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comments5.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comments6.xml" ContentType="application/vnd.openxmlformats-officedocument.spreadsheetml.comments+xml"/>
  <Override PartName="/xl/drawings/drawing33.xml" ContentType="application/vnd.openxmlformats-officedocument.drawing+xml"/>
  <Override PartName="/xl/comments7.xml" ContentType="application/vnd.openxmlformats-officedocument.spreadsheetml.comments+xml"/>
  <Override PartName="/xl/drawings/drawing34.xml" ContentType="application/vnd.openxmlformats-officedocument.drawing+xml"/>
  <Override PartName="/xl/comments8.xml" ContentType="application/vnd.openxmlformats-officedocument.spreadsheetml.comments+xml"/>
  <Override PartName="/xl/drawings/drawing35.xml" ContentType="application/vnd.openxmlformats-officedocument.drawing+xml"/>
  <Override PartName="/xl/comments9.xml" ContentType="application/vnd.openxmlformats-officedocument.spreadsheetml.comments+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comments10.xml" ContentType="application/vnd.openxmlformats-officedocument.spreadsheetml.comments+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comments11.xml" ContentType="application/vnd.openxmlformats-officedocument.spreadsheetml.comments+xml"/>
  <Override PartName="/xl/drawings/drawing46.xml" ContentType="application/vnd.openxmlformats-officedocument.drawing+xml"/>
  <Override PartName="/xl/comments12.xml" ContentType="application/vnd.openxmlformats-officedocument.spreadsheetml.comments+xml"/>
  <Override PartName="/xl/drawings/drawing47.xml" ContentType="application/vnd.openxmlformats-officedocument.drawing+xml"/>
  <Override PartName="/xl/comments13.xml" ContentType="application/vnd.openxmlformats-officedocument.spreadsheetml.comments+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omments14.xml" ContentType="application/vnd.openxmlformats-officedocument.spreadsheetml.comments+xml"/>
  <Override PartName="/xl/drawings/drawing51.xml" ContentType="application/vnd.openxmlformats-officedocument.drawing+xml"/>
  <Override PartName="/xl/drawings/drawing52.xml" ContentType="application/vnd.openxmlformats-officedocument.drawing+xml"/>
  <Override PartName="/xl/comments15.xml" ContentType="application/vnd.openxmlformats-officedocument.spreadsheetml.comments+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comments16.xml" ContentType="application/vnd.openxmlformats-officedocument.spreadsheetml.comments+xml"/>
  <Override PartName="/xl/drawings/drawing56.xml" ContentType="application/vnd.openxmlformats-officedocument.drawing+xml"/>
  <Override PartName="/xl/drawings/drawing57.xml" ContentType="application/vnd.openxmlformats-officedocument.drawing+xml"/>
  <Override PartName="/xl/comments17.xml" ContentType="application/vnd.openxmlformats-officedocument.spreadsheetml.comments+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comments18.xml" ContentType="application/vnd.openxmlformats-officedocument.spreadsheetml.comments+xml"/>
  <Override PartName="/xl/drawings/drawing61.xml" ContentType="application/vnd.openxmlformats-officedocument.drawing+xml"/>
  <Override PartName="/xl/drawings/drawing62.xml" ContentType="application/vnd.openxmlformats-officedocument.drawing+xml"/>
  <Override PartName="/xl/comments19.xml" ContentType="application/vnd.openxmlformats-officedocument.spreadsheetml.comments+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comments20.xml" ContentType="application/vnd.openxmlformats-officedocument.spreadsheetml.comments+xml"/>
  <Override PartName="/xl/drawings/drawing6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updateLinks="never" codeName="ThisWorkbook" defaultThemeVersion="124226"/>
  <mc:AlternateContent xmlns:mc="http://schemas.openxmlformats.org/markup-compatibility/2006">
    <mc:Choice Requires="x15">
      <x15ac:absPath xmlns:x15ac="http://schemas.microsoft.com/office/spreadsheetml/2010/11/ac" url="D:\"/>
    </mc:Choice>
  </mc:AlternateContent>
  <xr:revisionPtr revIDLastSave="0" documentId="13_ncr:1_{F487A3F1-5FF9-40E8-B68A-87F530C12605}" xr6:coauthVersionLast="45" xr6:coauthVersionMax="45" xr10:uidLastSave="{00000000-0000-0000-0000-000000000000}"/>
  <bookViews>
    <workbookView xWindow="-120" yWindow="-120" windowWidth="20730" windowHeight="11160" firstSheet="31" activeTab="36" xr2:uid="{00000000-000D-0000-FFFF-FFFF00000000}"/>
  </bookViews>
  <sheets>
    <sheet name="Objetivos" sheetId="60" state="hidden" r:id="rId1"/>
    <sheet name="INSTRUCCIONES" sheetId="119" state="hidden" r:id="rId2"/>
    <sheet name="BÁSICOS" sheetId="203" r:id="rId3"/>
    <sheet name="Presupuesto General" sheetId="142" r:id="rId4"/>
    <sheet name="A.U.I." sheetId="204" r:id="rId5"/>
    <sheet name="A DOTACION" sheetId="205" r:id="rId6"/>
    <sheet name="1.1 Rest. Pasiva" sheetId="13" r:id="rId7"/>
    <sheet name="1.2 Rest. Activa" sheetId="1" r:id="rId8"/>
    <sheet name="1.3 Mto. Rest. Activa" sheetId="157" r:id="rId9"/>
    <sheet name="2.1 Estufas Eco" sheetId="143" r:id="rId10"/>
    <sheet name="LOCALIZACIÓN (2)" sheetId="207" r:id="rId11"/>
    <sheet name="1.1" sheetId="189" r:id="rId12"/>
    <sheet name="1.2" sheetId="188" r:id="rId13"/>
    <sheet name="1.3" sheetId="187" r:id="rId14"/>
    <sheet name="1.4" sheetId="186" r:id="rId15"/>
    <sheet name="1.5" sheetId="193" r:id="rId16"/>
    <sheet name="1.6" sheetId="194" r:id="rId17"/>
    <sheet name="1.7" sheetId="192" r:id="rId18"/>
    <sheet name="1.8" sheetId="190" r:id="rId19"/>
    <sheet name="1.9" sheetId="185" r:id="rId20"/>
    <sheet name="2.1" sheetId="174" r:id="rId21"/>
    <sheet name="2.2" sheetId="175" r:id="rId22"/>
    <sheet name="2.3" sheetId="176" r:id="rId23"/>
    <sheet name="2.4" sheetId="177" r:id="rId24"/>
    <sheet name="2.5" sheetId="178" r:id="rId25"/>
    <sheet name="2.6" sheetId="179" r:id="rId26"/>
    <sheet name="2.7" sheetId="180" r:id="rId27"/>
    <sheet name="2.8" sheetId="181" r:id="rId28"/>
    <sheet name="2.9" sheetId="182" r:id="rId29"/>
    <sheet name="2.10" sheetId="183" r:id="rId30"/>
    <sheet name="2.11" sheetId="184" r:id="rId31"/>
    <sheet name="Especificaciones Estufas Eco" sheetId="172" r:id="rId32"/>
    <sheet name="2.4 Huertos" sheetId="144" r:id="rId33"/>
    <sheet name="2.5 Mto. Htos." sheetId="146" r:id="rId34"/>
    <sheet name="Cronog" sheetId="9" state="hidden" r:id="rId35"/>
    <sheet name="3.1 Talleres de Socia" sheetId="148" r:id="rId36"/>
    <sheet name="SALARIOS" sheetId="202" r:id="rId37"/>
    <sheet name="Interventoría" sheetId="164" state="hidden" r:id="rId38"/>
    <sheet name="FM" sheetId="165" state="hidden" r:id="rId39"/>
    <sheet name="PPSS" sheetId="201" r:id="rId40"/>
    <sheet name="OTROS" sheetId="196" state="hidden" r:id="rId41"/>
    <sheet name="LOCALIZACIÓN" sheetId="197" r:id="rId42"/>
    <sheet name="MANO DE OBRA" sheetId="199" r:id="rId43"/>
    <sheet name="Cargas" sheetId="166" state="hidden" r:id="rId44"/>
    <sheet name="Cronograma" sheetId="153" state="hidden" r:id="rId45"/>
    <sheet name="Cronograma financiero" sheetId="154" r:id="rId46"/>
    <sheet name="EST. MERCADO" sheetId="170" r:id="rId47"/>
    <sheet name="EQUIPO" sheetId="206" r:id="rId48"/>
    <sheet name="Seguimiento" sheetId="120" state="hidden" r:id="rId49"/>
    <sheet name="EJEC-1I" sheetId="121" state="hidden" r:id="rId50"/>
    <sheet name="EJEC-2I" sheetId="122" state="hidden" r:id="rId51"/>
    <sheet name="EJEC-3I" sheetId="123" state="hidden" r:id="rId52"/>
    <sheet name="EJEC-4I" sheetId="124" state="hidden" r:id="rId53"/>
    <sheet name="EJEC-5I" sheetId="125" state="hidden" r:id="rId54"/>
    <sheet name="EJEC-1II" sheetId="126" state="hidden" r:id="rId55"/>
    <sheet name="EJEC-2II" sheetId="127" state="hidden" r:id="rId56"/>
    <sheet name="EJEC-3II" sheetId="128" state="hidden" r:id="rId57"/>
    <sheet name="EJEC-4II" sheetId="129" state="hidden" r:id="rId58"/>
    <sheet name="EJEC-5II" sheetId="130" state="hidden" r:id="rId59"/>
    <sheet name="EJEC-1III" sheetId="131" state="hidden" r:id="rId60"/>
    <sheet name="EJEC-2III" sheetId="132" state="hidden" r:id="rId61"/>
    <sheet name="EJEC-3III" sheetId="133" state="hidden" r:id="rId62"/>
    <sheet name="EJEC-4III" sheetId="134" state="hidden" r:id="rId63"/>
    <sheet name="EJEC-5III" sheetId="135" state="hidden" r:id="rId64"/>
    <sheet name="EJEC-1IV" sheetId="136" state="hidden" r:id="rId65"/>
    <sheet name="EJEC-2IV" sheetId="137" state="hidden" r:id="rId66"/>
    <sheet name="EJEC-3IV" sheetId="138" state="hidden" r:id="rId67"/>
    <sheet name="EJEC-4IV" sheetId="139" state="hidden" r:id="rId68"/>
    <sheet name="EJEC-5IV" sheetId="140" state="hidden" r:id="rId69"/>
  </sheets>
  <externalReferences>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s>
  <definedNames>
    <definedName name="\a" localSheetId="31">[1]PJ!#REF!</definedName>
    <definedName name="\a" localSheetId="41">[1]PJ!#REF!</definedName>
    <definedName name="\a">[1]PJ!#REF!</definedName>
    <definedName name="\L" localSheetId="31">#REF!</definedName>
    <definedName name="\L" localSheetId="10">#REF!</definedName>
    <definedName name="\L">#REF!</definedName>
    <definedName name="\P" localSheetId="31">#REF!</definedName>
    <definedName name="\P" localSheetId="10">#REF!</definedName>
    <definedName name="\P">#REF!</definedName>
    <definedName name="_" localSheetId="11">[2]Basicos!#REF!</definedName>
    <definedName name="_" localSheetId="12">[2]Basicos!#REF!</definedName>
    <definedName name="_" localSheetId="13">[2]Basicos!#REF!</definedName>
    <definedName name="_" localSheetId="14">[2]Basicos!#REF!</definedName>
    <definedName name="_" localSheetId="15">[2]Basicos!#REF!</definedName>
    <definedName name="_" localSheetId="16">[2]Basicos!#REF!</definedName>
    <definedName name="_" localSheetId="17">[2]Basicos!#REF!</definedName>
    <definedName name="_" localSheetId="18">[2]Basicos!#REF!</definedName>
    <definedName name="_" localSheetId="19">[2]Basicos!#REF!</definedName>
    <definedName name="_" localSheetId="20">[2]Basicos!#REF!</definedName>
    <definedName name="_" localSheetId="29">[2]Basicos!#REF!</definedName>
    <definedName name="_" localSheetId="30">[2]Basicos!#REF!</definedName>
    <definedName name="_" localSheetId="21">[2]Basicos!#REF!</definedName>
    <definedName name="_" localSheetId="22">[2]Basicos!#REF!</definedName>
    <definedName name="_" localSheetId="23">[2]Basicos!#REF!</definedName>
    <definedName name="_" localSheetId="24">[2]Basicos!#REF!</definedName>
    <definedName name="_" localSheetId="25">[2]Basicos!#REF!</definedName>
    <definedName name="_" localSheetId="26">[2]Basicos!#REF!</definedName>
    <definedName name="_" localSheetId="27">[2]Basicos!#REF!</definedName>
    <definedName name="_" localSheetId="28">[2]Basicos!#REF!</definedName>
    <definedName name="_" localSheetId="39">[2]Basicos!#REF!</definedName>
    <definedName name="_">[2]Basicos!#REF!</definedName>
    <definedName name="_______________V1" localSheetId="10">#REF!</definedName>
    <definedName name="_______________V1">#REF!</definedName>
    <definedName name="_________MA2" localSheetId="10">#REF!</definedName>
    <definedName name="_________MA2">#REF!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9">#REF!</definedName>
    <definedName name="_________PJ50" localSheetId="30">#REF!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10">#REF!</definedName>
    <definedName name="_________PJ50">#REF!</definedName>
    <definedName name="________MA2" localSheetId="10">#REF!</definedName>
    <definedName name="________MA2">#REF!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9">#REF!</definedName>
    <definedName name="________PJ50" localSheetId="30">#REF!</definedName>
    <definedName name="________PJ50" localSheetId="21">#REF!</definedName>
    <definedName name="________PJ50" localSheetId="22">#REF!</definedName>
    <definedName name="________PJ50" localSheetId="23">#REF!</definedName>
    <definedName name="________PJ50" localSheetId="24">#REF!</definedName>
    <definedName name="________PJ50" localSheetId="25">#REF!</definedName>
    <definedName name="________PJ50" localSheetId="26">#REF!</definedName>
    <definedName name="________PJ50" localSheetId="27">#REF!</definedName>
    <definedName name="________PJ50" localSheetId="28">#REF!</definedName>
    <definedName name="________PJ50" localSheetId="10">#REF!</definedName>
    <definedName name="________PJ50">#REF!</definedName>
    <definedName name="_______cua1">'[3]ALCANTARILLADO RAS'!$A$4:$B$14</definedName>
    <definedName name="_______DMD1" localSheetId="31">#REF!</definedName>
    <definedName name="_______DMD1" localSheetId="10">#REF!</definedName>
    <definedName name="_______DMD1">#REF!</definedName>
    <definedName name="_______MA2" localSheetId="10">#REF!</definedName>
    <definedName name="_______MA2">#REF!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9">#REF!</definedName>
    <definedName name="_______PJ50" localSheetId="30">#REF!</definedName>
    <definedName name="_______PJ50" localSheetId="21">#REF!</definedName>
    <definedName name="_______PJ50" localSheetId="22">#REF!</definedName>
    <definedName name="_______PJ50" localSheetId="23">#REF!</definedName>
    <definedName name="_______PJ50" localSheetId="24">#REF!</definedName>
    <definedName name="_______PJ50" localSheetId="25">#REF!</definedName>
    <definedName name="_______PJ50" localSheetId="26">#REF!</definedName>
    <definedName name="_______PJ50" localSheetId="27">#REF!</definedName>
    <definedName name="_______PJ50" localSheetId="28">#REF!</definedName>
    <definedName name="_______PJ50" localSheetId="10">#REF!</definedName>
    <definedName name="_______PJ50">#REF!</definedName>
    <definedName name="_______VPD1">[4]TARIFAS!$C$582</definedName>
    <definedName name="_______VPI1">[4]TARIFAS!$C$580</definedName>
    <definedName name="_______VRA1">[4]TARIFAS!$C$579</definedName>
    <definedName name="______cua1">'[3]ALCANTARILLADO RAS'!$A$4:$B$14</definedName>
    <definedName name="______DMD1" localSheetId="31">#REF!</definedName>
    <definedName name="______DMD1" localSheetId="10">#REF!</definedName>
    <definedName name="______DMD1">#REF!</definedName>
    <definedName name="______INF1" localSheetId="31">#REF!</definedName>
    <definedName name="______INF1" localSheetId="10">#REF!</definedName>
    <definedName name="______INF1">#REF!</definedName>
    <definedName name="______MA2" localSheetId="10">#REF!</definedName>
    <definedName name="______MA2">#REF!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9">#REF!</definedName>
    <definedName name="______PJ50" localSheetId="30">#REF!</definedName>
    <definedName name="______PJ50" localSheetId="21">#REF!</definedName>
    <definedName name="______PJ50" localSheetId="22">#REF!</definedName>
    <definedName name="______PJ50" localSheetId="23">#REF!</definedName>
    <definedName name="______PJ50" localSheetId="24">#REF!</definedName>
    <definedName name="______PJ50" localSheetId="25">#REF!</definedName>
    <definedName name="______PJ50" localSheetId="26">#REF!</definedName>
    <definedName name="______PJ50" localSheetId="27">#REF!</definedName>
    <definedName name="______PJ50" localSheetId="28">#REF!</definedName>
    <definedName name="______PJ50" localSheetId="10">#REF!</definedName>
    <definedName name="______PJ50">#REF!</definedName>
    <definedName name="______VPD1">[4]TARIFAS!$C$582</definedName>
    <definedName name="______VPI1">[4]TARIFAS!$C$580</definedName>
    <definedName name="______VRA1">[4]TARIFAS!$C$579</definedName>
    <definedName name="_____cua1">'[3]ALCANTARILLADO RAS'!$A$4:$B$14</definedName>
    <definedName name="_____DMD1" localSheetId="31">#REF!</definedName>
    <definedName name="_____DMD1" localSheetId="10">#REF!</definedName>
    <definedName name="_____DMD1">#REF!</definedName>
    <definedName name="_____MA2" localSheetId="10">#REF!</definedName>
    <definedName name="_____MA2">#REF!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9">#REF!</definedName>
    <definedName name="_____PJ50" localSheetId="30">#REF!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10">#REF!</definedName>
    <definedName name="_____PJ50">#REF!</definedName>
    <definedName name="_____VPD1">[4]TARIFAS!$C$582</definedName>
    <definedName name="_____VPI1">[4]TARIFAS!$C$580</definedName>
    <definedName name="_____VRA1">[4]TARIFAS!$C$579</definedName>
    <definedName name="____ANA2" localSheetId="11">[2]Basicos!#REF!</definedName>
    <definedName name="____ANA2" localSheetId="12">[2]Basicos!#REF!</definedName>
    <definedName name="____ANA2" localSheetId="13">[2]Basicos!#REF!</definedName>
    <definedName name="____ANA2" localSheetId="14">[2]Basicos!#REF!</definedName>
    <definedName name="____ANA2" localSheetId="15">[2]Basicos!#REF!</definedName>
    <definedName name="____ANA2" localSheetId="16">[2]Basicos!#REF!</definedName>
    <definedName name="____ANA2" localSheetId="17">[2]Basicos!#REF!</definedName>
    <definedName name="____ANA2" localSheetId="18">[2]Basicos!#REF!</definedName>
    <definedName name="____ANA2" localSheetId="19">[2]Basicos!#REF!</definedName>
    <definedName name="____ANA2" localSheetId="20">[2]Basicos!#REF!</definedName>
    <definedName name="____ANA2" localSheetId="29">[2]Basicos!#REF!</definedName>
    <definedName name="____ANA2" localSheetId="30">[2]Basicos!#REF!</definedName>
    <definedName name="____ANA2" localSheetId="21">[2]Basicos!#REF!</definedName>
    <definedName name="____ANA2" localSheetId="22">[2]Basicos!#REF!</definedName>
    <definedName name="____ANA2" localSheetId="23">[2]Basicos!#REF!</definedName>
    <definedName name="____ANA2" localSheetId="24">[2]Basicos!#REF!</definedName>
    <definedName name="____ANA2" localSheetId="25">[2]Basicos!#REF!</definedName>
    <definedName name="____ANA2" localSheetId="26">[2]Basicos!#REF!</definedName>
    <definedName name="____ANA2" localSheetId="27">[2]Basicos!#REF!</definedName>
    <definedName name="____ANA2" localSheetId="28">[2]Basicos!#REF!</definedName>
    <definedName name="____ANA2" localSheetId="35">[5]Basicos!#REF!</definedName>
    <definedName name="____ANA2" localSheetId="4">[5]Basicos!#REF!</definedName>
    <definedName name="____ANA2" localSheetId="45">[5]Basicos!#REF!</definedName>
    <definedName name="____ANA2" localSheetId="42">[2]Basicos!#REF!</definedName>
    <definedName name="____ANA2" localSheetId="39">[2]Basicos!#REF!</definedName>
    <definedName name="____ANA2">[5]Basicos!#REF!</definedName>
    <definedName name="____ANA3" localSheetId="11">[2]Basicos!#REF!</definedName>
    <definedName name="____ANA3" localSheetId="12">[2]Basicos!#REF!</definedName>
    <definedName name="____ANA3" localSheetId="13">[2]Basicos!#REF!</definedName>
    <definedName name="____ANA3" localSheetId="14">[2]Basicos!#REF!</definedName>
    <definedName name="____ANA3" localSheetId="15">[2]Basicos!#REF!</definedName>
    <definedName name="____ANA3" localSheetId="16">[2]Basicos!#REF!</definedName>
    <definedName name="____ANA3" localSheetId="17">[2]Basicos!#REF!</definedName>
    <definedName name="____ANA3" localSheetId="18">[2]Basicos!#REF!</definedName>
    <definedName name="____ANA3" localSheetId="19">[2]Basicos!#REF!</definedName>
    <definedName name="____ANA3" localSheetId="20">[2]Basicos!#REF!</definedName>
    <definedName name="____ANA3" localSheetId="29">[2]Basicos!#REF!</definedName>
    <definedName name="____ANA3" localSheetId="30">[2]Basicos!#REF!</definedName>
    <definedName name="____ANA3" localSheetId="21">[2]Basicos!#REF!</definedName>
    <definedName name="____ANA3" localSheetId="22">[2]Basicos!#REF!</definedName>
    <definedName name="____ANA3" localSheetId="23">[2]Basicos!#REF!</definedName>
    <definedName name="____ANA3" localSheetId="24">[2]Basicos!#REF!</definedName>
    <definedName name="____ANA3" localSheetId="25">[2]Basicos!#REF!</definedName>
    <definedName name="____ANA3" localSheetId="26">[2]Basicos!#REF!</definedName>
    <definedName name="____ANA3" localSheetId="27">[2]Basicos!#REF!</definedName>
    <definedName name="____ANA3" localSheetId="28">[2]Basicos!#REF!</definedName>
    <definedName name="____ANA3" localSheetId="35">[5]Basicos!#REF!</definedName>
    <definedName name="____ANA3" localSheetId="4">[5]Basicos!#REF!</definedName>
    <definedName name="____ANA3" localSheetId="45">[5]Basicos!#REF!</definedName>
    <definedName name="____ANA3" localSheetId="42">[2]Basicos!#REF!</definedName>
    <definedName name="____ANA3" localSheetId="39">[2]Basicos!#REF!</definedName>
    <definedName name="____ANA3">[5]Basicos!#REF!</definedName>
    <definedName name="____ANA4" localSheetId="11">[2]Basicos!#REF!</definedName>
    <definedName name="____ANA4" localSheetId="12">[2]Basicos!#REF!</definedName>
    <definedName name="____ANA4" localSheetId="13">[2]Basicos!#REF!</definedName>
    <definedName name="____ANA4" localSheetId="14">[2]Basicos!#REF!</definedName>
    <definedName name="____ANA4" localSheetId="15">[2]Basicos!#REF!</definedName>
    <definedName name="____ANA4" localSheetId="16">[2]Basicos!#REF!</definedName>
    <definedName name="____ANA4" localSheetId="17">[2]Basicos!#REF!</definedName>
    <definedName name="____ANA4" localSheetId="18">[2]Basicos!#REF!</definedName>
    <definedName name="____ANA4" localSheetId="19">[2]Basicos!#REF!</definedName>
    <definedName name="____ANA4" localSheetId="20">[2]Basicos!#REF!</definedName>
    <definedName name="____ANA4" localSheetId="29">[2]Basicos!#REF!</definedName>
    <definedName name="____ANA4" localSheetId="30">[2]Basicos!#REF!</definedName>
    <definedName name="____ANA4" localSheetId="21">[2]Basicos!#REF!</definedName>
    <definedName name="____ANA4" localSheetId="22">[2]Basicos!#REF!</definedName>
    <definedName name="____ANA4" localSheetId="23">[2]Basicos!#REF!</definedName>
    <definedName name="____ANA4" localSheetId="24">[2]Basicos!#REF!</definedName>
    <definedName name="____ANA4" localSheetId="25">[2]Basicos!#REF!</definedName>
    <definedName name="____ANA4" localSheetId="26">[2]Basicos!#REF!</definedName>
    <definedName name="____ANA4" localSheetId="27">[2]Basicos!#REF!</definedName>
    <definedName name="____ANA4" localSheetId="28">[2]Basicos!#REF!</definedName>
    <definedName name="____ANA4" localSheetId="35">[5]Basicos!#REF!</definedName>
    <definedName name="____ANA4" localSheetId="4">[5]Basicos!#REF!</definedName>
    <definedName name="____ANA4" localSheetId="45">[5]Basicos!#REF!</definedName>
    <definedName name="____ANA4" localSheetId="42">[2]Basicos!#REF!</definedName>
    <definedName name="____ANA4" localSheetId="39">[2]Basicos!#REF!</definedName>
    <definedName name="____ANA4">[5]Basicos!#REF!</definedName>
    <definedName name="____cua1">'[3]ALCANTARILLADO RAS'!$A$4:$B$14</definedName>
    <definedName name="____DMD1" localSheetId="31">#REF!</definedName>
    <definedName name="____DMD1" localSheetId="10">#REF!</definedName>
    <definedName name="____DMD1">#REF!</definedName>
    <definedName name="____INF1" localSheetId="10">#REF!</definedName>
    <definedName name="____INF1">#REF!</definedName>
    <definedName name="____MA2" localSheetId="10">#REF!</definedName>
    <definedName name="____MA2">#REF!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9">#REF!</definedName>
    <definedName name="____PJ50" localSheetId="30">#REF!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10">#REF!</definedName>
    <definedName name="____PJ50">#REF!</definedName>
    <definedName name="____UNI1" localSheetId="11">[2]Basicos!#REF!</definedName>
    <definedName name="____UNI1" localSheetId="12">[2]Basicos!#REF!</definedName>
    <definedName name="____UNI1" localSheetId="13">[2]Basicos!#REF!</definedName>
    <definedName name="____UNI1" localSheetId="14">[2]Basicos!#REF!</definedName>
    <definedName name="____UNI1" localSheetId="15">[2]Basicos!#REF!</definedName>
    <definedName name="____UNI1" localSheetId="16">[2]Basicos!#REF!</definedName>
    <definedName name="____UNI1" localSheetId="17">[2]Basicos!#REF!</definedName>
    <definedName name="____UNI1" localSheetId="18">[2]Basicos!#REF!</definedName>
    <definedName name="____UNI1" localSheetId="19">[2]Basicos!#REF!</definedName>
    <definedName name="____UNI1" localSheetId="20">[2]Basicos!#REF!</definedName>
    <definedName name="____UNI1" localSheetId="29">[2]Basicos!#REF!</definedName>
    <definedName name="____UNI1" localSheetId="30">[2]Basicos!#REF!</definedName>
    <definedName name="____UNI1" localSheetId="21">[2]Basicos!#REF!</definedName>
    <definedName name="____UNI1" localSheetId="22">[2]Basicos!#REF!</definedName>
    <definedName name="____UNI1" localSheetId="23">[2]Basicos!#REF!</definedName>
    <definedName name="____UNI1" localSheetId="24">[2]Basicos!#REF!</definedName>
    <definedName name="____UNI1" localSheetId="25">[2]Basicos!#REF!</definedName>
    <definedName name="____UNI1" localSheetId="26">[2]Basicos!#REF!</definedName>
    <definedName name="____UNI1" localSheetId="27">[2]Basicos!#REF!</definedName>
    <definedName name="____UNI1" localSheetId="28">[2]Basicos!#REF!</definedName>
    <definedName name="____UNI1" localSheetId="35">[5]Basicos!#REF!</definedName>
    <definedName name="____UNI1" localSheetId="4">[5]Basicos!#REF!</definedName>
    <definedName name="____UNI1" localSheetId="45">[5]Basicos!#REF!</definedName>
    <definedName name="____UNI1" localSheetId="42">[2]Basicos!#REF!</definedName>
    <definedName name="____UNI1" localSheetId="39">[2]Basicos!#REF!</definedName>
    <definedName name="____UNI1">[5]Basicos!#REF!</definedName>
    <definedName name="____V1" localSheetId="10">#REF!</definedName>
    <definedName name="____V1">#REF!</definedName>
    <definedName name="____VPD1">[4]TARIFAS!$C$582</definedName>
    <definedName name="____VPI1">[4]TARIFAS!$C$580</definedName>
    <definedName name="____VRA1">[4]TARIFAS!$C$579</definedName>
    <definedName name="___AFC1">[6]INV!$A$25:$D$28</definedName>
    <definedName name="___AFC3">[6]INV!$F$25:$I$28</definedName>
    <definedName name="___AFC5">[6]INV!$K$25:$N$28</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d1" localSheetId="31">#REF!</definedName>
    <definedName name="___Cod1" localSheetId="10">#REF!</definedName>
    <definedName name="___Cod1">#REF!</definedName>
    <definedName name="___cua1">'[3]ALCANTARILLADO RAS'!$A$4:$B$14</definedName>
    <definedName name="___DMD1" localSheetId="31">#REF!</definedName>
    <definedName name="___DMD1" localSheetId="10">#REF!</definedName>
    <definedName name="___DMD1">#REF!</definedName>
    <definedName name="___EST1" localSheetId="10">#REF!</definedName>
    <definedName name="___EST1">#REF!</definedName>
    <definedName name="___EST10" localSheetId="10">#REF!</definedName>
    <definedName name="___EST10">#REF!</definedName>
    <definedName name="___EST11" localSheetId="10">#REF!</definedName>
    <definedName name="___EST11">#REF!</definedName>
    <definedName name="___EST12" localSheetId="10">#REF!</definedName>
    <definedName name="___EST12">#REF!</definedName>
    <definedName name="___EST13" localSheetId="10">#REF!</definedName>
    <definedName name="___EST13">#REF!</definedName>
    <definedName name="___EST14" localSheetId="10">#REF!</definedName>
    <definedName name="___EST14">#REF!</definedName>
    <definedName name="___EST15" localSheetId="10">#REF!</definedName>
    <definedName name="___EST15">#REF!</definedName>
    <definedName name="___EST16" localSheetId="10">#REF!</definedName>
    <definedName name="___EST16">#REF!</definedName>
    <definedName name="___EST17" localSheetId="10">#REF!</definedName>
    <definedName name="___EST17">#REF!</definedName>
    <definedName name="___EST18" localSheetId="10">#REF!</definedName>
    <definedName name="___EST18">#REF!</definedName>
    <definedName name="___EST19" localSheetId="10">#REF!</definedName>
    <definedName name="___EST19">#REF!</definedName>
    <definedName name="___EST2" localSheetId="10">#REF!</definedName>
    <definedName name="___EST2">#REF!</definedName>
    <definedName name="___EST3" localSheetId="10">#REF!</definedName>
    <definedName name="___EST3">#REF!</definedName>
    <definedName name="___EST4" localSheetId="10">#REF!</definedName>
    <definedName name="___EST4">#REF!</definedName>
    <definedName name="___EST5" localSheetId="10">#REF!</definedName>
    <definedName name="___EST5">#REF!</definedName>
    <definedName name="___EST6" localSheetId="10">#REF!</definedName>
    <definedName name="___EST6">#REF!</definedName>
    <definedName name="___EST7" localSheetId="10">#REF!</definedName>
    <definedName name="___EST7">#REF!</definedName>
    <definedName name="___EST8" localSheetId="10">#REF!</definedName>
    <definedName name="___EST8">#REF!</definedName>
    <definedName name="___EST9" localSheetId="10">#REF!</definedName>
    <definedName name="___EST9">#REF!</definedName>
    <definedName name="___EXC1" localSheetId="10">#REF!</definedName>
    <definedName name="___EXC1">#REF!</definedName>
    <definedName name="___EXC10" localSheetId="10">#REF!</definedName>
    <definedName name="___EXC10">#REF!</definedName>
    <definedName name="___EXC11" localSheetId="10">#REF!</definedName>
    <definedName name="___EXC11">#REF!</definedName>
    <definedName name="___EXC12" localSheetId="10">#REF!</definedName>
    <definedName name="___EXC12">#REF!</definedName>
    <definedName name="___EXC2" localSheetId="10">#REF!</definedName>
    <definedName name="___EXC2">#REF!</definedName>
    <definedName name="___EXC3" localSheetId="10">#REF!</definedName>
    <definedName name="___EXC3">#REF!</definedName>
    <definedName name="___EXC4" localSheetId="10">#REF!</definedName>
    <definedName name="___EXC4">#REF!</definedName>
    <definedName name="___EXC5" localSheetId="10">#REF!</definedName>
    <definedName name="___EXC5">#REF!</definedName>
    <definedName name="___EXC6" localSheetId="10">#REF!</definedName>
    <definedName name="___EXC6">#REF!</definedName>
    <definedName name="___EXC7" localSheetId="10">#REF!</definedName>
    <definedName name="___EXC7">#REF!</definedName>
    <definedName name="___EXC8" localSheetId="10">#REF!</definedName>
    <definedName name="___EXC8">#REF!</definedName>
    <definedName name="___EXC9" localSheetId="10">#REF!</definedName>
    <definedName name="___EXC9">#REF!</definedName>
    <definedName name="___f">[7]Cálculo!$B$67</definedName>
    <definedName name="___INF1" localSheetId="31">#REF!</definedName>
    <definedName name="___INF1" localSheetId="10">#REF!</definedName>
    <definedName name="___INF1">#REF!</definedName>
    <definedName name="___MA2" localSheetId="31">#REF!</definedName>
    <definedName name="___MA2" localSheetId="10">#REF!</definedName>
    <definedName name="___MA2">#REF!</definedName>
    <definedName name="___MSC1" localSheetId="31">#REF!</definedName>
    <definedName name="___MSC1" localSheetId="10">#REF!</definedName>
    <definedName name="___MSC1">#REF!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9">#REF!</definedName>
    <definedName name="___PJ50" localSheetId="30">#REF!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10">#REF!</definedName>
    <definedName name="___PJ50">#REF!</definedName>
    <definedName name="___SBC1">[6]INV!$A$12:$D$15</definedName>
    <definedName name="___SBC3">[6]INV!$F$12:$I$15</definedName>
    <definedName name="___SBC5">[6]INV!$K$12:$N$15</definedName>
    <definedName name="___VPD1">[4]TARIFAS!$C$582</definedName>
    <definedName name="___VPI1">[4]TARIFAS!$C$580</definedName>
    <definedName name="___VRA1">[4]TARIFAS!$C$579</definedName>
    <definedName name="__2008_Database" localSheetId="31">'[8]2008_Database Pate In'!#REF!</definedName>
    <definedName name="__2008_Database">'[8]2008_Database Pate In'!#REF!</definedName>
    <definedName name="__a1" localSheetId="4" hidden="1">{"TAB1",#N/A,TRUE,"GENERAL";"TAB2",#N/A,TRUE,"GENERAL";"TAB3",#N/A,TRUE,"GENERAL";"TAB4",#N/A,TRUE,"GENERAL";"TAB5",#N/A,TRUE,"GENERAL"}</definedName>
    <definedName name="__a1" localSheetId="10" hidden="1">{"TAB1",#N/A,TRUE,"GENERAL";"TAB2",#N/A,TRUE,"GENERAL";"TAB3",#N/A,TRUE,"GENERAL";"TAB4",#N/A,TRUE,"GENERAL";"TAB5",#N/A,TRUE,"GENERAL"}</definedName>
    <definedName name="__a1" hidden="1">{"TAB1",#N/A,TRUE,"GENERAL";"TAB2",#N/A,TRUE,"GENERAL";"TAB3",#N/A,TRUE,"GENERAL";"TAB4",#N/A,TRUE,"GENERAL";"TAB5",#N/A,TRUE,"GENERAL"}</definedName>
    <definedName name="__A17000" localSheetId="31">#REF!</definedName>
    <definedName name="__A17000" localSheetId="10">#REF!</definedName>
    <definedName name="__A17000">#REF!</definedName>
    <definedName name="__A20000" localSheetId="31">#REF!</definedName>
    <definedName name="__A20000" localSheetId="10">#REF!</definedName>
    <definedName name="__A20000">#REF!</definedName>
    <definedName name="__a3" localSheetId="4" hidden="1">{"TAB1",#N/A,TRUE,"GENERAL";"TAB2",#N/A,TRUE,"GENERAL";"TAB3",#N/A,TRUE,"GENERAL";"TAB4",#N/A,TRUE,"GENERAL";"TAB5",#N/A,TRUE,"GENERAL"}</definedName>
    <definedName name="__a3" localSheetId="10" hidden="1">{"TAB1",#N/A,TRUE,"GENERAL";"TAB2",#N/A,TRUE,"GENERAL";"TAB3",#N/A,TRUE,"GENERAL";"TAB4",#N/A,TRUE,"GENERAL";"TAB5",#N/A,TRUE,"GENERAL"}</definedName>
    <definedName name="__a3" hidden="1">{"TAB1",#N/A,TRUE,"GENERAL";"TAB2",#N/A,TRUE,"GENERAL";"TAB3",#N/A,TRUE,"GENERAL";"TAB4",#N/A,TRUE,"GENERAL";"TAB5",#N/A,TRUE,"GENERAL"}</definedName>
    <definedName name="__A30000" localSheetId="31">#REF!</definedName>
    <definedName name="__A30000" localSheetId="10">#REF!</definedName>
    <definedName name="__A30000">#REF!</definedName>
    <definedName name="__a4" localSheetId="4" hidden="1">{"via1",#N/A,TRUE,"general";"via2",#N/A,TRUE,"general";"via3",#N/A,TRUE,"general"}</definedName>
    <definedName name="__a4" localSheetId="10" hidden="1">{"via1",#N/A,TRUE,"general";"via2",#N/A,TRUE,"general";"via3",#N/A,TRUE,"general"}</definedName>
    <definedName name="__a4" hidden="1">{"via1",#N/A,TRUE,"general";"via2",#N/A,TRUE,"general";"via3",#N/A,TRUE,"general"}</definedName>
    <definedName name="__a5" localSheetId="4" hidden="1">{"TAB1",#N/A,TRUE,"GENERAL";"TAB2",#N/A,TRUE,"GENERAL";"TAB3",#N/A,TRUE,"GENERAL";"TAB4",#N/A,TRUE,"GENERAL";"TAB5",#N/A,TRUE,"GENERAL"}</definedName>
    <definedName name="__a5" localSheetId="10" hidden="1">{"TAB1",#N/A,TRUE,"GENERAL";"TAB2",#N/A,TRUE,"GENERAL";"TAB3",#N/A,TRUE,"GENERAL";"TAB4",#N/A,TRUE,"GENERAL";"TAB5",#N/A,TRUE,"GENERAL"}</definedName>
    <definedName name="__a5" hidden="1">{"TAB1",#N/A,TRUE,"GENERAL";"TAB2",#N/A,TRUE,"GENERAL";"TAB3",#N/A,TRUE,"GENERAL";"TAB4",#N/A,TRUE,"GENERAL";"TAB5",#N/A,TRUE,"GENERAL"}</definedName>
    <definedName name="__a6" localSheetId="4" hidden="1">{"TAB1",#N/A,TRUE,"GENERAL";"TAB2",#N/A,TRUE,"GENERAL";"TAB3",#N/A,TRUE,"GENERAL";"TAB4",#N/A,TRUE,"GENERAL";"TAB5",#N/A,TRUE,"GENERAL"}</definedName>
    <definedName name="__a6" localSheetId="10" hidden="1">{"TAB1",#N/A,TRUE,"GENERAL";"TAB2",#N/A,TRUE,"GENERAL";"TAB3",#N/A,TRUE,"GENERAL";"TAB4",#N/A,TRUE,"GENERAL";"TAB5",#N/A,TRUE,"GENERAL"}</definedName>
    <definedName name="__a6" hidden="1">{"TAB1",#N/A,TRUE,"GENERAL";"TAB2",#N/A,TRUE,"GENERAL";"TAB3",#N/A,TRUE,"GENERAL";"TAB4",#N/A,TRUE,"GENERAL";"TAB5",#N/A,TRUE,"GENERAL"}</definedName>
    <definedName name="__abr01" localSheetId="31">[9]Dólar!#REF!</definedName>
    <definedName name="__abr01">[9]Dólar!#REF!</definedName>
    <definedName name="__abr06" localSheetId="31">[9]Dólar!#REF!</definedName>
    <definedName name="__abr06">[9]Dólar!#REF!</definedName>
    <definedName name="__abr97" localSheetId="31">[9]Dólar!#REF!</definedName>
    <definedName name="__abr97">[9]Dólar!#REF!</definedName>
    <definedName name="__abr98" localSheetId="31">[9]Dólar!#REF!</definedName>
    <definedName name="__abr98">[9]Dólar!#REF!</definedName>
    <definedName name="__abr99">[9]Dólar!#REF!</definedName>
    <definedName name="__AFC1">[6]INV!$A$25:$D$28</definedName>
    <definedName name="__AFC3">[6]INV!$F$25:$I$28</definedName>
    <definedName name="__AFC5">[6]INV!$K$25:$N$28</definedName>
    <definedName name="__Afe1">'[8]2008 Database'!$D$2:$D$42,'[8]2008 Database'!$D$43:$D$43</definedName>
    <definedName name="__ago01" localSheetId="31">[9]Dólar!#REF!</definedName>
    <definedName name="__ago01">[9]Dólar!#REF!</definedName>
    <definedName name="__ago06" localSheetId="31">[9]Dólar!#REF!</definedName>
    <definedName name="__ago06">[9]Dólar!#REF!</definedName>
    <definedName name="__ago97" localSheetId="31">[9]Dólar!#REF!</definedName>
    <definedName name="__ago97">[9]Dólar!#REF!</definedName>
    <definedName name="__ago98">[9]Dólar!#REF!</definedName>
    <definedName name="__ago99">[9]Dólar!#REF!</definedName>
    <definedName name="__aiu2">[10]AIU!$J$105</definedName>
    <definedName name="__ALL4" localSheetId="43">#REF!</definedName>
    <definedName name="__ALL4" localSheetId="31">#REF!</definedName>
    <definedName name="__ALL4" localSheetId="38">#REF!</definedName>
    <definedName name="__ALL4" localSheetId="37">#REF!</definedName>
    <definedName name="__ALL4" localSheetId="41">#REF!</definedName>
    <definedName name="__ALL4" localSheetId="10">#REF!</definedName>
    <definedName name="__ALL4" localSheetId="40">#REF!</definedName>
    <definedName name="__ALL4" localSheetId="36">#REF!</definedName>
    <definedName name="__ALL4">#REF!</definedName>
    <definedName name="__ANA2" localSheetId="11">[2]Basicos!#REF!</definedName>
    <definedName name="__ANA2" localSheetId="12">[2]Basicos!#REF!</definedName>
    <definedName name="__ANA2" localSheetId="13">[2]Basicos!#REF!</definedName>
    <definedName name="__ANA2" localSheetId="14">[2]Basicos!#REF!</definedName>
    <definedName name="__ANA2" localSheetId="15">[2]Basicos!#REF!</definedName>
    <definedName name="__ANA2" localSheetId="16">[2]Basicos!#REF!</definedName>
    <definedName name="__ANA2" localSheetId="17">[2]Basicos!#REF!</definedName>
    <definedName name="__ANA2" localSheetId="18">[2]Basicos!#REF!</definedName>
    <definedName name="__ANA2" localSheetId="19">[2]Basicos!#REF!</definedName>
    <definedName name="__ANA2" localSheetId="20">[2]Basicos!#REF!</definedName>
    <definedName name="__ANA2" localSheetId="29">[2]Basicos!#REF!</definedName>
    <definedName name="__ANA2" localSheetId="30">[2]Basicos!#REF!</definedName>
    <definedName name="__ANA2" localSheetId="21">[2]Basicos!#REF!</definedName>
    <definedName name="__ANA2" localSheetId="22">[2]Basicos!#REF!</definedName>
    <definedName name="__ANA2" localSheetId="23">[2]Basicos!#REF!</definedName>
    <definedName name="__ANA2" localSheetId="24">[2]Basicos!#REF!</definedName>
    <definedName name="__ANA2" localSheetId="25">[2]Basicos!#REF!</definedName>
    <definedName name="__ANA2" localSheetId="26">[2]Basicos!#REF!</definedName>
    <definedName name="__ANA2" localSheetId="27">[2]Basicos!#REF!</definedName>
    <definedName name="__ANA2" localSheetId="28">[2]Basicos!#REF!</definedName>
    <definedName name="__ANA2" localSheetId="35">[5]Basicos!#REF!</definedName>
    <definedName name="__ANA2" localSheetId="4">[5]Basicos!#REF!</definedName>
    <definedName name="__ANA2" localSheetId="45">[5]Basicos!#REF!</definedName>
    <definedName name="__ANA2" localSheetId="42">[2]Basicos!#REF!</definedName>
    <definedName name="__ANA2" localSheetId="39">[2]Basicos!#REF!</definedName>
    <definedName name="__ANA2">[5]Basicos!#REF!</definedName>
    <definedName name="__ANA3" localSheetId="11">[2]Basicos!#REF!</definedName>
    <definedName name="__ANA3" localSheetId="12">[2]Basicos!#REF!</definedName>
    <definedName name="__ANA3" localSheetId="13">[2]Basicos!#REF!</definedName>
    <definedName name="__ANA3" localSheetId="14">[2]Basicos!#REF!</definedName>
    <definedName name="__ANA3" localSheetId="15">[2]Basicos!#REF!</definedName>
    <definedName name="__ANA3" localSheetId="16">[2]Basicos!#REF!</definedName>
    <definedName name="__ANA3" localSheetId="17">[2]Basicos!#REF!</definedName>
    <definedName name="__ANA3" localSheetId="18">[2]Basicos!#REF!</definedName>
    <definedName name="__ANA3" localSheetId="19">[2]Basicos!#REF!</definedName>
    <definedName name="__ANA3" localSheetId="20">[2]Basicos!#REF!</definedName>
    <definedName name="__ANA3" localSheetId="29">[2]Basicos!#REF!</definedName>
    <definedName name="__ANA3" localSheetId="30">[2]Basicos!#REF!</definedName>
    <definedName name="__ANA3" localSheetId="21">[2]Basicos!#REF!</definedName>
    <definedName name="__ANA3" localSheetId="22">[2]Basicos!#REF!</definedName>
    <definedName name="__ANA3" localSheetId="23">[2]Basicos!#REF!</definedName>
    <definedName name="__ANA3" localSheetId="24">[2]Basicos!#REF!</definedName>
    <definedName name="__ANA3" localSheetId="25">[2]Basicos!#REF!</definedName>
    <definedName name="__ANA3" localSheetId="26">[2]Basicos!#REF!</definedName>
    <definedName name="__ANA3" localSheetId="27">[2]Basicos!#REF!</definedName>
    <definedName name="__ANA3" localSheetId="28">[2]Basicos!#REF!</definedName>
    <definedName name="__ANA3" localSheetId="35">[5]Basicos!#REF!</definedName>
    <definedName name="__ANA3" localSheetId="4">[5]Basicos!#REF!</definedName>
    <definedName name="__ANA3" localSheetId="45">[5]Basicos!#REF!</definedName>
    <definedName name="__ANA3" localSheetId="42">[2]Basicos!#REF!</definedName>
    <definedName name="__ANA3" localSheetId="39">[2]Basicos!#REF!</definedName>
    <definedName name="__ANA3">[5]Basicos!#REF!</definedName>
    <definedName name="__ANA4" localSheetId="11">[2]Basicos!#REF!</definedName>
    <definedName name="__ANA4" localSheetId="12">[2]Basicos!#REF!</definedName>
    <definedName name="__ANA4" localSheetId="13">[2]Basicos!#REF!</definedName>
    <definedName name="__ANA4" localSheetId="14">[2]Basicos!#REF!</definedName>
    <definedName name="__ANA4" localSheetId="15">[2]Basicos!#REF!</definedName>
    <definedName name="__ANA4" localSheetId="16">[2]Basicos!#REF!</definedName>
    <definedName name="__ANA4" localSheetId="17">[2]Basicos!#REF!</definedName>
    <definedName name="__ANA4" localSheetId="18">[2]Basicos!#REF!</definedName>
    <definedName name="__ANA4" localSheetId="19">[2]Basicos!#REF!</definedName>
    <definedName name="__ANA4" localSheetId="20">[2]Basicos!#REF!</definedName>
    <definedName name="__ANA4" localSheetId="29">[2]Basicos!#REF!</definedName>
    <definedName name="__ANA4" localSheetId="30">[2]Basicos!#REF!</definedName>
    <definedName name="__ANA4" localSheetId="21">[2]Basicos!#REF!</definedName>
    <definedName name="__ANA4" localSheetId="22">[2]Basicos!#REF!</definedName>
    <definedName name="__ANA4" localSheetId="23">[2]Basicos!#REF!</definedName>
    <definedName name="__ANA4" localSheetId="24">[2]Basicos!#REF!</definedName>
    <definedName name="__ANA4" localSheetId="25">[2]Basicos!#REF!</definedName>
    <definedName name="__ANA4" localSheetId="26">[2]Basicos!#REF!</definedName>
    <definedName name="__ANA4" localSheetId="27">[2]Basicos!#REF!</definedName>
    <definedName name="__ANA4" localSheetId="28">[2]Basicos!#REF!</definedName>
    <definedName name="__ANA4" localSheetId="35">[5]Basicos!#REF!</definedName>
    <definedName name="__ANA4" localSheetId="4">[5]Basicos!#REF!</definedName>
    <definedName name="__ANA4" localSheetId="45">[5]Basicos!#REF!</definedName>
    <definedName name="__ANA4" localSheetId="42">[2]Basicos!#REF!</definedName>
    <definedName name="__ANA4" localSheetId="39">[2]Basicos!#REF!</definedName>
    <definedName name="__ANA4">[5]Basicos!#REF!</definedName>
    <definedName name="__APU221" localSheetId="10">#REF!</definedName>
    <definedName name="__APU221">#REF!</definedName>
    <definedName name="__b2" localSheetId="4" hidden="1">{"TAB1",#N/A,TRUE,"GENERAL";"TAB2",#N/A,TRUE,"GENERAL";"TAB3",#N/A,TRUE,"GENERAL";"TAB4",#N/A,TRUE,"GENERAL";"TAB5",#N/A,TRUE,"GENERAL"}</definedName>
    <definedName name="__b2" localSheetId="10" hidden="1">{"TAB1",#N/A,TRUE,"GENERAL";"TAB2",#N/A,TRUE,"GENERAL";"TAB3",#N/A,TRUE,"GENERAL";"TAB4",#N/A,TRUE,"GENERAL";"TAB5",#N/A,TRUE,"GENERAL"}</definedName>
    <definedName name="__b2" hidden="1">{"TAB1",#N/A,TRUE,"GENERAL";"TAB2",#N/A,TRUE,"GENERAL";"TAB3",#N/A,TRUE,"GENERAL";"TAB4",#N/A,TRUE,"GENERAL";"TAB5",#N/A,TRUE,"GENERAL"}</definedName>
    <definedName name="__b3" localSheetId="4" hidden="1">{"TAB1",#N/A,TRUE,"GENERAL";"TAB2",#N/A,TRUE,"GENERAL";"TAB3",#N/A,TRUE,"GENERAL";"TAB4",#N/A,TRUE,"GENERAL";"TAB5",#N/A,TRUE,"GENERAL"}</definedName>
    <definedName name="__b3" localSheetId="10" hidden="1">{"TAB1",#N/A,TRUE,"GENERAL";"TAB2",#N/A,TRUE,"GENERAL";"TAB3",#N/A,TRUE,"GENERAL";"TAB4",#N/A,TRUE,"GENERAL";"TAB5",#N/A,TRUE,"GENERAL"}</definedName>
    <definedName name="__b3" hidden="1">{"TAB1",#N/A,TRUE,"GENERAL";"TAB2",#N/A,TRUE,"GENERAL";"TAB3",#N/A,TRUE,"GENERAL";"TAB4",#N/A,TRUE,"GENERAL";"TAB5",#N/A,TRUE,"GENERAL"}</definedName>
    <definedName name="__b4" localSheetId="4" hidden="1">{"TAB1",#N/A,TRUE,"GENERAL";"TAB2",#N/A,TRUE,"GENERAL";"TAB3",#N/A,TRUE,"GENERAL";"TAB4",#N/A,TRUE,"GENERAL";"TAB5",#N/A,TRUE,"GENERAL"}</definedName>
    <definedName name="__b4" localSheetId="10" hidden="1">{"TAB1",#N/A,TRUE,"GENERAL";"TAB2",#N/A,TRUE,"GENERAL";"TAB3",#N/A,TRUE,"GENERAL";"TAB4",#N/A,TRUE,"GENERAL";"TAB5",#N/A,TRUE,"GENERAL"}</definedName>
    <definedName name="__b4" hidden="1">{"TAB1",#N/A,TRUE,"GENERAL";"TAB2",#N/A,TRUE,"GENERAL";"TAB3",#N/A,TRUE,"GENERAL";"TAB4",#N/A,TRUE,"GENERAL";"TAB5",#N/A,TRUE,"GENERAL"}</definedName>
    <definedName name="__b5" localSheetId="4" hidden="1">{"TAB1",#N/A,TRUE,"GENERAL";"TAB2",#N/A,TRUE,"GENERAL";"TAB3",#N/A,TRUE,"GENERAL";"TAB4",#N/A,TRUE,"GENERAL";"TAB5",#N/A,TRUE,"GENERAL"}</definedName>
    <definedName name="__b5" localSheetId="10" hidden="1">{"TAB1",#N/A,TRUE,"GENERAL";"TAB2",#N/A,TRUE,"GENERAL";"TAB3",#N/A,TRUE,"GENERAL";"TAB4",#N/A,TRUE,"GENERAL";"TAB5",#N/A,TRUE,"GENERAL"}</definedName>
    <definedName name="__b5" hidden="1">{"TAB1",#N/A,TRUE,"GENERAL";"TAB2",#N/A,TRUE,"GENERAL";"TAB3",#N/A,TRUE,"GENERAL";"TAB4",#N/A,TRUE,"GENERAL";"TAB5",#N/A,TRUE,"GENERAL"}</definedName>
    <definedName name="__b6" localSheetId="4" hidden="1">{"TAB1",#N/A,TRUE,"GENERAL";"TAB2",#N/A,TRUE,"GENERAL";"TAB3",#N/A,TRUE,"GENERAL";"TAB4",#N/A,TRUE,"GENERAL";"TAB5",#N/A,TRUE,"GENERAL"}</definedName>
    <definedName name="__b6" localSheetId="10" hidden="1">{"TAB1",#N/A,TRUE,"GENERAL";"TAB2",#N/A,TRUE,"GENERAL";"TAB3",#N/A,TRUE,"GENERAL";"TAB4",#N/A,TRUE,"GENERAL";"TAB5",#N/A,TRUE,"GENERAL"}</definedName>
    <definedName name="__b6" hidden="1">{"TAB1",#N/A,TRUE,"GENERAL";"TAB2",#N/A,TRUE,"GENERAL";"TAB3",#N/A,TRUE,"GENERAL";"TAB4",#N/A,TRUE,"GENERAL";"TAB5",#N/A,TRUE,"GENERAL"}</definedName>
    <definedName name="__b7" localSheetId="4" hidden="1">{"via1",#N/A,TRUE,"general";"via2",#N/A,TRUE,"general";"via3",#N/A,TRUE,"general"}</definedName>
    <definedName name="__b7" localSheetId="10" hidden="1">{"via1",#N/A,TRUE,"general";"via2",#N/A,TRUE,"general";"via3",#N/A,TRUE,"general"}</definedName>
    <definedName name="__b7" hidden="1">{"via1",#N/A,TRUE,"general";"via2",#N/A,TRUE,"general";"via3",#N/A,TRUE,"general"}</definedName>
    <definedName name="__b8" localSheetId="4" hidden="1">{"via1",#N/A,TRUE,"general";"via2",#N/A,TRUE,"general";"via3",#N/A,TRUE,"general"}</definedName>
    <definedName name="__b8" localSheetId="10" hidden="1">{"via1",#N/A,TRUE,"general";"via2",#N/A,TRUE,"general";"via3",#N/A,TRUE,"general"}</definedName>
    <definedName name="__b8" hidden="1">{"via1",#N/A,TRUE,"general";"via2",#N/A,TRUE,"general";"via3",#N/A,TRUE,"general"}</definedName>
    <definedName name="__bb9" localSheetId="4" hidden="1">{"TAB1",#N/A,TRUE,"GENERAL";"TAB2",#N/A,TRUE,"GENERAL";"TAB3",#N/A,TRUE,"GENERAL";"TAB4",#N/A,TRUE,"GENERAL";"TAB5",#N/A,TRUE,"GENERAL"}</definedName>
    <definedName name="__bb9" localSheetId="10" hidden="1">{"TAB1",#N/A,TRUE,"GENERAL";"TAB2",#N/A,TRUE,"GENERAL";"TAB3",#N/A,TRUE,"GENERAL";"TAB4",#N/A,TRUE,"GENERAL";"TAB5",#N/A,TRUE,"GENERAL"}</definedName>
    <definedName name="__bb9"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10"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Bid1" localSheetId="31">#REF!</definedName>
    <definedName name="__Bid1" localSheetId="10">#REF!</definedName>
    <definedName name="__Bid1">#REF!</definedName>
    <definedName name="__Bid2" localSheetId="31">#REF!</definedName>
    <definedName name="__Bid2" localSheetId="10">#REF!</definedName>
    <definedName name="__Bid2">#REF!</definedName>
    <definedName name="__Bid3" localSheetId="31">#REF!</definedName>
    <definedName name="__Bid3" localSheetId="10">#REF!</definedName>
    <definedName name="__Bid3">#REF!</definedName>
    <definedName name="__Bid4" localSheetId="31">#REF!</definedName>
    <definedName name="__Bid4" localSheetId="10">#REF!</definedName>
    <definedName name="__Bid4">#REF!</definedName>
    <definedName name="__CAC1">[6]INV!$A$19:$D$22</definedName>
    <definedName name="__CAC3">[6]INV!$F$19:$I$22</definedName>
    <definedName name="__CAC5">[6]INV!$K$19:$N$22</definedName>
    <definedName name="__CMU005" localSheetId="31" hidden="1">#REF!</definedName>
    <definedName name="__CMU005" localSheetId="10" hidden="1">#REF!</definedName>
    <definedName name="__CMU005" hidden="1">#REF!</definedName>
    <definedName name="__cmu05" localSheetId="31">#REF!</definedName>
    <definedName name="__cmu05" localSheetId="10">#REF!</definedName>
    <definedName name="__cmu05">#REF!</definedName>
    <definedName name="__Cod1" localSheetId="31">#REF!</definedName>
    <definedName name="__Cod1" localSheetId="10">#REF!</definedName>
    <definedName name="__Cod1">#REF!</definedName>
    <definedName name="__com06" localSheetId="31">[9]Gastos!#REF!</definedName>
    <definedName name="__com06">[9]Gastos!#REF!</definedName>
    <definedName name="__CON2200" localSheetId="43">#REF!</definedName>
    <definedName name="__CON2200" localSheetId="31">#REF!</definedName>
    <definedName name="__CON2200" localSheetId="38">#REF!</definedName>
    <definedName name="__CON2200" localSheetId="37">#REF!</definedName>
    <definedName name="__CON2200" localSheetId="41">#REF!</definedName>
    <definedName name="__CON2200" localSheetId="10">#REF!</definedName>
    <definedName name="__CON2200" localSheetId="40">#REF!</definedName>
    <definedName name="__CON2200" localSheetId="36">#REF!</definedName>
    <definedName name="__CON2200">#REF!</definedName>
    <definedName name="__CON2500" localSheetId="43">#REF!</definedName>
    <definedName name="__CON2500" localSheetId="31">#REF!</definedName>
    <definedName name="__CON2500" localSheetId="38">#REF!</definedName>
    <definedName name="__CON2500" localSheetId="37">#REF!</definedName>
    <definedName name="__CON2500" localSheetId="41">#REF!</definedName>
    <definedName name="__CON2500" localSheetId="10">#REF!</definedName>
    <definedName name="__CON2500">#REF!</definedName>
    <definedName name="__con3000" localSheetId="43">#REF!</definedName>
    <definedName name="__con3000" localSheetId="31">#REF!</definedName>
    <definedName name="__con3000" localSheetId="38">#REF!</definedName>
    <definedName name="__con3000" localSheetId="37">#REF!</definedName>
    <definedName name="__con3000" localSheetId="41">#REF!</definedName>
    <definedName name="__con3000" localSheetId="10">#REF!</definedName>
    <definedName name="__con3000">#REF!</definedName>
    <definedName name="__cua1">'[3]ALCANTARILLADO RAS'!$A$4:$B$14</definedName>
    <definedName name="__dic01" localSheetId="31">[9]Dólar!#REF!</definedName>
    <definedName name="__dic01">[9]Dólar!#REF!</definedName>
    <definedName name="__dic06" localSheetId="31">[9]Dólar!#REF!</definedName>
    <definedName name="__dic06">[9]Dólar!#REF!</definedName>
    <definedName name="__dic97" localSheetId="31">[9]Dólar!#REF!</definedName>
    <definedName name="__dic97">[9]Dólar!#REF!</definedName>
    <definedName name="__dic98" localSheetId="31">[9]Dólar!#REF!</definedName>
    <definedName name="__dic98">[9]Dólar!#REF!</definedName>
    <definedName name="__dic99">[9]Dólar!#REF!</definedName>
    <definedName name="__DMD1" localSheetId="31">#REF!</definedName>
    <definedName name="__DMD1" localSheetId="10">#REF!</definedName>
    <definedName name="__DMD1">#REF!</definedName>
    <definedName name="__ene01" localSheetId="31">[9]Dólar!#REF!</definedName>
    <definedName name="__ene01">[9]Dólar!#REF!</definedName>
    <definedName name="__ene03">[9]Dólar!#REF!</definedName>
    <definedName name="__ene06">[9]Dólar!#REF!</definedName>
    <definedName name="__ene97">[9]Dólar!#REF!</definedName>
    <definedName name="__ene98">[9]Dólar!#REF!</definedName>
    <definedName name="__ene99">[9]Dólar!#REF!</definedName>
    <definedName name="__EST1" localSheetId="11">#REF!</definedName>
    <definedName name="__EST1" localSheetId="12">#REF!</definedName>
    <definedName name="__EST1" localSheetId="13">#REF!</definedName>
    <definedName name="__EST1" localSheetId="14">#REF!</definedName>
    <definedName name="__EST1" localSheetId="15">#REF!</definedName>
    <definedName name="__EST1" localSheetId="16">#REF!</definedName>
    <definedName name="__EST1" localSheetId="17">#REF!</definedName>
    <definedName name="__EST1" localSheetId="18">#REF!</definedName>
    <definedName name="__EST1" localSheetId="19">#REF!</definedName>
    <definedName name="__EST1" localSheetId="20">#REF!</definedName>
    <definedName name="__EST1" localSheetId="29">#REF!</definedName>
    <definedName name="__EST1" localSheetId="30">#REF!</definedName>
    <definedName name="__EST1" localSheetId="21">#REF!</definedName>
    <definedName name="__EST1" localSheetId="22">#REF!</definedName>
    <definedName name="__EST1" localSheetId="23">#REF!</definedName>
    <definedName name="__EST1" localSheetId="24">#REF!</definedName>
    <definedName name="__EST1" localSheetId="25">#REF!</definedName>
    <definedName name="__EST1" localSheetId="26">#REF!</definedName>
    <definedName name="__EST1" localSheetId="27">#REF!</definedName>
    <definedName name="__EST1" localSheetId="28">#REF!</definedName>
    <definedName name="__EST1" localSheetId="37">#REF!</definedName>
    <definedName name="__EST1" localSheetId="10">#REF!</definedName>
    <definedName name="__EST1">#REF!</definedName>
    <definedName name="__EST10" localSheetId="37">#REF!</definedName>
    <definedName name="__EST10" localSheetId="10">#REF!</definedName>
    <definedName name="__EST10">#REF!</definedName>
    <definedName name="__EST11" localSheetId="37">#REF!</definedName>
    <definedName name="__EST11" localSheetId="10">#REF!</definedName>
    <definedName name="__EST11">#REF!</definedName>
    <definedName name="__EST12" localSheetId="37">#REF!</definedName>
    <definedName name="__EST12" localSheetId="10">#REF!</definedName>
    <definedName name="__EST12">#REF!</definedName>
    <definedName name="__EST13" localSheetId="37">#REF!</definedName>
    <definedName name="__EST13" localSheetId="10">#REF!</definedName>
    <definedName name="__EST13">#REF!</definedName>
    <definedName name="__EST14" localSheetId="37">#REF!</definedName>
    <definedName name="__EST14" localSheetId="10">#REF!</definedName>
    <definedName name="__EST14">#REF!</definedName>
    <definedName name="__EST15" localSheetId="37">#REF!</definedName>
    <definedName name="__EST15" localSheetId="10">#REF!</definedName>
    <definedName name="__EST15">#REF!</definedName>
    <definedName name="__EST16" localSheetId="37">#REF!</definedName>
    <definedName name="__EST16" localSheetId="10">#REF!</definedName>
    <definedName name="__EST16">#REF!</definedName>
    <definedName name="__EST17" localSheetId="37">#REF!</definedName>
    <definedName name="__EST17" localSheetId="10">#REF!</definedName>
    <definedName name="__EST17">#REF!</definedName>
    <definedName name="__EST18" localSheetId="37">#REF!</definedName>
    <definedName name="__EST18" localSheetId="10">#REF!</definedName>
    <definedName name="__EST18">#REF!</definedName>
    <definedName name="__EST19" localSheetId="37">#REF!</definedName>
    <definedName name="__EST19" localSheetId="10">#REF!</definedName>
    <definedName name="__EST19">#REF!</definedName>
    <definedName name="__EST2" localSheetId="37">#REF!</definedName>
    <definedName name="__EST2" localSheetId="10">#REF!</definedName>
    <definedName name="__EST2">#REF!</definedName>
    <definedName name="__EST23" localSheetId="10">#REF!</definedName>
    <definedName name="__EST23">#REF!</definedName>
    <definedName name="__EST3" localSheetId="37">#REF!</definedName>
    <definedName name="__EST3" localSheetId="10">#REF!</definedName>
    <definedName name="__EST3">#REF!</definedName>
    <definedName name="__EST4" localSheetId="37">#REF!</definedName>
    <definedName name="__EST4" localSheetId="10">#REF!</definedName>
    <definedName name="__EST4">#REF!</definedName>
    <definedName name="__EST5" localSheetId="37">#REF!</definedName>
    <definedName name="__EST5" localSheetId="10">#REF!</definedName>
    <definedName name="__EST5">#REF!</definedName>
    <definedName name="__EST6" localSheetId="37">#REF!</definedName>
    <definedName name="__EST6" localSheetId="10">#REF!</definedName>
    <definedName name="__EST6">#REF!</definedName>
    <definedName name="__EST7" localSheetId="37">#REF!</definedName>
    <definedName name="__EST7" localSheetId="10">#REF!</definedName>
    <definedName name="__EST7">#REF!</definedName>
    <definedName name="__EST8" localSheetId="37">#REF!</definedName>
    <definedName name="__EST8" localSheetId="10">#REF!</definedName>
    <definedName name="__EST8">#REF!</definedName>
    <definedName name="__EST9" localSheetId="37">#REF!</definedName>
    <definedName name="__EST9" localSheetId="10">#REF!</definedName>
    <definedName name="__EST9">#REF!</definedName>
    <definedName name="__EXC1" localSheetId="37">#REF!</definedName>
    <definedName name="__EXC1" localSheetId="10">#REF!</definedName>
    <definedName name="__EXC1">#REF!</definedName>
    <definedName name="__EXC10" localSheetId="37">#REF!</definedName>
    <definedName name="__EXC10" localSheetId="10">#REF!</definedName>
    <definedName name="__EXC10">#REF!</definedName>
    <definedName name="__EXC11" localSheetId="37">#REF!</definedName>
    <definedName name="__EXC11" localSheetId="10">#REF!</definedName>
    <definedName name="__EXC11">#REF!</definedName>
    <definedName name="__EXC12" localSheetId="37">#REF!</definedName>
    <definedName name="__EXC12" localSheetId="10">#REF!</definedName>
    <definedName name="__EXC12">#REF!</definedName>
    <definedName name="__EXC2" localSheetId="37">#REF!</definedName>
    <definedName name="__EXC2" localSheetId="10">#REF!</definedName>
    <definedName name="__EXC2">#REF!</definedName>
    <definedName name="__EXC3" localSheetId="37">#REF!</definedName>
    <definedName name="__EXC3" localSheetId="10">#REF!</definedName>
    <definedName name="__EXC3">#REF!</definedName>
    <definedName name="__EXC4" localSheetId="37">#REF!</definedName>
    <definedName name="__EXC4" localSheetId="10">#REF!</definedName>
    <definedName name="__EXC4">#REF!</definedName>
    <definedName name="__EXC5" localSheetId="37">#REF!</definedName>
    <definedName name="__EXC5" localSheetId="10">#REF!</definedName>
    <definedName name="__EXC5">#REF!</definedName>
    <definedName name="__EXC6" localSheetId="37">#REF!</definedName>
    <definedName name="__EXC6" localSheetId="10">#REF!</definedName>
    <definedName name="__EXC6">#REF!</definedName>
    <definedName name="__EXC7" localSheetId="37">#REF!</definedName>
    <definedName name="__EXC7" localSheetId="10">#REF!</definedName>
    <definedName name="__EXC7">#REF!</definedName>
    <definedName name="__EXC8" localSheetId="37">#REF!</definedName>
    <definedName name="__EXC8" localSheetId="10">#REF!</definedName>
    <definedName name="__EXC8">#REF!</definedName>
    <definedName name="__EXC9" localSheetId="37">#REF!</definedName>
    <definedName name="__EXC9" localSheetId="10">#REF!</definedName>
    <definedName name="__EXC9">#REF!</definedName>
    <definedName name="__exp06">[9]Gastos!#REF!</definedName>
    <definedName name="__f">[7]Cálculo!$B$67</definedName>
    <definedName name="__feb01" localSheetId="31">[9]Dólar!#REF!</definedName>
    <definedName name="__feb01">[9]Dólar!#REF!</definedName>
    <definedName name="__feb06" localSheetId="31">[9]Dólar!#REF!</definedName>
    <definedName name="__feb06">[9]Dólar!#REF!</definedName>
    <definedName name="__feb97" localSheetId="31">[9]Dólar!#REF!</definedName>
    <definedName name="__feb97">[9]Dólar!#REF!</definedName>
    <definedName name="__feb98" localSheetId="31">[9]Dólar!#REF!</definedName>
    <definedName name="__feb98">[9]Dólar!#REF!</definedName>
    <definedName name="__feb99">[9]Dólar!#REF!</definedName>
    <definedName name="__g2" localSheetId="4" hidden="1">{"TAB1",#N/A,TRUE,"GENERAL";"TAB2",#N/A,TRUE,"GENERAL";"TAB3",#N/A,TRUE,"GENERAL";"TAB4",#N/A,TRUE,"GENERAL";"TAB5",#N/A,TRUE,"GENERAL"}</definedName>
    <definedName name="__g2" localSheetId="10" hidden="1">{"TAB1",#N/A,TRUE,"GENERAL";"TAB2",#N/A,TRUE,"GENERAL";"TAB3",#N/A,TRUE,"GENERAL";"TAB4",#N/A,TRUE,"GENERAL";"TAB5",#N/A,TRUE,"GENERAL"}</definedName>
    <definedName name="__g2" hidden="1">{"TAB1",#N/A,TRUE,"GENERAL";"TAB2",#N/A,TRUE,"GENERAL";"TAB3",#N/A,TRUE,"GENERAL";"TAB4",#N/A,TRUE,"GENERAL";"TAB5",#N/A,TRUE,"GENERAL"}</definedName>
    <definedName name="__g3" localSheetId="4" hidden="1">{"via1",#N/A,TRUE,"general";"via2",#N/A,TRUE,"general";"via3",#N/A,TRUE,"general"}</definedName>
    <definedName name="__g3" localSheetId="10" hidden="1">{"via1",#N/A,TRUE,"general";"via2",#N/A,TRUE,"general";"via3",#N/A,TRUE,"general"}</definedName>
    <definedName name="__g3" hidden="1">{"via1",#N/A,TRUE,"general";"via2",#N/A,TRUE,"general";"via3",#N/A,TRUE,"general"}</definedName>
    <definedName name="__g4" localSheetId="4" hidden="1">{"via1",#N/A,TRUE,"general";"via2",#N/A,TRUE,"general";"via3",#N/A,TRUE,"general"}</definedName>
    <definedName name="__g4" localSheetId="10" hidden="1">{"via1",#N/A,TRUE,"general";"via2",#N/A,TRUE,"general";"via3",#N/A,TRUE,"general"}</definedName>
    <definedName name="__g4" hidden="1">{"via1",#N/A,TRUE,"general";"via2",#N/A,TRUE,"general";"via3",#N/A,TRUE,"general"}</definedName>
    <definedName name="__g5" localSheetId="4" hidden="1">{"via1",#N/A,TRUE,"general";"via2",#N/A,TRUE,"general";"via3",#N/A,TRUE,"general"}</definedName>
    <definedName name="__g5" localSheetId="10" hidden="1">{"via1",#N/A,TRUE,"general";"via2",#N/A,TRUE,"general";"via3",#N/A,TRUE,"general"}</definedName>
    <definedName name="__g5" hidden="1">{"via1",#N/A,TRUE,"general";"via2",#N/A,TRUE,"general";"via3",#N/A,TRUE,"general"}</definedName>
    <definedName name="__g6" localSheetId="4" hidden="1">{"via1",#N/A,TRUE,"general";"via2",#N/A,TRUE,"general";"via3",#N/A,TRUE,"general"}</definedName>
    <definedName name="__g6" localSheetId="10" hidden="1">{"via1",#N/A,TRUE,"general";"via2",#N/A,TRUE,"general";"via3",#N/A,TRUE,"general"}</definedName>
    <definedName name="__g6" hidden="1">{"via1",#N/A,TRUE,"general";"via2",#N/A,TRUE,"general";"via3",#N/A,TRUE,"general"}</definedName>
    <definedName name="__g7" localSheetId="4" hidden="1">{"TAB1",#N/A,TRUE,"GENERAL";"TAB2",#N/A,TRUE,"GENERAL";"TAB3",#N/A,TRUE,"GENERAL";"TAB4",#N/A,TRUE,"GENERAL";"TAB5",#N/A,TRUE,"GENERAL"}</definedName>
    <definedName name="__g7" localSheetId="10" hidden="1">{"TAB1",#N/A,TRUE,"GENERAL";"TAB2",#N/A,TRUE,"GENERAL";"TAB3",#N/A,TRUE,"GENERAL";"TAB4",#N/A,TRUE,"GENERAL";"TAB5",#N/A,TRUE,"GENERAL"}</definedName>
    <definedName name="__g7" hidden="1">{"TAB1",#N/A,TRUE,"GENERAL";"TAB2",#N/A,TRUE,"GENERAL";"TAB3",#N/A,TRUE,"GENERAL";"TAB4",#N/A,TRUE,"GENERAL";"TAB5",#N/A,TRUE,"GENERAL"}</definedName>
    <definedName name="__GR1" localSheetId="4" hidden="1">{"TAB1",#N/A,TRUE,"GENERAL";"TAB2",#N/A,TRUE,"GENERAL";"TAB3",#N/A,TRUE,"GENERAL";"TAB4",#N/A,TRUE,"GENERAL";"TAB5",#N/A,TRUE,"GENERAL"}</definedName>
    <definedName name="__GR1" localSheetId="10" hidden="1">{"TAB1",#N/A,TRUE,"GENERAL";"TAB2",#N/A,TRUE,"GENERAL";"TAB3",#N/A,TRUE,"GENERAL";"TAB4",#N/A,TRUE,"GENERAL";"TAB5",#N/A,TRUE,"GENERAL"}</definedName>
    <definedName name="__GR1" hidden="1">{"TAB1",#N/A,TRUE,"GENERAL";"TAB2",#N/A,TRUE,"GENERAL";"TAB3",#N/A,TRUE,"GENERAL";"TAB4",#N/A,TRUE,"GENERAL";"TAB5",#N/A,TRUE,"GENERAL"}</definedName>
    <definedName name="__gtr4" localSheetId="4" hidden="1">{"via1",#N/A,TRUE,"general";"via2",#N/A,TRUE,"general";"via3",#N/A,TRUE,"general"}</definedName>
    <definedName name="__gtr4" localSheetId="10" hidden="1">{"via1",#N/A,TRUE,"general";"via2",#N/A,TRUE,"general";"via3",#N/A,TRUE,"general"}</definedName>
    <definedName name="__gtr4" hidden="1">{"via1",#N/A,TRUE,"general";"via2",#N/A,TRUE,"general";"via3",#N/A,TRUE,"general"}</definedName>
    <definedName name="__h2" localSheetId="4" hidden="1">{"via1",#N/A,TRUE,"general";"via2",#N/A,TRUE,"general";"via3",#N/A,TRUE,"general"}</definedName>
    <definedName name="__h2" localSheetId="10" hidden="1">{"via1",#N/A,TRUE,"general";"via2",#N/A,TRUE,"general";"via3",#N/A,TRUE,"general"}</definedName>
    <definedName name="__h2" hidden="1">{"via1",#N/A,TRUE,"general";"via2",#N/A,TRUE,"general";"via3",#N/A,TRUE,"general"}</definedName>
    <definedName name="__h3" localSheetId="4" hidden="1">{"via1",#N/A,TRUE,"general";"via2",#N/A,TRUE,"general";"via3",#N/A,TRUE,"general"}</definedName>
    <definedName name="__h3" localSheetId="10" hidden="1">{"via1",#N/A,TRUE,"general";"via2",#N/A,TRUE,"general";"via3",#N/A,TRUE,"general"}</definedName>
    <definedName name="__h3" hidden="1">{"via1",#N/A,TRUE,"general";"via2",#N/A,TRUE,"general";"via3",#N/A,TRUE,"general"}</definedName>
    <definedName name="__h4" localSheetId="4" hidden="1">{"TAB1",#N/A,TRUE,"GENERAL";"TAB2",#N/A,TRUE,"GENERAL";"TAB3",#N/A,TRUE,"GENERAL";"TAB4",#N/A,TRUE,"GENERAL";"TAB5",#N/A,TRUE,"GENERAL"}</definedName>
    <definedName name="__h4" localSheetId="10" hidden="1">{"TAB1",#N/A,TRUE,"GENERAL";"TAB2",#N/A,TRUE,"GENERAL";"TAB3",#N/A,TRUE,"GENERAL";"TAB4",#N/A,TRUE,"GENERAL";"TAB5",#N/A,TRUE,"GENERAL"}</definedName>
    <definedName name="__h4" hidden="1">{"TAB1",#N/A,TRUE,"GENERAL";"TAB2",#N/A,TRUE,"GENERAL";"TAB3",#N/A,TRUE,"GENERAL";"TAB4",#N/A,TRUE,"GENERAL";"TAB5",#N/A,TRUE,"GENERAL"}</definedName>
    <definedName name="__h5" localSheetId="4" hidden="1">{"TAB1",#N/A,TRUE,"GENERAL";"TAB2",#N/A,TRUE,"GENERAL";"TAB3",#N/A,TRUE,"GENERAL";"TAB4",#N/A,TRUE,"GENERAL";"TAB5",#N/A,TRUE,"GENERAL"}</definedName>
    <definedName name="__h5" localSheetId="10" hidden="1">{"TAB1",#N/A,TRUE,"GENERAL";"TAB2",#N/A,TRUE,"GENERAL";"TAB3",#N/A,TRUE,"GENERAL";"TAB4",#N/A,TRUE,"GENERAL";"TAB5",#N/A,TRUE,"GENERAL"}</definedName>
    <definedName name="__h5" hidden="1">{"TAB1",#N/A,TRUE,"GENERAL";"TAB2",#N/A,TRUE,"GENERAL";"TAB3",#N/A,TRUE,"GENERAL";"TAB4",#N/A,TRUE,"GENERAL";"TAB5",#N/A,TRUE,"GENERAL"}</definedName>
    <definedName name="__h6" localSheetId="4" hidden="1">{"via1",#N/A,TRUE,"general";"via2",#N/A,TRUE,"general";"via3",#N/A,TRUE,"general"}</definedName>
    <definedName name="__h6" localSheetId="10" hidden="1">{"via1",#N/A,TRUE,"general";"via2",#N/A,TRUE,"general";"via3",#N/A,TRUE,"general"}</definedName>
    <definedName name="__h6" hidden="1">{"via1",#N/A,TRUE,"general";"via2",#N/A,TRUE,"general";"via3",#N/A,TRUE,"general"}</definedName>
    <definedName name="__h7" localSheetId="4" hidden="1">{"TAB1",#N/A,TRUE,"GENERAL";"TAB2",#N/A,TRUE,"GENERAL";"TAB3",#N/A,TRUE,"GENERAL";"TAB4",#N/A,TRUE,"GENERAL";"TAB5",#N/A,TRUE,"GENERAL"}</definedName>
    <definedName name="__h7" localSheetId="10" hidden="1">{"TAB1",#N/A,TRUE,"GENERAL";"TAB2",#N/A,TRUE,"GENERAL";"TAB3",#N/A,TRUE,"GENERAL";"TAB4",#N/A,TRUE,"GENERAL";"TAB5",#N/A,TRUE,"GENERAL"}</definedName>
    <definedName name="__h7" hidden="1">{"TAB1",#N/A,TRUE,"GENERAL";"TAB2",#N/A,TRUE,"GENERAL";"TAB3",#N/A,TRUE,"GENERAL";"TAB4",#N/A,TRUE,"GENERAL";"TAB5",#N/A,TRUE,"GENERAL"}</definedName>
    <definedName name="__h8" localSheetId="4" hidden="1">{"via1",#N/A,TRUE,"general";"via2",#N/A,TRUE,"general";"via3",#N/A,TRUE,"general"}</definedName>
    <definedName name="__h8" localSheetId="10" hidden="1">{"via1",#N/A,TRUE,"general";"via2",#N/A,TRUE,"general";"via3",#N/A,TRUE,"general"}</definedName>
    <definedName name="__h8" hidden="1">{"via1",#N/A,TRUE,"general";"via2",#N/A,TRUE,"general";"via3",#N/A,TRUE,"general"}</definedName>
    <definedName name="__hfh7" localSheetId="4" hidden="1">{"via1",#N/A,TRUE,"general";"via2",#N/A,TRUE,"general";"via3",#N/A,TRUE,"general"}</definedName>
    <definedName name="__hfh7" localSheetId="10" hidden="1">{"via1",#N/A,TRUE,"general";"via2",#N/A,TRUE,"general";"via3",#N/A,TRUE,"general"}</definedName>
    <definedName name="__hfh7" hidden="1">{"via1",#N/A,TRUE,"general";"via2",#N/A,TRUE,"general";"via3",#N/A,TRUE,"general"}</definedName>
    <definedName name="__i4" localSheetId="4" hidden="1">{"via1",#N/A,TRUE,"general";"via2",#N/A,TRUE,"general";"via3",#N/A,TRUE,"general"}</definedName>
    <definedName name="__i4" localSheetId="10" hidden="1">{"via1",#N/A,TRUE,"general";"via2",#N/A,TRUE,"general";"via3",#N/A,TRUE,"general"}</definedName>
    <definedName name="__i4" hidden="1">{"via1",#N/A,TRUE,"general";"via2",#N/A,TRUE,"general";"via3",#N/A,TRUE,"general"}</definedName>
    <definedName name="__i5" localSheetId="4" hidden="1">{"TAB1",#N/A,TRUE,"GENERAL";"TAB2",#N/A,TRUE,"GENERAL";"TAB3",#N/A,TRUE,"GENERAL";"TAB4",#N/A,TRUE,"GENERAL";"TAB5",#N/A,TRUE,"GENERAL"}</definedName>
    <definedName name="__i5" localSheetId="10" hidden="1">{"TAB1",#N/A,TRUE,"GENERAL";"TAB2",#N/A,TRUE,"GENERAL";"TAB3",#N/A,TRUE,"GENERAL";"TAB4",#N/A,TRUE,"GENERAL";"TAB5",#N/A,TRUE,"GENERAL"}</definedName>
    <definedName name="__i5" hidden="1">{"TAB1",#N/A,TRUE,"GENERAL";"TAB2",#N/A,TRUE,"GENERAL";"TAB3",#N/A,TRUE,"GENERAL";"TAB4",#N/A,TRUE,"GENERAL";"TAB5",#N/A,TRUE,"GENERAL"}</definedName>
    <definedName name="__i6" localSheetId="4" hidden="1">{"TAB1",#N/A,TRUE,"GENERAL";"TAB2",#N/A,TRUE,"GENERAL";"TAB3",#N/A,TRUE,"GENERAL";"TAB4",#N/A,TRUE,"GENERAL";"TAB5",#N/A,TRUE,"GENERAL"}</definedName>
    <definedName name="__i6" localSheetId="10" hidden="1">{"TAB1",#N/A,TRUE,"GENERAL";"TAB2",#N/A,TRUE,"GENERAL";"TAB3",#N/A,TRUE,"GENERAL";"TAB4",#N/A,TRUE,"GENERAL";"TAB5",#N/A,TRUE,"GENERAL"}</definedName>
    <definedName name="__i6" hidden="1">{"TAB1",#N/A,TRUE,"GENERAL";"TAB2",#N/A,TRUE,"GENERAL";"TAB3",#N/A,TRUE,"GENERAL";"TAB4",#N/A,TRUE,"GENERAL";"TAB5",#N/A,TRUE,"GENERAL"}</definedName>
    <definedName name="__i7" localSheetId="4" hidden="1">{"via1",#N/A,TRUE,"general";"via2",#N/A,TRUE,"general";"via3",#N/A,TRUE,"general"}</definedName>
    <definedName name="__i7" localSheetId="10" hidden="1">{"via1",#N/A,TRUE,"general";"via2",#N/A,TRUE,"general";"via3",#N/A,TRUE,"general"}</definedName>
    <definedName name="__i7" hidden="1">{"via1",#N/A,TRUE,"general";"via2",#N/A,TRUE,"general";"via3",#N/A,TRUE,"general"}</definedName>
    <definedName name="__i77" localSheetId="4" hidden="1">{"TAB1",#N/A,TRUE,"GENERAL";"TAB2",#N/A,TRUE,"GENERAL";"TAB3",#N/A,TRUE,"GENERAL";"TAB4",#N/A,TRUE,"GENERAL";"TAB5",#N/A,TRUE,"GENERAL"}</definedName>
    <definedName name="__i77" localSheetId="10" hidden="1">{"TAB1",#N/A,TRUE,"GENERAL";"TAB2",#N/A,TRUE,"GENERAL";"TAB3",#N/A,TRUE,"GENERAL";"TAB4",#N/A,TRUE,"GENERAL";"TAB5",#N/A,TRUE,"GENERAL"}</definedName>
    <definedName name="__i77" hidden="1">{"TAB1",#N/A,TRUE,"GENERAL";"TAB2",#N/A,TRUE,"GENERAL";"TAB3",#N/A,TRUE,"GENERAL";"TAB4",#N/A,TRUE,"GENERAL";"TAB5",#N/A,TRUE,"GENERAL"}</definedName>
    <definedName name="__i8" localSheetId="4" hidden="1">{"via1",#N/A,TRUE,"general";"via2",#N/A,TRUE,"general";"via3",#N/A,TRUE,"general"}</definedName>
    <definedName name="__i8" localSheetId="10" hidden="1">{"via1",#N/A,TRUE,"general";"via2",#N/A,TRUE,"general";"via3",#N/A,TRUE,"general"}</definedName>
    <definedName name="__i8" hidden="1">{"via1",#N/A,TRUE,"general";"via2",#N/A,TRUE,"general";"via3",#N/A,TRUE,"general"}</definedName>
    <definedName name="__i9" localSheetId="4" hidden="1">{"TAB1",#N/A,TRUE,"GENERAL";"TAB2",#N/A,TRUE,"GENERAL";"TAB3",#N/A,TRUE,"GENERAL";"TAB4",#N/A,TRUE,"GENERAL";"TAB5",#N/A,TRUE,"GENERAL"}</definedName>
    <definedName name="__i9" localSheetId="10"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jul01">[9]Dólar!#REF!</definedName>
    <definedName name="__jul06">[9]Dólar!#REF!</definedName>
    <definedName name="__jul97">[9]Dólar!#REF!</definedName>
    <definedName name="__jul98">[9]Dólar!#REF!</definedName>
    <definedName name="__jul99">[9]Dólar!#REF!</definedName>
    <definedName name="__jun01">[9]Dólar!#REF!</definedName>
    <definedName name="__jun06">[9]Dólar!#REF!</definedName>
    <definedName name="__jun97">[9]Dólar!#REF!</definedName>
    <definedName name="__jun98">[9]Dólar!#REF!</definedName>
    <definedName name="__jun99">[9]Dólar!#REF!</definedName>
    <definedName name="__k3" localSheetId="4" hidden="1">{"TAB1",#N/A,TRUE,"GENERAL";"TAB2",#N/A,TRUE,"GENERAL";"TAB3",#N/A,TRUE,"GENERAL";"TAB4",#N/A,TRUE,"GENERAL";"TAB5",#N/A,TRUE,"GENERAL"}</definedName>
    <definedName name="__k3" localSheetId="10" hidden="1">{"TAB1",#N/A,TRUE,"GENERAL";"TAB2",#N/A,TRUE,"GENERAL";"TAB3",#N/A,TRUE,"GENERAL";"TAB4",#N/A,TRUE,"GENERAL";"TAB5",#N/A,TRUE,"GENERAL"}</definedName>
    <definedName name="__k3" hidden="1">{"TAB1",#N/A,TRUE,"GENERAL";"TAB2",#N/A,TRUE,"GENERAL";"TAB3",#N/A,TRUE,"GENERAL";"TAB4",#N/A,TRUE,"GENERAL";"TAB5",#N/A,TRUE,"GENERAL"}</definedName>
    <definedName name="__k4" localSheetId="4" hidden="1">{"via1",#N/A,TRUE,"general";"via2",#N/A,TRUE,"general";"via3",#N/A,TRUE,"general"}</definedName>
    <definedName name="__k4" localSheetId="10" hidden="1">{"via1",#N/A,TRUE,"general";"via2",#N/A,TRUE,"general";"via3",#N/A,TRUE,"general"}</definedName>
    <definedName name="__k4" hidden="1">{"via1",#N/A,TRUE,"general";"via2",#N/A,TRUE,"general";"via3",#N/A,TRUE,"general"}</definedName>
    <definedName name="__k5" localSheetId="4" hidden="1">{"via1",#N/A,TRUE,"general";"via2",#N/A,TRUE,"general";"via3",#N/A,TRUE,"general"}</definedName>
    <definedName name="__k5" localSheetId="10" hidden="1">{"via1",#N/A,TRUE,"general";"via2",#N/A,TRUE,"general";"via3",#N/A,TRUE,"general"}</definedName>
    <definedName name="__k5" hidden="1">{"via1",#N/A,TRUE,"general";"via2",#N/A,TRUE,"general";"via3",#N/A,TRUE,"general"}</definedName>
    <definedName name="__k6" localSheetId="4" hidden="1">{"TAB1",#N/A,TRUE,"GENERAL";"TAB2",#N/A,TRUE,"GENERAL";"TAB3",#N/A,TRUE,"GENERAL";"TAB4",#N/A,TRUE,"GENERAL";"TAB5",#N/A,TRUE,"GENERAL"}</definedName>
    <definedName name="__k6" localSheetId="10" hidden="1">{"TAB1",#N/A,TRUE,"GENERAL";"TAB2",#N/A,TRUE,"GENERAL";"TAB3",#N/A,TRUE,"GENERAL";"TAB4",#N/A,TRUE,"GENERAL";"TAB5",#N/A,TRUE,"GENERAL"}</definedName>
    <definedName name="__k6" hidden="1">{"TAB1",#N/A,TRUE,"GENERAL";"TAB2",#N/A,TRUE,"GENERAL";"TAB3",#N/A,TRUE,"GENERAL";"TAB4",#N/A,TRUE,"GENERAL";"TAB5",#N/A,TRUE,"GENERAL"}</definedName>
    <definedName name="__k7" localSheetId="4" hidden="1">{"via1",#N/A,TRUE,"general";"via2",#N/A,TRUE,"general";"via3",#N/A,TRUE,"general"}</definedName>
    <definedName name="__k7" localSheetId="10" hidden="1">{"via1",#N/A,TRUE,"general";"via2",#N/A,TRUE,"general";"via3",#N/A,TRUE,"general"}</definedName>
    <definedName name="__k7" hidden="1">{"via1",#N/A,TRUE,"general";"via2",#N/A,TRUE,"general";"via3",#N/A,TRUE,"general"}</definedName>
    <definedName name="__k8" localSheetId="4" hidden="1">{"via1",#N/A,TRUE,"general";"via2",#N/A,TRUE,"general";"via3",#N/A,TRUE,"general"}</definedName>
    <definedName name="__k8" localSheetId="10" hidden="1">{"via1",#N/A,TRUE,"general";"via2",#N/A,TRUE,"general";"via3",#N/A,TRUE,"general"}</definedName>
    <definedName name="__k8" hidden="1">{"via1",#N/A,TRUE,"general";"via2",#N/A,TRUE,"general";"via3",#N/A,TRUE,"general"}</definedName>
    <definedName name="__k9" localSheetId="4" hidden="1">{"TAB1",#N/A,TRUE,"GENERAL";"TAB2",#N/A,TRUE,"GENERAL";"TAB3",#N/A,TRUE,"GENERAL";"TAB4",#N/A,TRUE,"GENERAL";"TAB5",#N/A,TRUE,"GENERAL"}</definedName>
    <definedName name="__k9" localSheetId="10" hidden="1">{"TAB1",#N/A,TRUE,"GENERAL";"TAB2",#N/A,TRUE,"GENERAL";"TAB3",#N/A,TRUE,"GENERAL";"TAB4",#N/A,TRUE,"GENERAL";"TAB5",#N/A,TRUE,"GENERAL"}</definedName>
    <definedName name="__k9"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10" hidden="1">{"TAB1",#N/A,TRUE,"GENERAL";"TAB2",#N/A,TRUE,"GENERAL";"TAB3",#N/A,TRUE,"GENERAL";"TAB4",#N/A,TRUE,"GENERAL";"TAB5",#N/A,TRUE,"GENERAL"}</definedName>
    <definedName name="__kjk6" hidden="1">{"TAB1",#N/A,TRUE,"GENERAL";"TAB2",#N/A,TRUE,"GENERAL";"TAB3",#N/A,TRUE,"GENERAL";"TAB4",#N/A,TRUE,"GENERAL";"TAB5",#N/A,TRUE,"GENERAL"}</definedName>
    <definedName name="__lgc1">[9]Gastos!#REF!</definedName>
    <definedName name="__lgc2">[9]Gastos!#REF!</definedName>
    <definedName name="__lgc3">[9]Gastos!#REF!</definedName>
    <definedName name="__LMO1">[11]MO!$A$2:$A$188</definedName>
    <definedName name="__m3" localSheetId="4" hidden="1">{"via1",#N/A,TRUE,"general";"via2",#N/A,TRUE,"general";"via3",#N/A,TRUE,"general"}</definedName>
    <definedName name="__m3" localSheetId="10" hidden="1">{"via1",#N/A,TRUE,"general";"via2",#N/A,TRUE,"general";"via3",#N/A,TRUE,"general"}</definedName>
    <definedName name="__m3" hidden="1">{"via1",#N/A,TRUE,"general";"via2",#N/A,TRUE,"general";"via3",#N/A,TRUE,"general"}</definedName>
    <definedName name="__m4" localSheetId="4" hidden="1">{"TAB1",#N/A,TRUE,"GENERAL";"TAB2",#N/A,TRUE,"GENERAL";"TAB3",#N/A,TRUE,"GENERAL";"TAB4",#N/A,TRUE,"GENERAL";"TAB5",#N/A,TRUE,"GENERAL"}</definedName>
    <definedName name="__m4" localSheetId="10" hidden="1">{"TAB1",#N/A,TRUE,"GENERAL";"TAB2",#N/A,TRUE,"GENERAL";"TAB3",#N/A,TRUE,"GENERAL";"TAB4",#N/A,TRUE,"GENERAL";"TAB5",#N/A,TRUE,"GENERAL"}</definedName>
    <definedName name="__m4" hidden="1">{"TAB1",#N/A,TRUE,"GENERAL";"TAB2",#N/A,TRUE,"GENERAL";"TAB3",#N/A,TRUE,"GENERAL";"TAB4",#N/A,TRUE,"GENERAL";"TAB5",#N/A,TRUE,"GENERAL"}</definedName>
    <definedName name="__m5" localSheetId="4" hidden="1">{"via1",#N/A,TRUE,"general";"via2",#N/A,TRUE,"general";"via3",#N/A,TRUE,"general"}</definedName>
    <definedName name="__m5" localSheetId="10" hidden="1">{"via1",#N/A,TRUE,"general";"via2",#N/A,TRUE,"general";"via3",#N/A,TRUE,"general"}</definedName>
    <definedName name="__m5" hidden="1">{"via1",#N/A,TRUE,"general";"via2",#N/A,TRUE,"general";"via3",#N/A,TRUE,"general"}</definedName>
    <definedName name="__m6" localSheetId="4" hidden="1">{"TAB1",#N/A,TRUE,"GENERAL";"TAB2",#N/A,TRUE,"GENERAL";"TAB3",#N/A,TRUE,"GENERAL";"TAB4",#N/A,TRUE,"GENERAL";"TAB5",#N/A,TRUE,"GENERAL"}</definedName>
    <definedName name="__m6" localSheetId="10" hidden="1">{"TAB1",#N/A,TRUE,"GENERAL";"TAB2",#N/A,TRUE,"GENERAL";"TAB3",#N/A,TRUE,"GENERAL";"TAB4",#N/A,TRUE,"GENERAL";"TAB5",#N/A,TRUE,"GENERAL"}</definedName>
    <definedName name="__m6" hidden="1">{"TAB1",#N/A,TRUE,"GENERAL";"TAB2",#N/A,TRUE,"GENERAL";"TAB3",#N/A,TRUE,"GENERAL";"TAB4",#N/A,TRUE,"GENERAL";"TAB5",#N/A,TRUE,"GENERAL"}</definedName>
    <definedName name="__m7" localSheetId="4" hidden="1">{"TAB1",#N/A,TRUE,"GENERAL";"TAB2",#N/A,TRUE,"GENERAL";"TAB3",#N/A,TRUE,"GENERAL";"TAB4",#N/A,TRUE,"GENERAL";"TAB5",#N/A,TRUE,"GENERAL"}</definedName>
    <definedName name="__m7" localSheetId="10" hidden="1">{"TAB1",#N/A,TRUE,"GENERAL";"TAB2",#N/A,TRUE,"GENERAL";"TAB3",#N/A,TRUE,"GENERAL";"TAB4",#N/A,TRUE,"GENERAL";"TAB5",#N/A,TRUE,"GENERAL"}</definedName>
    <definedName name="__m7" hidden="1">{"TAB1",#N/A,TRUE,"GENERAL";"TAB2",#N/A,TRUE,"GENERAL";"TAB3",#N/A,TRUE,"GENERAL";"TAB4",#N/A,TRUE,"GENERAL";"TAB5",#N/A,TRUE,"GENERAL"}</definedName>
    <definedName name="__m8" localSheetId="4" hidden="1">{"via1",#N/A,TRUE,"general";"via2",#N/A,TRUE,"general";"via3",#N/A,TRUE,"general"}</definedName>
    <definedName name="__m8" localSheetId="10" hidden="1">{"via1",#N/A,TRUE,"general";"via2",#N/A,TRUE,"general";"via3",#N/A,TRUE,"general"}</definedName>
    <definedName name="__m8" hidden="1">{"via1",#N/A,TRUE,"general";"via2",#N/A,TRUE,"general";"via3",#N/A,TRUE,"general"}</definedName>
    <definedName name="__m9" localSheetId="4" hidden="1">{"via1",#N/A,TRUE,"general";"via2",#N/A,TRUE,"general";"via3",#N/A,TRUE,"general"}</definedName>
    <definedName name="__m9" localSheetId="10" hidden="1">{"via1",#N/A,TRUE,"general";"via2",#N/A,TRUE,"general";"via3",#N/A,TRUE,"general"}</definedName>
    <definedName name="__m9" hidden="1">{"via1",#N/A,TRUE,"general";"via2",#N/A,TRUE,"general";"via3",#N/A,TRUE,"general"}</definedName>
    <definedName name="__MA2" localSheetId="31">#REF!</definedName>
    <definedName name="__MA2" localSheetId="10">#REF!</definedName>
    <definedName name="__MA2">#REF!</definedName>
    <definedName name="__mar01" localSheetId="31">[9]Dólar!#REF!</definedName>
    <definedName name="__mar01">[9]Dólar!#REF!</definedName>
    <definedName name="__mar06" localSheetId="31">[9]Dólar!#REF!</definedName>
    <definedName name="__mar06">[9]Dólar!#REF!</definedName>
    <definedName name="__mar97">[9]Dólar!#REF!</definedName>
    <definedName name="__mar98">[9]Dólar!#REF!</definedName>
    <definedName name="__mar99">[9]Dólar!#REF!</definedName>
    <definedName name="__may01">[9]Dólar!#REF!</definedName>
    <definedName name="__may06">[9]Dólar!#REF!</definedName>
    <definedName name="__may97">[9]Dólar!#REF!</definedName>
    <definedName name="__may98">[9]Dólar!#REF!</definedName>
    <definedName name="__may99">[9]Dólar!#REF!</definedName>
    <definedName name="__mor15" localSheetId="11">#REF!</definedName>
    <definedName name="__mor15" localSheetId="12">#REF!</definedName>
    <definedName name="__mor15" localSheetId="13">#REF!</definedName>
    <definedName name="__mor15" localSheetId="14">#REF!</definedName>
    <definedName name="__mor15" localSheetId="15">#REF!</definedName>
    <definedName name="__mor15" localSheetId="16">#REF!</definedName>
    <definedName name="__mor15" localSheetId="17">#REF!</definedName>
    <definedName name="__mor15" localSheetId="18">#REF!</definedName>
    <definedName name="__mor15" localSheetId="19">#REF!</definedName>
    <definedName name="__mor15" localSheetId="20">#REF!</definedName>
    <definedName name="__mor15" localSheetId="29">#REF!</definedName>
    <definedName name="__mor15" localSheetId="30">#REF!</definedName>
    <definedName name="__mor15" localSheetId="21">#REF!</definedName>
    <definedName name="__mor15" localSheetId="22">#REF!</definedName>
    <definedName name="__mor15" localSheetId="23">#REF!</definedName>
    <definedName name="__mor15" localSheetId="24">#REF!</definedName>
    <definedName name="__mor15" localSheetId="25">#REF!</definedName>
    <definedName name="__mor15" localSheetId="26">#REF!</definedName>
    <definedName name="__mor15" localSheetId="27">#REF!</definedName>
    <definedName name="__mor15" localSheetId="28">#REF!</definedName>
    <definedName name="__mor15" localSheetId="31">#REF!</definedName>
    <definedName name="__mor15" localSheetId="37">#REF!</definedName>
    <definedName name="__mor15" localSheetId="10">#REF!</definedName>
    <definedName name="__mor15">#REF!</definedName>
    <definedName name="__Mux1">[12]CALCULO!$B$19</definedName>
    <definedName name="__Mux2">[12]CALCULO!$E$19</definedName>
    <definedName name="__Mux3">[12]CALCULO!$H$19</definedName>
    <definedName name="__Muy1">[12]CALCULO!$B$20</definedName>
    <definedName name="__Muy2">[12]CALCULO!$E$20</definedName>
    <definedName name="__Muy3">[12]CALCULO!$H$20</definedName>
    <definedName name="__n3" localSheetId="4" hidden="1">{"TAB1",#N/A,TRUE,"GENERAL";"TAB2",#N/A,TRUE,"GENERAL";"TAB3",#N/A,TRUE,"GENERAL";"TAB4",#N/A,TRUE,"GENERAL";"TAB5",#N/A,TRUE,"GENERAL"}</definedName>
    <definedName name="__n3" localSheetId="10" hidden="1">{"TAB1",#N/A,TRUE,"GENERAL";"TAB2",#N/A,TRUE,"GENERAL";"TAB3",#N/A,TRUE,"GENERAL";"TAB4",#N/A,TRUE,"GENERAL";"TAB5",#N/A,TRUE,"GENERAL"}</definedName>
    <definedName name="__n3" hidden="1">{"TAB1",#N/A,TRUE,"GENERAL";"TAB2",#N/A,TRUE,"GENERAL";"TAB3",#N/A,TRUE,"GENERAL";"TAB4",#N/A,TRUE,"GENERAL";"TAB5",#N/A,TRUE,"GENERAL"}</definedName>
    <definedName name="__n4" localSheetId="4" hidden="1">{"via1",#N/A,TRUE,"general";"via2",#N/A,TRUE,"general";"via3",#N/A,TRUE,"general"}</definedName>
    <definedName name="__n4" localSheetId="10" hidden="1">{"via1",#N/A,TRUE,"general";"via2",#N/A,TRUE,"general";"via3",#N/A,TRUE,"general"}</definedName>
    <definedName name="__n4" hidden="1">{"via1",#N/A,TRUE,"general";"via2",#N/A,TRUE,"general";"via3",#N/A,TRUE,"general"}</definedName>
    <definedName name="__n5" localSheetId="4" hidden="1">{"TAB1",#N/A,TRUE,"GENERAL";"TAB2",#N/A,TRUE,"GENERAL";"TAB3",#N/A,TRUE,"GENERAL";"TAB4",#N/A,TRUE,"GENERAL";"TAB5",#N/A,TRUE,"GENERAL"}</definedName>
    <definedName name="__n5" localSheetId="10" hidden="1">{"TAB1",#N/A,TRUE,"GENERAL";"TAB2",#N/A,TRUE,"GENERAL";"TAB3",#N/A,TRUE,"GENERAL";"TAB4",#N/A,TRUE,"GENERAL";"TAB5",#N/A,TRUE,"GENERAL"}</definedName>
    <definedName name="__n5" hidden="1">{"TAB1",#N/A,TRUE,"GENERAL";"TAB2",#N/A,TRUE,"GENERAL";"TAB3",#N/A,TRUE,"GENERAL";"TAB4",#N/A,TRUE,"GENERAL";"TAB5",#N/A,TRUE,"GENERAL"}</definedName>
    <definedName name="__nov01" localSheetId="31">[9]Dólar!#REF!</definedName>
    <definedName name="__nov01">[9]Dólar!#REF!</definedName>
    <definedName name="__nov06" localSheetId="31">[9]Dólar!#REF!</definedName>
    <definedName name="__nov06">[9]Dólar!#REF!</definedName>
    <definedName name="__nov97" localSheetId="31">[9]Dólar!#REF!</definedName>
    <definedName name="__nov97">[9]Dólar!#REF!</definedName>
    <definedName name="__nov98" localSheetId="31">[9]Dólar!#REF!</definedName>
    <definedName name="__nov98">[9]Dólar!#REF!</definedName>
    <definedName name="__nov99">[9]Dólar!#REF!</definedName>
    <definedName name="__nyn7" localSheetId="4" hidden="1">{"via1",#N/A,TRUE,"general";"via2",#N/A,TRUE,"general";"via3",#N/A,TRUE,"general"}</definedName>
    <definedName name="__nyn7" localSheetId="10" hidden="1">{"via1",#N/A,TRUE,"general";"via2",#N/A,TRUE,"general";"via3",#N/A,TRUE,"general"}</definedName>
    <definedName name="__nyn7" hidden="1">{"via1",#N/A,TRUE,"general";"via2",#N/A,TRUE,"general";"via3",#N/A,TRUE,"general"}</definedName>
    <definedName name="__o4" localSheetId="4" hidden="1">{"via1",#N/A,TRUE,"general";"via2",#N/A,TRUE,"general";"via3",#N/A,TRUE,"general"}</definedName>
    <definedName name="__o4" localSheetId="10" hidden="1">{"via1",#N/A,TRUE,"general";"via2",#N/A,TRUE,"general";"via3",#N/A,TRUE,"general"}</definedName>
    <definedName name="__o4" hidden="1">{"via1",#N/A,TRUE,"general";"via2",#N/A,TRUE,"general";"via3",#N/A,TRUE,"general"}</definedName>
    <definedName name="__o5" localSheetId="4" hidden="1">{"TAB1",#N/A,TRUE,"GENERAL";"TAB2",#N/A,TRUE,"GENERAL";"TAB3",#N/A,TRUE,"GENERAL";"TAB4",#N/A,TRUE,"GENERAL";"TAB5",#N/A,TRUE,"GENERAL"}</definedName>
    <definedName name="__o5" localSheetId="10" hidden="1">{"TAB1",#N/A,TRUE,"GENERAL";"TAB2",#N/A,TRUE,"GENERAL";"TAB3",#N/A,TRUE,"GENERAL";"TAB4",#N/A,TRUE,"GENERAL";"TAB5",#N/A,TRUE,"GENERAL"}</definedName>
    <definedName name="__o5" hidden="1">{"TAB1",#N/A,TRUE,"GENERAL";"TAB2",#N/A,TRUE,"GENERAL";"TAB3",#N/A,TRUE,"GENERAL";"TAB4",#N/A,TRUE,"GENERAL";"TAB5",#N/A,TRUE,"GENERAL"}</definedName>
    <definedName name="__o6" localSheetId="4" hidden="1">{"TAB1",#N/A,TRUE,"GENERAL";"TAB2",#N/A,TRUE,"GENERAL";"TAB3",#N/A,TRUE,"GENERAL";"TAB4",#N/A,TRUE,"GENERAL";"TAB5",#N/A,TRUE,"GENERAL"}</definedName>
    <definedName name="__o6" localSheetId="10" hidden="1">{"TAB1",#N/A,TRUE,"GENERAL";"TAB2",#N/A,TRUE,"GENERAL";"TAB3",#N/A,TRUE,"GENERAL";"TAB4",#N/A,TRUE,"GENERAL";"TAB5",#N/A,TRUE,"GENERAL"}</definedName>
    <definedName name="__o6" hidden="1">{"TAB1",#N/A,TRUE,"GENERAL";"TAB2",#N/A,TRUE,"GENERAL";"TAB3",#N/A,TRUE,"GENERAL";"TAB4",#N/A,TRUE,"GENERAL";"TAB5",#N/A,TRUE,"GENERAL"}</definedName>
    <definedName name="__o7" localSheetId="4" hidden="1">{"TAB1",#N/A,TRUE,"GENERAL";"TAB2",#N/A,TRUE,"GENERAL";"TAB3",#N/A,TRUE,"GENERAL";"TAB4",#N/A,TRUE,"GENERAL";"TAB5",#N/A,TRUE,"GENERAL"}</definedName>
    <definedName name="__o7" localSheetId="10" hidden="1">{"TAB1",#N/A,TRUE,"GENERAL";"TAB2",#N/A,TRUE,"GENERAL";"TAB3",#N/A,TRUE,"GENERAL";"TAB4",#N/A,TRUE,"GENERAL";"TAB5",#N/A,TRUE,"GENERAL"}</definedName>
    <definedName name="__o7" hidden="1">{"TAB1",#N/A,TRUE,"GENERAL";"TAB2",#N/A,TRUE,"GENERAL";"TAB3",#N/A,TRUE,"GENERAL";"TAB4",#N/A,TRUE,"GENERAL";"TAB5",#N/A,TRUE,"GENERAL"}</definedName>
    <definedName name="__o8" localSheetId="4" hidden="1">{"via1",#N/A,TRUE,"general";"via2",#N/A,TRUE,"general";"via3",#N/A,TRUE,"general"}</definedName>
    <definedName name="__o8" localSheetId="10" hidden="1">{"via1",#N/A,TRUE,"general";"via2",#N/A,TRUE,"general";"via3",#N/A,TRUE,"general"}</definedName>
    <definedName name="__o8" hidden="1">{"via1",#N/A,TRUE,"general";"via2",#N/A,TRUE,"general";"via3",#N/A,TRUE,"general"}</definedName>
    <definedName name="__o9" localSheetId="4" hidden="1">{"TAB1",#N/A,TRUE,"GENERAL";"TAB2",#N/A,TRUE,"GENERAL";"TAB3",#N/A,TRUE,"GENERAL";"TAB4",#N/A,TRUE,"GENERAL";"TAB5",#N/A,TRUE,"GENERAL"}</definedName>
    <definedName name="__o9" localSheetId="10" hidden="1">{"TAB1",#N/A,TRUE,"GENERAL";"TAB2",#N/A,TRUE,"GENERAL";"TAB3",#N/A,TRUE,"GENERAL";"TAB4",#N/A,TRUE,"GENERAL";"TAB5",#N/A,TRUE,"GENERAL"}</definedName>
    <definedName name="__o9" hidden="1">{"TAB1",#N/A,TRUE,"GENERAL";"TAB2",#N/A,TRUE,"GENERAL";"TAB3",#N/A,TRUE,"GENERAL";"TAB4",#N/A,TRUE,"GENERAL";"TAB5",#N/A,TRUE,"GENERAL"}</definedName>
    <definedName name="__occ1">[9]Gastos!#REF!</definedName>
    <definedName name="__occ2">[9]Gastos!#REF!</definedName>
    <definedName name="__oct01">[9]Dólar!#REF!</definedName>
    <definedName name="__oct06">[9]Dólar!#REF!</definedName>
    <definedName name="__oct97">[9]Dólar!#REF!</definedName>
    <definedName name="__oct98">[9]Dólar!#REF!</definedName>
    <definedName name="__oct99">[9]Dólar!#REF!</definedName>
    <definedName name="__p6" localSheetId="4" hidden="1">{"via1",#N/A,TRUE,"general";"via2",#N/A,TRUE,"general";"via3",#N/A,TRUE,"general"}</definedName>
    <definedName name="__p6" localSheetId="10" hidden="1">{"via1",#N/A,TRUE,"general";"via2",#N/A,TRUE,"general";"via3",#N/A,TRUE,"general"}</definedName>
    <definedName name="__p6" hidden="1">{"via1",#N/A,TRUE,"general";"via2",#N/A,TRUE,"general";"via3",#N/A,TRUE,"general"}</definedName>
    <definedName name="__p7" localSheetId="4" hidden="1">{"via1",#N/A,TRUE,"general";"via2",#N/A,TRUE,"general";"via3",#N/A,TRUE,"general"}</definedName>
    <definedName name="__p7" localSheetId="10" hidden="1">{"via1",#N/A,TRUE,"general";"via2",#N/A,TRUE,"general";"via3",#N/A,TRUE,"general"}</definedName>
    <definedName name="__p7" hidden="1">{"via1",#N/A,TRUE,"general";"via2",#N/A,TRUE,"general";"via3",#N/A,TRUE,"general"}</definedName>
    <definedName name="__p8" localSheetId="4" hidden="1">{"TAB1",#N/A,TRUE,"GENERAL";"TAB2",#N/A,TRUE,"GENERAL";"TAB3",#N/A,TRUE,"GENERAL";"TAB4",#N/A,TRUE,"GENERAL";"TAB5",#N/A,TRUE,"GENERAL"}</definedName>
    <definedName name="__p8" localSheetId="10" hidden="1">{"TAB1",#N/A,TRUE,"GENERAL";"TAB2",#N/A,TRUE,"GENERAL";"TAB3",#N/A,TRUE,"GENERAL";"TAB4",#N/A,TRUE,"GENERAL";"TAB5",#N/A,TRUE,"GENERAL"}</definedName>
    <definedName name="__p8" hidden="1">{"TAB1",#N/A,TRUE,"GENERAL";"TAB2",#N/A,TRUE,"GENERAL";"TAB3",#N/A,TRUE,"GENERAL";"TAB4",#N/A,TRUE,"GENERAL";"TAB5",#N/A,TRUE,"GENERAL"}</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9">#REF!</definedName>
    <definedName name="__PJ50" localSheetId="30">#REF!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10">#REF!</definedName>
    <definedName name="__PJ50">#REF!</definedName>
    <definedName name="__pj51" localSheetId="10">#REF!</definedName>
    <definedName name="__pj51">#REF!</definedName>
    <definedName name="__PRE1" localSheetId="11">#REF!</definedName>
    <definedName name="__PRE1" localSheetId="12">#REF!</definedName>
    <definedName name="__PRE1" localSheetId="13">#REF!</definedName>
    <definedName name="__PRE1" localSheetId="14">#REF!</definedName>
    <definedName name="__PRE1" localSheetId="15">#REF!</definedName>
    <definedName name="__PRE1" localSheetId="16">#REF!</definedName>
    <definedName name="__PRE1" localSheetId="17">#REF!</definedName>
    <definedName name="__PRE1" localSheetId="18">#REF!</definedName>
    <definedName name="__PRE1" localSheetId="19">#REF!</definedName>
    <definedName name="__PRE1" localSheetId="20">#REF!</definedName>
    <definedName name="__PRE1" localSheetId="29">#REF!</definedName>
    <definedName name="__PRE1" localSheetId="30">#REF!</definedName>
    <definedName name="__PRE1" localSheetId="21">#REF!</definedName>
    <definedName name="__PRE1" localSheetId="22">#REF!</definedName>
    <definedName name="__PRE1" localSheetId="23">#REF!</definedName>
    <definedName name="__PRE1" localSheetId="24">#REF!</definedName>
    <definedName name="__PRE1" localSheetId="25">#REF!</definedName>
    <definedName name="__PRE1" localSheetId="26">#REF!</definedName>
    <definedName name="__PRE1" localSheetId="27">#REF!</definedName>
    <definedName name="__PRE1" localSheetId="28">#REF!</definedName>
    <definedName name="__PRE1" localSheetId="37">#REF!</definedName>
    <definedName name="__PRE1" localSheetId="10">#REF!</definedName>
    <definedName name="__PRE1">#REF!</definedName>
    <definedName name="__PRE12" localSheetId="31">#REF!</definedName>
    <definedName name="__PRE12" localSheetId="37">#REF!</definedName>
    <definedName name="__PRE12" localSheetId="10">#REF!</definedName>
    <definedName name="__PRE12">#REF!</definedName>
    <definedName name="__Pu1">[12]CALCULO!$B$18</definedName>
    <definedName name="__Pu2">[12]CALCULO!$E$18</definedName>
    <definedName name="__Pu3">[12]CALCULO!$H$18</definedName>
    <definedName name="__r" localSheetId="4" hidden="1">{"TAB1",#N/A,TRUE,"GENERAL";"TAB2",#N/A,TRUE,"GENERAL";"TAB3",#N/A,TRUE,"GENERAL";"TAB4",#N/A,TRUE,"GENERAL";"TAB5",#N/A,TRUE,"GENERAL"}</definedName>
    <definedName name="__r" localSheetId="10" hidden="1">{"TAB1",#N/A,TRUE,"GENERAL";"TAB2",#N/A,TRUE,"GENERAL";"TAB3",#N/A,TRUE,"GENERAL";"TAB4",#N/A,TRUE,"GENERAL";"TAB5",#N/A,TRUE,"GENERAL"}</definedName>
    <definedName name="__r" hidden="1">{"TAB1",#N/A,TRUE,"GENERAL";"TAB2",#N/A,TRUE,"GENERAL";"TAB3",#N/A,TRUE,"GENERAL";"TAB4",#N/A,TRUE,"GENERAL";"TAB5",#N/A,TRUE,"GENERAL"}</definedName>
    <definedName name="__r4r" localSheetId="4" hidden="1">{"via1",#N/A,TRUE,"general";"via2",#N/A,TRUE,"general";"via3",#N/A,TRUE,"general"}</definedName>
    <definedName name="__r4r" localSheetId="10" hidden="1">{"via1",#N/A,TRUE,"general";"via2",#N/A,TRUE,"general";"via3",#N/A,TRUE,"general"}</definedName>
    <definedName name="__r4r" hidden="1">{"via1",#N/A,TRUE,"general";"via2",#N/A,TRUE,"general";"via3",#N/A,TRUE,"general"}</definedName>
    <definedName name="__Rc" localSheetId="11">#REF!</definedName>
    <definedName name="__Rc" localSheetId="12">#REF!</definedName>
    <definedName name="__Rc" localSheetId="13">#REF!</definedName>
    <definedName name="__Rc" localSheetId="14">#REF!</definedName>
    <definedName name="__Rc" localSheetId="15">#REF!</definedName>
    <definedName name="__Rc" localSheetId="16">#REF!</definedName>
    <definedName name="__Rc" localSheetId="17">#REF!</definedName>
    <definedName name="__Rc" localSheetId="18">#REF!</definedName>
    <definedName name="__Rc" localSheetId="19">#REF!</definedName>
    <definedName name="__Rc" localSheetId="20">#REF!</definedName>
    <definedName name="__Rc" localSheetId="29">#REF!</definedName>
    <definedName name="__Rc" localSheetId="30">#REF!</definedName>
    <definedName name="__Rc" localSheetId="21">#REF!</definedName>
    <definedName name="__Rc" localSheetId="22">#REF!</definedName>
    <definedName name="__Rc" localSheetId="23">#REF!</definedName>
    <definedName name="__Rc" localSheetId="24">#REF!</definedName>
    <definedName name="__Rc" localSheetId="25">#REF!</definedName>
    <definedName name="__Rc" localSheetId="26">#REF!</definedName>
    <definedName name="__Rc" localSheetId="27">#REF!</definedName>
    <definedName name="__Rc" localSheetId="28">#REF!</definedName>
    <definedName name="__Rc" localSheetId="31">#REF!</definedName>
    <definedName name="__Rc" localSheetId="37">#REF!</definedName>
    <definedName name="__Rc" localSheetId="10">#REF!</definedName>
    <definedName name="__Rc">#REF!</definedName>
    <definedName name="__rtu6" localSheetId="4" hidden="1">{"via1",#N/A,TRUE,"general";"via2",#N/A,TRUE,"general";"via3",#N/A,TRUE,"general"}</definedName>
    <definedName name="__rtu6" localSheetId="10" hidden="1">{"via1",#N/A,TRUE,"general";"via2",#N/A,TRUE,"general";"via3",#N/A,TRUE,"general"}</definedName>
    <definedName name="__rtu6" hidden="1">{"via1",#N/A,TRUE,"general";"via2",#N/A,TRUE,"general";"via3",#N/A,TRUE,"general"}</definedName>
    <definedName name="__s1" localSheetId="4" hidden="1">{"via1",#N/A,TRUE,"general";"via2",#N/A,TRUE,"general";"via3",#N/A,TRUE,"general"}</definedName>
    <definedName name="__s1" localSheetId="10" hidden="1">{"via1",#N/A,TRUE,"general";"via2",#N/A,TRUE,"general";"via3",#N/A,TRUE,"general"}</definedName>
    <definedName name="__s1" hidden="1">{"via1",#N/A,TRUE,"general";"via2",#N/A,TRUE,"general";"via3",#N/A,TRUE,"general"}</definedName>
    <definedName name="__s2" localSheetId="4" hidden="1">{"TAB1",#N/A,TRUE,"GENERAL";"TAB2",#N/A,TRUE,"GENERAL";"TAB3",#N/A,TRUE,"GENERAL";"TAB4",#N/A,TRUE,"GENERAL";"TAB5",#N/A,TRUE,"GENERAL"}</definedName>
    <definedName name="__s2" localSheetId="10" hidden="1">{"TAB1",#N/A,TRUE,"GENERAL";"TAB2",#N/A,TRUE,"GENERAL";"TAB3",#N/A,TRUE,"GENERAL";"TAB4",#N/A,TRUE,"GENERAL";"TAB5",#N/A,TRUE,"GENERAL"}</definedName>
    <definedName name="__s2" hidden="1">{"TAB1",#N/A,TRUE,"GENERAL";"TAB2",#N/A,TRUE,"GENERAL";"TAB3",#N/A,TRUE,"GENERAL";"TAB4",#N/A,TRUE,"GENERAL";"TAB5",#N/A,TRUE,"GENERAL"}</definedName>
    <definedName name="__s3" localSheetId="4" hidden="1">{"TAB1",#N/A,TRUE,"GENERAL";"TAB2",#N/A,TRUE,"GENERAL";"TAB3",#N/A,TRUE,"GENERAL";"TAB4",#N/A,TRUE,"GENERAL";"TAB5",#N/A,TRUE,"GENERAL"}</definedName>
    <definedName name="__s3" localSheetId="10" hidden="1">{"TAB1",#N/A,TRUE,"GENERAL";"TAB2",#N/A,TRUE,"GENERAL";"TAB3",#N/A,TRUE,"GENERAL";"TAB4",#N/A,TRUE,"GENERAL";"TAB5",#N/A,TRUE,"GENERAL"}</definedName>
    <definedName name="__s3" hidden="1">{"TAB1",#N/A,TRUE,"GENERAL";"TAB2",#N/A,TRUE,"GENERAL";"TAB3",#N/A,TRUE,"GENERAL";"TAB4",#N/A,TRUE,"GENERAL";"TAB5",#N/A,TRUE,"GENERAL"}</definedName>
    <definedName name="__s4" localSheetId="4" hidden="1">{"via1",#N/A,TRUE,"general";"via2",#N/A,TRUE,"general";"via3",#N/A,TRUE,"general"}</definedName>
    <definedName name="__s4" localSheetId="10" hidden="1">{"via1",#N/A,TRUE,"general";"via2",#N/A,TRUE,"general";"via3",#N/A,TRUE,"general"}</definedName>
    <definedName name="__s4" hidden="1">{"via1",#N/A,TRUE,"general";"via2",#N/A,TRUE,"general";"via3",#N/A,TRUE,"general"}</definedName>
    <definedName name="__s5" localSheetId="4" hidden="1">{"via1",#N/A,TRUE,"general";"via2",#N/A,TRUE,"general";"via3",#N/A,TRUE,"general"}</definedName>
    <definedName name="__s5" localSheetId="10" hidden="1">{"via1",#N/A,TRUE,"general";"via2",#N/A,TRUE,"general";"via3",#N/A,TRUE,"general"}</definedName>
    <definedName name="__s5" hidden="1">{"via1",#N/A,TRUE,"general";"via2",#N/A,TRUE,"general";"via3",#N/A,TRUE,"general"}</definedName>
    <definedName name="__s6" localSheetId="4" hidden="1">{"TAB1",#N/A,TRUE,"GENERAL";"TAB2",#N/A,TRUE,"GENERAL";"TAB3",#N/A,TRUE,"GENERAL";"TAB4",#N/A,TRUE,"GENERAL";"TAB5",#N/A,TRUE,"GENERAL"}</definedName>
    <definedName name="__s6" localSheetId="10" hidden="1">{"TAB1",#N/A,TRUE,"GENERAL";"TAB2",#N/A,TRUE,"GENERAL";"TAB3",#N/A,TRUE,"GENERAL";"TAB4",#N/A,TRUE,"GENERAL";"TAB5",#N/A,TRUE,"GENERAL"}</definedName>
    <definedName name="__s6" hidden="1">{"TAB1",#N/A,TRUE,"GENERAL";"TAB2",#N/A,TRUE,"GENERAL";"TAB3",#N/A,TRUE,"GENERAL";"TAB4",#N/A,TRUE,"GENERAL";"TAB5",#N/A,TRUE,"GENERAL"}</definedName>
    <definedName name="__s7" localSheetId="4" hidden="1">{"via1",#N/A,TRUE,"general";"via2",#N/A,TRUE,"general";"via3",#N/A,TRUE,"general"}</definedName>
    <definedName name="__s7" localSheetId="10" hidden="1">{"via1",#N/A,TRUE,"general";"via2",#N/A,TRUE,"general";"via3",#N/A,TRUE,"general"}</definedName>
    <definedName name="__s7" hidden="1">{"via1",#N/A,TRUE,"general";"via2",#N/A,TRUE,"general";"via3",#N/A,TRUE,"general"}</definedName>
    <definedName name="__SBC1">[6]INV!$A$12:$D$15</definedName>
    <definedName name="__SBC3">[6]INV!$F$12:$I$15</definedName>
    <definedName name="__SBC5">[6]INV!$K$12:$N$15</definedName>
    <definedName name="__sep01" localSheetId="31">[9]Dólar!#REF!</definedName>
    <definedName name="__sep01">[9]Dólar!#REF!</definedName>
    <definedName name="__sep06" localSheetId="31">[9]Dólar!#REF!</definedName>
    <definedName name="__sep06">[9]Dólar!#REF!</definedName>
    <definedName name="__sep97" localSheetId="31">[9]Dólar!#REF!</definedName>
    <definedName name="__sep97">[9]Dólar!#REF!</definedName>
    <definedName name="__sep98" localSheetId="31">[9]Dólar!#REF!</definedName>
    <definedName name="__sep98">[9]Dólar!#REF!</definedName>
    <definedName name="__sep99">[9]Dólar!#REF!</definedName>
    <definedName name="__t3" localSheetId="4" hidden="1">{"TAB1",#N/A,TRUE,"GENERAL";"TAB2",#N/A,TRUE,"GENERAL";"TAB3",#N/A,TRUE,"GENERAL";"TAB4",#N/A,TRUE,"GENERAL";"TAB5",#N/A,TRUE,"GENERAL"}</definedName>
    <definedName name="__t3" localSheetId="10" hidden="1">{"TAB1",#N/A,TRUE,"GENERAL";"TAB2",#N/A,TRUE,"GENERAL";"TAB3",#N/A,TRUE,"GENERAL";"TAB4",#N/A,TRUE,"GENERAL";"TAB5",#N/A,TRUE,"GENERAL"}</definedName>
    <definedName name="__t3" hidden="1">{"TAB1",#N/A,TRUE,"GENERAL";"TAB2",#N/A,TRUE,"GENERAL";"TAB3",#N/A,TRUE,"GENERAL";"TAB4",#N/A,TRUE,"GENERAL";"TAB5",#N/A,TRUE,"GENERAL"}</definedName>
    <definedName name="__t4" localSheetId="4" hidden="1">{"via1",#N/A,TRUE,"general";"via2",#N/A,TRUE,"general";"via3",#N/A,TRUE,"general"}</definedName>
    <definedName name="__t4" localSheetId="10" hidden="1">{"via1",#N/A,TRUE,"general";"via2",#N/A,TRUE,"general";"via3",#N/A,TRUE,"general"}</definedName>
    <definedName name="__t4" hidden="1">{"via1",#N/A,TRUE,"general";"via2",#N/A,TRUE,"general";"via3",#N/A,TRUE,"general"}</definedName>
    <definedName name="__t5" localSheetId="4" hidden="1">{"TAB1",#N/A,TRUE,"GENERAL";"TAB2",#N/A,TRUE,"GENERAL";"TAB3",#N/A,TRUE,"GENERAL";"TAB4",#N/A,TRUE,"GENERAL";"TAB5",#N/A,TRUE,"GENERAL"}</definedName>
    <definedName name="__t5" localSheetId="10" hidden="1">{"TAB1",#N/A,TRUE,"GENERAL";"TAB2",#N/A,TRUE,"GENERAL";"TAB3",#N/A,TRUE,"GENERAL";"TAB4",#N/A,TRUE,"GENERAL";"TAB5",#N/A,TRUE,"GENERAL"}</definedName>
    <definedName name="__t5" hidden="1">{"TAB1",#N/A,TRUE,"GENERAL";"TAB2",#N/A,TRUE,"GENERAL";"TAB3",#N/A,TRUE,"GENERAL";"TAB4",#N/A,TRUE,"GENERAL";"TAB5",#N/A,TRUE,"GENERAL"}</definedName>
    <definedName name="__t6" localSheetId="4" hidden="1">{"via1",#N/A,TRUE,"general";"via2",#N/A,TRUE,"general";"via3",#N/A,TRUE,"general"}</definedName>
    <definedName name="__t6" localSheetId="10" hidden="1">{"via1",#N/A,TRUE,"general";"via2",#N/A,TRUE,"general";"via3",#N/A,TRUE,"general"}</definedName>
    <definedName name="__t6" hidden="1">{"via1",#N/A,TRUE,"general";"via2",#N/A,TRUE,"general";"via3",#N/A,TRUE,"general"}</definedName>
    <definedName name="__t66" localSheetId="4" hidden="1">{"TAB1",#N/A,TRUE,"GENERAL";"TAB2",#N/A,TRUE,"GENERAL";"TAB3",#N/A,TRUE,"GENERAL";"TAB4",#N/A,TRUE,"GENERAL";"TAB5",#N/A,TRUE,"GENERAL"}</definedName>
    <definedName name="__t66" localSheetId="10" hidden="1">{"TAB1",#N/A,TRUE,"GENERAL";"TAB2",#N/A,TRUE,"GENERAL";"TAB3",#N/A,TRUE,"GENERAL";"TAB4",#N/A,TRUE,"GENERAL";"TAB5",#N/A,TRUE,"GENERAL"}</definedName>
    <definedName name="__t66" hidden="1">{"TAB1",#N/A,TRUE,"GENERAL";"TAB2",#N/A,TRUE,"GENERAL";"TAB3",#N/A,TRUE,"GENERAL";"TAB4",#N/A,TRUE,"GENERAL";"TAB5",#N/A,TRUE,"GENERAL"}</definedName>
    <definedName name="__t7" localSheetId="4" hidden="1">{"via1",#N/A,TRUE,"general";"via2",#N/A,TRUE,"general";"via3",#N/A,TRUE,"general"}</definedName>
    <definedName name="__t7" localSheetId="10" hidden="1">{"via1",#N/A,TRUE,"general";"via2",#N/A,TRUE,"general";"via3",#N/A,TRUE,"general"}</definedName>
    <definedName name="__t7" hidden="1">{"via1",#N/A,TRUE,"general";"via2",#N/A,TRUE,"general";"via3",#N/A,TRUE,"general"}</definedName>
    <definedName name="__t77" localSheetId="4" hidden="1">{"TAB1",#N/A,TRUE,"GENERAL";"TAB2",#N/A,TRUE,"GENERAL";"TAB3",#N/A,TRUE,"GENERAL";"TAB4",#N/A,TRUE,"GENERAL";"TAB5",#N/A,TRUE,"GENERAL"}</definedName>
    <definedName name="__t77" localSheetId="10" hidden="1">{"TAB1",#N/A,TRUE,"GENERAL";"TAB2",#N/A,TRUE,"GENERAL";"TAB3",#N/A,TRUE,"GENERAL";"TAB4",#N/A,TRUE,"GENERAL";"TAB5",#N/A,TRUE,"GENERAL"}</definedName>
    <definedName name="__t77" hidden="1">{"TAB1",#N/A,TRUE,"GENERAL";"TAB2",#N/A,TRUE,"GENERAL";"TAB3",#N/A,TRUE,"GENERAL";"TAB4",#N/A,TRUE,"GENERAL";"TAB5",#N/A,TRUE,"GENERAL"}</definedName>
    <definedName name="__t8" localSheetId="4" hidden="1">{"TAB1",#N/A,TRUE,"GENERAL";"TAB2",#N/A,TRUE,"GENERAL";"TAB3",#N/A,TRUE,"GENERAL";"TAB4",#N/A,TRUE,"GENERAL";"TAB5",#N/A,TRUE,"GENERAL"}</definedName>
    <definedName name="__t8" localSheetId="10" hidden="1">{"TAB1",#N/A,TRUE,"GENERAL";"TAB2",#N/A,TRUE,"GENERAL";"TAB3",#N/A,TRUE,"GENERAL";"TAB4",#N/A,TRUE,"GENERAL";"TAB5",#N/A,TRUE,"GENERAL"}</definedName>
    <definedName name="__t8" hidden="1">{"TAB1",#N/A,TRUE,"GENERAL";"TAB2",#N/A,TRUE,"GENERAL";"TAB3",#N/A,TRUE,"GENERAL";"TAB4",#N/A,TRUE,"GENERAL";"TAB5",#N/A,TRUE,"GENERAL"}</definedName>
    <definedName name="__t88" localSheetId="4" hidden="1">{"via1",#N/A,TRUE,"general";"via2",#N/A,TRUE,"general";"via3",#N/A,TRUE,"general"}</definedName>
    <definedName name="__t88" localSheetId="10" hidden="1">{"via1",#N/A,TRUE,"general";"via2",#N/A,TRUE,"general";"via3",#N/A,TRUE,"general"}</definedName>
    <definedName name="__t88" hidden="1">{"via1",#N/A,TRUE,"general";"via2",#N/A,TRUE,"general";"via3",#N/A,TRUE,"general"}</definedName>
    <definedName name="__t9" localSheetId="4" hidden="1">{"TAB1",#N/A,TRUE,"GENERAL";"TAB2",#N/A,TRUE,"GENERAL";"TAB3",#N/A,TRUE,"GENERAL";"TAB4",#N/A,TRUE,"GENERAL";"TAB5",#N/A,TRUE,"GENERAL"}</definedName>
    <definedName name="__t9" localSheetId="10" hidden="1">{"TAB1",#N/A,TRUE,"GENERAL";"TAB2",#N/A,TRUE,"GENERAL";"TAB3",#N/A,TRUE,"GENERAL";"TAB4",#N/A,TRUE,"GENERAL";"TAB5",#N/A,TRUE,"GENERAL"}</definedName>
    <definedName name="__t9" hidden="1">{"TAB1",#N/A,TRUE,"GENERAL";"TAB2",#N/A,TRUE,"GENERAL";"TAB3",#N/A,TRUE,"GENERAL";"TAB4",#N/A,TRUE,"GENERAL";"TAB5",#N/A,TRUE,"GENERAL"}</definedName>
    <definedName name="__t99" localSheetId="4" hidden="1">{"via1",#N/A,TRUE,"general";"via2",#N/A,TRUE,"general";"via3",#N/A,TRUE,"general"}</definedName>
    <definedName name="__t99" localSheetId="10" hidden="1">{"via1",#N/A,TRUE,"general";"via2",#N/A,TRUE,"general";"via3",#N/A,TRUE,"general"}</definedName>
    <definedName name="__t99" hidden="1">{"via1",#N/A,TRUE,"general";"via2",#N/A,TRUE,"general";"via3",#N/A,TRUE,"general"}</definedName>
    <definedName name="__tf3813" localSheetId="31">#REF!</definedName>
    <definedName name="__tf3813" localSheetId="10">#REF!</definedName>
    <definedName name="__tf3813">#REF!</definedName>
    <definedName name="__u4" localSheetId="4" hidden="1">{"TAB1",#N/A,TRUE,"GENERAL";"TAB2",#N/A,TRUE,"GENERAL";"TAB3",#N/A,TRUE,"GENERAL";"TAB4",#N/A,TRUE,"GENERAL";"TAB5",#N/A,TRUE,"GENERAL"}</definedName>
    <definedName name="__u4" localSheetId="10" hidden="1">{"TAB1",#N/A,TRUE,"GENERAL";"TAB2",#N/A,TRUE,"GENERAL";"TAB3",#N/A,TRUE,"GENERAL";"TAB4",#N/A,TRUE,"GENERAL";"TAB5",#N/A,TRUE,"GENERAL"}</definedName>
    <definedName name="__u4" hidden="1">{"TAB1",#N/A,TRUE,"GENERAL";"TAB2",#N/A,TRUE,"GENERAL";"TAB3",#N/A,TRUE,"GENERAL";"TAB4",#N/A,TRUE,"GENERAL";"TAB5",#N/A,TRUE,"GENERAL"}</definedName>
    <definedName name="__u5" localSheetId="4" hidden="1">{"TAB1",#N/A,TRUE,"GENERAL";"TAB2",#N/A,TRUE,"GENERAL";"TAB3",#N/A,TRUE,"GENERAL";"TAB4",#N/A,TRUE,"GENERAL";"TAB5",#N/A,TRUE,"GENERAL"}</definedName>
    <definedName name="__u5" localSheetId="10" hidden="1">{"TAB1",#N/A,TRUE,"GENERAL";"TAB2",#N/A,TRUE,"GENERAL";"TAB3",#N/A,TRUE,"GENERAL";"TAB4",#N/A,TRUE,"GENERAL";"TAB5",#N/A,TRUE,"GENERAL"}</definedName>
    <definedName name="__u5" hidden="1">{"TAB1",#N/A,TRUE,"GENERAL";"TAB2",#N/A,TRUE,"GENERAL";"TAB3",#N/A,TRUE,"GENERAL";"TAB4",#N/A,TRUE,"GENERAL";"TAB5",#N/A,TRUE,"GENERAL"}</definedName>
    <definedName name="__u6" localSheetId="4" hidden="1">{"TAB1",#N/A,TRUE,"GENERAL";"TAB2",#N/A,TRUE,"GENERAL";"TAB3",#N/A,TRUE,"GENERAL";"TAB4",#N/A,TRUE,"GENERAL";"TAB5",#N/A,TRUE,"GENERAL"}</definedName>
    <definedName name="__u6" localSheetId="10" hidden="1">{"TAB1",#N/A,TRUE,"GENERAL";"TAB2",#N/A,TRUE,"GENERAL";"TAB3",#N/A,TRUE,"GENERAL";"TAB4",#N/A,TRUE,"GENERAL";"TAB5",#N/A,TRUE,"GENERAL"}</definedName>
    <definedName name="__u6" hidden="1">{"TAB1",#N/A,TRUE,"GENERAL";"TAB2",#N/A,TRUE,"GENERAL";"TAB3",#N/A,TRUE,"GENERAL";"TAB4",#N/A,TRUE,"GENERAL";"TAB5",#N/A,TRUE,"GENERAL"}</definedName>
    <definedName name="__u7" localSheetId="4" hidden="1">{"via1",#N/A,TRUE,"general";"via2",#N/A,TRUE,"general";"via3",#N/A,TRUE,"general"}</definedName>
    <definedName name="__u7" localSheetId="10" hidden="1">{"via1",#N/A,TRUE,"general";"via2",#N/A,TRUE,"general";"via3",#N/A,TRUE,"general"}</definedName>
    <definedName name="__u7" hidden="1">{"via1",#N/A,TRUE,"general";"via2",#N/A,TRUE,"general";"via3",#N/A,TRUE,"general"}</definedName>
    <definedName name="__u8" localSheetId="4" hidden="1">{"TAB1",#N/A,TRUE,"GENERAL";"TAB2",#N/A,TRUE,"GENERAL";"TAB3",#N/A,TRUE,"GENERAL";"TAB4",#N/A,TRUE,"GENERAL";"TAB5",#N/A,TRUE,"GENERAL"}</definedName>
    <definedName name="__u8" localSheetId="10" hidden="1">{"TAB1",#N/A,TRUE,"GENERAL";"TAB2",#N/A,TRUE,"GENERAL";"TAB3",#N/A,TRUE,"GENERAL";"TAB4",#N/A,TRUE,"GENERAL";"TAB5",#N/A,TRUE,"GENERAL"}</definedName>
    <definedName name="__u8" hidden="1">{"TAB1",#N/A,TRUE,"GENERAL";"TAB2",#N/A,TRUE,"GENERAL";"TAB3",#N/A,TRUE,"GENERAL";"TAB4",#N/A,TRUE,"GENERAL";"TAB5",#N/A,TRUE,"GENERAL"}</definedName>
    <definedName name="__u9" localSheetId="4" hidden="1">{"TAB1",#N/A,TRUE,"GENERAL";"TAB2",#N/A,TRUE,"GENERAL";"TAB3",#N/A,TRUE,"GENERAL";"TAB4",#N/A,TRUE,"GENERAL";"TAB5",#N/A,TRUE,"GENERAL"}</definedName>
    <definedName name="__u9" localSheetId="10" hidden="1">{"TAB1",#N/A,TRUE,"GENERAL";"TAB2",#N/A,TRUE,"GENERAL";"TAB3",#N/A,TRUE,"GENERAL";"TAB4",#N/A,TRUE,"GENERAL";"TAB5",#N/A,TRUE,"GENERAL"}</definedName>
    <definedName name="__u9" hidden="1">{"TAB1",#N/A,TRUE,"GENERAL";"TAB2",#N/A,TRUE,"GENERAL";"TAB3",#N/A,TRUE,"GENERAL";"TAB4",#N/A,TRUE,"GENERAL";"TAB5",#N/A,TRUE,"GENERAL"}</definedName>
    <definedName name="__UNI1" localSheetId="11">[2]Basicos!#REF!</definedName>
    <definedName name="__UNI1" localSheetId="12">[2]Basicos!#REF!</definedName>
    <definedName name="__UNI1" localSheetId="13">[2]Basicos!#REF!</definedName>
    <definedName name="__UNI1" localSheetId="14">[2]Basicos!#REF!</definedName>
    <definedName name="__UNI1" localSheetId="15">[2]Basicos!#REF!</definedName>
    <definedName name="__UNI1" localSheetId="16">[2]Basicos!#REF!</definedName>
    <definedName name="__UNI1" localSheetId="17">[2]Basicos!#REF!</definedName>
    <definedName name="__UNI1" localSheetId="18">[2]Basicos!#REF!</definedName>
    <definedName name="__UNI1" localSheetId="19">[2]Basicos!#REF!</definedName>
    <definedName name="__UNI1" localSheetId="20">[2]Basicos!#REF!</definedName>
    <definedName name="__UNI1" localSheetId="29">[2]Basicos!#REF!</definedName>
    <definedName name="__UNI1" localSheetId="30">[2]Basicos!#REF!</definedName>
    <definedName name="__UNI1" localSheetId="21">[2]Basicos!#REF!</definedName>
    <definedName name="__UNI1" localSheetId="22">[2]Basicos!#REF!</definedName>
    <definedName name="__UNI1" localSheetId="23">[2]Basicos!#REF!</definedName>
    <definedName name="__UNI1" localSheetId="24">[2]Basicos!#REF!</definedName>
    <definedName name="__UNI1" localSheetId="25">[2]Basicos!#REF!</definedName>
    <definedName name="__UNI1" localSheetId="26">[2]Basicos!#REF!</definedName>
    <definedName name="__UNI1" localSheetId="27">[2]Basicos!#REF!</definedName>
    <definedName name="__UNI1" localSheetId="28">[2]Basicos!#REF!</definedName>
    <definedName name="__UNI1" localSheetId="35">[5]Basicos!#REF!</definedName>
    <definedName name="__UNI1" localSheetId="4">[5]Basicos!#REF!</definedName>
    <definedName name="__UNI1" localSheetId="45">[5]Basicos!#REF!</definedName>
    <definedName name="__UNI1" localSheetId="42">[2]Basicos!#REF!</definedName>
    <definedName name="__UNI1" localSheetId="39">[2]Basicos!#REF!</definedName>
    <definedName name="__UNI1">[5]Basicos!#REF!</definedName>
    <definedName name="__ur7" localSheetId="4" hidden="1">{"TAB1",#N/A,TRUE,"GENERAL";"TAB2",#N/A,TRUE,"GENERAL";"TAB3",#N/A,TRUE,"GENERAL";"TAB4",#N/A,TRUE,"GENERAL";"TAB5",#N/A,TRUE,"GENERAL"}</definedName>
    <definedName name="__ur7" localSheetId="10"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 localSheetId="4" hidden="1">{"via1",#N/A,TRUE,"general";"via2",#N/A,TRUE,"general";"via3",#N/A,TRUE,"general"}</definedName>
    <definedName name="__v2" localSheetId="10" hidden="1">{"via1",#N/A,TRUE,"general";"via2",#N/A,TRUE,"general";"via3",#N/A,TRUE,"general"}</definedName>
    <definedName name="__v2" hidden="1">{"via1",#N/A,TRUE,"general";"via2",#N/A,TRUE,"general";"via3",#N/A,TRUE,"general"}</definedName>
    <definedName name="__v3" localSheetId="4" hidden="1">{"TAB1",#N/A,TRUE,"GENERAL";"TAB2",#N/A,TRUE,"GENERAL";"TAB3",#N/A,TRUE,"GENERAL";"TAB4",#N/A,TRUE,"GENERAL";"TAB5",#N/A,TRUE,"GENERAL"}</definedName>
    <definedName name="__v3" localSheetId="10" hidden="1">{"TAB1",#N/A,TRUE,"GENERAL";"TAB2",#N/A,TRUE,"GENERAL";"TAB3",#N/A,TRUE,"GENERAL";"TAB4",#N/A,TRUE,"GENERAL";"TAB5",#N/A,TRUE,"GENERAL"}</definedName>
    <definedName name="__v3" hidden="1">{"TAB1",#N/A,TRUE,"GENERAL";"TAB2",#N/A,TRUE,"GENERAL";"TAB3",#N/A,TRUE,"GENERAL";"TAB4",#N/A,TRUE,"GENERAL";"TAB5",#N/A,TRUE,"GENERAL"}</definedName>
    <definedName name="__v4" localSheetId="4" hidden="1">{"TAB1",#N/A,TRUE,"GENERAL";"TAB2",#N/A,TRUE,"GENERAL";"TAB3",#N/A,TRUE,"GENERAL";"TAB4",#N/A,TRUE,"GENERAL";"TAB5",#N/A,TRUE,"GENERAL"}</definedName>
    <definedName name="__v4" localSheetId="10" hidden="1">{"TAB1",#N/A,TRUE,"GENERAL";"TAB2",#N/A,TRUE,"GENERAL";"TAB3",#N/A,TRUE,"GENERAL";"TAB4",#N/A,TRUE,"GENERAL";"TAB5",#N/A,TRUE,"GENERAL"}</definedName>
    <definedName name="__v4" hidden="1">{"TAB1",#N/A,TRUE,"GENERAL";"TAB2",#N/A,TRUE,"GENERAL";"TAB3",#N/A,TRUE,"GENERAL";"TAB4",#N/A,TRUE,"GENERAL";"TAB5",#N/A,TRUE,"GENERAL"}</definedName>
    <definedName name="__v5" localSheetId="4" hidden="1">{"TAB1",#N/A,TRUE,"GENERAL";"TAB2",#N/A,TRUE,"GENERAL";"TAB3",#N/A,TRUE,"GENERAL";"TAB4",#N/A,TRUE,"GENERAL";"TAB5",#N/A,TRUE,"GENERAL"}</definedName>
    <definedName name="__v5" localSheetId="10" hidden="1">{"TAB1",#N/A,TRUE,"GENERAL";"TAB2",#N/A,TRUE,"GENERAL";"TAB3",#N/A,TRUE,"GENERAL";"TAB4",#N/A,TRUE,"GENERAL";"TAB5",#N/A,TRUE,"GENERAL"}</definedName>
    <definedName name="__v5" hidden="1">{"TAB1",#N/A,TRUE,"GENERAL";"TAB2",#N/A,TRUE,"GENERAL";"TAB3",#N/A,TRUE,"GENERAL";"TAB4",#N/A,TRUE,"GENERAL";"TAB5",#N/A,TRUE,"GENERAL"}</definedName>
    <definedName name="__v6" localSheetId="4" hidden="1">{"TAB1",#N/A,TRUE,"GENERAL";"TAB2",#N/A,TRUE,"GENERAL";"TAB3",#N/A,TRUE,"GENERAL";"TAB4",#N/A,TRUE,"GENERAL";"TAB5",#N/A,TRUE,"GENERAL"}</definedName>
    <definedName name="__v6" localSheetId="10" hidden="1">{"TAB1",#N/A,TRUE,"GENERAL";"TAB2",#N/A,TRUE,"GENERAL";"TAB3",#N/A,TRUE,"GENERAL";"TAB4",#N/A,TRUE,"GENERAL";"TAB5",#N/A,TRUE,"GENERAL"}</definedName>
    <definedName name="__v6" hidden="1">{"TAB1",#N/A,TRUE,"GENERAL";"TAB2",#N/A,TRUE,"GENERAL";"TAB3",#N/A,TRUE,"GENERAL";"TAB4",#N/A,TRUE,"GENERAL";"TAB5",#N/A,TRUE,"GENERAL"}</definedName>
    <definedName name="__v7" localSheetId="4" hidden="1">{"via1",#N/A,TRUE,"general";"via2",#N/A,TRUE,"general";"via3",#N/A,TRUE,"general"}</definedName>
    <definedName name="__v7" localSheetId="10" hidden="1">{"via1",#N/A,TRUE,"general";"via2",#N/A,TRUE,"general";"via3",#N/A,TRUE,"general"}</definedName>
    <definedName name="__v7" hidden="1">{"via1",#N/A,TRUE,"general";"via2",#N/A,TRUE,"general";"via3",#N/A,TRUE,"general"}</definedName>
    <definedName name="__v8" localSheetId="4" hidden="1">{"TAB1",#N/A,TRUE,"GENERAL";"TAB2",#N/A,TRUE,"GENERAL";"TAB3",#N/A,TRUE,"GENERAL";"TAB4",#N/A,TRUE,"GENERAL";"TAB5",#N/A,TRUE,"GENERAL"}</definedName>
    <definedName name="__v8" localSheetId="10" hidden="1">{"TAB1",#N/A,TRUE,"GENERAL";"TAB2",#N/A,TRUE,"GENERAL";"TAB3",#N/A,TRUE,"GENERAL";"TAB4",#N/A,TRUE,"GENERAL";"TAB5",#N/A,TRUE,"GENERAL"}</definedName>
    <definedName name="__v8" hidden="1">{"TAB1",#N/A,TRUE,"GENERAL";"TAB2",#N/A,TRUE,"GENERAL";"TAB3",#N/A,TRUE,"GENERAL";"TAB4",#N/A,TRUE,"GENERAL";"TAB5",#N/A,TRUE,"GENERAL"}</definedName>
    <definedName name="__v9" localSheetId="4" hidden="1">{"TAB1",#N/A,TRUE,"GENERAL";"TAB2",#N/A,TRUE,"GENERAL";"TAB3",#N/A,TRUE,"GENERAL";"TAB4",#N/A,TRUE,"GENERAL";"TAB5",#N/A,TRUE,"GENERAL"}</definedName>
    <definedName name="__v9" localSheetId="10" hidden="1">{"TAB1",#N/A,TRUE,"GENERAL";"TAB2",#N/A,TRUE,"GENERAL";"TAB3",#N/A,TRUE,"GENERAL";"TAB4",#N/A,TRUE,"GENERAL";"TAB5",#N/A,TRUE,"GENERAL"}</definedName>
    <definedName name="__v9" hidden="1">{"TAB1",#N/A,TRUE,"GENERAL";"TAB2",#N/A,TRUE,"GENERAL";"TAB3",#N/A,TRUE,"GENERAL";"TAB4",#N/A,TRUE,"GENERAL";"TAB5",#N/A,TRUE,"GENERAL"}</definedName>
    <definedName name="__vfv4" localSheetId="4" hidden="1">{"via1",#N/A,TRUE,"general";"via2",#N/A,TRUE,"general";"via3",#N/A,TRUE,"general"}</definedName>
    <definedName name="__vfv4" localSheetId="10" hidden="1">{"via1",#N/A,TRUE,"general";"via2",#N/A,TRUE,"general";"via3",#N/A,TRUE,"general"}</definedName>
    <definedName name="__vfv4" hidden="1">{"via1",#N/A,TRUE,"general";"via2",#N/A,TRUE,"general";"via3",#N/A,TRUE,"general"}</definedName>
    <definedName name="__VPD1">[4]TARIFAS!$C$582</definedName>
    <definedName name="__VPI1">[4]TARIFAS!$C$580</definedName>
    <definedName name="__VRA1">[4]TARIFAS!$C$579</definedName>
    <definedName name="__Vu1">[12]CALCULO!$B$23</definedName>
    <definedName name="__Vu2">[12]CALCULO!$E$23</definedName>
    <definedName name="__Vu3">[12]CALCULO!$H$23</definedName>
    <definedName name="__x1" localSheetId="4" hidden="1">{"TAB1",#N/A,TRUE,"GENERAL";"TAB2",#N/A,TRUE,"GENERAL";"TAB3",#N/A,TRUE,"GENERAL";"TAB4",#N/A,TRUE,"GENERAL";"TAB5",#N/A,TRUE,"GENERAL"}</definedName>
    <definedName name="__x1" localSheetId="10" hidden="1">{"TAB1",#N/A,TRUE,"GENERAL";"TAB2",#N/A,TRUE,"GENERAL";"TAB3",#N/A,TRUE,"GENERAL";"TAB4",#N/A,TRUE,"GENERAL";"TAB5",#N/A,TRUE,"GENERAL"}</definedName>
    <definedName name="__x1" hidden="1">{"TAB1",#N/A,TRUE,"GENERAL";"TAB2",#N/A,TRUE,"GENERAL";"TAB3",#N/A,TRUE,"GENERAL";"TAB4",#N/A,TRUE,"GENERAL";"TAB5",#N/A,TRUE,"GENERAL"}</definedName>
    <definedName name="__x2" localSheetId="4" hidden="1">{"via1",#N/A,TRUE,"general";"via2",#N/A,TRUE,"general";"via3",#N/A,TRUE,"general"}</definedName>
    <definedName name="__x2" localSheetId="10" hidden="1">{"via1",#N/A,TRUE,"general";"via2",#N/A,TRUE,"general";"via3",#N/A,TRUE,"general"}</definedName>
    <definedName name="__x2" hidden="1">{"via1",#N/A,TRUE,"general";"via2",#N/A,TRUE,"general";"via3",#N/A,TRUE,"general"}</definedName>
    <definedName name="__x3" localSheetId="4" hidden="1">{"via1",#N/A,TRUE,"general";"via2",#N/A,TRUE,"general";"via3",#N/A,TRUE,"general"}</definedName>
    <definedName name="__x3" localSheetId="10" hidden="1">{"via1",#N/A,TRUE,"general";"via2",#N/A,TRUE,"general";"via3",#N/A,TRUE,"general"}</definedName>
    <definedName name="__x3" hidden="1">{"via1",#N/A,TRUE,"general";"via2",#N/A,TRUE,"general";"via3",#N/A,TRUE,"general"}</definedName>
    <definedName name="__x4" localSheetId="4" hidden="1">{"via1",#N/A,TRUE,"general";"via2",#N/A,TRUE,"general";"via3",#N/A,TRUE,"general"}</definedName>
    <definedName name="__x4" localSheetId="10" hidden="1">{"via1",#N/A,TRUE,"general";"via2",#N/A,TRUE,"general";"via3",#N/A,TRUE,"general"}</definedName>
    <definedName name="__x4" hidden="1">{"via1",#N/A,TRUE,"general";"via2",#N/A,TRUE,"general";"via3",#N/A,TRUE,"general"}</definedName>
    <definedName name="__x5" localSheetId="4" hidden="1">{"TAB1",#N/A,TRUE,"GENERAL";"TAB2",#N/A,TRUE,"GENERAL";"TAB3",#N/A,TRUE,"GENERAL";"TAB4",#N/A,TRUE,"GENERAL";"TAB5",#N/A,TRUE,"GENERAL"}</definedName>
    <definedName name="__x5" localSheetId="10" hidden="1">{"TAB1",#N/A,TRUE,"GENERAL";"TAB2",#N/A,TRUE,"GENERAL";"TAB3",#N/A,TRUE,"GENERAL";"TAB4",#N/A,TRUE,"GENERAL";"TAB5",#N/A,TRUE,"GENERAL"}</definedName>
    <definedName name="__x5" hidden="1">{"TAB1",#N/A,TRUE,"GENERAL";"TAB2",#N/A,TRUE,"GENERAL";"TAB3",#N/A,TRUE,"GENERAL";"TAB4",#N/A,TRUE,"GENERAL";"TAB5",#N/A,TRUE,"GENERAL"}</definedName>
    <definedName name="__x6" localSheetId="4" hidden="1">{"TAB1",#N/A,TRUE,"GENERAL";"TAB2",#N/A,TRUE,"GENERAL";"TAB3",#N/A,TRUE,"GENERAL";"TAB4",#N/A,TRUE,"GENERAL";"TAB5",#N/A,TRUE,"GENERAL"}</definedName>
    <definedName name="__x6" localSheetId="10" hidden="1">{"TAB1",#N/A,TRUE,"GENERAL";"TAB2",#N/A,TRUE,"GENERAL";"TAB3",#N/A,TRUE,"GENERAL";"TAB4",#N/A,TRUE,"GENERAL";"TAB5",#N/A,TRUE,"GENERAL"}</definedName>
    <definedName name="__x6" hidden="1">{"TAB1",#N/A,TRUE,"GENERAL";"TAB2",#N/A,TRUE,"GENERAL";"TAB3",#N/A,TRUE,"GENERAL";"TAB4",#N/A,TRUE,"GENERAL";"TAB5",#N/A,TRUE,"GENERAL"}</definedName>
    <definedName name="__x7" localSheetId="4" hidden="1">{"TAB1",#N/A,TRUE,"GENERAL";"TAB2",#N/A,TRUE,"GENERAL";"TAB3",#N/A,TRUE,"GENERAL";"TAB4",#N/A,TRUE,"GENERAL";"TAB5",#N/A,TRUE,"GENERAL"}</definedName>
    <definedName name="__x7" localSheetId="10" hidden="1">{"TAB1",#N/A,TRUE,"GENERAL";"TAB2",#N/A,TRUE,"GENERAL";"TAB3",#N/A,TRUE,"GENERAL";"TAB4",#N/A,TRUE,"GENERAL";"TAB5",#N/A,TRUE,"GENERAL"}</definedName>
    <definedName name="__x7" hidden="1">{"TAB1",#N/A,TRUE,"GENERAL";"TAB2",#N/A,TRUE,"GENERAL";"TAB3",#N/A,TRUE,"GENERAL";"TAB4",#N/A,TRUE,"GENERAL";"TAB5",#N/A,TRUE,"GENERAL"}</definedName>
    <definedName name="__x8" localSheetId="4" hidden="1">{"via1",#N/A,TRUE,"general";"via2",#N/A,TRUE,"general";"via3",#N/A,TRUE,"general"}</definedName>
    <definedName name="__x8" localSheetId="10" hidden="1">{"via1",#N/A,TRUE,"general";"via2",#N/A,TRUE,"general";"via3",#N/A,TRUE,"general"}</definedName>
    <definedName name="__x8" hidden="1">{"via1",#N/A,TRUE,"general";"via2",#N/A,TRUE,"general";"via3",#N/A,TRUE,"general"}</definedName>
    <definedName name="__x9" localSheetId="4" hidden="1">{"TAB1",#N/A,TRUE,"GENERAL";"TAB2",#N/A,TRUE,"GENERAL";"TAB3",#N/A,TRUE,"GENERAL";"TAB4",#N/A,TRUE,"GENERAL";"TAB5",#N/A,TRUE,"GENERAL"}</definedName>
    <definedName name="__x9" localSheetId="1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4" hidden="1">{"TAB1",#N/A,TRUE,"GENERAL";"TAB2",#N/A,TRUE,"GENERAL";"TAB3",#N/A,TRUE,"GENERAL";"TAB4",#N/A,TRUE,"GENERAL";"TAB5",#N/A,TRUE,"GENERAL"}</definedName>
    <definedName name="__y2" localSheetId="10" hidden="1">{"TAB1",#N/A,TRUE,"GENERAL";"TAB2",#N/A,TRUE,"GENERAL";"TAB3",#N/A,TRUE,"GENERAL";"TAB4",#N/A,TRUE,"GENERAL";"TAB5",#N/A,TRUE,"GENERAL"}</definedName>
    <definedName name="__y2" hidden="1">{"TAB1",#N/A,TRUE,"GENERAL";"TAB2",#N/A,TRUE,"GENERAL";"TAB3",#N/A,TRUE,"GENERAL";"TAB4",#N/A,TRUE,"GENERAL";"TAB5",#N/A,TRUE,"GENERAL"}</definedName>
    <definedName name="__y3" localSheetId="4" hidden="1">{"via1",#N/A,TRUE,"general";"via2",#N/A,TRUE,"general";"via3",#N/A,TRUE,"general"}</definedName>
    <definedName name="__y3" localSheetId="10" hidden="1">{"via1",#N/A,TRUE,"general";"via2",#N/A,TRUE,"general";"via3",#N/A,TRUE,"general"}</definedName>
    <definedName name="__y3" hidden="1">{"via1",#N/A,TRUE,"general";"via2",#N/A,TRUE,"general";"via3",#N/A,TRUE,"general"}</definedName>
    <definedName name="__y4" localSheetId="4" hidden="1">{"via1",#N/A,TRUE,"general";"via2",#N/A,TRUE,"general";"via3",#N/A,TRUE,"general"}</definedName>
    <definedName name="__y4" localSheetId="10" hidden="1">{"via1",#N/A,TRUE,"general";"via2",#N/A,TRUE,"general";"via3",#N/A,TRUE,"general"}</definedName>
    <definedName name="__y4" hidden="1">{"via1",#N/A,TRUE,"general";"via2",#N/A,TRUE,"general";"via3",#N/A,TRUE,"general"}</definedName>
    <definedName name="__y5" localSheetId="4" hidden="1">{"TAB1",#N/A,TRUE,"GENERAL";"TAB2",#N/A,TRUE,"GENERAL";"TAB3",#N/A,TRUE,"GENERAL";"TAB4",#N/A,TRUE,"GENERAL";"TAB5",#N/A,TRUE,"GENERAL"}</definedName>
    <definedName name="__y5" localSheetId="10" hidden="1">{"TAB1",#N/A,TRUE,"GENERAL";"TAB2",#N/A,TRUE,"GENERAL";"TAB3",#N/A,TRUE,"GENERAL";"TAB4",#N/A,TRUE,"GENERAL";"TAB5",#N/A,TRUE,"GENERAL"}</definedName>
    <definedName name="__y5" hidden="1">{"TAB1",#N/A,TRUE,"GENERAL";"TAB2",#N/A,TRUE,"GENERAL";"TAB3",#N/A,TRUE,"GENERAL";"TAB4",#N/A,TRUE,"GENERAL";"TAB5",#N/A,TRUE,"GENERAL"}</definedName>
    <definedName name="__y6" localSheetId="4" hidden="1">{"via1",#N/A,TRUE,"general";"via2",#N/A,TRUE,"general";"via3",#N/A,TRUE,"general"}</definedName>
    <definedName name="__y6" localSheetId="10" hidden="1">{"via1",#N/A,TRUE,"general";"via2",#N/A,TRUE,"general";"via3",#N/A,TRUE,"general"}</definedName>
    <definedName name="__y6" hidden="1">{"via1",#N/A,TRUE,"general";"via2",#N/A,TRUE,"general";"via3",#N/A,TRUE,"general"}</definedName>
    <definedName name="__y7" localSheetId="4" hidden="1">{"via1",#N/A,TRUE,"general";"via2",#N/A,TRUE,"general";"via3",#N/A,TRUE,"general"}</definedName>
    <definedName name="__y7" localSheetId="10" hidden="1">{"via1",#N/A,TRUE,"general";"via2",#N/A,TRUE,"general";"via3",#N/A,TRUE,"general"}</definedName>
    <definedName name="__y7" hidden="1">{"via1",#N/A,TRUE,"general";"via2",#N/A,TRUE,"general";"via3",#N/A,TRUE,"general"}</definedName>
    <definedName name="__y8" localSheetId="4" hidden="1">{"via1",#N/A,TRUE,"general";"via2",#N/A,TRUE,"general";"via3",#N/A,TRUE,"general"}</definedName>
    <definedName name="__y8" localSheetId="10" hidden="1">{"via1",#N/A,TRUE,"general";"via2",#N/A,TRUE,"general";"via3",#N/A,TRUE,"general"}</definedName>
    <definedName name="__y8" hidden="1">{"via1",#N/A,TRUE,"general";"via2",#N/A,TRUE,"general";"via3",#N/A,TRUE,"general"}</definedName>
    <definedName name="__y9" localSheetId="4" hidden="1">{"TAB1",#N/A,TRUE,"GENERAL";"TAB2",#N/A,TRUE,"GENERAL";"TAB3",#N/A,TRUE,"GENERAL";"TAB4",#N/A,TRUE,"GENERAL";"TAB5",#N/A,TRUE,"GENERAL"}</definedName>
    <definedName name="__y9" localSheetId="10" hidden="1">{"TAB1",#N/A,TRUE,"GENERAL";"TAB2",#N/A,TRUE,"GENERAL";"TAB3",#N/A,TRUE,"GENERAL";"TAB4",#N/A,TRUE,"GENERAL";"TAB5",#N/A,TRUE,"GENERAL"}</definedName>
    <definedName name="__y9" hidden="1">{"TAB1",#N/A,TRUE,"GENERAL";"TAB2",#N/A,TRUE,"GENERAL";"TAB3",#N/A,TRUE,"GENERAL";"TAB4",#N/A,TRUE,"GENERAL";"TAB5",#N/A,TRUE,"GENERAL"}</definedName>
    <definedName name="__z1" localSheetId="4" hidden="1">{"TAB1",#N/A,TRUE,"GENERAL";"TAB2",#N/A,TRUE,"GENERAL";"TAB3",#N/A,TRUE,"GENERAL";"TAB4",#N/A,TRUE,"GENERAL";"TAB5",#N/A,TRUE,"GENERAL"}</definedName>
    <definedName name="__z1" localSheetId="10" hidden="1">{"TAB1",#N/A,TRUE,"GENERAL";"TAB2",#N/A,TRUE,"GENERAL";"TAB3",#N/A,TRUE,"GENERAL";"TAB4",#N/A,TRUE,"GENERAL";"TAB5",#N/A,TRUE,"GENERAL"}</definedName>
    <definedName name="__z1" hidden="1">{"TAB1",#N/A,TRUE,"GENERAL";"TAB2",#N/A,TRUE,"GENERAL";"TAB3",#N/A,TRUE,"GENERAL";"TAB4",#N/A,TRUE,"GENERAL";"TAB5",#N/A,TRUE,"GENERAL"}</definedName>
    <definedName name="__z2" localSheetId="4" hidden="1">{"via1",#N/A,TRUE,"general";"via2",#N/A,TRUE,"general";"via3",#N/A,TRUE,"general"}</definedName>
    <definedName name="__z2" localSheetId="10" hidden="1">{"via1",#N/A,TRUE,"general";"via2",#N/A,TRUE,"general";"via3",#N/A,TRUE,"general"}</definedName>
    <definedName name="__z2" hidden="1">{"via1",#N/A,TRUE,"general";"via2",#N/A,TRUE,"general";"via3",#N/A,TRUE,"general"}</definedName>
    <definedName name="__z3" localSheetId="4" hidden="1">{"via1",#N/A,TRUE,"general";"via2",#N/A,TRUE,"general";"via3",#N/A,TRUE,"general"}</definedName>
    <definedName name="__z3" localSheetId="10" hidden="1">{"via1",#N/A,TRUE,"general";"via2",#N/A,TRUE,"general";"via3",#N/A,TRUE,"general"}</definedName>
    <definedName name="__z3" hidden="1">{"via1",#N/A,TRUE,"general";"via2",#N/A,TRUE,"general";"via3",#N/A,TRUE,"general"}</definedName>
    <definedName name="__z4" localSheetId="4" hidden="1">{"TAB1",#N/A,TRUE,"GENERAL";"TAB2",#N/A,TRUE,"GENERAL";"TAB3",#N/A,TRUE,"GENERAL";"TAB4",#N/A,TRUE,"GENERAL";"TAB5",#N/A,TRUE,"GENERAL"}</definedName>
    <definedName name="__z4" localSheetId="10" hidden="1">{"TAB1",#N/A,TRUE,"GENERAL";"TAB2",#N/A,TRUE,"GENERAL";"TAB3",#N/A,TRUE,"GENERAL";"TAB4",#N/A,TRUE,"GENERAL";"TAB5",#N/A,TRUE,"GENERAL"}</definedName>
    <definedName name="__z4" hidden="1">{"TAB1",#N/A,TRUE,"GENERAL";"TAB2",#N/A,TRUE,"GENERAL";"TAB3",#N/A,TRUE,"GENERAL";"TAB4",#N/A,TRUE,"GENERAL";"TAB5",#N/A,TRUE,"GENERAL"}</definedName>
    <definedName name="__z5" localSheetId="4" hidden="1">{"via1",#N/A,TRUE,"general";"via2",#N/A,TRUE,"general";"via3",#N/A,TRUE,"general"}</definedName>
    <definedName name="__z5" localSheetId="10" hidden="1">{"via1",#N/A,TRUE,"general";"via2",#N/A,TRUE,"general";"via3",#N/A,TRUE,"general"}</definedName>
    <definedName name="__z5" hidden="1">{"via1",#N/A,TRUE,"general";"via2",#N/A,TRUE,"general";"via3",#N/A,TRUE,"general"}</definedName>
    <definedName name="__z6" localSheetId="4" hidden="1">{"TAB1",#N/A,TRUE,"GENERAL";"TAB2",#N/A,TRUE,"GENERAL";"TAB3",#N/A,TRUE,"GENERAL";"TAB4",#N/A,TRUE,"GENERAL";"TAB5",#N/A,TRUE,"GENERAL"}</definedName>
    <definedName name="__z6" localSheetId="10" hidden="1">{"TAB1",#N/A,TRUE,"GENERAL";"TAB2",#N/A,TRUE,"GENERAL";"TAB3",#N/A,TRUE,"GENERAL";"TAB4",#N/A,TRUE,"GENERAL";"TAB5",#N/A,TRUE,"GENERAL"}</definedName>
    <definedName name="__z6" hidden="1">{"TAB1",#N/A,TRUE,"GENERAL";"TAB2",#N/A,TRUE,"GENERAL";"TAB3",#N/A,TRUE,"GENERAL";"TAB4",#N/A,TRUE,"GENERAL";"TAB5",#N/A,TRUE,"GENERAL"}</definedName>
    <definedName name="_01" localSheetId="31">#REF!</definedName>
    <definedName name="_01" localSheetId="10">#REF!</definedName>
    <definedName name="_01">#REF!</definedName>
    <definedName name="_1.10" localSheetId="31">[13]UNIT081!#REF!</definedName>
    <definedName name="_1.10">[13]UNIT081!#REF!</definedName>
    <definedName name="_1.11" localSheetId="31">[13]UNIT081!#REF!</definedName>
    <definedName name="_1.11">[13]UNIT081!#REF!</definedName>
    <definedName name="_1.12">[13]UNIT081!#REF!</definedName>
    <definedName name="_1.13">[13]UNIT081!#REF!</definedName>
    <definedName name="_1.14">[13]UNIT081!#REF!</definedName>
    <definedName name="_1.15">[13]UNIT081!#REF!</definedName>
    <definedName name="_1.16">[13]UNIT081!#REF!</definedName>
    <definedName name="_1.17">[13]UNIT081!#REF!</definedName>
    <definedName name="_1.18">[13]UNIT081!#REF!</definedName>
    <definedName name="_1.19">[13]UNIT081!#REF!</definedName>
    <definedName name="_1.20">[13]UNIT081!#REF!</definedName>
    <definedName name="_1Excel_BuiltIn_Print_Area_1_1" localSheetId="43">#REF!</definedName>
    <definedName name="_1Excel_BuiltIn_Print_Area_1_1" localSheetId="38">#REF!</definedName>
    <definedName name="_1Excel_BuiltIn_Print_Area_1_1" localSheetId="37">#REF!</definedName>
    <definedName name="_1Excel_BuiltIn_Print_Area_1_1" localSheetId="41">#REF!</definedName>
    <definedName name="_1Excel_BuiltIn_Print_Area_1_1" localSheetId="10">#REF!</definedName>
    <definedName name="_1Excel_BuiltIn_Print_Area_1_1" localSheetId="40">#REF!</definedName>
    <definedName name="_1Excel_BuiltIn_Print_Area_1_1" localSheetId="36">#REF!</definedName>
    <definedName name="_1Excel_BuiltIn_Print_Area_1_1">#REF!</definedName>
    <definedName name="_2_10">[13]UNIT081!#REF!</definedName>
    <definedName name="_2_11">[13]UNIT081!#REF!</definedName>
    <definedName name="_2_12">[13]UNIT081!#REF!</definedName>
    <definedName name="_2_13">[13]UNIT081!#REF!</definedName>
    <definedName name="_2_14">[13]UNIT081!#REF!</definedName>
    <definedName name="_2_15">[13]UNIT081!#REF!</definedName>
    <definedName name="_2_16">[13]UNIT081!#REF!</definedName>
    <definedName name="_2_17">[13]UNIT081!#REF!</definedName>
    <definedName name="_2_18">[13]UNIT081!#REF!</definedName>
    <definedName name="_3_10_1">[13]UNIT081!#REF!</definedName>
    <definedName name="_3_10_2">[13]UNIT081!#REF!</definedName>
    <definedName name="_3_10_3">[13]UNIT081!#REF!</definedName>
    <definedName name="_3_10_4">[13]UNIT081!#REF!</definedName>
    <definedName name="_3_10_5">[13]UNIT081!#REF!</definedName>
    <definedName name="_3_11">[13]UNIT081!#REF!</definedName>
    <definedName name="_4_10">[13]UNIT081!#REF!</definedName>
    <definedName name="_4_11">[13]UNIT081!#REF!</definedName>
    <definedName name="_4_12">[13]UNIT081!#REF!</definedName>
    <definedName name="_5">[13]UNIT081!#REF!</definedName>
    <definedName name="_5_10">[13]UNIT081!#REF!</definedName>
    <definedName name="_5_11">[13]UNIT081!#REF!</definedName>
    <definedName name="_5_12">[13]UNIT081!#REF!</definedName>
    <definedName name="_5_13">[13]UNIT081!#REF!</definedName>
    <definedName name="_5_14">[13]UNIT081!#REF!</definedName>
    <definedName name="_5_15">[13]UNIT081!#REF!</definedName>
    <definedName name="_5_16">[13]UNIT081!#REF!</definedName>
    <definedName name="_5_17">[13]UNIT081!#REF!</definedName>
    <definedName name="_5_18">[13]UNIT081!#REF!</definedName>
    <definedName name="_5_19">[13]UNIT081!#REF!</definedName>
    <definedName name="_5_20">[13]UNIT081!#REF!</definedName>
    <definedName name="_5_21">[13]UNIT081!#REF!</definedName>
    <definedName name="_5_22">[13]UNIT081!#REF!</definedName>
    <definedName name="_a1" localSheetId="4"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17000" localSheetId="31">#REF!</definedName>
    <definedName name="_A17000" localSheetId="10">#REF!</definedName>
    <definedName name="_A17000">#REF!</definedName>
    <definedName name="_A20000" localSheetId="31">#REF!</definedName>
    <definedName name="_A20000" localSheetId="10">#REF!</definedName>
    <definedName name="_A20000">#REF!</definedName>
    <definedName name="_a3" localSheetId="4"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30000" localSheetId="31">#REF!</definedName>
    <definedName name="_A30000" localSheetId="10">#REF!</definedName>
    <definedName name="_A30000">#REF!</definedName>
    <definedName name="_a4" localSheetId="4"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FC1">[6]INV!$A$25:$D$28</definedName>
    <definedName name="_AFC3">[6]INV!$F$25:$I$28</definedName>
    <definedName name="_AFC5">[6]INV!$K$25:$N$28</definedName>
    <definedName name="_Afe1">'[14]2007 Database'!$E$2:$E$171,'[14]2007 Database'!$E$171:$E$172</definedName>
    <definedName name="_aiu2">[10]AIU!$J$105</definedName>
    <definedName name="_ALL4" localSheetId="43">#REF!</definedName>
    <definedName name="_ALL4" localSheetId="31">#REF!</definedName>
    <definedName name="_ALL4" localSheetId="38">#REF!</definedName>
    <definedName name="_ALL4" localSheetId="37">#REF!</definedName>
    <definedName name="_ALL4" localSheetId="41">#REF!</definedName>
    <definedName name="_ALL4" localSheetId="10">#REF!</definedName>
    <definedName name="_ALL4" localSheetId="40">#REF!</definedName>
    <definedName name="_ALL4" localSheetId="36">#REF!</definedName>
    <definedName name="_ALL4">#REF!</definedName>
    <definedName name="_ANA2" localSheetId="11">[2]Basicos!#REF!</definedName>
    <definedName name="_ANA2" localSheetId="12">[2]Basicos!#REF!</definedName>
    <definedName name="_ANA2" localSheetId="13">[2]Basicos!#REF!</definedName>
    <definedName name="_ANA2" localSheetId="14">[2]Basicos!#REF!</definedName>
    <definedName name="_ANA2" localSheetId="15">[2]Basicos!#REF!</definedName>
    <definedName name="_ANA2" localSheetId="16">[2]Basicos!#REF!</definedName>
    <definedName name="_ANA2" localSheetId="17">[2]Basicos!#REF!</definedName>
    <definedName name="_ANA2" localSheetId="18">[2]Basicos!#REF!</definedName>
    <definedName name="_ANA2" localSheetId="19">[2]Basicos!#REF!</definedName>
    <definedName name="_ANA2" localSheetId="20">[2]Basicos!#REF!</definedName>
    <definedName name="_ANA2" localSheetId="29">[2]Basicos!#REF!</definedName>
    <definedName name="_ANA2" localSheetId="30">[2]Basicos!#REF!</definedName>
    <definedName name="_ANA2" localSheetId="21">[2]Basicos!#REF!</definedName>
    <definedName name="_ANA2" localSheetId="22">[2]Basicos!#REF!</definedName>
    <definedName name="_ANA2" localSheetId="23">[2]Basicos!#REF!</definedName>
    <definedName name="_ANA2" localSheetId="24">[2]Basicos!#REF!</definedName>
    <definedName name="_ANA2" localSheetId="25">[2]Basicos!#REF!</definedName>
    <definedName name="_ANA2" localSheetId="26">[2]Basicos!#REF!</definedName>
    <definedName name="_ANA2" localSheetId="27">[2]Basicos!#REF!</definedName>
    <definedName name="_ANA2" localSheetId="28">[2]Basicos!#REF!</definedName>
    <definedName name="_ANA2" localSheetId="35">[5]Basicos!#REF!</definedName>
    <definedName name="_ANA2" localSheetId="4">[5]Basicos!#REF!</definedName>
    <definedName name="_ANA2" localSheetId="45">[5]Basicos!#REF!</definedName>
    <definedName name="_ANA2" localSheetId="42">[2]Basicos!#REF!</definedName>
    <definedName name="_ANA2" localSheetId="39">[2]Basicos!#REF!</definedName>
    <definedName name="_ANA2">[5]Basicos!#REF!</definedName>
    <definedName name="_ANA3" localSheetId="11">[2]Basicos!#REF!</definedName>
    <definedName name="_ANA3" localSheetId="12">[2]Basicos!#REF!</definedName>
    <definedName name="_ANA3" localSheetId="13">[2]Basicos!#REF!</definedName>
    <definedName name="_ANA3" localSheetId="14">[2]Basicos!#REF!</definedName>
    <definedName name="_ANA3" localSheetId="15">[2]Basicos!#REF!</definedName>
    <definedName name="_ANA3" localSheetId="16">[2]Basicos!#REF!</definedName>
    <definedName name="_ANA3" localSheetId="17">[2]Basicos!#REF!</definedName>
    <definedName name="_ANA3" localSheetId="18">[2]Basicos!#REF!</definedName>
    <definedName name="_ANA3" localSheetId="19">[2]Basicos!#REF!</definedName>
    <definedName name="_ANA3" localSheetId="20">[2]Basicos!#REF!</definedName>
    <definedName name="_ANA3" localSheetId="29">[2]Basicos!#REF!</definedName>
    <definedName name="_ANA3" localSheetId="30">[2]Basicos!#REF!</definedName>
    <definedName name="_ANA3" localSheetId="21">[2]Basicos!#REF!</definedName>
    <definedName name="_ANA3" localSheetId="22">[2]Basicos!#REF!</definedName>
    <definedName name="_ANA3" localSheetId="23">[2]Basicos!#REF!</definedName>
    <definedName name="_ANA3" localSheetId="24">[2]Basicos!#REF!</definedName>
    <definedName name="_ANA3" localSheetId="25">[2]Basicos!#REF!</definedName>
    <definedName name="_ANA3" localSheetId="26">[2]Basicos!#REF!</definedName>
    <definedName name="_ANA3" localSheetId="27">[2]Basicos!#REF!</definedName>
    <definedName name="_ANA3" localSheetId="28">[2]Basicos!#REF!</definedName>
    <definedName name="_ANA3" localSheetId="35">[5]Basicos!#REF!</definedName>
    <definedName name="_ANA3" localSheetId="4">[5]Basicos!#REF!</definedName>
    <definedName name="_ANA3" localSheetId="45">[5]Basicos!#REF!</definedName>
    <definedName name="_ANA3" localSheetId="42">[2]Basicos!#REF!</definedName>
    <definedName name="_ANA3" localSheetId="39">[2]Basicos!#REF!</definedName>
    <definedName name="_ANA3">[5]Basicos!#REF!</definedName>
    <definedName name="_ANA4" localSheetId="11">[2]Basicos!#REF!</definedName>
    <definedName name="_ANA4" localSheetId="12">[2]Basicos!#REF!</definedName>
    <definedName name="_ANA4" localSheetId="13">[2]Basicos!#REF!</definedName>
    <definedName name="_ANA4" localSheetId="14">[2]Basicos!#REF!</definedName>
    <definedName name="_ANA4" localSheetId="15">[2]Basicos!#REF!</definedName>
    <definedName name="_ANA4" localSheetId="16">[2]Basicos!#REF!</definedName>
    <definedName name="_ANA4" localSheetId="17">[2]Basicos!#REF!</definedName>
    <definedName name="_ANA4" localSheetId="18">[2]Basicos!#REF!</definedName>
    <definedName name="_ANA4" localSheetId="19">[2]Basicos!#REF!</definedName>
    <definedName name="_ANA4" localSheetId="20">[2]Basicos!#REF!</definedName>
    <definedName name="_ANA4" localSheetId="29">[2]Basicos!#REF!</definedName>
    <definedName name="_ANA4" localSheetId="30">[2]Basicos!#REF!</definedName>
    <definedName name="_ANA4" localSheetId="21">[2]Basicos!#REF!</definedName>
    <definedName name="_ANA4" localSheetId="22">[2]Basicos!#REF!</definedName>
    <definedName name="_ANA4" localSheetId="23">[2]Basicos!#REF!</definedName>
    <definedName name="_ANA4" localSheetId="24">[2]Basicos!#REF!</definedName>
    <definedName name="_ANA4" localSheetId="25">[2]Basicos!#REF!</definedName>
    <definedName name="_ANA4" localSheetId="26">[2]Basicos!#REF!</definedName>
    <definedName name="_ANA4" localSheetId="27">[2]Basicos!#REF!</definedName>
    <definedName name="_ANA4" localSheetId="28">[2]Basicos!#REF!</definedName>
    <definedName name="_ANA4" localSheetId="35">[5]Basicos!#REF!</definedName>
    <definedName name="_ANA4" localSheetId="4">[5]Basicos!#REF!</definedName>
    <definedName name="_ANA4" localSheetId="45">[5]Basicos!#REF!</definedName>
    <definedName name="_ANA4" localSheetId="42">[2]Basicos!#REF!</definedName>
    <definedName name="_ANA4" localSheetId="39">[2]Basicos!#REF!</definedName>
    <definedName name="_ANA4">[5]Basicos!#REF!</definedName>
    <definedName name="_APU221" localSheetId="10">#REF!</definedName>
    <definedName name="_APU221">#REF!</definedName>
    <definedName name="_APU3">[2]Basicos!#REF!</definedName>
    <definedName name="_b2" localSheetId="4"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MU005" localSheetId="31" hidden="1">#REF!</definedName>
    <definedName name="_CMU005" localSheetId="10" hidden="1">#REF!</definedName>
    <definedName name="_CMU005" hidden="1">#REF!</definedName>
    <definedName name="_cmu05" localSheetId="31">#REF!</definedName>
    <definedName name="_cmu05" localSheetId="10">#REF!</definedName>
    <definedName name="_cmu05">#REF!</definedName>
    <definedName name="_Cod1" localSheetId="31">#REF!</definedName>
    <definedName name="_Cod1" localSheetId="10">#REF!</definedName>
    <definedName name="_Cod1">#REF!</definedName>
    <definedName name="_CON2200" localSheetId="43">#REF!</definedName>
    <definedName name="_CON2200" localSheetId="38">#REF!</definedName>
    <definedName name="_CON2200" localSheetId="37">#REF!</definedName>
    <definedName name="_CON2200" localSheetId="41">#REF!</definedName>
    <definedName name="_CON2200" localSheetId="10">#REF!</definedName>
    <definedName name="_CON2200" localSheetId="40">#REF!</definedName>
    <definedName name="_CON2200" localSheetId="36">#REF!</definedName>
    <definedName name="_CON2200">#REF!</definedName>
    <definedName name="_CON2500" localSheetId="43">#REF!</definedName>
    <definedName name="_CON2500" localSheetId="38">#REF!</definedName>
    <definedName name="_CON2500" localSheetId="37">#REF!</definedName>
    <definedName name="_CON2500" localSheetId="41">#REF!</definedName>
    <definedName name="_CON2500" localSheetId="10">#REF!</definedName>
    <definedName name="_CON2500">#REF!</definedName>
    <definedName name="_con3000" localSheetId="43">#REF!</definedName>
    <definedName name="_con3000" localSheetId="38">#REF!</definedName>
    <definedName name="_con3000" localSheetId="37">#REF!</definedName>
    <definedName name="_con3000" localSheetId="41">#REF!</definedName>
    <definedName name="_con3000" localSheetId="10">#REF!</definedName>
    <definedName name="_con3000">#REF!</definedName>
    <definedName name="_cua1">'[3]ALCANTARILLADO RAS'!$A$4:$B$14</definedName>
    <definedName name="_DMD1" localSheetId="31">#REF!</definedName>
    <definedName name="_DMD1" localSheetId="10">#REF!</definedName>
    <definedName name="_DMD1">#REF!</definedName>
    <definedName name="_EST1" localSheetId="31">#REF!</definedName>
    <definedName name="_EST1" localSheetId="37">#REF!</definedName>
    <definedName name="_EST1" localSheetId="10">#REF!</definedName>
    <definedName name="_EST1">#REF!</definedName>
    <definedName name="_EST10" localSheetId="31">#REF!</definedName>
    <definedName name="_EST10" localSheetId="37">#REF!</definedName>
    <definedName name="_EST10" localSheetId="10">#REF!</definedName>
    <definedName name="_EST10">#REF!</definedName>
    <definedName name="_EST11" localSheetId="37">#REF!</definedName>
    <definedName name="_EST11" localSheetId="10">#REF!</definedName>
    <definedName name="_EST11">#REF!</definedName>
    <definedName name="_EST12" localSheetId="37">#REF!</definedName>
    <definedName name="_EST12" localSheetId="10">#REF!</definedName>
    <definedName name="_EST12">#REF!</definedName>
    <definedName name="_EST13" localSheetId="37">#REF!</definedName>
    <definedName name="_EST13" localSheetId="10">#REF!</definedName>
    <definedName name="_EST13">#REF!</definedName>
    <definedName name="_EST14" localSheetId="37">#REF!</definedName>
    <definedName name="_EST14" localSheetId="10">#REF!</definedName>
    <definedName name="_EST14">#REF!</definedName>
    <definedName name="_EST15" localSheetId="37">#REF!</definedName>
    <definedName name="_EST15" localSheetId="10">#REF!</definedName>
    <definedName name="_EST15">#REF!</definedName>
    <definedName name="_EST16" localSheetId="37">#REF!</definedName>
    <definedName name="_EST16" localSheetId="10">#REF!</definedName>
    <definedName name="_EST16">#REF!</definedName>
    <definedName name="_EST17" localSheetId="37">#REF!</definedName>
    <definedName name="_EST17" localSheetId="10">#REF!</definedName>
    <definedName name="_EST17">#REF!</definedName>
    <definedName name="_EST18" localSheetId="37">#REF!</definedName>
    <definedName name="_EST18" localSheetId="10">#REF!</definedName>
    <definedName name="_EST18">#REF!</definedName>
    <definedName name="_EST19" localSheetId="37">#REF!</definedName>
    <definedName name="_EST19" localSheetId="10">#REF!</definedName>
    <definedName name="_EST19">#REF!</definedName>
    <definedName name="_EST2" localSheetId="37">#REF!</definedName>
    <definedName name="_EST2" localSheetId="10">#REF!</definedName>
    <definedName name="_EST2">#REF!</definedName>
    <definedName name="_EST23" localSheetId="10">#REF!</definedName>
    <definedName name="_EST23">#REF!</definedName>
    <definedName name="_EST3" localSheetId="37">#REF!</definedName>
    <definedName name="_EST3" localSheetId="10">#REF!</definedName>
    <definedName name="_EST3">#REF!</definedName>
    <definedName name="_EST4" localSheetId="37">#REF!</definedName>
    <definedName name="_EST4" localSheetId="10">#REF!</definedName>
    <definedName name="_EST4">#REF!</definedName>
    <definedName name="_EST5" localSheetId="37">#REF!</definedName>
    <definedName name="_EST5" localSheetId="10">#REF!</definedName>
    <definedName name="_EST5">#REF!</definedName>
    <definedName name="_EST53" localSheetId="10">#REF!</definedName>
    <definedName name="_EST53">#REF!</definedName>
    <definedName name="_EST6" localSheetId="37">#REF!</definedName>
    <definedName name="_EST6" localSheetId="10">#REF!</definedName>
    <definedName name="_EST6">#REF!</definedName>
    <definedName name="_EST7" localSheetId="37">#REF!</definedName>
    <definedName name="_EST7" localSheetId="10">#REF!</definedName>
    <definedName name="_EST7">#REF!</definedName>
    <definedName name="_EST8" localSheetId="37">#REF!</definedName>
    <definedName name="_EST8" localSheetId="10">#REF!</definedName>
    <definedName name="_EST8">#REF!</definedName>
    <definedName name="_EST9" localSheetId="37">#REF!</definedName>
    <definedName name="_EST9" localSheetId="10">#REF!</definedName>
    <definedName name="_EST9">#REF!</definedName>
    <definedName name="_EXC1" localSheetId="37">#REF!</definedName>
    <definedName name="_EXC1" localSheetId="10">#REF!</definedName>
    <definedName name="_EXC1">#REF!</definedName>
    <definedName name="_EXC10" localSheetId="37">#REF!</definedName>
    <definedName name="_EXC10" localSheetId="10">#REF!</definedName>
    <definedName name="_EXC10">#REF!</definedName>
    <definedName name="_EXC11" localSheetId="37">#REF!</definedName>
    <definedName name="_EXC11" localSheetId="10">#REF!</definedName>
    <definedName name="_EXC11">#REF!</definedName>
    <definedName name="_EXC12" localSheetId="37">#REF!</definedName>
    <definedName name="_EXC12" localSheetId="10">#REF!</definedName>
    <definedName name="_EXC12">#REF!</definedName>
    <definedName name="_EXC2" localSheetId="37">#REF!</definedName>
    <definedName name="_EXC2" localSheetId="10">#REF!</definedName>
    <definedName name="_EXC2">#REF!</definedName>
    <definedName name="_EXC3" localSheetId="37">#REF!</definedName>
    <definedName name="_EXC3" localSheetId="10">#REF!</definedName>
    <definedName name="_EXC3">#REF!</definedName>
    <definedName name="_EXC4" localSheetId="37">#REF!</definedName>
    <definedName name="_EXC4" localSheetId="10">#REF!</definedName>
    <definedName name="_EXC4">#REF!</definedName>
    <definedName name="_EXC5" localSheetId="37">#REF!</definedName>
    <definedName name="_EXC5" localSheetId="10">#REF!</definedName>
    <definedName name="_EXC5">#REF!</definedName>
    <definedName name="_EXC6" localSheetId="37">#REF!</definedName>
    <definedName name="_EXC6" localSheetId="10">#REF!</definedName>
    <definedName name="_EXC6">#REF!</definedName>
    <definedName name="_EXC7" localSheetId="37">#REF!</definedName>
    <definedName name="_EXC7" localSheetId="10">#REF!</definedName>
    <definedName name="_EXC7">#REF!</definedName>
    <definedName name="_EXC8" localSheetId="37">#REF!</definedName>
    <definedName name="_EXC8" localSheetId="10">#REF!</definedName>
    <definedName name="_EXC8">#REF!</definedName>
    <definedName name="_EXC9" localSheetId="37">#REF!</definedName>
    <definedName name="_EXC9" localSheetId="10">#REF!</definedName>
    <definedName name="_EXC9">#REF!</definedName>
    <definedName name="_F" localSheetId="31" hidden="1">#REF!</definedName>
    <definedName name="_F" localSheetId="10" hidden="1">#REF!</definedName>
    <definedName name="_F" hidden="1">#REF!</definedName>
    <definedName name="_fcv1" localSheetId="31">#REF!</definedName>
    <definedName name="_fcv1" localSheetId="10">#REF!</definedName>
    <definedName name="_fcv1">#REF!</definedName>
    <definedName name="_FEB1" localSheetId="31">#REF!</definedName>
    <definedName name="_FEB1" localSheetId="10">#REF!</definedName>
    <definedName name="_FEB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9" hidden="1">#REF!</definedName>
    <definedName name="_Fill" localSheetId="3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10">#REF!</definedName>
    <definedName name="_Fill" hidden="1">#REF!</definedName>
    <definedName name="_g2" localSheetId="4"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R1" localSheetId="4"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i4" localSheetId="4"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NF1" localSheetId="31">#REF!</definedName>
    <definedName name="_INF1" localSheetId="10">#REF!</definedName>
    <definedName name="_INF1">#REF!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9">#REF!</definedName>
    <definedName name="_IPC2002" localSheetId="30">#REF!</definedName>
    <definedName name="_IPC2002" localSheetId="21">#REF!</definedName>
    <definedName name="_IPC2002" localSheetId="22">#REF!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 localSheetId="10">#REF!</definedName>
    <definedName name="_IPC2002">#REF!</definedName>
    <definedName name="_k3" localSheetId="4"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9" hidden="1">#REF!</definedName>
    <definedName name="_Key1" localSheetId="3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31" hidden="1">[1]MI!#REF!</definedName>
    <definedName name="_Key1" localSheetId="10">#REF!</definedName>
    <definedName name="_Key1" localSheetId="42" hidden="1">#REF!</definedName>
    <definedName name="_Key1" localSheetId="39" hidden="1">#REF!</definedName>
    <definedName name="_Key1" hidden="1">#REF!</definedName>
    <definedName name="_key56" localSheetId="11" hidden="1">#REF!</definedName>
    <definedName name="_key56" localSheetId="12" hidden="1">#REF!</definedName>
    <definedName name="_key56" localSheetId="13" hidden="1">#REF!</definedName>
    <definedName name="_key56" localSheetId="14" hidden="1">#REF!</definedName>
    <definedName name="_key56" localSheetId="15" hidden="1">#REF!</definedName>
    <definedName name="_key56" localSheetId="16" hidden="1">#REF!</definedName>
    <definedName name="_key56" localSheetId="17" hidden="1">#REF!</definedName>
    <definedName name="_key56" localSheetId="18" hidden="1">#REF!</definedName>
    <definedName name="_key56" localSheetId="19" hidden="1">#REF!</definedName>
    <definedName name="_key56" localSheetId="20" hidden="1">#REF!</definedName>
    <definedName name="_key56" localSheetId="29" hidden="1">#REF!</definedName>
    <definedName name="_key56" localSheetId="30" hidden="1">#REF!</definedName>
    <definedName name="_key56" localSheetId="21" hidden="1">#REF!</definedName>
    <definedName name="_key56" localSheetId="22" hidden="1">#REF!</definedName>
    <definedName name="_key56" localSheetId="23" hidden="1">#REF!</definedName>
    <definedName name="_key56" localSheetId="24" hidden="1">#REF!</definedName>
    <definedName name="_key56" localSheetId="25" hidden="1">#REF!</definedName>
    <definedName name="_key56" localSheetId="26" hidden="1">#REF!</definedName>
    <definedName name="_key56" localSheetId="27" hidden="1">#REF!</definedName>
    <definedName name="_key56" localSheetId="28" hidden="1">#REF!</definedName>
    <definedName name="_key56" localSheetId="10">#REF!</definedName>
    <definedName name="_key56" hidden="1">#REF!</definedName>
    <definedName name="_kjk6" localSheetId="4"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LMO1">[11]MO!$A$2:$A$188</definedName>
    <definedName name="_m3" localSheetId="4"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31">#REF!</definedName>
    <definedName name="_MA2" localSheetId="10">#REF!</definedName>
    <definedName name="_MA2">#REF!</definedName>
    <definedName name="_MAR01" localSheetId="31">#REF!</definedName>
    <definedName name="_MAR01" localSheetId="10">#REF!</definedName>
    <definedName name="_MAR01">#REF!</definedName>
    <definedName name="_min2" localSheetId="31">#REF!</definedName>
    <definedName name="_min2" localSheetId="10">#REF!</definedName>
    <definedName name="_min2">#REF!</definedName>
    <definedName name="_mor15" localSheetId="37">#REF!</definedName>
    <definedName name="_mor15" localSheetId="10">#REF!</definedName>
    <definedName name="_mor15">#REF!</definedName>
    <definedName name="_MSC1" localSheetId="31">#REF!</definedName>
    <definedName name="_MSC1" localSheetId="10">#REF!</definedName>
    <definedName name="_MSC1">#REF!</definedName>
    <definedName name="_Mux1">[12]CALCULO!$B$19</definedName>
    <definedName name="_Mux2">[12]CALCULO!$E$19</definedName>
    <definedName name="_Mux3">[12]CALCULO!$H$19</definedName>
    <definedName name="_Muy1">[12]CALCULO!$B$20</definedName>
    <definedName name="_Muy2">[12]CALCULO!$E$20</definedName>
    <definedName name="_Muy3">[12]CALCULO!$H$20</definedName>
    <definedName name="_n3" localSheetId="4"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oa2" localSheetId="31">#REF!</definedName>
    <definedName name="_noa2" localSheetId="10">#REF!</definedName>
    <definedName name="_noa2">#REF!</definedName>
    <definedName name="_nyn7" localSheetId="4"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'[15]OPS&amp;OMS'!$I$14</definedName>
    <definedName name="_o4" localSheetId="4"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'[15]OPS&amp;OMS'!$I$7</definedName>
    <definedName name="_p6" localSheetId="4"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G1">'[15]OPS&amp;OMS'!$A$1:$D$26</definedName>
    <definedName name="_PAG2">'[15]OPS&amp;OMS'!$D$1:$E$68</definedName>
    <definedName name="_PAG3">'[15]OPS&amp;OMS'!$A$70:$D$115</definedName>
    <definedName name="_PAG4">'[15]OPS&amp;OMS'!$A$117:$IV$8194</definedName>
    <definedName name="_PAG5">'[15]OPS&amp;OMS'!$A$186:$D$236</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9">#REF!</definedName>
    <definedName name="_PJ50" localSheetId="30">#REF!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10">#REF!</definedName>
    <definedName name="_PJ50">#REF!</definedName>
    <definedName name="_pj51" localSheetId="10">#REF!</definedName>
    <definedName name="_pj51">#REF!</definedName>
    <definedName name="_PRE1" localSheetId="43">#REF!</definedName>
    <definedName name="_PRE1" localSheetId="38">#REF!</definedName>
    <definedName name="_PRE1" localSheetId="37">#REF!</definedName>
    <definedName name="_PRE1" localSheetId="41">#REF!</definedName>
    <definedName name="_PRE1" localSheetId="10">#REF!</definedName>
    <definedName name="_PRE1">#REF!</definedName>
    <definedName name="_PRE12" localSheetId="43">#REF!</definedName>
    <definedName name="_PRE12" localSheetId="31">#REF!</definedName>
    <definedName name="_PRE12" localSheetId="38">#REF!</definedName>
    <definedName name="_PRE12" localSheetId="37">#REF!</definedName>
    <definedName name="_PRE12" localSheetId="41">#REF!</definedName>
    <definedName name="_PRE12" localSheetId="10">#REF!</definedName>
    <definedName name="_PRE12">#REF!</definedName>
    <definedName name="_Pu1">[12]CALCULO!$B$18</definedName>
    <definedName name="_Pu2">[12]CALCULO!$E$18</definedName>
    <definedName name="_Pu3">[12]CALCULO!$H$18</definedName>
    <definedName name="_R" localSheetId="31">#REF!</definedName>
    <definedName name="_R" localSheetId="10">#REF!</definedName>
    <definedName name="_R">#REF!</definedName>
    <definedName name="_r4r" localSheetId="4"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c" localSheetId="31">#REF!</definedName>
    <definedName name="_Rc" localSheetId="37">#REF!</definedName>
    <definedName name="_Rc" localSheetId="10">#REF!</definedName>
    <definedName name="_Rc">#REF!</definedName>
    <definedName name="_rtu6" localSheetId="4"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9" hidden="1">#REF!</definedName>
    <definedName name="_Sort" localSheetId="3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31" hidden="1">[1]MI!#REF!</definedName>
    <definedName name="_Sort" localSheetId="10">#REF!</definedName>
    <definedName name="_Sort" localSheetId="42" hidden="1">#REF!</definedName>
    <definedName name="_Sort" localSheetId="39" hidden="1">#REF!</definedName>
    <definedName name="_Sort" hidden="1">#REF!</definedName>
    <definedName name="_t3" localSheetId="4"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tab1" localSheetId="43">#REF!</definedName>
    <definedName name="_tab1" localSheetId="31">#REF!</definedName>
    <definedName name="_tab1" localSheetId="38">#REF!</definedName>
    <definedName name="_tab1" localSheetId="37">#REF!</definedName>
    <definedName name="_tab1" localSheetId="41">#REF!</definedName>
    <definedName name="_tab1" localSheetId="10">#REF!</definedName>
    <definedName name="_tab1" localSheetId="40">#REF!</definedName>
    <definedName name="_tab1" localSheetId="36">#REF!</definedName>
    <definedName name="_tab1">#REF!</definedName>
    <definedName name="_tab2" localSheetId="43">#REF!</definedName>
    <definedName name="_tab2" localSheetId="31">#REF!</definedName>
    <definedName name="_tab2" localSheetId="38">#REF!</definedName>
    <definedName name="_tab2" localSheetId="37">#REF!</definedName>
    <definedName name="_tab2" localSheetId="41">#REF!</definedName>
    <definedName name="_tab2" localSheetId="10">#REF!</definedName>
    <definedName name="_tab2">#REF!</definedName>
    <definedName name="_tab3" localSheetId="31">#REF!</definedName>
    <definedName name="_tab3" localSheetId="37">#REF!</definedName>
    <definedName name="_tab3" localSheetId="10">#REF!</definedName>
    <definedName name="_tab3">#REF!</definedName>
    <definedName name="_TAB4" localSheetId="37">#REF!</definedName>
    <definedName name="_TAB4" localSheetId="10">#REF!</definedName>
    <definedName name="_TAB4">#REF!</definedName>
    <definedName name="_Table2_Out" localSheetId="31" hidden="1">#REF!</definedName>
    <definedName name="_Table2_Out" localSheetId="10" hidden="1">#REF!</definedName>
    <definedName name="_Table2_Out" hidden="1">#REF!</definedName>
    <definedName name="_TBV1" localSheetId="31">#REF!</definedName>
    <definedName name="_TBV1" localSheetId="10">#REF!</definedName>
    <definedName name="_TBV1">#REF!</definedName>
    <definedName name="_TBV1606" localSheetId="31">#REF!</definedName>
    <definedName name="_TBV1606" localSheetId="10">#REF!</definedName>
    <definedName name="_TBV1606">#REF!</definedName>
    <definedName name="_TBV3" localSheetId="31">#REF!</definedName>
    <definedName name="_TBV3" localSheetId="10">#REF!</definedName>
    <definedName name="_TBV3">#REF!</definedName>
    <definedName name="_tf3813" localSheetId="31">#REF!</definedName>
    <definedName name="_tf3813" localSheetId="10">#REF!</definedName>
    <definedName name="_tf3813">#REF!</definedName>
    <definedName name="_TLL3" localSheetId="31">#REF!</definedName>
    <definedName name="_TLL3" localSheetId="10">#REF!</definedName>
    <definedName name="_TLL3">#REF!</definedName>
    <definedName name="_TRM2" localSheetId="31">#REF!</definedName>
    <definedName name="_TRM2" localSheetId="10">#REF!</definedName>
    <definedName name="_TRM2">#REF!</definedName>
    <definedName name="_u4" localSheetId="4"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I1" localSheetId="11">[2]Basicos!#REF!</definedName>
    <definedName name="_UNI1" localSheetId="12">[2]Basicos!#REF!</definedName>
    <definedName name="_UNI1" localSheetId="13">[2]Basicos!#REF!</definedName>
    <definedName name="_UNI1" localSheetId="14">[2]Basicos!#REF!</definedName>
    <definedName name="_UNI1" localSheetId="15">[2]Basicos!#REF!</definedName>
    <definedName name="_UNI1" localSheetId="16">[2]Basicos!#REF!</definedName>
    <definedName name="_UNI1" localSheetId="17">[2]Basicos!#REF!</definedName>
    <definedName name="_UNI1" localSheetId="18">[2]Basicos!#REF!</definedName>
    <definedName name="_UNI1" localSheetId="19">[2]Basicos!#REF!</definedName>
    <definedName name="_UNI1" localSheetId="20">[2]Basicos!#REF!</definedName>
    <definedName name="_UNI1" localSheetId="29">[2]Basicos!#REF!</definedName>
    <definedName name="_UNI1" localSheetId="30">[2]Basicos!#REF!</definedName>
    <definedName name="_UNI1" localSheetId="21">[2]Basicos!#REF!</definedName>
    <definedName name="_UNI1" localSheetId="22">[2]Basicos!#REF!</definedName>
    <definedName name="_UNI1" localSheetId="23">[2]Basicos!#REF!</definedName>
    <definedName name="_UNI1" localSheetId="24">[2]Basicos!#REF!</definedName>
    <definedName name="_UNI1" localSheetId="25">[2]Basicos!#REF!</definedName>
    <definedName name="_UNI1" localSheetId="26">[2]Basicos!#REF!</definedName>
    <definedName name="_UNI1" localSheetId="27">[2]Basicos!#REF!</definedName>
    <definedName name="_UNI1" localSheetId="28">[2]Basicos!#REF!</definedName>
    <definedName name="_UNI1" localSheetId="35">[5]Basicos!#REF!</definedName>
    <definedName name="_UNI1" localSheetId="4">[5]Basicos!#REF!</definedName>
    <definedName name="_UNI1" localSheetId="45">[5]Basicos!#REF!</definedName>
    <definedName name="_UNI1" localSheetId="42">[2]Basicos!#REF!</definedName>
    <definedName name="_UNI1" localSheetId="39">[2]Basicos!#REF!</definedName>
    <definedName name="_UNI1">[5]Basicos!#REF!</definedName>
    <definedName name="_ur7" localSheetId="4"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fv4" localSheetId="4"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VPD1">[4]TARIFAS!$C$582</definedName>
    <definedName name="_VPI1">[4]TARIFAS!$C$580</definedName>
    <definedName name="_VRA1">[4]TARIFAS!$C$579</definedName>
    <definedName name="_Vu1">[12]CALCULO!$B$23</definedName>
    <definedName name="_Vu2">[12]CALCULO!$E$23</definedName>
    <definedName name="_Vu3">[12]CALCULO!$H$23</definedName>
    <definedName name="_x1" localSheetId="4"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11">[2]Basicos!#REF!</definedName>
    <definedName name="A" localSheetId="12">[2]Basicos!#REF!</definedName>
    <definedName name="A" localSheetId="13">[2]Basicos!#REF!</definedName>
    <definedName name="A" localSheetId="14">[2]Basicos!#REF!</definedName>
    <definedName name="A" localSheetId="15">[2]Basicos!#REF!</definedName>
    <definedName name="A" localSheetId="16">[2]Basicos!#REF!</definedName>
    <definedName name="A" localSheetId="17">[2]Basicos!#REF!</definedName>
    <definedName name="A" localSheetId="18">[2]Basicos!#REF!</definedName>
    <definedName name="A" localSheetId="19">[2]Basicos!#REF!</definedName>
    <definedName name="A" localSheetId="20">[2]Basicos!#REF!</definedName>
    <definedName name="A" localSheetId="29">[2]Basicos!#REF!</definedName>
    <definedName name="A" localSheetId="30">[2]Basicos!#REF!</definedName>
    <definedName name="A" localSheetId="21">[2]Basicos!#REF!</definedName>
    <definedName name="A" localSheetId="22">[2]Basicos!#REF!</definedName>
    <definedName name="A" localSheetId="23">[2]Basicos!#REF!</definedName>
    <definedName name="A" localSheetId="24">[2]Basicos!#REF!</definedName>
    <definedName name="A" localSheetId="25">[2]Basicos!#REF!</definedName>
    <definedName name="A" localSheetId="26">[2]Basicos!#REF!</definedName>
    <definedName name="A" localSheetId="27">[2]Basicos!#REF!</definedName>
    <definedName name="A" localSheetId="28">[2]Basicos!#REF!</definedName>
    <definedName name="A" localSheetId="35">[5]Basicos!#REF!</definedName>
    <definedName name="A" localSheetId="4">[5]Basicos!#REF!</definedName>
    <definedName name="A" localSheetId="43">#REF!</definedName>
    <definedName name="A" localSheetId="45">[5]Basicos!#REF!</definedName>
    <definedName name="A" localSheetId="31">'[16]A.P.U'!#REF!</definedName>
    <definedName name="A" localSheetId="38">#REF!</definedName>
    <definedName name="A" localSheetId="37">#REF!</definedName>
    <definedName name="A" localSheetId="41">#REF!</definedName>
    <definedName name="A" localSheetId="42">[2]Basicos!#REF!</definedName>
    <definedName name="A" localSheetId="40">#REF!</definedName>
    <definedName name="A" localSheetId="39">[2]Basicos!#REF!</definedName>
    <definedName name="A" localSheetId="36">#REF!</definedName>
    <definedName name="A">[5]Basicos!#REF!</definedName>
    <definedName name="A.D.CV1_Moisture" localSheetId="31">#REF!</definedName>
    <definedName name="A.D.CV1_Moisture" localSheetId="41">#REF!</definedName>
    <definedName name="A.D.CV1_Moisture" localSheetId="10">#REF!</definedName>
    <definedName name="A.D.CV1_Moisture">#REF!</definedName>
    <definedName name="A.D.CV2_Al" localSheetId="31">#REF!</definedName>
    <definedName name="A.D.CV2_Al" localSheetId="10">#REF!</definedName>
    <definedName name="A.D.CV2_Al">#REF!</definedName>
    <definedName name="A.D.CV2_Co" localSheetId="31">#REF!</definedName>
    <definedName name="A.D.CV2_Co" localSheetId="10">#REF!</definedName>
    <definedName name="A.D.CV2_Co">#REF!</definedName>
    <definedName name="A.D.CV2_ContainedAl" localSheetId="31">#REF!</definedName>
    <definedName name="A.D.CV2_ContainedAl" localSheetId="10">#REF!</definedName>
    <definedName name="A.D.CV2_ContainedAl">#REF!</definedName>
    <definedName name="A.D.CV2_ContainedCo" localSheetId="31">#REF!</definedName>
    <definedName name="A.D.CV2_ContainedCo" localSheetId="10">#REF!</definedName>
    <definedName name="A.D.CV2_ContainedCo">#REF!</definedName>
    <definedName name="A.D.CV2_ContainedFe" localSheetId="31">#REF!</definedName>
    <definedName name="A.D.CV2_ContainedFe" localSheetId="10">#REF!</definedName>
    <definedName name="A.D.CV2_ContainedFe">#REF!</definedName>
    <definedName name="A.D.CV2_ContainedMg" localSheetId="31">#REF!</definedName>
    <definedName name="A.D.CV2_ContainedMg" localSheetId="10">#REF!</definedName>
    <definedName name="A.D.CV2_ContainedMg">#REF!</definedName>
    <definedName name="A.D.CV2_ContainedNi" localSheetId="31">#REF!</definedName>
    <definedName name="A.D.CV2_ContainedNi" localSheetId="10">#REF!</definedName>
    <definedName name="A.D.CV2_ContainedNi">#REF!</definedName>
    <definedName name="A.D.CV2_ContainedSi" localSheetId="31">#REF!</definedName>
    <definedName name="A.D.CV2_ContainedSi" localSheetId="10">#REF!</definedName>
    <definedName name="A.D.CV2_ContainedSi">#REF!</definedName>
    <definedName name="A.D.CV2_DryTonnes" localSheetId="31">#REF!</definedName>
    <definedName name="A.D.CV2_DryTonnes" localSheetId="10">#REF!</definedName>
    <definedName name="A.D.CV2_DryTonnes">#REF!</definedName>
    <definedName name="A.D.CV2_dtph" localSheetId="31">#REF!</definedName>
    <definedName name="A.D.CV2_dtph" localSheetId="10">#REF!</definedName>
    <definedName name="A.D.CV2_dtph">#REF!</definedName>
    <definedName name="A.D.CV2_Fe" localSheetId="31">#REF!</definedName>
    <definedName name="A.D.CV2_Fe" localSheetId="10">#REF!</definedName>
    <definedName name="A.D.CV2_Fe">#REF!</definedName>
    <definedName name="A.D.CV2_Mg" localSheetId="31">#REF!</definedName>
    <definedName name="A.D.CV2_Mg" localSheetId="10">#REF!</definedName>
    <definedName name="A.D.CV2_Mg">#REF!</definedName>
    <definedName name="A.D.CV2_Ni" localSheetId="31">#REF!</definedName>
    <definedName name="A.D.CV2_Ni" localSheetId="10">#REF!</definedName>
    <definedName name="A.D.CV2_Ni">#REF!</definedName>
    <definedName name="A.D.CV2_Si" localSheetId="31">#REF!</definedName>
    <definedName name="A.D.CV2_Si" localSheetId="10">#REF!</definedName>
    <definedName name="A.D.CV2_Si">#REF!</definedName>
    <definedName name="A.D.Mill_Availability" localSheetId="31">#REF!</definedName>
    <definedName name="A.D.Mill_Availability" localSheetId="10">#REF!</definedName>
    <definedName name="A.D.Mill_Availability">#REF!</definedName>
    <definedName name="A.D.Mill_Downtime" localSheetId="31">#REF!</definedName>
    <definedName name="A.D.Mill_Downtime" localSheetId="10">#REF!</definedName>
    <definedName name="A.D.Mill_Downtime">#REF!</definedName>
    <definedName name="A.D.Mill_DryTonnes" localSheetId="31">#REF!</definedName>
    <definedName name="A.D.Mill_DryTonnes" localSheetId="10">#REF!</definedName>
    <definedName name="A.D.Mill_DryTonnes">#REF!</definedName>
    <definedName name="A.D.Mill_DryTph" localSheetId="31">#REF!</definedName>
    <definedName name="A.D.Mill_DryTph" localSheetId="10">#REF!</definedName>
    <definedName name="A.D.Mill_DryTph">#REF!</definedName>
    <definedName name="A.D.Mill_PowerDraw" localSheetId="31">#REF!</definedName>
    <definedName name="A.D.Mill_PowerDraw" localSheetId="10">#REF!</definedName>
    <definedName name="A.D.Mill_PowerDraw">#REF!</definedName>
    <definedName name="A.D.Mill_PowerDrawPerTonne" localSheetId="31">#REF!</definedName>
    <definedName name="A.D.Mill_PowerDrawPerTonne" localSheetId="10">#REF!</definedName>
    <definedName name="A.D.Mill_PowerDrawPerTonne">#REF!</definedName>
    <definedName name="A.D.Mill_Uptime" localSheetId="31">#REF!</definedName>
    <definedName name="A.D.Mill_Uptime" localSheetId="10">#REF!</definedName>
    <definedName name="A.D.Mill_Uptime">#REF!</definedName>
    <definedName name="A.D.Mill_Utilization" localSheetId="31">#REF!</definedName>
    <definedName name="A.D.Mill_Utilization" localSheetId="10">#REF!</definedName>
    <definedName name="A.D.Mill_Utilization">#REF!</definedName>
    <definedName name="A.D.Mill_WetTonnes" localSheetId="31">#REF!</definedName>
    <definedName name="A.D.Mill_WetTonnes" localSheetId="10">#REF!</definedName>
    <definedName name="A.D.Mill_WetTonnes">#REF!</definedName>
    <definedName name="A.D.Mill_WetTph" localSheetId="31">#REF!</definedName>
    <definedName name="A.D.Mill_WetTph" localSheetId="10">#REF!</definedName>
    <definedName name="A.D.Mill_WetTph">#REF!</definedName>
    <definedName name="A.D.MillFeed_Al" localSheetId="31">#REF!</definedName>
    <definedName name="A.D.MillFeed_Al" localSheetId="10">#REF!</definedName>
    <definedName name="A.D.MillFeed_Al">#REF!</definedName>
    <definedName name="A.D.MillFeed_Co" localSheetId="31">#REF!</definedName>
    <definedName name="A.D.MillFeed_Co" localSheetId="10">#REF!</definedName>
    <definedName name="A.D.MillFeed_Co">#REF!</definedName>
    <definedName name="A.D.MillFeed_Fe" localSheetId="31">#REF!</definedName>
    <definedName name="A.D.MillFeed_Fe" localSheetId="10">#REF!</definedName>
    <definedName name="A.D.MillFeed_Fe">#REF!</definedName>
    <definedName name="A.D.MillFeed_Mg" localSheetId="31">#REF!</definedName>
    <definedName name="A.D.MillFeed_Mg" localSheetId="10">#REF!</definedName>
    <definedName name="A.D.MillFeed_Mg">#REF!</definedName>
    <definedName name="A.D.MillFeed_Ni" localSheetId="31">#REF!</definedName>
    <definedName name="A.D.MillFeed_Ni" localSheetId="10">#REF!</definedName>
    <definedName name="A.D.MillFeed_Ni">#REF!</definedName>
    <definedName name="A.D.MillFeed_Si" localSheetId="31">#REF!</definedName>
    <definedName name="A.D.MillFeed_Si" localSheetId="10">#REF!</definedName>
    <definedName name="A.D.MillFeed_Si">#REF!</definedName>
    <definedName name="A.D.MillH2O_Head" localSheetId="31">#REF!</definedName>
    <definedName name="A.D.MillH2O_Head" localSheetId="10">#REF!</definedName>
    <definedName name="A.D.MillH2O_Head">#REF!</definedName>
    <definedName name="A.D.MillH2O_Screen" localSheetId="31">#REF!</definedName>
    <definedName name="A.D.MillH2O_Screen" localSheetId="10">#REF!</definedName>
    <definedName name="A.D.MillH2O_Screen">#REF!</definedName>
    <definedName name="A.D.MillH2O_Total" localSheetId="31">#REF!</definedName>
    <definedName name="A.D.MillH2O_Total" localSheetId="10">#REF!</definedName>
    <definedName name="A.D.MillH2O_Total">#REF!</definedName>
    <definedName name="A.D.OreToStorage_Al" localSheetId="31">#REF!</definedName>
    <definedName name="A.D.OreToStorage_Al" localSheetId="10">#REF!</definedName>
    <definedName name="A.D.OreToStorage_Al">#REF!</definedName>
    <definedName name="A.D.OreToStorage_Co" localSheetId="31">#REF!</definedName>
    <definedName name="A.D.OreToStorage_Co" localSheetId="10">#REF!</definedName>
    <definedName name="A.D.OreToStorage_Co">#REF!</definedName>
    <definedName name="A.D.OreToStorage_ContainedAl" localSheetId="31">#REF!</definedName>
    <definedName name="A.D.OreToStorage_ContainedAl" localSheetId="10">#REF!</definedName>
    <definedName name="A.D.OreToStorage_ContainedAl">#REF!</definedName>
    <definedName name="A.D.OreToStorage_ContainedCo" localSheetId="31">#REF!</definedName>
    <definedName name="A.D.OreToStorage_ContainedCo" localSheetId="10">#REF!</definedName>
    <definedName name="A.D.OreToStorage_ContainedCo">#REF!</definedName>
    <definedName name="A.D.OreToStorage_ContainedFe" localSheetId="31">#REF!</definedName>
    <definedName name="A.D.OreToStorage_ContainedFe" localSheetId="10">#REF!</definedName>
    <definedName name="A.D.OreToStorage_ContainedFe">#REF!</definedName>
    <definedName name="A.D.OreToStorage_ContainedMg" localSheetId="31">#REF!</definedName>
    <definedName name="A.D.OreToStorage_ContainedMg" localSheetId="10">#REF!</definedName>
    <definedName name="A.D.OreToStorage_ContainedMg">#REF!</definedName>
    <definedName name="A.D.OreToStorage_ContainedNi" localSheetId="31">#REF!</definedName>
    <definedName name="A.D.OreToStorage_ContainedNi" localSheetId="10">#REF!</definedName>
    <definedName name="A.D.OreToStorage_ContainedNi">#REF!</definedName>
    <definedName name="A.D.OreToStorage_ContainedSi" localSheetId="31">#REF!</definedName>
    <definedName name="A.D.OreToStorage_ContainedSi" localSheetId="10">#REF!</definedName>
    <definedName name="A.D.OreToStorage_ContainedSi">#REF!</definedName>
    <definedName name="A.D.OreToStorage_DryTonnes" localSheetId="31">#REF!</definedName>
    <definedName name="A.D.OreToStorage_DryTonnes" localSheetId="10">#REF!</definedName>
    <definedName name="A.D.OreToStorage_DryTonnes">#REF!</definedName>
    <definedName name="A.D.OreToStorage_DryTph" localSheetId="31">#REF!</definedName>
    <definedName name="A.D.OreToStorage_DryTph" localSheetId="10">#REF!</definedName>
    <definedName name="A.D.OreToStorage_DryTph">#REF!</definedName>
    <definedName name="A.D.OreToStorage_Fe" localSheetId="31">#REF!</definedName>
    <definedName name="A.D.OreToStorage_Fe" localSheetId="10">#REF!</definedName>
    <definedName name="A.D.OreToStorage_Fe">#REF!</definedName>
    <definedName name="A.D.OreToStorage_Mg" localSheetId="31">#REF!</definedName>
    <definedName name="A.D.OreToStorage_Mg" localSheetId="10">#REF!</definedName>
    <definedName name="A.D.OreToStorage_Mg">#REF!</definedName>
    <definedName name="A.D.OreToStorage_Ni" localSheetId="31">#REF!</definedName>
    <definedName name="A.D.OreToStorage_Ni" localSheetId="10">#REF!</definedName>
    <definedName name="A.D.OreToStorage_Ni">#REF!</definedName>
    <definedName name="A.D.OreToStorage_PulpDensity" localSheetId="31">#REF!</definedName>
    <definedName name="A.D.OreToStorage_PulpDensity" localSheetId="10">#REF!</definedName>
    <definedName name="A.D.OreToStorage_PulpDensity">#REF!</definedName>
    <definedName name="A.D.OreToStorage_PulpYieldStress" localSheetId="31">#REF!</definedName>
    <definedName name="A.D.OreToStorage_PulpYieldStress" localSheetId="10">#REF!</definedName>
    <definedName name="A.D.OreToStorage_PulpYieldStress">#REF!</definedName>
    <definedName name="A.D.OreToStorage_Si" localSheetId="31">#REF!</definedName>
    <definedName name="A.D.OreToStorage_Si" localSheetId="10">#REF!</definedName>
    <definedName name="A.D.OreToStorage_Si">#REF!</definedName>
    <definedName name="A.D.OreToStorage_Tank1Level" localSheetId="31">#REF!</definedName>
    <definedName name="A.D.OreToStorage_Tank1Level" localSheetId="10">#REF!</definedName>
    <definedName name="A.D.OreToStorage_Tank1Level">#REF!</definedName>
    <definedName name="A.D.OreToStorage_Tank2Level" localSheetId="31">#REF!</definedName>
    <definedName name="A.D.OreToStorage_Tank2Level" localSheetId="10">#REF!</definedName>
    <definedName name="A.D.OreToStorage_Tank2Level">#REF!</definedName>
    <definedName name="A.D.OreToStorage_Tank3Level" localSheetId="31">#REF!</definedName>
    <definedName name="A.D.OreToStorage_Tank3Level" localSheetId="10">#REF!</definedName>
    <definedName name="A.D.OreToStorage_Tank3Level">#REF!</definedName>
    <definedName name="A.D.OreToStorage_Tank4Level" localSheetId="31">#REF!</definedName>
    <definedName name="A.D.OreToStorage_Tank4Level" localSheetId="10">#REF!</definedName>
    <definedName name="A.D.OreToStorage_Tank4Level">#REF!</definedName>
    <definedName name="A.D.OreToStorage_Volume" localSheetId="31">#REF!</definedName>
    <definedName name="A.D.OreToStorage_Volume" localSheetId="10">#REF!</definedName>
    <definedName name="A.D.OreToStorage_Volume">#REF!</definedName>
    <definedName name="A.D.OreToStorage_VolumePerHr" localSheetId="31">#REF!</definedName>
    <definedName name="A.D.OreToStorage_VolumePerHr" localSheetId="10">#REF!</definedName>
    <definedName name="A.D.OreToStorage_VolumePerHr">#REF!</definedName>
    <definedName name="A.D.ROM1_PercentFed" localSheetId="31">#REF!</definedName>
    <definedName name="A.D.ROM1_PercentFed" localSheetId="10">#REF!</definedName>
    <definedName name="A.D.ROM1_PercentFed">#REF!</definedName>
    <definedName name="A.D.ROM1_TonnesFed" localSheetId="31">#REF!</definedName>
    <definedName name="A.D.ROM1_TonnesFed" localSheetId="10">#REF!</definedName>
    <definedName name="A.D.ROM1_TonnesFed">#REF!</definedName>
    <definedName name="A.D.ROM2_PercentFed" localSheetId="31">#REF!</definedName>
    <definedName name="A.D.ROM2_PercentFed" localSheetId="10">#REF!</definedName>
    <definedName name="A.D.ROM2_PercentFed">#REF!</definedName>
    <definedName name="A.D.ROM2_TonnesFed" localSheetId="31">#REF!</definedName>
    <definedName name="A.D.ROM2_TonnesFed" localSheetId="10">#REF!</definedName>
    <definedName name="A.D.ROM2_TonnesFed">#REF!</definedName>
    <definedName name="A.D.ROM3_PercentFed" localSheetId="31">#REF!</definedName>
    <definedName name="A.D.ROM3_PercentFed" localSheetId="10">#REF!</definedName>
    <definedName name="A.D.ROM3_PercentFed">#REF!</definedName>
    <definedName name="A.D.ROM3_TonnesFed" localSheetId="31">#REF!</definedName>
    <definedName name="A.D.ROM3_TonnesFed" localSheetId="10">#REF!</definedName>
    <definedName name="A.D.ROM3_TonnesFed">#REF!</definedName>
    <definedName name="A.D.ROM4_PercentFed" localSheetId="31">#REF!</definedName>
    <definedName name="A.D.ROM4_PercentFed" localSheetId="10">#REF!</definedName>
    <definedName name="A.D.ROM4_PercentFed">#REF!</definedName>
    <definedName name="A.D.ROM4_TonnesFed" localSheetId="31">#REF!</definedName>
    <definedName name="A.D.ROM4_TonnesFed" localSheetId="10">#REF!</definedName>
    <definedName name="A.D.ROM4_TonnesFed">#REF!</definedName>
    <definedName name="A.D.ROM5_PercentFed" localSheetId="31">#REF!</definedName>
    <definedName name="A.D.ROM5_PercentFed" localSheetId="10">#REF!</definedName>
    <definedName name="A.D.ROM5_PercentFed">#REF!</definedName>
    <definedName name="A.D.ROM5_TonnesFed" localSheetId="31">#REF!</definedName>
    <definedName name="A.D.ROM5_TonnesFed" localSheetId="10">#REF!</definedName>
    <definedName name="A.D.ROM5_TonnesFed">#REF!</definedName>
    <definedName name="A.D.Total_ContainedAl" localSheetId="31">#REF!</definedName>
    <definedName name="A.D.Total_ContainedAl" localSheetId="10">#REF!</definedName>
    <definedName name="A.D.Total_ContainedAl">#REF!</definedName>
    <definedName name="A.D.Total_ContainedCo" localSheetId="31">#REF!</definedName>
    <definedName name="A.D.Total_ContainedCo" localSheetId="10">#REF!</definedName>
    <definedName name="A.D.Total_ContainedCo">#REF!</definedName>
    <definedName name="A.D.Total_ContainedFe" localSheetId="31">#REF!</definedName>
    <definedName name="A.D.Total_ContainedFe" localSheetId="10">#REF!</definedName>
    <definedName name="A.D.Total_ContainedFe">#REF!</definedName>
    <definedName name="A.D.Total_ContainedMg" localSheetId="31">#REF!</definedName>
    <definedName name="A.D.Total_ContainedMg" localSheetId="10">#REF!</definedName>
    <definedName name="A.D.Total_ContainedMg">#REF!</definedName>
    <definedName name="A.D.Total_ContainedNi" localSheetId="31">#REF!</definedName>
    <definedName name="A.D.Total_ContainedNi" localSheetId="10">#REF!</definedName>
    <definedName name="A.D.Total_ContainedNi">#REF!</definedName>
    <definedName name="A.D.Total_ContainedSi" localSheetId="31">#REF!</definedName>
    <definedName name="A.D.Total_ContainedSi" localSheetId="10">#REF!</definedName>
    <definedName name="A.D.Total_ContainedSi">#REF!</definedName>
    <definedName name="A.M.CV1_Moisture" localSheetId="31">#REF!</definedName>
    <definedName name="A.M.CV1_Moisture" localSheetId="10">#REF!</definedName>
    <definedName name="A.M.CV1_Moisture">#REF!</definedName>
    <definedName name="A.M.CV2_Al" localSheetId="31">#REF!</definedName>
    <definedName name="A.M.CV2_Al" localSheetId="10">#REF!</definedName>
    <definedName name="A.M.CV2_Al">#REF!</definedName>
    <definedName name="A.M.CV2_Co" localSheetId="31">#REF!</definedName>
    <definedName name="A.M.CV2_Co" localSheetId="10">#REF!</definedName>
    <definedName name="A.M.CV2_Co">#REF!</definedName>
    <definedName name="A.M.CV2_DryTonnes" localSheetId="31">#REF!</definedName>
    <definedName name="A.M.CV2_DryTonnes" localSheetId="10">#REF!</definedName>
    <definedName name="A.M.CV2_DryTonnes">#REF!</definedName>
    <definedName name="A.M.CV2_dtph" localSheetId="31">#REF!</definedName>
    <definedName name="A.M.CV2_dtph" localSheetId="10">#REF!</definedName>
    <definedName name="A.M.CV2_dtph">#REF!</definedName>
    <definedName name="A.M.CV2_Fe" localSheetId="31">#REF!</definedName>
    <definedName name="A.M.CV2_Fe" localSheetId="10">#REF!</definedName>
    <definedName name="A.M.CV2_Fe">#REF!</definedName>
    <definedName name="A.M.CV2_Mg" localSheetId="31">#REF!</definedName>
    <definedName name="A.M.CV2_Mg" localSheetId="10">#REF!</definedName>
    <definedName name="A.M.CV2_Mg">#REF!</definedName>
    <definedName name="A.M.CV2_Ni" localSheetId="31">#REF!</definedName>
    <definedName name="A.M.CV2_Ni" localSheetId="10">#REF!</definedName>
    <definedName name="A.M.CV2_Ni">#REF!</definedName>
    <definedName name="A.M.CV2_Si" localSheetId="31">#REF!</definedName>
    <definedName name="A.M.CV2_Si" localSheetId="10">#REF!</definedName>
    <definedName name="A.M.CV2_Si">#REF!</definedName>
    <definedName name="A.M.Mill_Availability" localSheetId="31">#REF!</definedName>
    <definedName name="A.M.Mill_Availability" localSheetId="10">#REF!</definedName>
    <definedName name="A.M.Mill_Availability">#REF!</definedName>
    <definedName name="A.M.Mill_Downtime" localSheetId="31">#REF!</definedName>
    <definedName name="A.M.Mill_Downtime" localSheetId="10">#REF!</definedName>
    <definedName name="A.M.Mill_Downtime">#REF!</definedName>
    <definedName name="A.M.Mill_DryTonnes" localSheetId="31">#REF!</definedName>
    <definedName name="A.M.Mill_DryTonnes" localSheetId="10">#REF!</definedName>
    <definedName name="A.M.Mill_DryTonnes">#REF!</definedName>
    <definedName name="A.M.Mill_DryTph" localSheetId="31">#REF!</definedName>
    <definedName name="A.M.Mill_DryTph" localSheetId="10">#REF!</definedName>
    <definedName name="A.M.Mill_DryTph">#REF!</definedName>
    <definedName name="A.M.Mill_PowerDraw" localSheetId="31">#REF!</definedName>
    <definedName name="A.M.Mill_PowerDraw" localSheetId="10">#REF!</definedName>
    <definedName name="A.M.Mill_PowerDraw">#REF!</definedName>
    <definedName name="A.M.Mill_PowerDrawPerTonne" localSheetId="31">#REF!</definedName>
    <definedName name="A.M.Mill_PowerDrawPerTonne" localSheetId="10">#REF!</definedName>
    <definedName name="A.M.Mill_PowerDrawPerTonne">#REF!</definedName>
    <definedName name="A.M.Mill_Uptime" localSheetId="31">#REF!</definedName>
    <definedName name="A.M.Mill_Uptime" localSheetId="10">#REF!</definedName>
    <definedName name="A.M.Mill_Uptime">#REF!</definedName>
    <definedName name="A.M.Mill_Utilization" localSheetId="31">#REF!</definedName>
    <definedName name="A.M.Mill_Utilization" localSheetId="10">#REF!</definedName>
    <definedName name="A.M.Mill_Utilization">#REF!</definedName>
    <definedName name="A.M.Mill_WetTonnes" localSheetId="31">#REF!</definedName>
    <definedName name="A.M.Mill_WetTonnes" localSheetId="10">#REF!</definedName>
    <definedName name="A.M.Mill_WetTonnes">#REF!</definedName>
    <definedName name="A.M.Mill_WetTph" localSheetId="31">#REF!</definedName>
    <definedName name="A.M.Mill_WetTph" localSheetId="10">#REF!</definedName>
    <definedName name="A.M.Mill_WetTph">#REF!</definedName>
    <definedName name="A.M.MillFeed_Al" localSheetId="31">#REF!</definedName>
    <definedName name="A.M.MillFeed_Al" localSheetId="10">#REF!</definedName>
    <definedName name="A.M.MillFeed_Al">#REF!</definedName>
    <definedName name="A.M.MillFeed_Co" localSheetId="31">#REF!</definedName>
    <definedName name="A.M.MillFeed_Co" localSheetId="10">#REF!</definedName>
    <definedName name="A.M.MillFeed_Co">#REF!</definedName>
    <definedName name="A.M.MillFeed_Fe" localSheetId="31">#REF!</definedName>
    <definedName name="A.M.MillFeed_Fe" localSheetId="10">#REF!</definedName>
    <definedName name="A.M.MillFeed_Fe">#REF!</definedName>
    <definedName name="A.M.MillFeed_Mg" localSheetId="31">#REF!</definedName>
    <definedName name="A.M.MillFeed_Mg" localSheetId="10">#REF!</definedName>
    <definedName name="A.M.MillFeed_Mg">#REF!</definedName>
    <definedName name="A.M.MillFeed_Ni" localSheetId="31">#REF!</definedName>
    <definedName name="A.M.MillFeed_Ni" localSheetId="10">#REF!</definedName>
    <definedName name="A.M.MillFeed_Ni">#REF!</definedName>
    <definedName name="A.M.MillFeed_Si" localSheetId="31">#REF!</definedName>
    <definedName name="A.M.MillFeed_Si" localSheetId="10">#REF!</definedName>
    <definedName name="A.M.MillFeed_Si">#REF!</definedName>
    <definedName name="A.M.MillH2O_Head" localSheetId="31">#REF!</definedName>
    <definedName name="A.M.MillH2O_Head" localSheetId="10">#REF!</definedName>
    <definedName name="A.M.MillH2O_Head">#REF!</definedName>
    <definedName name="A.M.MillH2O_Screen" localSheetId="31">#REF!</definedName>
    <definedName name="A.M.MillH2O_Screen" localSheetId="10">#REF!</definedName>
    <definedName name="A.M.MillH2O_Screen">#REF!</definedName>
    <definedName name="A.M.MillH2O_Total" localSheetId="31">#REF!</definedName>
    <definedName name="A.M.MillH2O_Total" localSheetId="10">#REF!</definedName>
    <definedName name="A.M.MillH2O_Total">#REF!</definedName>
    <definedName name="A.M.OreToStorage_Al" localSheetId="31">#REF!</definedName>
    <definedName name="A.M.OreToStorage_Al" localSheetId="10">#REF!</definedName>
    <definedName name="A.M.OreToStorage_Al">#REF!</definedName>
    <definedName name="A.M.OreToStorage_Co" localSheetId="31">#REF!</definedName>
    <definedName name="A.M.OreToStorage_Co" localSheetId="10">#REF!</definedName>
    <definedName name="A.M.OreToStorage_Co">#REF!</definedName>
    <definedName name="A.M.OreToStorage_DryTonnes" localSheetId="31">#REF!</definedName>
    <definedName name="A.M.OreToStorage_DryTonnes" localSheetId="10">#REF!</definedName>
    <definedName name="A.M.OreToStorage_DryTonnes">#REF!</definedName>
    <definedName name="A.M.OreToStorage_DryTph" localSheetId="31">#REF!</definedName>
    <definedName name="A.M.OreToStorage_DryTph" localSheetId="10">#REF!</definedName>
    <definedName name="A.M.OreToStorage_DryTph">#REF!</definedName>
    <definedName name="A.M.OreToStorage_Fe" localSheetId="31">#REF!</definedName>
    <definedName name="A.M.OreToStorage_Fe" localSheetId="10">#REF!</definedName>
    <definedName name="A.M.OreToStorage_Fe">#REF!</definedName>
    <definedName name="A.M.OreToStorage_Mg" localSheetId="31">#REF!</definedName>
    <definedName name="A.M.OreToStorage_Mg" localSheetId="10">#REF!</definedName>
    <definedName name="A.M.OreToStorage_Mg">#REF!</definedName>
    <definedName name="A.M.OreToStorage_Ni" localSheetId="31">#REF!</definedName>
    <definedName name="A.M.OreToStorage_Ni" localSheetId="10">#REF!</definedName>
    <definedName name="A.M.OreToStorage_Ni">#REF!</definedName>
    <definedName name="A.M.OreToStorage_PulpDensity" localSheetId="31">#REF!</definedName>
    <definedName name="A.M.OreToStorage_PulpDensity" localSheetId="10">#REF!</definedName>
    <definedName name="A.M.OreToStorage_PulpDensity">#REF!</definedName>
    <definedName name="A.M.OreToStorage_PulpYieldStress" localSheetId="31">#REF!</definedName>
    <definedName name="A.M.OreToStorage_PulpYieldStress" localSheetId="10">#REF!</definedName>
    <definedName name="A.M.OreToStorage_PulpYieldStress">#REF!</definedName>
    <definedName name="A.M.OreToStorage_Si" localSheetId="31">#REF!</definedName>
    <definedName name="A.M.OreToStorage_Si" localSheetId="10">#REF!</definedName>
    <definedName name="A.M.OreToStorage_Si">#REF!</definedName>
    <definedName name="A.M.OreToStorage_Volume" localSheetId="31">#REF!</definedName>
    <definedName name="A.M.OreToStorage_Volume" localSheetId="10">#REF!</definedName>
    <definedName name="A.M.OreToStorage_Volume">#REF!</definedName>
    <definedName name="A.M.OreToStorage_VolumePerHr" localSheetId="31">#REF!</definedName>
    <definedName name="A.M.OreToStorage_VolumePerHr" localSheetId="10">#REF!</definedName>
    <definedName name="A.M.OreToStorage_VolumePerHr">#REF!</definedName>
    <definedName name="A.Y.CV1_Moisture" localSheetId="31">#REF!</definedName>
    <definedName name="A.Y.CV1_Moisture" localSheetId="10">#REF!</definedName>
    <definedName name="A.Y.CV1_Moisture">#REF!</definedName>
    <definedName name="A.Y.CV2_Al" localSheetId="31">#REF!</definedName>
    <definedName name="A.Y.CV2_Al" localSheetId="10">#REF!</definedName>
    <definedName name="A.Y.CV2_Al">#REF!</definedName>
    <definedName name="A.Y.CV2_Co" localSheetId="31">#REF!</definedName>
    <definedName name="A.Y.CV2_Co" localSheetId="10">#REF!</definedName>
    <definedName name="A.Y.CV2_Co">#REF!</definedName>
    <definedName name="A.Y.CV2_DryTonnes" localSheetId="31">#REF!</definedName>
    <definedName name="A.Y.CV2_DryTonnes" localSheetId="10">#REF!</definedName>
    <definedName name="A.Y.CV2_DryTonnes">#REF!</definedName>
    <definedName name="A.Y.CV2_dtph" localSheetId="31">#REF!</definedName>
    <definedName name="A.Y.CV2_dtph" localSheetId="10">#REF!</definedName>
    <definedName name="A.Y.CV2_dtph">#REF!</definedName>
    <definedName name="A.Y.CV2_Fe" localSheetId="31">#REF!</definedName>
    <definedName name="A.Y.CV2_Fe" localSheetId="10">#REF!</definedName>
    <definedName name="A.Y.CV2_Fe">#REF!</definedName>
    <definedName name="A.Y.CV2_Mg" localSheetId="31">#REF!</definedName>
    <definedName name="A.Y.CV2_Mg" localSheetId="10">#REF!</definedName>
    <definedName name="A.Y.CV2_Mg">#REF!</definedName>
    <definedName name="A.Y.CV2_Ni" localSheetId="31">#REF!</definedName>
    <definedName name="A.Y.CV2_Ni" localSheetId="10">#REF!</definedName>
    <definedName name="A.Y.CV2_Ni">#REF!</definedName>
    <definedName name="A.Y.CV2_Si" localSheetId="31">#REF!</definedName>
    <definedName name="A.Y.CV2_Si" localSheetId="10">#REF!</definedName>
    <definedName name="A.Y.CV2_Si">#REF!</definedName>
    <definedName name="A.Y.Mill_Availability" localSheetId="31">#REF!</definedName>
    <definedName name="A.Y.Mill_Availability" localSheetId="10">#REF!</definedName>
    <definedName name="A.Y.Mill_Availability">#REF!</definedName>
    <definedName name="A.Y.Mill_Downtime" localSheetId="31">#REF!</definedName>
    <definedName name="A.Y.Mill_Downtime" localSheetId="10">#REF!</definedName>
    <definedName name="A.Y.Mill_Downtime">#REF!</definedName>
    <definedName name="A.Y.Mill_DryTonnes" localSheetId="31">#REF!</definedName>
    <definedName name="A.Y.Mill_DryTonnes" localSheetId="10">#REF!</definedName>
    <definedName name="A.Y.Mill_DryTonnes">#REF!</definedName>
    <definedName name="A.Y.Mill_DryTph" localSheetId="31">#REF!</definedName>
    <definedName name="A.Y.Mill_DryTph" localSheetId="10">#REF!</definedName>
    <definedName name="A.Y.Mill_DryTph">#REF!</definedName>
    <definedName name="A.Y.Mill_PowerDraw" localSheetId="31">#REF!</definedName>
    <definedName name="A.Y.Mill_PowerDraw" localSheetId="10">#REF!</definedName>
    <definedName name="A.Y.Mill_PowerDraw">#REF!</definedName>
    <definedName name="A.Y.Mill_PowerDrawPerTonne" localSheetId="31">#REF!</definedName>
    <definedName name="A.Y.Mill_PowerDrawPerTonne" localSheetId="10">#REF!</definedName>
    <definedName name="A.Y.Mill_PowerDrawPerTonne">#REF!</definedName>
    <definedName name="A.Y.Mill_Uptime" localSheetId="31">#REF!</definedName>
    <definedName name="A.Y.Mill_Uptime" localSheetId="10">#REF!</definedName>
    <definedName name="A.Y.Mill_Uptime">#REF!</definedName>
    <definedName name="A.Y.Mill_Utilization" localSheetId="31">#REF!</definedName>
    <definedName name="A.Y.Mill_Utilization" localSheetId="10">#REF!</definedName>
    <definedName name="A.Y.Mill_Utilization">#REF!</definedName>
    <definedName name="A.Y.Mill_WetTonnes" localSheetId="31">#REF!</definedName>
    <definedName name="A.Y.Mill_WetTonnes" localSheetId="10">#REF!</definedName>
    <definedName name="A.Y.Mill_WetTonnes">#REF!</definedName>
    <definedName name="A.Y.Mill_WetTph" localSheetId="31">#REF!</definedName>
    <definedName name="A.Y.Mill_WetTph" localSheetId="10">#REF!</definedName>
    <definedName name="A.Y.Mill_WetTph">#REF!</definedName>
    <definedName name="A.Y.MillFeed_Al" localSheetId="31">#REF!</definedName>
    <definedName name="A.Y.MillFeed_Al" localSheetId="10">#REF!</definedName>
    <definedName name="A.Y.MillFeed_Al">#REF!</definedName>
    <definedName name="A.Y.MillFeed_Co" localSheetId="31">#REF!</definedName>
    <definedName name="A.Y.MillFeed_Co" localSheetId="10">#REF!</definedName>
    <definedName name="A.Y.MillFeed_Co">#REF!</definedName>
    <definedName name="A.Y.MillFeed_Fe" localSheetId="31">#REF!</definedName>
    <definedName name="A.Y.MillFeed_Fe" localSheetId="10">#REF!</definedName>
    <definedName name="A.Y.MillFeed_Fe">#REF!</definedName>
    <definedName name="A.Y.MillFeed_Mg" localSheetId="31">#REF!</definedName>
    <definedName name="A.Y.MillFeed_Mg" localSheetId="10">#REF!</definedName>
    <definedName name="A.Y.MillFeed_Mg">#REF!</definedName>
    <definedName name="A.Y.MillFeed_Ni" localSheetId="31">#REF!</definedName>
    <definedName name="A.Y.MillFeed_Ni" localSheetId="10">#REF!</definedName>
    <definedName name="A.Y.MillFeed_Ni">#REF!</definedName>
    <definedName name="A.Y.MillFeed_Si" localSheetId="31">#REF!</definedName>
    <definedName name="A.Y.MillFeed_Si" localSheetId="10">#REF!</definedName>
    <definedName name="A.Y.MillFeed_Si">#REF!</definedName>
    <definedName name="A.Y.MillH2O_Head" localSheetId="31">#REF!</definedName>
    <definedName name="A.Y.MillH2O_Head" localSheetId="10">#REF!</definedName>
    <definedName name="A.Y.MillH2O_Head">#REF!</definedName>
    <definedName name="A.Y.MillH2O_Screen" localSheetId="31">#REF!</definedName>
    <definedName name="A.Y.MillH2O_Screen" localSheetId="10">#REF!</definedName>
    <definedName name="A.Y.MillH2O_Screen">#REF!</definedName>
    <definedName name="A.Y.MillH2O_Total" localSheetId="31">#REF!</definedName>
    <definedName name="A.Y.MillH2O_Total" localSheetId="10">#REF!</definedName>
    <definedName name="A.Y.MillH2O_Total">#REF!</definedName>
    <definedName name="A.Y.OreToStorage_Al" localSheetId="31">#REF!</definedName>
    <definedName name="A.Y.OreToStorage_Al" localSheetId="10">#REF!</definedName>
    <definedName name="A.Y.OreToStorage_Al">#REF!</definedName>
    <definedName name="A.Y.OreToStorage_Co" localSheetId="31">#REF!</definedName>
    <definedName name="A.Y.OreToStorage_Co" localSheetId="10">#REF!</definedName>
    <definedName name="A.Y.OreToStorage_Co">#REF!</definedName>
    <definedName name="A.Y.OreToStorage_DryTonnes" localSheetId="31">#REF!</definedName>
    <definedName name="A.Y.OreToStorage_DryTonnes" localSheetId="10">#REF!</definedName>
    <definedName name="A.Y.OreToStorage_DryTonnes">#REF!</definedName>
    <definedName name="A.Y.OreToStorage_DryTph" localSheetId="31">#REF!</definedName>
    <definedName name="A.Y.OreToStorage_DryTph" localSheetId="10">#REF!</definedName>
    <definedName name="A.Y.OreToStorage_DryTph">#REF!</definedName>
    <definedName name="A.Y.OreToStorage_Fe" localSheetId="31">#REF!</definedName>
    <definedName name="A.Y.OreToStorage_Fe" localSheetId="10">#REF!</definedName>
    <definedName name="A.Y.OreToStorage_Fe">#REF!</definedName>
    <definedName name="A.Y.OreToStorage_Mg" localSheetId="31">#REF!</definedName>
    <definedName name="A.Y.OreToStorage_Mg" localSheetId="10">#REF!</definedName>
    <definedName name="A.Y.OreToStorage_Mg">#REF!</definedName>
    <definedName name="A.Y.OreToStorage_Ni" localSheetId="31">#REF!</definedName>
    <definedName name="A.Y.OreToStorage_Ni" localSheetId="10">#REF!</definedName>
    <definedName name="A.Y.OreToStorage_Ni">#REF!</definedName>
    <definedName name="A.Y.OreToStorage_PulpDensity" localSheetId="31">#REF!</definedName>
    <definedName name="A.Y.OreToStorage_PulpDensity" localSheetId="10">#REF!</definedName>
    <definedName name="A.Y.OreToStorage_PulpDensity">#REF!</definedName>
    <definedName name="A.Y.OreToStorage_PulpYieldStress" localSheetId="31">#REF!</definedName>
    <definedName name="A.Y.OreToStorage_PulpYieldStress" localSheetId="10">#REF!</definedName>
    <definedName name="A.Y.OreToStorage_PulpYieldStress">#REF!</definedName>
    <definedName name="A.Y.OreToStorage_Si" localSheetId="31">#REF!</definedName>
    <definedName name="A.Y.OreToStorage_Si" localSheetId="10">#REF!</definedName>
    <definedName name="A.Y.OreToStorage_Si">#REF!</definedName>
    <definedName name="A.Y.OreToStorage_Volume" localSheetId="31">#REF!</definedName>
    <definedName name="A.Y.OreToStorage_Volume" localSheetId="10">#REF!</definedName>
    <definedName name="A.Y.OreToStorage_Volume">#REF!</definedName>
    <definedName name="A.Y.OreToStorage_VolumePerHr" localSheetId="31">#REF!</definedName>
    <definedName name="A.Y.OreToStorage_VolumePerHr" localSheetId="10">#REF!</definedName>
    <definedName name="A.Y.OreToStorage_VolumePerHr">#REF!</definedName>
    <definedName name="a_1" localSheetId="31">#REF!</definedName>
    <definedName name="a_1" localSheetId="10">#REF!</definedName>
    <definedName name="a_1">#REF!</definedName>
    <definedName name="a_2" localSheetId="31">#REF!</definedName>
    <definedName name="a_2" localSheetId="10">#REF!</definedName>
    <definedName name="a_2">#REF!</definedName>
    <definedName name="a_3" localSheetId="31">#REF!</definedName>
    <definedName name="a_3" localSheetId="10">#REF!</definedName>
    <definedName name="a_3">#REF!</definedName>
    <definedName name="a_4" localSheetId="31">#REF!</definedName>
    <definedName name="a_4" localSheetId="10">#REF!</definedName>
    <definedName name="a_4">#REF!</definedName>
    <definedName name="A_impresión_IM" localSheetId="43">#REF!</definedName>
    <definedName name="A_impresión_IM" localSheetId="38">#REF!</definedName>
    <definedName name="A_impresión_IM" localSheetId="37">#REF!</definedName>
    <definedName name="A_impresión_IM" localSheetId="41">#REF!</definedName>
    <definedName name="A_impresión_IM" localSheetId="10">#REF!</definedName>
    <definedName name="A_impresión_IM">#REF!</definedName>
    <definedName name="A0" localSheetId="31">#REF!</definedName>
    <definedName name="A0" localSheetId="10">#REF!</definedName>
    <definedName name="A0">#REF!</definedName>
    <definedName name="a2a" localSheetId="4"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43">#REF!</definedName>
    <definedName name="Aa" localSheetId="38">#REF!</definedName>
    <definedName name="Aa" localSheetId="37">#REF!</definedName>
    <definedName name="Aa" localSheetId="41">#REF!</definedName>
    <definedName name="Aa" localSheetId="10">#REF!</definedName>
    <definedName name="Aa">#REF!</definedName>
    <definedName name="aaa">'[17]#REF'!$D$4</definedName>
    <definedName name="AAAA" localSheetId="11">[2]Basicos!#REF!</definedName>
    <definedName name="AAAA" localSheetId="12">[2]Basicos!#REF!</definedName>
    <definedName name="AAAA" localSheetId="13">[2]Basicos!#REF!</definedName>
    <definedName name="AAAA" localSheetId="14">[2]Basicos!#REF!</definedName>
    <definedName name="AAAA" localSheetId="15">[2]Basicos!#REF!</definedName>
    <definedName name="AAAA" localSheetId="16">[2]Basicos!#REF!</definedName>
    <definedName name="AAAA" localSheetId="17">[2]Basicos!#REF!</definedName>
    <definedName name="AAAA" localSheetId="18">[2]Basicos!#REF!</definedName>
    <definedName name="AAAA" localSheetId="19">[2]Basicos!#REF!</definedName>
    <definedName name="AAAA" localSheetId="20">[2]Basicos!#REF!</definedName>
    <definedName name="AAAA" localSheetId="29">[2]Basicos!#REF!</definedName>
    <definedName name="AAAA" localSheetId="30">[2]Basicos!#REF!</definedName>
    <definedName name="AAAA" localSheetId="21">[2]Basicos!#REF!</definedName>
    <definedName name="AAAA" localSheetId="22">[2]Basicos!#REF!</definedName>
    <definedName name="AAAA" localSheetId="23">[2]Basicos!#REF!</definedName>
    <definedName name="AAAA" localSheetId="24">[2]Basicos!#REF!</definedName>
    <definedName name="AAAA" localSheetId="25">[2]Basicos!#REF!</definedName>
    <definedName name="AAAA" localSheetId="26">[2]Basicos!#REF!</definedName>
    <definedName name="AAAA" localSheetId="27">[2]Basicos!#REF!</definedName>
    <definedName name="AAAA" localSheetId="28">[2]Basicos!#REF!</definedName>
    <definedName name="AAAA" localSheetId="35">[5]Basicos!#REF!</definedName>
    <definedName name="AAAA" localSheetId="4">[5]Basicos!#REF!</definedName>
    <definedName name="AAAA" localSheetId="45">[5]Basicos!#REF!</definedName>
    <definedName name="AAAA" localSheetId="42">[2]Basicos!#REF!</definedName>
    <definedName name="AAAA" localSheetId="39">[2]Basicos!#REF!</definedName>
    <definedName name="AAAA">[5]Basicos!#REF!</definedName>
    <definedName name="AAAAA" localSheetId="31">'[16]A.P.U'!#REF!</definedName>
    <definedName name="AAAAA">'[16]A.P.U'!#REF!</definedName>
    <definedName name="aaaaaDARFS" localSheetId="10">#REF!</definedName>
    <definedName name="aaaaaDARFS">#REF!</definedName>
    <definedName name="aaaaas" localSheetId="4"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DOQUINVEH" localSheetId="43">#REF!</definedName>
    <definedName name="AADOQUINVEH" localSheetId="31">#REF!</definedName>
    <definedName name="AADOQUINVEH" localSheetId="38">#REF!</definedName>
    <definedName name="AADOQUINVEH" localSheetId="37">#REF!</definedName>
    <definedName name="AADOQUINVEH" localSheetId="41">#REF!</definedName>
    <definedName name="AADOQUINVEH" localSheetId="10">#REF!</definedName>
    <definedName name="AADOQUINVEH" localSheetId="40">#REF!</definedName>
    <definedName name="AADOQUINVEH" localSheetId="36">#REF!</definedName>
    <definedName name="AADOQUINVEH">#REF!</definedName>
    <definedName name="AANDENES" localSheetId="43">#REF!</definedName>
    <definedName name="AANDENES" localSheetId="31">#REF!</definedName>
    <definedName name="AANDENES" localSheetId="38">#REF!</definedName>
    <definedName name="AANDENES" localSheetId="37">#REF!</definedName>
    <definedName name="AANDENES" localSheetId="41">#REF!</definedName>
    <definedName name="AANDENES" localSheetId="10">#REF!</definedName>
    <definedName name="AANDENES">#REF!</definedName>
    <definedName name="aas" localSheetId="4"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 localSheetId="43">#REF!</definedName>
    <definedName name="AB" localSheetId="31">#REF!</definedName>
    <definedName name="Ab" localSheetId="38">#REF!</definedName>
    <definedName name="Ab" localSheetId="37">#REF!</definedName>
    <definedName name="Ab" localSheetId="41">#REF!</definedName>
    <definedName name="Ab" localSheetId="10">#REF!</definedName>
    <definedName name="Ab">#REF!</definedName>
    <definedName name="ABG">[6]AASHTO!$A$2:$F$5</definedName>
    <definedName name="abr00" localSheetId="31">[9]Dólar!#REF!</definedName>
    <definedName name="abr00">[9]Dólar!#REF!</definedName>
    <definedName name="absc" localSheetId="11">[18]!absc</definedName>
    <definedName name="absc" localSheetId="12">[18]!absc</definedName>
    <definedName name="absc" localSheetId="13">[18]!absc</definedName>
    <definedName name="absc" localSheetId="14">[18]!absc</definedName>
    <definedName name="absc" localSheetId="15">[18]!absc</definedName>
    <definedName name="absc" localSheetId="16">[18]!absc</definedName>
    <definedName name="absc" localSheetId="17">[18]!absc</definedName>
    <definedName name="absc" localSheetId="18">[18]!absc</definedName>
    <definedName name="absc" localSheetId="19">[18]!absc</definedName>
    <definedName name="absc" localSheetId="29">[18]!absc</definedName>
    <definedName name="absc" localSheetId="30">[18]!absc</definedName>
    <definedName name="absc" localSheetId="21">[18]!absc</definedName>
    <definedName name="absc" localSheetId="22">[18]!absc</definedName>
    <definedName name="absc" localSheetId="23">[18]!absc</definedName>
    <definedName name="absc" localSheetId="24">[18]!absc</definedName>
    <definedName name="absc" localSheetId="25">[18]!absc</definedName>
    <definedName name="absc" localSheetId="26">[18]!absc</definedName>
    <definedName name="absc" localSheetId="27">[18]!absc</definedName>
    <definedName name="absc" localSheetId="28">[18]!absc</definedName>
    <definedName name="absc" localSheetId="37">[18]!absc</definedName>
    <definedName name="absc" localSheetId="41">[18]!absc</definedName>
    <definedName name="absc" localSheetId="10">#N/A</definedName>
    <definedName name="absc">[18]!absc</definedName>
    <definedName name="absc1" localSheetId="11">[19]!absc</definedName>
    <definedName name="absc1" localSheetId="12">[19]!absc</definedName>
    <definedName name="absc1" localSheetId="13">[19]!absc</definedName>
    <definedName name="absc1" localSheetId="14">[19]!absc</definedName>
    <definedName name="absc1" localSheetId="15">[19]!absc</definedName>
    <definedName name="absc1" localSheetId="16">[19]!absc</definedName>
    <definedName name="absc1" localSheetId="17">[19]!absc</definedName>
    <definedName name="absc1" localSheetId="18">[19]!absc</definedName>
    <definedName name="absc1" localSheetId="19">[19]!absc</definedName>
    <definedName name="absc1" localSheetId="29">[19]!absc</definedName>
    <definedName name="absc1" localSheetId="30">[19]!absc</definedName>
    <definedName name="absc1" localSheetId="21">[19]!absc</definedName>
    <definedName name="absc1" localSheetId="22">[19]!absc</definedName>
    <definedName name="absc1" localSheetId="23">[19]!absc</definedName>
    <definedName name="absc1" localSheetId="24">[19]!absc</definedName>
    <definedName name="absc1" localSheetId="25">[19]!absc</definedName>
    <definedName name="absc1" localSheetId="26">[19]!absc</definedName>
    <definedName name="absc1" localSheetId="27">[19]!absc</definedName>
    <definedName name="absc1" localSheetId="28">[19]!absc</definedName>
    <definedName name="absc1" localSheetId="37">[19]!absc</definedName>
    <definedName name="absc1" localSheetId="41">[19]!absc</definedName>
    <definedName name="absc1" localSheetId="10">'LOCALIZACIÓN (2)'!absc</definedName>
    <definedName name="absc1">[19]!absc</definedName>
    <definedName name="Ac" localSheetId="43">#REF!</definedName>
    <definedName name="Ac" localSheetId="31">#REF!</definedName>
    <definedName name="Ac" localSheetId="38">#REF!</definedName>
    <definedName name="Ac" localSheetId="37">#REF!</definedName>
    <definedName name="Ac" localSheetId="41">#REF!</definedName>
    <definedName name="Ac" localSheetId="10">#REF!</definedName>
    <definedName name="Ac" localSheetId="40">#REF!</definedName>
    <definedName name="Ac" localSheetId="36">#REF!</definedName>
    <definedName name="Ac">#REF!</definedName>
    <definedName name="ACALZADA" localSheetId="43">#REF!</definedName>
    <definedName name="ACALZADA" localSheetId="31">#REF!</definedName>
    <definedName name="ACALZADA" localSheetId="38">#REF!</definedName>
    <definedName name="ACALZADA" localSheetId="37">#REF!</definedName>
    <definedName name="ACALZADA" localSheetId="41">#REF!</definedName>
    <definedName name="ACALZADA" localSheetId="10">#REF!</definedName>
    <definedName name="ACALZADA">#REF!</definedName>
    <definedName name="ACCE2" localSheetId="43">#REF!</definedName>
    <definedName name="ACCE2" localSheetId="31">#REF!</definedName>
    <definedName name="ACCE2" localSheetId="38">#REF!</definedName>
    <definedName name="ACCE2" localSheetId="37">#REF!</definedName>
    <definedName name="ACCE2" localSheetId="41">#REF!</definedName>
    <definedName name="ACCE2" localSheetId="10">#REF!</definedName>
    <definedName name="ACCE2">#REF!</definedName>
    <definedName name="ACCE4" localSheetId="37">#REF!</definedName>
    <definedName name="ACCE4" localSheetId="10">#REF!</definedName>
    <definedName name="ACCE4">#REF!</definedName>
    <definedName name="ACCE6" localSheetId="37">#REF!</definedName>
    <definedName name="ACCE6" localSheetId="10">#REF!</definedName>
    <definedName name="ACCE6">#REF!</definedName>
    <definedName name="ACCESORIO_CODO" localSheetId="11">[20]Materiales!#REF!</definedName>
    <definedName name="ACCESORIO_CODO" localSheetId="12">[20]Materiales!#REF!</definedName>
    <definedName name="ACCESORIO_CODO" localSheetId="13">[20]Materiales!#REF!</definedName>
    <definedName name="ACCESORIO_CODO" localSheetId="14">[20]Materiales!#REF!</definedName>
    <definedName name="ACCESORIO_CODO" localSheetId="15">[20]Materiales!#REF!</definedName>
    <definedName name="ACCESORIO_CODO" localSheetId="16">[20]Materiales!#REF!</definedName>
    <definedName name="ACCESORIO_CODO" localSheetId="17">[20]Materiales!#REF!</definedName>
    <definedName name="ACCESORIO_CODO" localSheetId="18">[20]Materiales!#REF!</definedName>
    <definedName name="ACCESORIO_CODO" localSheetId="19">[20]Materiales!#REF!</definedName>
    <definedName name="ACCESORIO_CODO" localSheetId="20">[20]Materiales!#REF!</definedName>
    <definedName name="ACCESORIO_CODO" localSheetId="29">[20]Materiales!#REF!</definedName>
    <definedName name="ACCESORIO_CODO" localSheetId="30">[20]Materiales!#REF!</definedName>
    <definedName name="ACCESORIO_CODO" localSheetId="21">[20]Materiales!#REF!</definedName>
    <definedName name="ACCESORIO_CODO" localSheetId="22">[20]Materiales!#REF!</definedName>
    <definedName name="ACCESORIO_CODO" localSheetId="23">[20]Materiales!#REF!</definedName>
    <definedName name="ACCESORIO_CODO" localSheetId="24">[20]Materiales!#REF!</definedName>
    <definedName name="ACCESORIO_CODO" localSheetId="25">[20]Materiales!#REF!</definedName>
    <definedName name="ACCESORIO_CODO" localSheetId="26">[20]Materiales!#REF!</definedName>
    <definedName name="ACCESORIO_CODO" localSheetId="27">[20]Materiales!#REF!</definedName>
    <definedName name="ACCESORIO_CODO" localSheetId="28">[20]Materiales!#REF!</definedName>
    <definedName name="ACCESORIO_CODO">[20]Materiales!#REF!</definedName>
    <definedName name="AccessDatabase" localSheetId="42" hidden="1">"A:\SAIN.mdb"</definedName>
    <definedName name="AccessDatabase" hidden="1">"C:\C-314\VOLUMENES\volfin4.mdb"</definedName>
    <definedName name="ACERO" localSheetId="43">#REF!</definedName>
    <definedName name="ACERO" localSheetId="31">#REF!</definedName>
    <definedName name="ACERO" localSheetId="38">#REF!</definedName>
    <definedName name="ACERO" localSheetId="37">#REF!</definedName>
    <definedName name="ACERO" localSheetId="41">#REF!</definedName>
    <definedName name="ACERO" localSheetId="10">#REF!</definedName>
    <definedName name="ACERO" localSheetId="40">#REF!</definedName>
    <definedName name="ACERO" localSheetId="36">#REF!</definedName>
    <definedName name="ACERO">#REF!</definedName>
    <definedName name="ACERO_1_2" localSheetId="11">[20]Materiales!#REF!</definedName>
    <definedName name="ACERO_1_2" localSheetId="12">[20]Materiales!#REF!</definedName>
    <definedName name="ACERO_1_2" localSheetId="13">[20]Materiales!#REF!</definedName>
    <definedName name="ACERO_1_2" localSheetId="14">[20]Materiales!#REF!</definedName>
    <definedName name="ACERO_1_2" localSheetId="15">[20]Materiales!#REF!</definedName>
    <definedName name="ACERO_1_2" localSheetId="16">[20]Materiales!#REF!</definedName>
    <definedName name="ACERO_1_2" localSheetId="17">[20]Materiales!#REF!</definedName>
    <definedName name="ACERO_1_2" localSheetId="18">[20]Materiales!#REF!</definedName>
    <definedName name="ACERO_1_2" localSheetId="19">[20]Materiales!#REF!</definedName>
    <definedName name="ACERO_1_2" localSheetId="20">[20]Materiales!#REF!</definedName>
    <definedName name="ACERO_1_2" localSheetId="29">[20]Materiales!#REF!</definedName>
    <definedName name="ACERO_1_2" localSheetId="30">[20]Materiales!#REF!</definedName>
    <definedName name="ACERO_1_2" localSheetId="21">[20]Materiales!#REF!</definedName>
    <definedName name="ACERO_1_2" localSheetId="22">[20]Materiales!#REF!</definedName>
    <definedName name="ACERO_1_2" localSheetId="23">[20]Materiales!#REF!</definedName>
    <definedName name="ACERO_1_2" localSheetId="24">[20]Materiales!#REF!</definedName>
    <definedName name="ACERO_1_2" localSheetId="25">[20]Materiales!#REF!</definedName>
    <definedName name="ACERO_1_2" localSheetId="26">[20]Materiales!#REF!</definedName>
    <definedName name="ACERO_1_2" localSheetId="27">[20]Materiales!#REF!</definedName>
    <definedName name="ACERO_1_2" localSheetId="28">[20]Materiales!#REF!</definedName>
    <definedName name="ACERO_1_2">[20]Materiales!#REF!</definedName>
    <definedName name="ACERO_1_4" localSheetId="11">[20]Materiales!#REF!</definedName>
    <definedName name="ACERO_1_4" localSheetId="12">[20]Materiales!#REF!</definedName>
    <definedName name="ACERO_1_4" localSheetId="13">[20]Materiales!#REF!</definedName>
    <definedName name="ACERO_1_4" localSheetId="14">[20]Materiales!#REF!</definedName>
    <definedName name="ACERO_1_4" localSheetId="15">[20]Materiales!#REF!</definedName>
    <definedName name="ACERO_1_4" localSheetId="16">[20]Materiales!#REF!</definedName>
    <definedName name="ACERO_1_4" localSheetId="17">[20]Materiales!#REF!</definedName>
    <definedName name="ACERO_1_4" localSheetId="18">[20]Materiales!#REF!</definedName>
    <definedName name="ACERO_1_4" localSheetId="19">[20]Materiales!#REF!</definedName>
    <definedName name="ACERO_1_4" localSheetId="20">[20]Materiales!#REF!</definedName>
    <definedName name="ACERO_1_4" localSheetId="29">[20]Materiales!#REF!</definedName>
    <definedName name="ACERO_1_4" localSheetId="30">[20]Materiales!#REF!</definedName>
    <definedName name="ACERO_1_4" localSheetId="21">[20]Materiales!#REF!</definedName>
    <definedName name="ACERO_1_4" localSheetId="22">[20]Materiales!#REF!</definedName>
    <definedName name="ACERO_1_4" localSheetId="23">[20]Materiales!#REF!</definedName>
    <definedName name="ACERO_1_4" localSheetId="24">[20]Materiales!#REF!</definedName>
    <definedName name="ACERO_1_4" localSheetId="25">[20]Materiales!#REF!</definedName>
    <definedName name="ACERO_1_4" localSheetId="26">[20]Materiales!#REF!</definedName>
    <definedName name="ACERO_1_4" localSheetId="27">[20]Materiales!#REF!</definedName>
    <definedName name="ACERO_1_4" localSheetId="28">[20]Materiales!#REF!</definedName>
    <definedName name="ACERO_1_4">[20]Materiales!#REF!</definedName>
    <definedName name="acero_3" localSheetId="11">[20]Materiales!#REF!</definedName>
    <definedName name="acero_3" localSheetId="12">[20]Materiales!#REF!</definedName>
    <definedName name="acero_3" localSheetId="13">[20]Materiales!#REF!</definedName>
    <definedName name="acero_3" localSheetId="14">[20]Materiales!#REF!</definedName>
    <definedName name="acero_3" localSheetId="15">[20]Materiales!#REF!</definedName>
    <definedName name="acero_3" localSheetId="16">[20]Materiales!#REF!</definedName>
    <definedName name="acero_3" localSheetId="17">[20]Materiales!#REF!</definedName>
    <definedName name="acero_3" localSheetId="18">[20]Materiales!#REF!</definedName>
    <definedName name="acero_3" localSheetId="19">[20]Materiales!#REF!</definedName>
    <definedName name="acero_3" localSheetId="20">[20]Materiales!#REF!</definedName>
    <definedName name="acero_3" localSheetId="29">[20]Materiales!#REF!</definedName>
    <definedName name="acero_3" localSheetId="30">[20]Materiales!#REF!</definedName>
    <definedName name="acero_3" localSheetId="21">[20]Materiales!#REF!</definedName>
    <definedName name="acero_3" localSheetId="22">[20]Materiales!#REF!</definedName>
    <definedName name="acero_3" localSheetId="23">[20]Materiales!#REF!</definedName>
    <definedName name="acero_3" localSheetId="24">[20]Materiales!#REF!</definedName>
    <definedName name="acero_3" localSheetId="25">[20]Materiales!#REF!</definedName>
    <definedName name="acero_3" localSheetId="26">[20]Materiales!#REF!</definedName>
    <definedName name="acero_3" localSheetId="27">[20]Materiales!#REF!</definedName>
    <definedName name="acero_3" localSheetId="28">[20]Materiales!#REF!</definedName>
    <definedName name="acero_3">[20]Materiales!#REF!</definedName>
    <definedName name="ACERO_3_8" localSheetId="11">[20]Materiales!#REF!</definedName>
    <definedName name="ACERO_3_8" localSheetId="12">[20]Materiales!#REF!</definedName>
    <definedName name="ACERO_3_8" localSheetId="13">[20]Materiales!#REF!</definedName>
    <definedName name="ACERO_3_8" localSheetId="14">[20]Materiales!#REF!</definedName>
    <definedName name="ACERO_3_8" localSheetId="15">[20]Materiales!#REF!</definedName>
    <definedName name="ACERO_3_8" localSheetId="16">[20]Materiales!#REF!</definedName>
    <definedName name="ACERO_3_8" localSheetId="17">[20]Materiales!#REF!</definedName>
    <definedName name="ACERO_3_8" localSheetId="18">[20]Materiales!#REF!</definedName>
    <definedName name="ACERO_3_8" localSheetId="19">[20]Materiales!#REF!</definedName>
    <definedName name="ACERO_3_8" localSheetId="20">[20]Materiales!#REF!</definedName>
    <definedName name="ACERO_3_8" localSheetId="29">[20]Materiales!#REF!</definedName>
    <definedName name="ACERO_3_8" localSheetId="30">[20]Materiales!#REF!</definedName>
    <definedName name="ACERO_3_8" localSheetId="21">[20]Materiales!#REF!</definedName>
    <definedName name="ACERO_3_8" localSheetId="22">[20]Materiales!#REF!</definedName>
    <definedName name="ACERO_3_8" localSheetId="23">[20]Materiales!#REF!</definedName>
    <definedName name="ACERO_3_8" localSheetId="24">[20]Materiales!#REF!</definedName>
    <definedName name="ACERO_3_8" localSheetId="25">[20]Materiales!#REF!</definedName>
    <definedName name="ACERO_3_8" localSheetId="26">[20]Materiales!#REF!</definedName>
    <definedName name="ACERO_3_8" localSheetId="27">[20]Materiales!#REF!</definedName>
    <definedName name="ACERO_3_8" localSheetId="28">[20]Materiales!#REF!</definedName>
    <definedName name="ACERO_3_8">[20]Materiales!#REF!</definedName>
    <definedName name="acero_4" localSheetId="11">[20]Materiales!#REF!</definedName>
    <definedName name="acero_4" localSheetId="12">[20]Materiales!#REF!</definedName>
    <definedName name="acero_4" localSheetId="13">[20]Materiales!#REF!</definedName>
    <definedName name="acero_4" localSheetId="14">[20]Materiales!#REF!</definedName>
    <definedName name="acero_4" localSheetId="15">[20]Materiales!#REF!</definedName>
    <definedName name="acero_4" localSheetId="16">[20]Materiales!#REF!</definedName>
    <definedName name="acero_4" localSheetId="17">[20]Materiales!#REF!</definedName>
    <definedName name="acero_4" localSheetId="18">[20]Materiales!#REF!</definedName>
    <definedName name="acero_4" localSheetId="19">[20]Materiales!#REF!</definedName>
    <definedName name="acero_4" localSheetId="20">[20]Materiales!#REF!</definedName>
    <definedName name="acero_4" localSheetId="29">[20]Materiales!#REF!</definedName>
    <definedName name="acero_4" localSheetId="30">[20]Materiales!#REF!</definedName>
    <definedName name="acero_4" localSheetId="21">[20]Materiales!#REF!</definedName>
    <definedName name="acero_4" localSheetId="22">[20]Materiales!#REF!</definedName>
    <definedName name="acero_4" localSheetId="23">[20]Materiales!#REF!</definedName>
    <definedName name="acero_4" localSheetId="24">[20]Materiales!#REF!</definedName>
    <definedName name="acero_4" localSheetId="25">[20]Materiales!#REF!</definedName>
    <definedName name="acero_4" localSheetId="26">[20]Materiales!#REF!</definedName>
    <definedName name="acero_4" localSheetId="27">[20]Materiales!#REF!</definedName>
    <definedName name="acero_4" localSheetId="28">[20]Materiales!#REF!</definedName>
    <definedName name="acero_4">[20]Materiales!#REF!</definedName>
    <definedName name="ACERO_5_8" localSheetId="11">[20]Materiales!#REF!</definedName>
    <definedName name="ACERO_5_8" localSheetId="12">[20]Materiales!#REF!</definedName>
    <definedName name="ACERO_5_8" localSheetId="13">[20]Materiales!#REF!</definedName>
    <definedName name="ACERO_5_8" localSheetId="14">[20]Materiales!#REF!</definedName>
    <definedName name="ACERO_5_8" localSheetId="15">[20]Materiales!#REF!</definedName>
    <definedName name="ACERO_5_8" localSheetId="16">[20]Materiales!#REF!</definedName>
    <definedName name="ACERO_5_8" localSheetId="17">[20]Materiales!#REF!</definedName>
    <definedName name="ACERO_5_8" localSheetId="18">[20]Materiales!#REF!</definedName>
    <definedName name="ACERO_5_8" localSheetId="19">[20]Materiales!#REF!</definedName>
    <definedName name="ACERO_5_8" localSheetId="20">[20]Materiales!#REF!</definedName>
    <definedName name="ACERO_5_8" localSheetId="29">[20]Materiales!#REF!</definedName>
    <definedName name="ACERO_5_8" localSheetId="30">[20]Materiales!#REF!</definedName>
    <definedName name="ACERO_5_8" localSheetId="21">[20]Materiales!#REF!</definedName>
    <definedName name="ACERO_5_8" localSheetId="22">[20]Materiales!#REF!</definedName>
    <definedName name="ACERO_5_8" localSheetId="23">[20]Materiales!#REF!</definedName>
    <definedName name="ACERO_5_8" localSheetId="24">[20]Materiales!#REF!</definedName>
    <definedName name="ACERO_5_8" localSheetId="25">[20]Materiales!#REF!</definedName>
    <definedName name="ACERO_5_8" localSheetId="26">[20]Materiales!#REF!</definedName>
    <definedName name="ACERO_5_8" localSheetId="27">[20]Materiales!#REF!</definedName>
    <definedName name="ACERO_5_8" localSheetId="28">[20]Materiales!#REF!</definedName>
    <definedName name="ACERO_5_8">[20]Materiales!#REF!</definedName>
    <definedName name="Acero_pdr60">'[21]LISTADO '!$F$7</definedName>
    <definedName name="ACERO40">[22]PRECIOS!$B$52</definedName>
    <definedName name="ACERO60" localSheetId="43">#REF!</definedName>
    <definedName name="ACERO60" localSheetId="31">#REF!</definedName>
    <definedName name="ACERO60" localSheetId="38">#REF!</definedName>
    <definedName name="ACERO60" localSheetId="37">#REF!</definedName>
    <definedName name="ACERO60" localSheetId="41">#REF!</definedName>
    <definedName name="ACERO60" localSheetId="10">#REF!</definedName>
    <definedName name="ACERO60" localSheetId="40">#REF!</definedName>
    <definedName name="ACERO60" localSheetId="36">#REF!</definedName>
    <definedName name="ACERO60">#REF!</definedName>
    <definedName name="AceroDeTransferenciaPavimentos" localSheetId="35">#REF!</definedName>
    <definedName name="AceroDeTransferenciaPavimentos" localSheetId="4">#REF!</definedName>
    <definedName name="AceroDeTransferenciaPavimentos" localSheetId="45">#REF!</definedName>
    <definedName name="AceroDeTransferenciaPavimentos" localSheetId="10">#REF!</definedName>
    <definedName name="AceroDeTransferenciaPavimentos">#REF!</definedName>
    <definedName name="AceroFigurado" localSheetId="35">#REF!</definedName>
    <definedName name="AceroFigurado" localSheetId="4">#REF!</definedName>
    <definedName name="AceroFigurado" localSheetId="45">#REF!</definedName>
    <definedName name="AceroFigurado" localSheetId="10">#REF!</definedName>
    <definedName name="AceroFigurado">#REF!</definedName>
    <definedName name="ACOM">#N/A</definedName>
    <definedName name="AcometidaEléctrica" localSheetId="35">#REF!</definedName>
    <definedName name="AcometidaEléctrica" localSheetId="4">#REF!</definedName>
    <definedName name="AcometidaEléctrica" localSheetId="45">#REF!</definedName>
    <definedName name="AcometidaEléctrica" localSheetId="10">#REF!</definedName>
    <definedName name="AcometidaEléctrica">#REF!</definedName>
    <definedName name="ACONDICIONADOR_PARA_SILLA_Y" localSheetId="11">[20]Materiales!#REF!</definedName>
    <definedName name="ACONDICIONADOR_PARA_SILLA_Y" localSheetId="12">[20]Materiales!#REF!</definedName>
    <definedName name="ACONDICIONADOR_PARA_SILLA_Y" localSheetId="13">[20]Materiales!#REF!</definedName>
    <definedName name="ACONDICIONADOR_PARA_SILLA_Y" localSheetId="14">[20]Materiales!#REF!</definedName>
    <definedName name="ACONDICIONADOR_PARA_SILLA_Y" localSheetId="15">[20]Materiales!#REF!</definedName>
    <definedName name="ACONDICIONADOR_PARA_SILLA_Y" localSheetId="16">[20]Materiales!#REF!</definedName>
    <definedName name="ACONDICIONADOR_PARA_SILLA_Y" localSheetId="17">[20]Materiales!#REF!</definedName>
    <definedName name="ACONDICIONADOR_PARA_SILLA_Y" localSheetId="18">[20]Materiales!#REF!</definedName>
    <definedName name="ACONDICIONADOR_PARA_SILLA_Y" localSheetId="19">[20]Materiales!#REF!</definedName>
    <definedName name="ACONDICIONADOR_PARA_SILLA_Y" localSheetId="20">[20]Materiales!#REF!</definedName>
    <definedName name="ACONDICIONADOR_PARA_SILLA_Y" localSheetId="29">[20]Materiales!#REF!</definedName>
    <definedName name="ACONDICIONADOR_PARA_SILLA_Y" localSheetId="30">[20]Materiales!#REF!</definedName>
    <definedName name="ACONDICIONADOR_PARA_SILLA_Y" localSheetId="21">[20]Materiales!#REF!</definedName>
    <definedName name="ACONDICIONADOR_PARA_SILLA_Y" localSheetId="22">[20]Materiales!#REF!</definedName>
    <definedName name="ACONDICIONADOR_PARA_SILLA_Y" localSheetId="23">[20]Materiales!#REF!</definedName>
    <definedName name="ACONDICIONADOR_PARA_SILLA_Y" localSheetId="24">[20]Materiales!#REF!</definedName>
    <definedName name="ACONDICIONADOR_PARA_SILLA_Y" localSheetId="25">[20]Materiales!#REF!</definedName>
    <definedName name="ACONDICIONADOR_PARA_SILLA_Y" localSheetId="26">[20]Materiales!#REF!</definedName>
    <definedName name="ACONDICIONADOR_PARA_SILLA_Y" localSheetId="27">[20]Materiales!#REF!</definedName>
    <definedName name="ACONDICIONADOR_PARA_SILLA_Y" localSheetId="28">[20]Materiales!#REF!</definedName>
    <definedName name="ACONDICIONADOR_PARA_SILLA_Y">[20]Materiales!#REF!</definedName>
    <definedName name="acondicionamientopozo" localSheetId="43">#REF!</definedName>
    <definedName name="acondicionamientopozo" localSheetId="31">#REF!</definedName>
    <definedName name="acondicionamientopozo" localSheetId="38">#REF!</definedName>
    <definedName name="acondicionamientopozo" localSheetId="37">#REF!</definedName>
    <definedName name="acondicionamientopozo" localSheetId="41">#REF!</definedName>
    <definedName name="acondicionamientopozo" localSheetId="10">#REF!</definedName>
    <definedName name="acondicionamientopozo">#REF!</definedName>
    <definedName name="ACTA" localSheetId="31">[23]ID!$C$2</definedName>
    <definedName name="ACTA">[24]ID!$C$2</definedName>
    <definedName name="actual" localSheetId="31">'[25]ESTADO RED'!#REF!</definedName>
    <definedName name="actual">'[25]ESTADO RED'!#REF!</definedName>
    <definedName name="Ad" localSheetId="43">#REF!</definedName>
    <definedName name="Ad" localSheetId="31">#REF!</definedName>
    <definedName name="Ad" localSheetId="38">#REF!</definedName>
    <definedName name="Ad" localSheetId="37">#REF!</definedName>
    <definedName name="Ad" localSheetId="41">#REF!</definedName>
    <definedName name="Ad" localSheetId="10">#REF!</definedName>
    <definedName name="Ad" localSheetId="40">#REF!</definedName>
    <definedName name="Ad" localSheetId="36">#REF!</definedName>
    <definedName name="Ad">#REF!</definedName>
    <definedName name="Ad_Un" localSheetId="31">#REF!</definedName>
    <definedName name="Ad_Un" localSheetId="10">#REF!</definedName>
    <definedName name="Ad_Un">#REF!</definedName>
    <definedName name="ADAPTADOR_HEMBRA_P.V.C_1_2" localSheetId="43">#REF!</definedName>
    <definedName name="ADAPTADOR_HEMBRA_P.V.C_1_2" localSheetId="31">#REF!</definedName>
    <definedName name="ADAPTADOR_HEMBRA_P.V.C_1_2" localSheetId="38">#REF!</definedName>
    <definedName name="ADAPTADOR_HEMBRA_P.V.C_1_2" localSheetId="37">#REF!</definedName>
    <definedName name="ADAPTADOR_HEMBRA_P.V.C_1_2" localSheetId="41">#REF!</definedName>
    <definedName name="ADAPTADOR_HEMBRA_P.V.C_1_2" localSheetId="10">#REF!</definedName>
    <definedName name="ADAPTADOR_HEMBRA_P.V.C_1_2">#REF!</definedName>
    <definedName name="ADAPTADOR_MACHO_P.V.C_1_2" localSheetId="43">#REF!</definedName>
    <definedName name="ADAPTADOR_MACHO_P.V.C_1_2" localSheetId="38">#REF!</definedName>
    <definedName name="ADAPTADOR_MACHO_P.V.C_1_2" localSheetId="37">#REF!</definedName>
    <definedName name="ADAPTADOR_MACHO_P.V.C_1_2" localSheetId="41">#REF!</definedName>
    <definedName name="ADAPTADOR_MACHO_P.V.C_1_2" localSheetId="10">#REF!</definedName>
    <definedName name="ADAPTADOR_MACHO_P.V.C_1_2">#REF!</definedName>
    <definedName name="Adaptador_pvc_1">'[26]LISTADO '!$F$56</definedName>
    <definedName name="Adaptador_pvc_1_2">'[26]LISTADO '!$F$54</definedName>
    <definedName name="Adaptador_pvc_2">'[26]LISTADO '!$F$49</definedName>
    <definedName name="adasd" localSheetId="31">#REF!</definedName>
    <definedName name="adasd" localSheetId="10">#REF!</definedName>
    <definedName name="adasd">#REF!</definedName>
    <definedName name="AdditionalCosts_Lumpsum" localSheetId="31">#REF!</definedName>
    <definedName name="AdditionalCosts_Lumpsum" localSheetId="10">#REF!</definedName>
    <definedName name="AdditionalCosts_Lumpsum">#REF!</definedName>
    <definedName name="AdditionalCosts_Percent" localSheetId="31">#REF!</definedName>
    <definedName name="AdditionalCosts_Percent" localSheetId="10">#REF!</definedName>
    <definedName name="AdditionalCosts_Percent">#REF!</definedName>
    <definedName name="ADFGSDB" localSheetId="4"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HESIVO_PARA_SILLA_Y" localSheetId="11">[20]Materiales!#REF!</definedName>
    <definedName name="ADHESIVO_PARA_SILLA_Y" localSheetId="12">[20]Materiales!#REF!</definedName>
    <definedName name="ADHESIVO_PARA_SILLA_Y" localSheetId="13">[20]Materiales!#REF!</definedName>
    <definedName name="ADHESIVO_PARA_SILLA_Y" localSheetId="14">[20]Materiales!#REF!</definedName>
    <definedName name="ADHESIVO_PARA_SILLA_Y" localSheetId="15">[20]Materiales!#REF!</definedName>
    <definedName name="ADHESIVO_PARA_SILLA_Y" localSheetId="16">[20]Materiales!#REF!</definedName>
    <definedName name="ADHESIVO_PARA_SILLA_Y" localSheetId="17">[20]Materiales!#REF!</definedName>
    <definedName name="ADHESIVO_PARA_SILLA_Y" localSheetId="18">[20]Materiales!#REF!</definedName>
    <definedName name="ADHESIVO_PARA_SILLA_Y" localSheetId="19">[20]Materiales!#REF!</definedName>
    <definedName name="ADHESIVO_PARA_SILLA_Y" localSheetId="20">[20]Materiales!#REF!</definedName>
    <definedName name="ADHESIVO_PARA_SILLA_Y" localSheetId="29">[20]Materiales!#REF!</definedName>
    <definedName name="ADHESIVO_PARA_SILLA_Y" localSheetId="30">[20]Materiales!#REF!</definedName>
    <definedName name="ADHESIVO_PARA_SILLA_Y" localSheetId="21">[20]Materiales!#REF!</definedName>
    <definedName name="ADHESIVO_PARA_SILLA_Y" localSheetId="22">[20]Materiales!#REF!</definedName>
    <definedName name="ADHESIVO_PARA_SILLA_Y" localSheetId="23">[20]Materiales!#REF!</definedName>
    <definedName name="ADHESIVO_PARA_SILLA_Y" localSheetId="24">[20]Materiales!#REF!</definedName>
    <definedName name="ADHESIVO_PARA_SILLA_Y" localSheetId="25">[20]Materiales!#REF!</definedName>
    <definedName name="ADHESIVO_PARA_SILLA_Y" localSheetId="26">[20]Materiales!#REF!</definedName>
    <definedName name="ADHESIVO_PARA_SILLA_Y" localSheetId="27">[20]Materiales!#REF!</definedName>
    <definedName name="ADHESIVO_PARA_SILLA_Y" localSheetId="28">[20]Materiales!#REF!</definedName>
    <definedName name="ADHESIVO_PARA_SILLA_Y">[20]Materiales!#REF!</definedName>
    <definedName name="ADI" localSheetId="31">#REF!</definedName>
    <definedName name="ADI" localSheetId="10">#REF!</definedName>
    <definedName name="ADI">#REF!</definedName>
    <definedName name="ADIFLEX" localSheetId="11">[20]Materiales!#REF!</definedName>
    <definedName name="ADIFLEX" localSheetId="12">[20]Materiales!#REF!</definedName>
    <definedName name="ADIFLEX" localSheetId="13">[20]Materiales!#REF!</definedName>
    <definedName name="ADIFLEX" localSheetId="14">[20]Materiales!#REF!</definedName>
    <definedName name="ADIFLEX" localSheetId="15">[20]Materiales!#REF!</definedName>
    <definedName name="ADIFLEX" localSheetId="16">[20]Materiales!#REF!</definedName>
    <definedName name="ADIFLEX" localSheetId="17">[20]Materiales!#REF!</definedName>
    <definedName name="ADIFLEX" localSheetId="18">[20]Materiales!#REF!</definedName>
    <definedName name="ADIFLEX" localSheetId="19">[20]Materiales!#REF!</definedName>
    <definedName name="ADIFLEX" localSheetId="20">[20]Materiales!#REF!</definedName>
    <definedName name="ADIFLEX" localSheetId="29">[20]Materiales!#REF!</definedName>
    <definedName name="ADIFLEX" localSheetId="30">[20]Materiales!#REF!</definedName>
    <definedName name="ADIFLEX" localSheetId="21">[20]Materiales!#REF!</definedName>
    <definedName name="ADIFLEX" localSheetId="22">[20]Materiales!#REF!</definedName>
    <definedName name="ADIFLEX" localSheetId="23">[20]Materiales!#REF!</definedName>
    <definedName name="ADIFLEX" localSheetId="24">[20]Materiales!#REF!</definedName>
    <definedName name="ADIFLEX" localSheetId="25">[20]Materiales!#REF!</definedName>
    <definedName name="ADIFLEX" localSheetId="26">[20]Materiales!#REF!</definedName>
    <definedName name="ADIFLEX" localSheetId="27">[20]Materiales!#REF!</definedName>
    <definedName name="ADIFLEX" localSheetId="28">[20]Materiales!#REF!</definedName>
    <definedName name="ADIFLEX">[20]Materiales!#REF!</definedName>
    <definedName name="administrador" localSheetId="43">[27]Informacion!$B$15</definedName>
    <definedName name="ADMINISTRADOR" localSheetId="31">[28]CUMPLIMIENTO!$C$5</definedName>
    <definedName name="administrador" localSheetId="38">[27]Informacion!$B$15</definedName>
    <definedName name="administrador" localSheetId="37">[27]Informacion!$B$15</definedName>
    <definedName name="administrador" localSheetId="41">[27]Informacion!$B$15</definedName>
    <definedName name="administrador" localSheetId="40">[27]Informacion!$B$15</definedName>
    <definedName name="administrador" localSheetId="36">[27]Informacion!$B$15</definedName>
    <definedName name="administrador">[29]Informacion!$B$15</definedName>
    <definedName name="ADMINISTRADOR_VIAL__ARMANDO_SANCHEZ_SANCHEZ">[30]INDICMICROEMP!$A$20</definedName>
    <definedName name="Admon" localSheetId="31">#REF!</definedName>
    <definedName name="Admon" localSheetId="10">#REF!</definedName>
    <definedName name="Admon">#REF!</definedName>
    <definedName name="admon1">[31]DATOS!$B$16</definedName>
    <definedName name="adoc1" localSheetId="11">[19]!absc</definedName>
    <definedName name="adoc1" localSheetId="12">[19]!absc</definedName>
    <definedName name="adoc1" localSheetId="13">[19]!absc</definedName>
    <definedName name="adoc1" localSheetId="14">[19]!absc</definedName>
    <definedName name="adoc1" localSheetId="15">[19]!absc</definedName>
    <definedName name="adoc1" localSheetId="16">[19]!absc</definedName>
    <definedName name="adoc1" localSheetId="17">[19]!absc</definedName>
    <definedName name="adoc1" localSheetId="18">[19]!absc</definedName>
    <definedName name="adoc1" localSheetId="19">[19]!absc</definedName>
    <definedName name="adoc1" localSheetId="29">[19]!absc</definedName>
    <definedName name="adoc1" localSheetId="30">[19]!absc</definedName>
    <definedName name="adoc1" localSheetId="21">[19]!absc</definedName>
    <definedName name="adoc1" localSheetId="22">[19]!absc</definedName>
    <definedName name="adoc1" localSheetId="23">[19]!absc</definedName>
    <definedName name="adoc1" localSheetId="24">[19]!absc</definedName>
    <definedName name="adoc1" localSheetId="25">[19]!absc</definedName>
    <definedName name="adoc1" localSheetId="26">[19]!absc</definedName>
    <definedName name="adoc1" localSheetId="27">[19]!absc</definedName>
    <definedName name="adoc1" localSheetId="28">[19]!absc</definedName>
    <definedName name="adoc1" localSheetId="37">[19]!absc</definedName>
    <definedName name="adoc1" localSheetId="41">[19]!absc</definedName>
    <definedName name="adoc1" localSheetId="10">'LOCALIZACIÓN (2)'!absc</definedName>
    <definedName name="adoc1">[19]!absc</definedName>
    <definedName name="adoq" localSheetId="11">[18]!absc</definedName>
    <definedName name="adoq" localSheetId="12">[18]!absc</definedName>
    <definedName name="adoq" localSheetId="13">[18]!absc</definedName>
    <definedName name="adoq" localSheetId="14">[18]!absc</definedName>
    <definedName name="adoq" localSheetId="15">[18]!absc</definedName>
    <definedName name="adoq" localSheetId="16">[18]!absc</definedName>
    <definedName name="adoq" localSheetId="17">[18]!absc</definedName>
    <definedName name="adoq" localSheetId="18">[18]!absc</definedName>
    <definedName name="adoq" localSheetId="19">[18]!absc</definedName>
    <definedName name="adoq" localSheetId="29">[18]!absc</definedName>
    <definedName name="adoq" localSheetId="30">[18]!absc</definedName>
    <definedName name="adoq" localSheetId="21">[18]!absc</definedName>
    <definedName name="adoq" localSheetId="22">[18]!absc</definedName>
    <definedName name="adoq" localSheetId="23">[18]!absc</definedName>
    <definedName name="adoq" localSheetId="24">[18]!absc</definedName>
    <definedName name="adoq" localSheetId="25">[18]!absc</definedName>
    <definedName name="adoq" localSheetId="26">[18]!absc</definedName>
    <definedName name="adoq" localSheetId="27">[18]!absc</definedName>
    <definedName name="adoq" localSheetId="28">[18]!absc</definedName>
    <definedName name="adoq" localSheetId="37">[18]!absc</definedName>
    <definedName name="adoq" localSheetId="41">[18]!absc</definedName>
    <definedName name="adoq" localSheetId="10">'LOCALIZACIÓN (2)'!absc</definedName>
    <definedName name="adoq">[18]!absc</definedName>
    <definedName name="ADOQUIN_DE_CONCRETO" localSheetId="11">[20]Materiales!#REF!</definedName>
    <definedName name="ADOQUIN_DE_CONCRETO" localSheetId="12">[20]Materiales!#REF!</definedName>
    <definedName name="ADOQUIN_DE_CONCRETO" localSheetId="13">[20]Materiales!#REF!</definedName>
    <definedName name="ADOQUIN_DE_CONCRETO" localSheetId="14">[20]Materiales!#REF!</definedName>
    <definedName name="ADOQUIN_DE_CONCRETO" localSheetId="15">[20]Materiales!#REF!</definedName>
    <definedName name="ADOQUIN_DE_CONCRETO" localSheetId="16">[20]Materiales!#REF!</definedName>
    <definedName name="ADOQUIN_DE_CONCRETO" localSheetId="17">[20]Materiales!#REF!</definedName>
    <definedName name="ADOQUIN_DE_CONCRETO" localSheetId="18">[20]Materiales!#REF!</definedName>
    <definedName name="ADOQUIN_DE_CONCRETO" localSheetId="19">[20]Materiales!#REF!</definedName>
    <definedName name="ADOQUIN_DE_CONCRETO" localSheetId="20">[20]Materiales!#REF!</definedName>
    <definedName name="ADOQUIN_DE_CONCRETO" localSheetId="29">[20]Materiales!#REF!</definedName>
    <definedName name="ADOQUIN_DE_CONCRETO" localSheetId="30">[20]Materiales!#REF!</definedName>
    <definedName name="ADOQUIN_DE_CONCRETO" localSheetId="21">[20]Materiales!#REF!</definedName>
    <definedName name="ADOQUIN_DE_CONCRETO" localSheetId="22">[20]Materiales!#REF!</definedName>
    <definedName name="ADOQUIN_DE_CONCRETO" localSheetId="23">[20]Materiales!#REF!</definedName>
    <definedName name="ADOQUIN_DE_CONCRETO" localSheetId="24">[20]Materiales!#REF!</definedName>
    <definedName name="ADOQUIN_DE_CONCRETO" localSheetId="25">[20]Materiales!#REF!</definedName>
    <definedName name="ADOQUIN_DE_CONCRETO" localSheetId="26">[20]Materiales!#REF!</definedName>
    <definedName name="ADOQUIN_DE_CONCRETO" localSheetId="27">[20]Materiales!#REF!</definedName>
    <definedName name="ADOQUIN_DE_CONCRETO" localSheetId="28">[20]Materiales!#REF!</definedName>
    <definedName name="ADOQUIN_DE_CONCRETO">[20]Materiales!#REF!</definedName>
    <definedName name="ADSAD" localSheetId="4"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e" localSheetId="43">#REF!</definedName>
    <definedName name="Ae" localSheetId="31">#REF!</definedName>
    <definedName name="Ae" localSheetId="38">#REF!</definedName>
    <definedName name="Ae" localSheetId="37">#REF!</definedName>
    <definedName name="Ae" localSheetId="41">#REF!</definedName>
    <definedName name="Ae" localSheetId="10">#REF!</definedName>
    <definedName name="Ae" localSheetId="40">#REF!</definedName>
    <definedName name="Ae" localSheetId="36">#REF!</definedName>
    <definedName name="Ae">#REF!</definedName>
    <definedName name="aefa" localSheetId="4"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f" localSheetId="43">#REF!</definedName>
    <definedName name="Af" localSheetId="31">#REF!</definedName>
    <definedName name="Af" localSheetId="38">#REF!</definedName>
    <definedName name="Af" localSheetId="37">#REF!</definedName>
    <definedName name="Af" localSheetId="41">#REF!</definedName>
    <definedName name="Af" localSheetId="10">#REF!</definedName>
    <definedName name="Af">#REF!</definedName>
    <definedName name="afdsw" localSheetId="4"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fe">'[32]2009 Jagua'!$C$2:$C$27</definedName>
    <definedName name="afecompletions" localSheetId="31">#REF!</definedName>
    <definedName name="afecompletions" localSheetId="10">#REF!</definedName>
    <definedName name="afecompletions">#REF!</definedName>
    <definedName name="Afirmado" localSheetId="35">#REF!</definedName>
    <definedName name="Afirmado" localSheetId="4">#REF!</definedName>
    <definedName name="Afirmado" localSheetId="45">#REF!</definedName>
    <definedName name="Afirmado" localSheetId="10">#REF!</definedName>
    <definedName name="Afirmado">#REF!</definedName>
    <definedName name="Ag" localSheetId="31">#REF!</definedName>
    <definedName name="Ag" localSheetId="37">#REF!</definedName>
    <definedName name="Ag" localSheetId="10">#REF!</definedName>
    <definedName name="Ag">#REF!</definedName>
    <definedName name="agdsgg" localSheetId="4"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go00" localSheetId="31">[9]Dólar!#REF!</definedName>
    <definedName name="ago00">[9]Dólar!#REF!</definedName>
    <definedName name="Agregado_grueso">'[21]LISTADO '!$F$6</definedName>
    <definedName name="AGUA" localSheetId="43">#REF!</definedName>
    <definedName name="Agua" localSheetId="31">'[21]LISTADO '!$F$5</definedName>
    <definedName name="AGUA" localSheetId="38">#REF!</definedName>
    <definedName name="AGUA" localSheetId="37">#REF!</definedName>
    <definedName name="AGUA" localSheetId="41">#REF!</definedName>
    <definedName name="AGUA" localSheetId="40">#REF!</definedName>
    <definedName name="AGUA" localSheetId="36">#REF!</definedName>
    <definedName name="AGUA">[33]Materiales!$F$7</definedName>
    <definedName name="Ah" localSheetId="43">#REF!</definedName>
    <definedName name="Ah" localSheetId="31">#REF!</definedName>
    <definedName name="Ah" localSheetId="38">#REF!</definedName>
    <definedName name="Ah" localSheetId="37">#REF!</definedName>
    <definedName name="Ah" localSheetId="41">#REF!</definedName>
    <definedName name="Ah" localSheetId="10">#REF!</definedName>
    <definedName name="Ah">#REF!</definedName>
    <definedName name="ahe" localSheetId="31">#REF!</definedName>
    <definedName name="ahe" localSheetId="10">#REF!</definedName>
    <definedName name="ahe">#REF!</definedName>
    <definedName name="Ai" localSheetId="43">#REF!</definedName>
    <definedName name="Ai" localSheetId="31">#REF!</definedName>
    <definedName name="Ai" localSheetId="38">#REF!</definedName>
    <definedName name="Ai" localSheetId="37">#REF!</definedName>
    <definedName name="Ai" localSheetId="41">#REF!</definedName>
    <definedName name="Ai" localSheetId="10">#REF!</definedName>
    <definedName name="Ai">#REF!</definedName>
    <definedName name="AIU" localSheetId="31">#REF!</definedName>
    <definedName name="AIU" localSheetId="10">#REF!</definedName>
    <definedName name="AIU">#REF!</definedName>
    <definedName name="aj" localSheetId="31">#REF!</definedName>
    <definedName name="aj" localSheetId="10">#REF!</definedName>
    <definedName name="aj">#REF!</definedName>
    <definedName name="AjustDelAIU" localSheetId="10">#REF!</definedName>
    <definedName name="AjustDelAIU">#REF!</definedName>
    <definedName name="Ak" localSheetId="43">#REF!</definedName>
    <definedName name="Ak" localSheetId="38">#REF!</definedName>
    <definedName name="Ak" localSheetId="37">#REF!</definedName>
    <definedName name="Ak" localSheetId="41">#REF!</definedName>
    <definedName name="Ak" localSheetId="10">#REF!</definedName>
    <definedName name="Ak">#REF!</definedName>
    <definedName name="ALAMBRE" localSheetId="37">#REF!</definedName>
    <definedName name="ALAMBRE" localSheetId="10">#REF!</definedName>
    <definedName name="ALAMBRE">#REF!</definedName>
    <definedName name="ALAMBRE_" localSheetId="37">#REF!</definedName>
    <definedName name="ALAMBRE_" localSheetId="10">#REF!</definedName>
    <definedName name="ALAMBRE_">#REF!</definedName>
    <definedName name="ALAMBRE_GALVANIZADO" localSheetId="11">[20]Materiales!#REF!</definedName>
    <definedName name="ALAMBRE_GALVANIZADO" localSheetId="12">[20]Materiales!#REF!</definedName>
    <definedName name="ALAMBRE_GALVANIZADO" localSheetId="13">[20]Materiales!#REF!</definedName>
    <definedName name="ALAMBRE_GALVANIZADO" localSheetId="14">[20]Materiales!#REF!</definedName>
    <definedName name="ALAMBRE_GALVANIZADO" localSheetId="15">[20]Materiales!#REF!</definedName>
    <definedName name="ALAMBRE_GALVANIZADO" localSheetId="16">[20]Materiales!#REF!</definedName>
    <definedName name="ALAMBRE_GALVANIZADO" localSheetId="17">[20]Materiales!#REF!</definedName>
    <definedName name="ALAMBRE_GALVANIZADO" localSheetId="18">[20]Materiales!#REF!</definedName>
    <definedName name="ALAMBRE_GALVANIZADO" localSheetId="19">[20]Materiales!#REF!</definedName>
    <definedName name="ALAMBRE_GALVANIZADO" localSheetId="20">[20]Materiales!#REF!</definedName>
    <definedName name="ALAMBRE_GALVANIZADO" localSheetId="29">[20]Materiales!#REF!</definedName>
    <definedName name="ALAMBRE_GALVANIZADO" localSheetId="30">[20]Materiales!#REF!</definedName>
    <definedName name="ALAMBRE_GALVANIZADO" localSheetId="21">[20]Materiales!#REF!</definedName>
    <definedName name="ALAMBRE_GALVANIZADO" localSheetId="22">[20]Materiales!#REF!</definedName>
    <definedName name="ALAMBRE_GALVANIZADO" localSheetId="23">[20]Materiales!#REF!</definedName>
    <definedName name="ALAMBRE_GALVANIZADO" localSheetId="24">[20]Materiales!#REF!</definedName>
    <definedName name="ALAMBRE_GALVANIZADO" localSheetId="25">[20]Materiales!#REF!</definedName>
    <definedName name="ALAMBRE_GALVANIZADO" localSheetId="26">[20]Materiales!#REF!</definedName>
    <definedName name="ALAMBRE_GALVANIZADO" localSheetId="27">[20]Materiales!#REF!</definedName>
    <definedName name="ALAMBRE_GALVANIZADO" localSheetId="28">[20]Materiales!#REF!</definedName>
    <definedName name="ALAMBRE_GALVANIZADO">[20]Materiales!#REF!</definedName>
    <definedName name="Alambre_N_12">'[26]LISTADO '!$F$61</definedName>
    <definedName name="Alambre_N_14">'[26]LISTADO '!$F$62</definedName>
    <definedName name="Alambre_negro">'[21]LISTADO '!$F$24</definedName>
    <definedName name="alampuas" localSheetId="11">[34]lisprecios!#REF!</definedName>
    <definedName name="alampuas" localSheetId="12">[34]lisprecios!#REF!</definedName>
    <definedName name="alampuas" localSheetId="13">[34]lisprecios!#REF!</definedName>
    <definedName name="alampuas" localSheetId="14">[34]lisprecios!#REF!</definedName>
    <definedName name="alampuas" localSheetId="15">[34]lisprecios!#REF!</definedName>
    <definedName name="alampuas" localSheetId="16">[34]lisprecios!#REF!</definedName>
    <definedName name="alampuas" localSheetId="17">[34]lisprecios!#REF!</definedName>
    <definedName name="alampuas" localSheetId="18">[34]lisprecios!#REF!</definedName>
    <definedName name="alampuas" localSheetId="19">[34]lisprecios!#REF!</definedName>
    <definedName name="alampuas" localSheetId="20">[34]lisprecios!#REF!</definedName>
    <definedName name="alampuas" localSheetId="29">[34]lisprecios!#REF!</definedName>
    <definedName name="alampuas" localSheetId="30">[34]lisprecios!#REF!</definedName>
    <definedName name="alampuas" localSheetId="21">[34]lisprecios!#REF!</definedName>
    <definedName name="alampuas" localSheetId="22">[34]lisprecios!#REF!</definedName>
    <definedName name="alampuas" localSheetId="23">[34]lisprecios!#REF!</definedName>
    <definedName name="alampuas" localSheetId="24">[34]lisprecios!#REF!</definedName>
    <definedName name="alampuas" localSheetId="25">[34]lisprecios!#REF!</definedName>
    <definedName name="alampuas" localSheetId="26">[34]lisprecios!#REF!</definedName>
    <definedName name="alampuas" localSheetId="27">[34]lisprecios!#REF!</definedName>
    <definedName name="alampuas" localSheetId="28">[34]lisprecios!#REF!</definedName>
    <definedName name="alampuas" localSheetId="31">[34]lisprecios!#REF!</definedName>
    <definedName name="alampuas" localSheetId="37">[34]lisprecios!#REF!</definedName>
    <definedName name="alampuas" localSheetId="40">[34]lisprecios!#REF!</definedName>
    <definedName name="alampuas" localSheetId="36">[34]lisprecios!#REF!</definedName>
    <definedName name="alampuas">[34]lisprecios!#REF!</definedName>
    <definedName name="alc" localSheetId="11">[35]!absc</definedName>
    <definedName name="alc" localSheetId="12">[35]!absc</definedName>
    <definedName name="alc" localSheetId="13">[35]!absc</definedName>
    <definedName name="alc" localSheetId="14">[35]!absc</definedName>
    <definedName name="alc" localSheetId="15">[35]!absc</definedName>
    <definedName name="alc" localSheetId="16">[35]!absc</definedName>
    <definedName name="alc" localSheetId="17">[35]!absc</definedName>
    <definedName name="alc" localSheetId="18">[35]!absc</definedName>
    <definedName name="alc" localSheetId="19">[35]!absc</definedName>
    <definedName name="alc" localSheetId="29">[35]!absc</definedName>
    <definedName name="alc" localSheetId="30">[35]!absc</definedName>
    <definedName name="alc" localSheetId="21">[35]!absc</definedName>
    <definedName name="alc" localSheetId="22">[35]!absc</definedName>
    <definedName name="alc" localSheetId="23">[35]!absc</definedName>
    <definedName name="alc" localSheetId="24">[35]!absc</definedName>
    <definedName name="alc" localSheetId="25">[35]!absc</definedName>
    <definedName name="alc" localSheetId="26">[35]!absc</definedName>
    <definedName name="alc" localSheetId="27">[35]!absc</definedName>
    <definedName name="alc" localSheetId="28">[35]!absc</definedName>
    <definedName name="alc" localSheetId="37">[35]!absc</definedName>
    <definedName name="alc" localSheetId="41">[35]!absc</definedName>
    <definedName name="alc">[35]!absc</definedName>
    <definedName name="Alcantarilla24p" localSheetId="35">#REF!</definedName>
    <definedName name="Alcantarilla24p" localSheetId="4">#REF!</definedName>
    <definedName name="Alcantarilla24p" localSheetId="45">#REF!</definedName>
    <definedName name="Alcantarilla24p" localSheetId="10">#REF!</definedName>
    <definedName name="Alcantarilla24p">#REF!</definedName>
    <definedName name="Alcantarilla36p" localSheetId="35">#REF!</definedName>
    <definedName name="Alcantarilla36p" localSheetId="4">#REF!</definedName>
    <definedName name="Alcantarilla36p" localSheetId="45">#REF!</definedName>
    <definedName name="Alcantarilla36p" localSheetId="10">#REF!</definedName>
    <definedName name="Alcantarilla36p">#REF!</definedName>
    <definedName name="alfa">[36]Electrodo!$E$100</definedName>
    <definedName name="AlfajiaConcreto" localSheetId="35">#REF!</definedName>
    <definedName name="AlfajiaConcreto" localSheetId="4">#REF!</definedName>
    <definedName name="AlfajiaConcreto" localSheetId="45">#REF!</definedName>
    <definedName name="AlfajiaConcreto" localSheetId="10">#REF!</definedName>
    <definedName name="AlfajiaConcreto">#REF!</definedName>
    <definedName name="ALUMTE" localSheetId="43">#REF!</definedName>
    <definedName name="ALUMTE" localSheetId="31">#REF!</definedName>
    <definedName name="ALUMTE" localSheetId="38">#REF!</definedName>
    <definedName name="ALUMTE" localSheetId="37">#REF!</definedName>
    <definedName name="ALUMTE" localSheetId="41">#REF!</definedName>
    <definedName name="ALUMTE" localSheetId="10">#REF!</definedName>
    <definedName name="ALUMTE" localSheetId="40">#REF!</definedName>
    <definedName name="ALUMTE" localSheetId="36">#REF!</definedName>
    <definedName name="ALUMTE">#REF!</definedName>
    <definedName name="Am" localSheetId="31">#REF!</definedName>
    <definedName name="Am" localSheetId="37">#REF!</definedName>
    <definedName name="Am" localSheetId="10">#REF!</definedName>
    <definedName name="Am">#REF!</definedName>
    <definedName name="AMBIENTAL" localSheetId="31">#REF!</definedName>
    <definedName name="AMBIENTAL" localSheetId="37">#REF!</definedName>
    <definedName name="AMBIENTAL" localSheetId="10">#REF!</definedName>
    <definedName name="AMBIENTAL">#REF!</definedName>
    <definedName name="An" localSheetId="37">#REF!</definedName>
    <definedName name="An" localSheetId="10">#REF!</definedName>
    <definedName name="An">#REF!</definedName>
    <definedName name="ANA" localSheetId="31">#REF!</definedName>
    <definedName name="ANA" localSheetId="10">#REF!</definedName>
    <definedName name="ANA">#REF!</definedName>
    <definedName name="Analyst" localSheetId="31" hidden="1">#REF!</definedName>
    <definedName name="Analyst" localSheetId="10" hidden="1">#REF!</definedName>
    <definedName name="Analyst" hidden="1">#REF!</definedName>
    <definedName name="Andamios">'[21]LISTADO '!$L$7</definedName>
    <definedName name="andenes" localSheetId="11">#REF!</definedName>
    <definedName name="andenes" localSheetId="12">#REF!</definedName>
    <definedName name="andenes" localSheetId="13">#REF!</definedName>
    <definedName name="andenes" localSheetId="14">#REF!</definedName>
    <definedName name="andenes" localSheetId="15">#REF!</definedName>
    <definedName name="andenes" localSheetId="16">#REF!</definedName>
    <definedName name="andenes" localSheetId="17">#REF!</definedName>
    <definedName name="andenes" localSheetId="18">#REF!</definedName>
    <definedName name="andenes" localSheetId="19">#REF!</definedName>
    <definedName name="andenes" localSheetId="20">#REF!</definedName>
    <definedName name="andenes" localSheetId="29">#REF!</definedName>
    <definedName name="andenes" localSheetId="30">#REF!</definedName>
    <definedName name="andenes" localSheetId="21">#REF!</definedName>
    <definedName name="andenes" localSheetId="22">#REF!</definedName>
    <definedName name="andenes" localSheetId="23">#REF!</definedName>
    <definedName name="andenes" localSheetId="24">#REF!</definedName>
    <definedName name="andenes" localSheetId="25">#REF!</definedName>
    <definedName name="andenes" localSheetId="26">#REF!</definedName>
    <definedName name="andenes" localSheetId="27">#REF!</definedName>
    <definedName name="andenes" localSheetId="28">#REF!</definedName>
    <definedName name="andenes" localSheetId="31">#REF!</definedName>
    <definedName name="andenes" localSheetId="37">#REF!</definedName>
    <definedName name="andenes" localSheetId="10">#REF!</definedName>
    <definedName name="andenes">#REF!</definedName>
    <definedName name="Angulo_de_platina__1_x1_x1_8" localSheetId="31">'[37]L. MAT.'!#REF!</definedName>
    <definedName name="Angulo_de_platina__1_x1_x1_8">'[37]L. MAT.'!#REF!</definedName>
    <definedName name="ANOMarch02" localSheetId="31">#REF!</definedName>
    <definedName name="ANOMarch02" localSheetId="10">#REF!</definedName>
    <definedName name="ANOMarch02">#REF!</definedName>
    <definedName name="ANOPLMarch02" localSheetId="31">#REF!</definedName>
    <definedName name="ANOPLMarch02" localSheetId="10">#REF!</definedName>
    <definedName name="ANOPLMarch02">#REF!</definedName>
    <definedName name="ANORev2" localSheetId="31">#REF!</definedName>
    <definedName name="ANORev2" localSheetId="10">#REF!</definedName>
    <definedName name="ANORev2">#REF!</definedName>
    <definedName name="ANOTB_JUN01" localSheetId="31">#REF!</definedName>
    <definedName name="ANOTB_JUN01" localSheetId="10">#REF!</definedName>
    <definedName name="ANOTB_JUN01">#REF!</definedName>
    <definedName name="anscount" hidden="1">10</definedName>
    <definedName name="anticorrosiva" localSheetId="43">[34]lisprecios!#REF!</definedName>
    <definedName name="anticorrosiva" localSheetId="31">[34]lisprecios!#REF!</definedName>
    <definedName name="anticorrosiva" localSheetId="38">[34]lisprecios!#REF!</definedName>
    <definedName name="anticorrosiva" localSheetId="37">[34]lisprecios!#REF!</definedName>
    <definedName name="anticorrosiva" localSheetId="41">[34]lisprecios!#REF!</definedName>
    <definedName name="anticorrosiva" localSheetId="40">[34]lisprecios!#REF!</definedName>
    <definedName name="anticorrosiva" localSheetId="36">[34]lisprecios!#REF!</definedName>
    <definedName name="anticorrosiva">[34]lisprecios!#REF!</definedName>
    <definedName name="ANTICORROSIVO" localSheetId="11">#REF!</definedName>
    <definedName name="ANTICORROSIVO" localSheetId="12">#REF!</definedName>
    <definedName name="ANTICORROSIVO" localSheetId="13">#REF!</definedName>
    <definedName name="ANTICORROSIVO" localSheetId="14">#REF!</definedName>
    <definedName name="ANTICORROSIVO" localSheetId="15">#REF!</definedName>
    <definedName name="ANTICORROSIVO" localSheetId="16">#REF!</definedName>
    <definedName name="ANTICORROSIVO" localSheetId="17">#REF!</definedName>
    <definedName name="ANTICORROSIVO" localSheetId="18">#REF!</definedName>
    <definedName name="ANTICORROSIVO" localSheetId="19">#REF!</definedName>
    <definedName name="ANTICORROSIVO" localSheetId="20">#REF!</definedName>
    <definedName name="ANTICORROSIVO" localSheetId="29">#REF!</definedName>
    <definedName name="ANTICORROSIVO" localSheetId="30">#REF!</definedName>
    <definedName name="ANTICORROSIVO" localSheetId="21">#REF!</definedName>
    <definedName name="ANTICORROSIVO" localSheetId="22">#REF!</definedName>
    <definedName name="ANTICORROSIVO" localSheetId="23">#REF!</definedName>
    <definedName name="ANTICORROSIVO" localSheetId="24">#REF!</definedName>
    <definedName name="ANTICORROSIVO" localSheetId="25">#REF!</definedName>
    <definedName name="ANTICORROSIVO" localSheetId="26">#REF!</definedName>
    <definedName name="ANTICORROSIVO" localSheetId="27">#REF!</definedName>
    <definedName name="ANTICORROSIVO" localSheetId="28">#REF!</definedName>
    <definedName name="ANTICORROSIVO" localSheetId="43">#REF!</definedName>
    <definedName name="Anticorrosivo" localSheetId="31">'[26]LISTADO '!$F$96</definedName>
    <definedName name="ANTICORROSIVO" localSheetId="38">#REF!</definedName>
    <definedName name="ANTICORROSIVO" localSheetId="37">#REF!</definedName>
    <definedName name="ANTICORROSIVO" localSheetId="41">#REF!</definedName>
    <definedName name="ANTICORROSIVO" localSheetId="10">#REF!</definedName>
    <definedName name="ANTICORROSIVO" localSheetId="40">#REF!</definedName>
    <definedName name="ANTICORROSIVO" localSheetId="36">#REF!</definedName>
    <definedName name="ANTICORROSIVO">#REF!</definedName>
    <definedName name="ANTONIA">#N/A</definedName>
    <definedName name="Añ" localSheetId="43">#REF!</definedName>
    <definedName name="Añ" localSheetId="31">#REF!</definedName>
    <definedName name="Añ" localSheetId="38">#REF!</definedName>
    <definedName name="Añ" localSheetId="37">#REF!</definedName>
    <definedName name="Añ" localSheetId="41">#REF!</definedName>
    <definedName name="Añ" localSheetId="10">#REF!</definedName>
    <definedName name="Añ">#REF!</definedName>
    <definedName name="año" localSheetId="31">'[25]ESTADO RED'!#REF!</definedName>
    <definedName name="año">'[25]ESTADO RED'!#REF!</definedName>
    <definedName name="año1" localSheetId="31">'[38]ESTADO RED'!#REF!</definedName>
    <definedName name="año1">'[38]ESTADO RED'!#REF!</definedName>
    <definedName name="Ao" localSheetId="43">#REF!</definedName>
    <definedName name="Ao" localSheetId="31">#REF!</definedName>
    <definedName name="Ao" localSheetId="38">#REF!</definedName>
    <definedName name="Ao" localSheetId="37">#REF!</definedName>
    <definedName name="Ao" localSheetId="41">#REF!</definedName>
    <definedName name="Ao" localSheetId="10">#REF!</definedName>
    <definedName name="Ao">#REF!</definedName>
    <definedName name="Ap" localSheetId="31">#REF!</definedName>
    <definedName name="Ap" localSheetId="37">#REF!</definedName>
    <definedName name="Ap" localSheetId="10">#REF!</definedName>
    <definedName name="Ap">#REF!</definedName>
    <definedName name="APIJA" localSheetId="31">#REF!</definedName>
    <definedName name="APIJA" localSheetId="10">#REF!</definedName>
    <definedName name="APIJA">#REF!</definedName>
    <definedName name="aprdata" localSheetId="31">#REF!</definedName>
    <definedName name="aprdata" localSheetId="10">#REF!</definedName>
    <definedName name="aprdata">#REF!</definedName>
    <definedName name="apu_cerraduras" localSheetId="31">[39]APU!$F$2403</definedName>
    <definedName name="apu_cerraduras">[40]APU!$F$2403</definedName>
    <definedName name="apu_cieloraso_tablilla_pino" localSheetId="31">[39]APU!$F$1201</definedName>
    <definedName name="apu_cieloraso_tablilla_pino">[40]APU!$F$1201</definedName>
    <definedName name="apu_columna_confinamiento" localSheetId="31">[39]APU!$F$659</definedName>
    <definedName name="apu_columna_confinamiento">[40]APU!$F$659</definedName>
    <definedName name="apu_combo_ap_sanit" localSheetId="31">[39]APU!$F$2416</definedName>
    <definedName name="apu_combo_ap_sanit">[40]APU!$F$2416</definedName>
    <definedName name="apu_cubierta_ondulit" localSheetId="31">[39]APU!$F$1105</definedName>
    <definedName name="apu_cubierta_ondulit">[40]APU!$F$1105</definedName>
    <definedName name="apu_cubierta_zinc" localSheetId="31">[39]APU!$F$1145</definedName>
    <definedName name="apu_cubierta_zinc">[40]APU!$F$1145</definedName>
    <definedName name="apu_demolicion_pañete" localSheetId="31">[39]APU!$F$44</definedName>
    <definedName name="apu_demolicion_pañete">[40]APU!$F$44</definedName>
    <definedName name="apu_ducha_sencilla" localSheetId="31">[39]APU!$F$2623</definedName>
    <definedName name="apu_ducha_sencilla">[40]APU!$F$2623</definedName>
    <definedName name="apu_guardaescobas_madera" localSheetId="31">[39]APU!$F$1749</definedName>
    <definedName name="apu_guardaescobas_madera">[40]APU!$F$1749</definedName>
    <definedName name="apu_herramientas" localSheetId="31">[39]APU!$F$3354</definedName>
    <definedName name="apu_herramientas">[40]APU!$F$3354</definedName>
    <definedName name="apu_lampara_2x48" localSheetId="31">[39]APU!$F$3237</definedName>
    <definedName name="apu_lampara_2x48">[40]APU!$F$3237</definedName>
    <definedName name="apu_lampara_2x96" localSheetId="31">[39]APU!$F$3245</definedName>
    <definedName name="apu_lampara_2x96">[40]APU!$F$3245</definedName>
    <definedName name="apu_levante_bloque_10" localSheetId="31">[39]APU!$F$900</definedName>
    <definedName name="apu_levante_bloque_10">[40]APU!$F$900</definedName>
    <definedName name="apu_marco_puerta" localSheetId="31">[39]APU!$F$2292</definedName>
    <definedName name="apu_marco_puerta">[40]APU!$F$2292</definedName>
    <definedName name="apu_pintura_cieloraso_esmalte" localSheetId="31">[39]APU!$F$2946</definedName>
    <definedName name="apu_pintura_cieloraso_esmalte">[40]APU!$F$2946</definedName>
    <definedName name="apu_pintura_marcos" localSheetId="31">[39]APU!$F$2908</definedName>
    <definedName name="apu_pintura_marcos">[40]APU!$F$2908</definedName>
    <definedName name="apu_pintura_rejas_anticorrosivo" localSheetId="31">[39]APU!$F$2871</definedName>
    <definedName name="apu_pintura_rejas_anticorrosivo">[40]APU!$F$2871</definedName>
    <definedName name="apu_salida_alumbrado" localSheetId="31">[39]APU!$F$3122</definedName>
    <definedName name="apu_salida_alumbrado">[40]APU!$F$3122</definedName>
    <definedName name="apu_salida_tomacorriente" localSheetId="31">[39]APU!$F$3137</definedName>
    <definedName name="apu_salida_tomacorriente">[40]APU!$F$3137</definedName>
    <definedName name="apu_tablero_10_circuitos" localSheetId="31">[39]APU!$F$3192</definedName>
    <definedName name="apu_tablero_10_circuitos">[40]APU!$F$3192</definedName>
    <definedName name="apu_toma_telefonico" localSheetId="31">[39]APU!$F$3170</definedName>
    <definedName name="apu_toma_telefonico">[40]APU!$F$3170</definedName>
    <definedName name="apu_ventilador" localSheetId="31">[39]APU!$F$3253</definedName>
    <definedName name="apu_ventilador">[40]APU!$F$3253</definedName>
    <definedName name="apu_viga_amarre_sobre_muros15" localSheetId="31">[39]APU!$F$758</definedName>
    <definedName name="apu_viga_amarre_sobre_muros15">[40]APU!$F$758</definedName>
    <definedName name="APU221.1" localSheetId="10">#REF!</definedName>
    <definedName name="APU221.1">#REF!</definedName>
    <definedName name="APU221.2" localSheetId="10">#REF!</definedName>
    <definedName name="APU221.2">#REF!</definedName>
    <definedName name="APUCANALS" localSheetId="31">#REF!</definedName>
    <definedName name="APUCANALS" localSheetId="10">#REF!</definedName>
    <definedName name="APUCANALS">#REF!</definedName>
    <definedName name="APUDES" localSheetId="31">#REF!</definedName>
    <definedName name="APUDES" localSheetId="10">#REF!</definedName>
    <definedName name="APUDES">#REF!</definedName>
    <definedName name="APUSEDIMENS" localSheetId="31">#REF!</definedName>
    <definedName name="APUSEDIMENS" localSheetId="10">#REF!</definedName>
    <definedName name="APUSEDIMENS">#REF!</definedName>
    <definedName name="Aq" localSheetId="43">#REF!</definedName>
    <definedName name="Aq" localSheetId="38">#REF!</definedName>
    <definedName name="Aq" localSheetId="37">#REF!</definedName>
    <definedName name="Aq" localSheetId="41">#REF!</definedName>
    <definedName name="Aq" localSheetId="10">#REF!</definedName>
    <definedName name="Aq" localSheetId="40">#REF!</definedName>
    <definedName name="Aq" localSheetId="36">#REF!</definedName>
    <definedName name="Aq">#REF!</definedName>
    <definedName name="aqaq" localSheetId="4"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Ar" localSheetId="43">#REF!</definedName>
    <definedName name="Ar" localSheetId="38">#REF!</definedName>
    <definedName name="Ar" localSheetId="37">#REF!</definedName>
    <definedName name="Ar" localSheetId="41">#REF!</definedName>
    <definedName name="Ar" localSheetId="10">#REF!</definedName>
    <definedName name="Ar">#REF!</definedName>
    <definedName name="_xlnm.Extract" localSheetId="31">#REF!</definedName>
    <definedName name="_xlnm.Extract" localSheetId="10">#REF!</definedName>
    <definedName name="_xlnm.Extract">#REF!</definedName>
    <definedName name="_xlnm.Print_Area" localSheetId="11">'1.1'!$A$1:$I$40</definedName>
    <definedName name="_xlnm.Print_Area" localSheetId="6">'1.1 Rest. Pasiva'!$B$2:$H$51</definedName>
    <definedName name="_xlnm.Print_Area" localSheetId="12">'1.2'!$A$1:$I$41</definedName>
    <definedName name="_xlnm.Print_Area" localSheetId="7">'1.2 Rest. Activa'!$B$2:$AQ$56</definedName>
    <definedName name="_xlnm.Print_Area" localSheetId="13">'1.3'!$A$1:$I$43</definedName>
    <definedName name="_xlnm.Print_Area" localSheetId="14">'1.4'!$A$1:$I$41</definedName>
    <definedName name="_xlnm.Print_Area" localSheetId="15">'1.5'!$A$1:$I$40</definedName>
    <definedName name="_xlnm.Print_Area" localSheetId="16">'1.6'!$A$1:$I$39</definedName>
    <definedName name="_xlnm.Print_Area" localSheetId="17">'1.7'!$A$1:$I$44</definedName>
    <definedName name="_xlnm.Print_Area" localSheetId="18">'1.8'!$A$1:$I$41</definedName>
    <definedName name="_xlnm.Print_Area" localSheetId="19">'1.9'!$A$1:$I$41</definedName>
    <definedName name="_xlnm.Print_Area" localSheetId="20">'2.1'!$A$1:$I$42</definedName>
    <definedName name="_xlnm.Print_Area" localSheetId="29">'2.10'!$A$1:$I$43</definedName>
    <definedName name="_xlnm.Print_Area" localSheetId="30">'2.11'!$A$1:$I$43</definedName>
    <definedName name="_xlnm.Print_Area" localSheetId="21">'2.2'!$A$1:$I$43</definedName>
    <definedName name="_xlnm.Print_Area" localSheetId="22">'2.3'!$A$1:$I$43</definedName>
    <definedName name="_xlnm.Print_Area" localSheetId="23">'2.4'!$A$1:$I$43</definedName>
    <definedName name="_xlnm.Print_Area" localSheetId="24">'2.5'!$A$1:$I$43</definedName>
    <definedName name="_xlnm.Print_Area" localSheetId="25">'2.6'!$A$1:$I$43</definedName>
    <definedName name="_xlnm.Print_Area" localSheetId="26">'2.7'!$A$1:$I$43</definedName>
    <definedName name="_xlnm.Print_Area" localSheetId="27">'2.8'!$A$1:$I$43</definedName>
    <definedName name="_xlnm.Print_Area" localSheetId="28">'2.9'!$A$1:$I$43</definedName>
    <definedName name="_xlnm.Print_Area" localSheetId="43">Cargas!$A$1:$Z$32</definedName>
    <definedName name="_xlnm.Print_Area" localSheetId="34">Cronog!$B$2:$CW$106</definedName>
    <definedName name="_xlnm.Print_Area" localSheetId="49">'EJEC-1I'!$B$2:$S$84</definedName>
    <definedName name="_xlnm.Print_Area" localSheetId="54">'EJEC-1II'!$B$2:$S$84</definedName>
    <definedName name="_xlnm.Print_Area" localSheetId="59">'EJEC-1III'!$B$2:$S$84</definedName>
    <definedName name="_xlnm.Print_Area" localSheetId="64">'EJEC-1IV'!$B$2:$S$84</definedName>
    <definedName name="_xlnm.Print_Area" localSheetId="50">'EJEC-2I'!$B$2:$S$53</definedName>
    <definedName name="_xlnm.Print_Area" localSheetId="55">'EJEC-2II'!$B$2:$S$53</definedName>
    <definedName name="_xlnm.Print_Area" localSheetId="60">'EJEC-2III'!$B$2:$S$53</definedName>
    <definedName name="_xlnm.Print_Area" localSheetId="65">'EJEC-2IV'!$B$2:$S$53</definedName>
    <definedName name="_xlnm.Print_Area" localSheetId="51">'EJEC-3I'!$B$2:$S$105</definedName>
    <definedName name="_xlnm.Print_Area" localSheetId="56">'EJEC-3II'!$B$2:$S$105</definedName>
    <definedName name="_xlnm.Print_Area" localSheetId="61">'EJEC-3III'!$B$2:$S$105</definedName>
    <definedName name="_xlnm.Print_Area" localSheetId="66">'EJEC-3IV'!$B$2:$S$105</definedName>
    <definedName name="_xlnm.Print_Area" localSheetId="52">'EJEC-4I'!$B$2:$I$105</definedName>
    <definedName name="_xlnm.Print_Area" localSheetId="57">'EJEC-4II'!$B$2:$I$105</definedName>
    <definedName name="_xlnm.Print_Area" localSheetId="62">'EJEC-4III'!$B$2:$I$105</definedName>
    <definedName name="_xlnm.Print_Area" localSheetId="67">'EJEC-4IV'!$B$2:$I$105</definedName>
    <definedName name="_xlnm.Print_Area" localSheetId="53">'EJEC-5I'!$B$2:$J$42</definedName>
    <definedName name="_xlnm.Print_Area" localSheetId="58">'EJEC-5II'!$B$2:$J$42</definedName>
    <definedName name="_xlnm.Print_Area" localSheetId="63">'EJEC-5III'!$B$2:$J$42</definedName>
    <definedName name="_xlnm.Print_Area" localSheetId="68">'EJEC-5IV'!$B$2:$J$42</definedName>
    <definedName name="_xlnm.Print_Area" localSheetId="31">'Especificaciones Estufas Eco'!$A$1:$H$95</definedName>
    <definedName name="_xlnm.Print_Area" localSheetId="38">FM!$B$1:$G$65</definedName>
    <definedName name="_xlnm.Print_Area" localSheetId="37">Interventoría!$B$5:$G$38</definedName>
    <definedName name="_xlnm.Print_Area" localSheetId="41">LOCALIZACIÓN!$B$1:$G$20</definedName>
    <definedName name="_xlnm.Print_Area" localSheetId="10">#REF!</definedName>
    <definedName name="_xlnm.Print_Area" localSheetId="42">'MANO DE OBRA'!$A$1:$J$75</definedName>
    <definedName name="_xlnm.Print_Area" localSheetId="0">Objetivos!$B$3:$R$65</definedName>
    <definedName name="_xlnm.Print_Area" localSheetId="40">#REF!</definedName>
    <definedName name="_xlnm.Print_Area" localSheetId="39">#REF!</definedName>
    <definedName name="_xlnm.Print_Area" localSheetId="36">#REF!</definedName>
    <definedName name="_xlnm.Print_Area" localSheetId="48">Seguimiento!$B$2:$W$239</definedName>
    <definedName name="_xlnm.Print_Area">#REF!</definedName>
    <definedName name="Área_Impactada" localSheetId="31">#REF!</definedName>
    <definedName name="Área_Impactada" localSheetId="10">#REF!</definedName>
    <definedName name="Área_Impactada">#REF!</definedName>
    <definedName name="Arena" localSheetId="31">'[21]LISTADO '!$F$4</definedName>
    <definedName name="arena">[41]lisprecios!$D$12</definedName>
    <definedName name="ARENA_BLANCA">[33]Materiales!$F$19</definedName>
    <definedName name="arg" localSheetId="31" hidden="1">[42]MI!#REF!</definedName>
    <definedName name="arg" hidden="1">[42]MI!#REF!</definedName>
    <definedName name="arial" localSheetId="31">#REF!</definedName>
    <definedName name="arial" localSheetId="10">#REF!</definedName>
    <definedName name="arial">#REF!</definedName>
    <definedName name="Arrendamiento" localSheetId="31">#REF!</definedName>
    <definedName name="Arrendamiento" localSheetId="10">#REF!</definedName>
    <definedName name="Arrendamiento">#REF!</definedName>
    <definedName name="ArrendamientoCostos" localSheetId="31">#REF!</definedName>
    <definedName name="ArrendamientoCostos" localSheetId="10">#REF!</definedName>
    <definedName name="ArrendamientoCostos">#REF!</definedName>
    <definedName name="as" localSheetId="11">'[43]POA-1'!$S$2:$S$35</definedName>
    <definedName name="as" localSheetId="12">'[43]POA-1'!$S$2:$S$35</definedName>
    <definedName name="as" localSheetId="13">'[43]POA-1'!$S$2:$S$35</definedName>
    <definedName name="as" localSheetId="14">'[43]POA-1'!$S$2:$S$35</definedName>
    <definedName name="as" localSheetId="15">'[43]POA-1'!$S$2:$S$35</definedName>
    <definedName name="as" localSheetId="16">'[43]POA-1'!$S$2:$S$35</definedName>
    <definedName name="as" localSheetId="17">'[43]POA-1'!$S$2:$S$35</definedName>
    <definedName name="as" localSheetId="18">'[43]POA-1'!$S$2:$S$35</definedName>
    <definedName name="as" localSheetId="19">'[43]POA-1'!$S$2:$S$35</definedName>
    <definedName name="as" localSheetId="20">'[43]POA-1'!$S$2:$S$35</definedName>
    <definedName name="as" localSheetId="29">'[43]POA-1'!$S$2:$S$35</definedName>
    <definedName name="as" localSheetId="30">'[43]POA-1'!$S$2:$S$35</definedName>
    <definedName name="as" localSheetId="21">'[43]POA-1'!$S$2:$S$35</definedName>
    <definedName name="as" localSheetId="22">'[43]POA-1'!$S$2:$S$35</definedName>
    <definedName name="as" localSheetId="23">'[43]POA-1'!$S$2:$S$35</definedName>
    <definedName name="as" localSheetId="24">'[43]POA-1'!$S$2:$S$35</definedName>
    <definedName name="as" localSheetId="25">'[43]POA-1'!$S$2:$S$35</definedName>
    <definedName name="as" localSheetId="26">'[43]POA-1'!$S$2:$S$35</definedName>
    <definedName name="as" localSheetId="27">'[43]POA-1'!$S$2:$S$35</definedName>
    <definedName name="as" localSheetId="28">'[43]POA-1'!$S$2:$S$35</definedName>
    <definedName name="As" localSheetId="43">#REF!</definedName>
    <definedName name="As" localSheetId="31">#REF!</definedName>
    <definedName name="As" localSheetId="38">#REF!</definedName>
    <definedName name="As" localSheetId="37">#REF!</definedName>
    <definedName name="As" localSheetId="41">#REF!</definedName>
    <definedName name="as" localSheetId="42">'[43]POA-1'!$S$2:$S$35</definedName>
    <definedName name="As" localSheetId="40">#REF!</definedName>
    <definedName name="as" localSheetId="39">'[43]POA-1'!$S$2:$S$35</definedName>
    <definedName name="As" localSheetId="36">#REF!</definedName>
    <definedName name="as">'[44]POA-1'!$S$2:$S$35</definedName>
    <definedName name="asas" localSheetId="31">#REF!</definedName>
    <definedName name="asas" localSheetId="10">#REF!</definedName>
    <definedName name="asas">#REF!</definedName>
    <definedName name="asaSASASAS" localSheetId="31">#REF!</definedName>
    <definedName name="asaSASASAS" localSheetId="10">#REF!</definedName>
    <definedName name="asaSASASAS">#REF!</definedName>
    <definedName name="ASB">[6]AASHTO!$A$8:$F$11</definedName>
    <definedName name="ASD" localSheetId="4"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d" localSheetId="31">#REF!</definedName>
    <definedName name="asdd" localSheetId="10">#REF!</definedName>
    <definedName name="asdd">#REF!</definedName>
    <definedName name="ASDDSF" localSheetId="43">#REF!</definedName>
    <definedName name="ASDDSF" localSheetId="38">#REF!</definedName>
    <definedName name="ASDDSF" localSheetId="37">#REF!</definedName>
    <definedName name="ASDDSF" localSheetId="41">#REF!</definedName>
    <definedName name="ASDDSF" localSheetId="10">#REF!</definedName>
    <definedName name="ASDDSF" localSheetId="40">#REF!</definedName>
    <definedName name="ASDDSF" localSheetId="36">#REF!</definedName>
    <definedName name="ASDDSF">#REF!</definedName>
    <definedName name="asdf" localSheetId="4" hidden="1">{"via1",#N/A,TRUE,"general";"via2",#N/A,TRUE,"general";"via3",#N/A,TRUE,"general"}</definedName>
    <definedName name="asdf" localSheetId="10"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fasd" localSheetId="4"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GFHGFTHJUYYIIYIJYIYUIYUIYU" localSheetId="11">[35]!absc</definedName>
    <definedName name="ASFDGFHGFTHJUYYIIYIJYIYUIYUIYU" localSheetId="12">[35]!absc</definedName>
    <definedName name="ASFDGFHGFTHJUYYIIYIJYIYUIYUIYU" localSheetId="13">[35]!absc</definedName>
    <definedName name="ASFDGFHGFTHJUYYIIYIJYIYUIYUIYU" localSheetId="14">[35]!absc</definedName>
    <definedName name="ASFDGFHGFTHJUYYIIYIJYIYUIYUIYU" localSheetId="15">[35]!absc</definedName>
    <definedName name="ASFDGFHGFTHJUYYIIYIJYIYUIYUIYU" localSheetId="16">[35]!absc</definedName>
    <definedName name="ASFDGFHGFTHJUYYIIYIJYIYUIYUIYU" localSheetId="17">[35]!absc</definedName>
    <definedName name="ASFDGFHGFTHJUYYIIYIJYIYUIYUIYU" localSheetId="18">[35]!absc</definedName>
    <definedName name="ASFDGFHGFTHJUYYIIYIJYIYUIYUIYU" localSheetId="19">[35]!absc</definedName>
    <definedName name="ASFDGFHGFTHJUYYIIYIJYIYUIYUIYU" localSheetId="29">[35]!absc</definedName>
    <definedName name="ASFDGFHGFTHJUYYIIYIJYIYUIYUIYU" localSheetId="30">[35]!absc</definedName>
    <definedName name="ASFDGFHGFTHJUYYIIYIJYIYUIYUIYU" localSheetId="21">[35]!absc</definedName>
    <definedName name="ASFDGFHGFTHJUYYIIYIJYIYUIYUIYU" localSheetId="22">[35]!absc</definedName>
    <definedName name="ASFDGFHGFTHJUYYIIYIJYIYUIYUIYU" localSheetId="23">[35]!absc</definedName>
    <definedName name="ASFDGFHGFTHJUYYIIYIJYIYUIYUIYU" localSheetId="24">[35]!absc</definedName>
    <definedName name="ASFDGFHGFTHJUYYIIYIJYIYUIYUIYU" localSheetId="25">[35]!absc</definedName>
    <definedName name="ASFDGFHGFTHJUYYIIYIJYIYUIYUIYU" localSheetId="26">[35]!absc</definedName>
    <definedName name="ASFDGFHGFTHJUYYIIYIJYIYUIYUIYU" localSheetId="27">[35]!absc</definedName>
    <definedName name="ASFDGFHGFTHJUYYIIYIJYIYUIYUIYU" localSheetId="28">[35]!absc</definedName>
    <definedName name="ASFDGFHGFTHJUYYIIYIJYIYUIYUIYU" localSheetId="37">[35]!absc</definedName>
    <definedName name="ASFDGFHGFTHJUYYIIYIJYIYUIYUIYU" localSheetId="41">[35]!absc</definedName>
    <definedName name="ASFDGFHGFTHJUYYIIYIJYIYUIYUIYU">[35]!absc</definedName>
    <definedName name="asff" localSheetId="4"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istenciaCarretera" localSheetId="31">#REF!</definedName>
    <definedName name="AsistenciaCarretera" localSheetId="10">#REF!</definedName>
    <definedName name="AsistenciaCarretera">#REF!</definedName>
    <definedName name="AsistenciaCostos" localSheetId="31">#REF!</definedName>
    <definedName name="AsistenciaCostos" localSheetId="10">#REF!</definedName>
    <definedName name="AsistenciaCostos">#REF!</definedName>
    <definedName name="asojkdr" localSheetId="4"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ssdf" localSheetId="31">#REF!</definedName>
    <definedName name="assdf" localSheetId="10">#REF!</definedName>
    <definedName name="assdf">#REF!</definedName>
    <definedName name="assetclass" localSheetId="31">#REF!</definedName>
    <definedName name="assetclass" localSheetId="10">#REF!</definedName>
    <definedName name="assetclass">#REF!</definedName>
    <definedName name="assetclass2" localSheetId="31">#REF!</definedName>
    <definedName name="assetclass2" localSheetId="10">#REF!</definedName>
    <definedName name="assetclass2">#REF!</definedName>
    <definedName name="assetclass3" localSheetId="31">#REF!</definedName>
    <definedName name="assetclass3" localSheetId="10">#REF!</definedName>
    <definedName name="assetclass3">#REF!</definedName>
    <definedName name="At" localSheetId="43">#REF!</definedName>
    <definedName name="At" localSheetId="38">#REF!</definedName>
    <definedName name="At" localSheetId="37">#REF!</definedName>
    <definedName name="At" localSheetId="41">#REF!</definedName>
    <definedName name="At" localSheetId="10">#REF!</definedName>
    <definedName name="At" localSheetId="40">#REF!</definedName>
    <definedName name="At" localSheetId="36">#REF!</definedName>
    <definedName name="At">#REF!</definedName>
    <definedName name="Au" localSheetId="43">#REF!</definedName>
    <definedName name="Au" localSheetId="38">#REF!</definedName>
    <definedName name="Au" localSheetId="37">#REF!</definedName>
    <definedName name="Au" localSheetId="41">#REF!</definedName>
    <definedName name="Au" localSheetId="10">#REF!</definedName>
    <definedName name="Au">#REF!</definedName>
    <definedName name="aur" localSheetId="31">#REF!</definedName>
    <definedName name="aur" localSheetId="10">#REF!</definedName>
    <definedName name="aur">#REF!</definedName>
    <definedName name="auto1" localSheetId="10">#REF!</definedName>
    <definedName name="auto1">#REF!</definedName>
    <definedName name="auto2" localSheetId="10">#REF!</definedName>
    <definedName name="auto2">#REF!</definedName>
    <definedName name="av" localSheetId="31">#REF!</definedName>
    <definedName name="av" localSheetId="10">#REF!</definedName>
    <definedName name="av">#REF!</definedName>
    <definedName name="AVIGA" localSheetId="31">#REF!</definedName>
    <definedName name="AVIGA" localSheetId="10">#REF!</definedName>
    <definedName name="AVIGA">#REF!</definedName>
    <definedName name="Ax" localSheetId="43">#REF!</definedName>
    <definedName name="Ax" localSheetId="38">#REF!</definedName>
    <definedName name="Ax" localSheetId="37">#REF!</definedName>
    <definedName name="Ax" localSheetId="41">#REF!</definedName>
    <definedName name="Ax" localSheetId="10">#REF!</definedName>
    <definedName name="Ax">#REF!</definedName>
    <definedName name="Ay" localSheetId="37">#REF!</definedName>
    <definedName name="Ay" localSheetId="10">#REF!</definedName>
    <definedName name="Ay">#REF!</definedName>
    <definedName name="ayudante" localSheetId="31">'[21]M.O.'!$F$18</definedName>
    <definedName name="AYUDANTE">[45]PRECIOS!$B$18</definedName>
    <definedName name="azaz" localSheetId="4"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Azimut" localSheetId="31">#REF!</definedName>
    <definedName name="Azimut" localSheetId="10">#REF!</definedName>
    <definedName name="Azimut">#REF!</definedName>
    <definedName name="b" localSheetId="31">'[4]CALCULO POI'!#REF!</definedName>
    <definedName name="b">'[4]CALCULO POI'!#REF!</definedName>
    <definedName name="B.DATOS">[4]BS.DATOS!$B$5:$N$30</definedName>
    <definedName name="B_impresión_IM" localSheetId="43">#REF!</definedName>
    <definedName name="B_impresión_IM" localSheetId="31">#REF!</definedName>
    <definedName name="B_impresión_IM" localSheetId="38">#REF!</definedName>
    <definedName name="B_impresión_IM" localSheetId="37">#REF!</definedName>
    <definedName name="B_impresión_IM" localSheetId="41">#REF!</definedName>
    <definedName name="B_impresión_IM" localSheetId="10">#REF!</definedName>
    <definedName name="B_impresión_IM" localSheetId="40">#REF!</definedName>
    <definedName name="B_impresión_IM" localSheetId="36">#REF!</definedName>
    <definedName name="B_impresión_IM">#REF!</definedName>
    <definedName name="Ba" localSheetId="43">#REF!</definedName>
    <definedName name="Ba" localSheetId="31">#REF!</definedName>
    <definedName name="Ba" localSheetId="38">#REF!</definedName>
    <definedName name="Ba" localSheetId="37">#REF!</definedName>
    <definedName name="Ba" localSheetId="41">#REF!</definedName>
    <definedName name="Ba" localSheetId="10">#REF!</definedName>
    <definedName name="Ba">#REF!</definedName>
    <definedName name="BAJA" localSheetId="31">#REF!</definedName>
    <definedName name="BAJA" localSheetId="10">#REF!</definedName>
    <definedName name="BAJA">#REF!</definedName>
    <definedName name="BALASTO" localSheetId="43">#REF!</definedName>
    <definedName name="BALASTO" localSheetId="38">#REF!</definedName>
    <definedName name="BALASTO" localSheetId="37">#REF!</definedName>
    <definedName name="BALASTO" localSheetId="41">#REF!</definedName>
    <definedName name="BALASTO" localSheetId="10">#REF!</definedName>
    <definedName name="BALASTO">#REF!</definedName>
    <definedName name="baldosa" localSheetId="43">[34]lisprecios!#REF!</definedName>
    <definedName name="baldosa" localSheetId="31">[34]lisprecios!#REF!</definedName>
    <definedName name="baldosa" localSheetId="38">[34]lisprecios!#REF!</definedName>
    <definedName name="baldosa" localSheetId="37">[34]lisprecios!#REF!</definedName>
    <definedName name="baldosa" localSheetId="41">[34]lisprecios!#REF!</definedName>
    <definedName name="baldosa" localSheetId="40">[34]lisprecios!#REF!</definedName>
    <definedName name="baldosa" localSheetId="36">[34]lisprecios!#REF!</definedName>
    <definedName name="baldosa">[34]lisprecios!#REF!</definedName>
    <definedName name="BALDOSIN" localSheetId="43">#REF!</definedName>
    <definedName name="BALDOSIN" localSheetId="31">#REF!</definedName>
    <definedName name="BALDOSIN" localSheetId="38">#REF!</definedName>
    <definedName name="BALDOSIN" localSheetId="37">#REF!</definedName>
    <definedName name="BALDOSIN" localSheetId="41">#REF!</definedName>
    <definedName name="BALDOSIN" localSheetId="10">#REF!</definedName>
    <definedName name="BALDOSIN" localSheetId="40">#REF!</definedName>
    <definedName name="BALDOSIN" localSheetId="36">#REF!</definedName>
    <definedName name="BALDOSIN">#REF!</definedName>
    <definedName name="Ballincourt">'[46]REF - Listas'!$B$13:$B$23</definedName>
    <definedName name="Banda2" localSheetId="31">#REF!</definedName>
    <definedName name="Banda2" localSheetId="10">#REF!</definedName>
    <definedName name="Banda2">#REF!</definedName>
    <definedName name="Banda2a" localSheetId="31">#REF!</definedName>
    <definedName name="Banda2a" localSheetId="10">#REF!</definedName>
    <definedName name="Banda2a">#REF!</definedName>
    <definedName name="BASE" localSheetId="11">[2]Basicos!#REF!</definedName>
    <definedName name="BASE" localSheetId="12">[2]Basicos!#REF!</definedName>
    <definedName name="BASE" localSheetId="13">[2]Basicos!#REF!</definedName>
    <definedName name="BASE" localSheetId="14">[2]Basicos!#REF!</definedName>
    <definedName name="BASE" localSheetId="15">[2]Basicos!#REF!</definedName>
    <definedName name="BASE" localSheetId="16">[2]Basicos!#REF!</definedName>
    <definedName name="BASE" localSheetId="17">[2]Basicos!#REF!</definedName>
    <definedName name="BASE" localSheetId="18">[2]Basicos!#REF!</definedName>
    <definedName name="BASE" localSheetId="19">[2]Basicos!#REF!</definedName>
    <definedName name="BASE" localSheetId="20">[2]Basicos!#REF!</definedName>
    <definedName name="BASE" localSheetId="29">[2]Basicos!#REF!</definedName>
    <definedName name="BASE" localSheetId="30">[2]Basicos!#REF!</definedName>
    <definedName name="BASE" localSheetId="21">[2]Basicos!#REF!</definedName>
    <definedName name="BASE" localSheetId="22">[2]Basicos!#REF!</definedName>
    <definedName name="BASE" localSheetId="23">[2]Basicos!#REF!</definedName>
    <definedName name="BASE" localSheetId="24">[2]Basicos!#REF!</definedName>
    <definedName name="BASE" localSheetId="25">[2]Basicos!#REF!</definedName>
    <definedName name="BASE" localSheetId="26">[2]Basicos!#REF!</definedName>
    <definedName name="BASE" localSheetId="27">[2]Basicos!#REF!</definedName>
    <definedName name="BASE" localSheetId="28">[2]Basicos!#REF!</definedName>
    <definedName name="BASE" localSheetId="35">[5]Basicos!#REF!</definedName>
    <definedName name="BASE" localSheetId="4">[5]Basicos!#REF!</definedName>
    <definedName name="BASE" localSheetId="45">[5]Basicos!#REF!</definedName>
    <definedName name="BASE" localSheetId="31">#REF!</definedName>
    <definedName name="BASE" localSheetId="42">[2]Basicos!#REF!</definedName>
    <definedName name="BASE" localSheetId="39">[2]Basicos!#REF!</definedName>
    <definedName name="BASE">[5]Basicos!#REF!</definedName>
    <definedName name="Base_datos_IM" localSheetId="31">#REF!</definedName>
    <definedName name="Base_datos_IM" localSheetId="10">#REF!</definedName>
    <definedName name="Base_datos_IM">#REF!</definedName>
    <definedName name="base_datos_t45" localSheetId="31">[47]CALIDAD!#REF!</definedName>
    <definedName name="base_datos_t45">[47]CALIDAD!#REF!</definedName>
    <definedName name="Base_Mat" localSheetId="31">#REF!</definedName>
    <definedName name="Base_Mat" localSheetId="10">#REF!</definedName>
    <definedName name="Base_Mat">#REF!</definedName>
    <definedName name="Base_MO" localSheetId="31">#REF!</definedName>
    <definedName name="Base_MO" localSheetId="10">#REF!</definedName>
    <definedName name="Base_MO">#REF!</definedName>
    <definedName name="base_VaR" localSheetId="31">#REF!</definedName>
    <definedName name="base_VaR" localSheetId="10">#REF!</definedName>
    <definedName name="base_VaR">#REF!</definedName>
    <definedName name="BaseDate">[48]Parameters!$D$17</definedName>
    <definedName name="BaseDatos_Ore1" localSheetId="31">'[49]BD100-45'!#REF!</definedName>
    <definedName name="BaseDatos_Ore1">'[49]BD100-45'!#REF!</definedName>
    <definedName name="BaseDatos_T831" localSheetId="31">'[50]BD100-45-P1'!#REF!</definedName>
    <definedName name="BaseDatos_T831">'[50]BD100-45-P1'!#REF!</definedName>
    <definedName name="_xlnm.Database" localSheetId="31">#REF!</definedName>
    <definedName name="_xlnm.Database" localSheetId="10">#REF!</definedName>
    <definedName name="_xlnm.Database">#REF!</definedName>
    <definedName name="BasePeriod" localSheetId="31">#REF!</definedName>
    <definedName name="BasePeriod" localSheetId="10">#REF!</definedName>
    <definedName name="BasePeriod">#REF!</definedName>
    <definedName name="Bb" localSheetId="43">#REF!</definedName>
    <definedName name="BB" localSheetId="31">#REF!</definedName>
    <definedName name="Bb" localSheetId="38">#REF!</definedName>
    <definedName name="Bb" localSheetId="37">#REF!</definedName>
    <definedName name="Bb" localSheetId="41">#REF!</definedName>
    <definedName name="Bb" localSheetId="10">#REF!</definedName>
    <definedName name="Bb">#REF!</definedName>
    <definedName name="bbb" localSheetId="31">#REF!</definedName>
    <definedName name="bbb" localSheetId="10">#REF!</definedName>
    <definedName name="bbb">#REF!</definedName>
    <definedName name="bbbbbb" localSheetId="4"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 localSheetId="43">#REF!</definedName>
    <definedName name="Bc" localSheetId="38">#REF!</definedName>
    <definedName name="Bc" localSheetId="37">#REF!</definedName>
    <definedName name="Bc" localSheetId="41">#REF!</definedName>
    <definedName name="Bc" localSheetId="10">#REF!</definedName>
    <definedName name="Bc">#REF!</definedName>
    <definedName name="BCXBDFG" localSheetId="4"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 localSheetId="43">#REF!</definedName>
    <definedName name="Bd" localSheetId="38">#REF!</definedName>
    <definedName name="Bd" localSheetId="37">#REF!</definedName>
    <definedName name="Bd" localSheetId="41">#REF!</definedName>
    <definedName name="Bd" localSheetId="10">#REF!</definedName>
    <definedName name="Bd">#REF!</definedName>
    <definedName name="BDFB" localSheetId="4"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37">#REF!</definedName>
    <definedName name="Be" localSheetId="10">#REF!</definedName>
    <definedName name="Be">#REF!</definedName>
    <definedName name="Beg_Bal" localSheetId="31">#REF!</definedName>
    <definedName name="Beg_Bal" localSheetId="10">#REF!</definedName>
    <definedName name="Beg_Bal">#REF!</definedName>
    <definedName name="Bf" localSheetId="37">#REF!</definedName>
    <definedName name="Bf" localSheetId="10">#REF!</definedName>
    <definedName name="Bf">#REF!</definedName>
    <definedName name="bfgxddvd" localSheetId="31">#REF!</definedName>
    <definedName name="bfgxddvd" localSheetId="10">#REF!</definedName>
    <definedName name="bfgxddvd">#REF!</definedName>
    <definedName name="bfnfv" localSheetId="4"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 localSheetId="37">#REF!</definedName>
    <definedName name="Bg" localSheetId="10">#REF!</definedName>
    <definedName name="Bg">#REF!</definedName>
    <definedName name="bgb" localSheetId="4"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h" localSheetId="31">#REF!</definedName>
    <definedName name="bgh" localSheetId="10">#REF!</definedName>
    <definedName name="bgh">#REF!</definedName>
    <definedName name="bgvfcdx" localSheetId="4"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h" localSheetId="37">#REF!</definedName>
    <definedName name="Bh" localSheetId="10">#REF!</definedName>
    <definedName name="Bh">#REF!</definedName>
    <definedName name="BHT" localSheetId="31">#REF!</definedName>
    <definedName name="BHT" localSheetId="10">#REF!</definedName>
    <definedName name="BHT">#REF!</definedName>
    <definedName name="Bi" localSheetId="37">#REF!</definedName>
    <definedName name="Bi" localSheetId="10">#REF!</definedName>
    <definedName name="Bi">#REF!</definedName>
    <definedName name="bid_expiration" localSheetId="31">#REF!</definedName>
    <definedName name="bid_expiration" localSheetId="10">#REF!</definedName>
    <definedName name="bid_expiration">#REF!</definedName>
    <definedName name="Bid_Received" localSheetId="31">#REF!</definedName>
    <definedName name="Bid_Received" localSheetId="10">#REF!</definedName>
    <definedName name="Bid_Received">#REF!</definedName>
    <definedName name="BID_SENT" localSheetId="31">#REF!</definedName>
    <definedName name="BID_SENT" localSheetId="10">#REF!</definedName>
    <definedName name="BID_SENT">#REF!</definedName>
    <definedName name="Bid1DOD" localSheetId="31">#REF!</definedName>
    <definedName name="Bid1DOD" localSheetId="10">#REF!</definedName>
    <definedName name="Bid1DOD">#REF!</definedName>
    <definedName name="Bid1Ext" localSheetId="31">#REF!</definedName>
    <definedName name="Bid1Ext" localSheetId="10">#REF!</definedName>
    <definedName name="Bid1Ext">#REF!</definedName>
    <definedName name="Bid1Qty" localSheetId="31">#REF!</definedName>
    <definedName name="Bid1Qty" localSheetId="10">#REF!</definedName>
    <definedName name="Bid1Qty">#REF!</definedName>
    <definedName name="Bid1TAC" localSheetId="31">#REF!</definedName>
    <definedName name="Bid1TAC" localSheetId="10">#REF!</definedName>
    <definedName name="Bid1TAC">#REF!</definedName>
    <definedName name="Bid1Unevalcost" localSheetId="31">#REF!</definedName>
    <definedName name="Bid1Unevalcost" localSheetId="10">#REF!</definedName>
    <definedName name="Bid1Unevalcost">#REF!</definedName>
    <definedName name="Bid1UNIT" localSheetId="31">#REF!</definedName>
    <definedName name="Bid1UNIT" localSheetId="10">#REF!</definedName>
    <definedName name="Bid1UNIT">#REF!</definedName>
    <definedName name="Bid2DOD" localSheetId="31">#REF!</definedName>
    <definedName name="Bid2DOD" localSheetId="10">#REF!</definedName>
    <definedName name="Bid2DOD">#REF!</definedName>
    <definedName name="Bid2Ext" localSheetId="31">#REF!</definedName>
    <definedName name="Bid2Ext" localSheetId="10">#REF!</definedName>
    <definedName name="Bid2Ext">#REF!</definedName>
    <definedName name="Bid2Qty" localSheetId="31">#REF!</definedName>
    <definedName name="Bid2Qty" localSheetId="10">#REF!</definedName>
    <definedName name="Bid2Qty">#REF!</definedName>
    <definedName name="Bid2TAC" localSheetId="31">#REF!</definedName>
    <definedName name="Bid2TAC" localSheetId="10">#REF!</definedName>
    <definedName name="Bid2TAC">#REF!</definedName>
    <definedName name="Bid2Unevalcost" localSheetId="31">#REF!</definedName>
    <definedName name="Bid2Unevalcost" localSheetId="10">#REF!</definedName>
    <definedName name="Bid2Unevalcost">#REF!</definedName>
    <definedName name="Bid2UNIT" localSheetId="31">#REF!</definedName>
    <definedName name="Bid2UNIT" localSheetId="10">#REF!</definedName>
    <definedName name="Bid2UNIT">#REF!</definedName>
    <definedName name="Bid3DOD" localSheetId="31">#REF!</definedName>
    <definedName name="Bid3DOD" localSheetId="10">#REF!</definedName>
    <definedName name="Bid3DOD">#REF!</definedName>
    <definedName name="Bid3Ext" localSheetId="31">#REF!</definedName>
    <definedName name="Bid3Ext" localSheetId="10">#REF!</definedName>
    <definedName name="Bid3Ext">#REF!</definedName>
    <definedName name="Bid3Qty" localSheetId="31">#REF!</definedName>
    <definedName name="Bid3Qty" localSheetId="10">#REF!</definedName>
    <definedName name="Bid3Qty">#REF!</definedName>
    <definedName name="Bid3TAC" localSheetId="31">#REF!</definedName>
    <definedName name="Bid3TAC" localSheetId="10">#REF!</definedName>
    <definedName name="Bid3TAC">#REF!</definedName>
    <definedName name="Bid3unevalcost" localSheetId="31">#REF!</definedName>
    <definedName name="Bid3unevalcost" localSheetId="10">#REF!</definedName>
    <definedName name="Bid3unevalcost">#REF!</definedName>
    <definedName name="Bid3Unit" localSheetId="31">#REF!</definedName>
    <definedName name="Bid3Unit" localSheetId="10">#REF!</definedName>
    <definedName name="Bid3Unit">#REF!</definedName>
    <definedName name="Bid4DOD" localSheetId="31">#REF!</definedName>
    <definedName name="Bid4DOD" localSheetId="10">#REF!</definedName>
    <definedName name="Bid4DOD">#REF!</definedName>
    <definedName name="Bid4Ext" localSheetId="31">#REF!</definedName>
    <definedName name="Bid4Ext" localSheetId="10">#REF!</definedName>
    <definedName name="Bid4Ext">#REF!</definedName>
    <definedName name="Bid4Qty" localSheetId="31">#REF!</definedName>
    <definedName name="Bid4Qty" localSheetId="10">#REF!</definedName>
    <definedName name="Bid4Qty">#REF!</definedName>
    <definedName name="Bid4TAC" localSheetId="31">#REF!</definedName>
    <definedName name="Bid4TAC" localSheetId="10">#REF!</definedName>
    <definedName name="Bid4TAC">#REF!</definedName>
    <definedName name="Bid4unevalcost" localSheetId="31">#REF!</definedName>
    <definedName name="Bid4unevalcost" localSheetId="10">#REF!</definedName>
    <definedName name="Bid4unevalcost">#REF!</definedName>
    <definedName name="Bid4Unit" localSheetId="31">#REF!</definedName>
    <definedName name="Bid4Unit" localSheetId="10">#REF!</definedName>
    <definedName name="Bid4Unit">#REF!</definedName>
    <definedName name="Bidlist">"List Box 6"</definedName>
    <definedName name="BidRange" localSheetId="31">#REF!</definedName>
    <definedName name="BidRange" localSheetId="10">#REF!</definedName>
    <definedName name="BidRange">#REF!</definedName>
    <definedName name="bimestre">'[51]ESTADO RED'!$E$8</definedName>
    <definedName name="BJHVVHGH" localSheetId="11">DATE(YEAR([0]!Loan_Start),MONTH([0]!Loan_Start)+Payment_Number,DAY([0]!Loan_Start))</definedName>
    <definedName name="BJHVVHGH" localSheetId="12">DATE(YEAR([0]!Loan_Start),MONTH([0]!Loan_Start)+Payment_Number,DAY([0]!Loan_Start))</definedName>
    <definedName name="BJHVVHGH" localSheetId="13">DATE(YEAR([0]!Loan_Start),MONTH([0]!Loan_Start)+Payment_Number,DAY([0]!Loan_Start))</definedName>
    <definedName name="BJHVVHGH" localSheetId="14">DATE(YEAR([0]!Loan_Start),MONTH([0]!Loan_Start)+Payment_Number,DAY([0]!Loan_Start))</definedName>
    <definedName name="BJHVVHGH" localSheetId="15">DATE(YEAR([0]!Loan_Start),MONTH([0]!Loan_Start)+Payment_Number,DAY([0]!Loan_Start))</definedName>
    <definedName name="BJHVVHGH" localSheetId="16">DATE(YEAR([0]!Loan_Start),MONTH([0]!Loan_Start)+Payment_Number,DAY([0]!Loan_Start))</definedName>
    <definedName name="BJHVVHGH" localSheetId="17">DATE(YEAR([0]!Loan_Start),MONTH([0]!Loan_Start)+Payment_Number,DAY([0]!Loan_Start))</definedName>
    <definedName name="BJHVVHGH" localSheetId="18">DATE(YEAR([0]!Loan_Start),MONTH([0]!Loan_Start)+Payment_Number,DAY([0]!Loan_Start))</definedName>
    <definedName name="BJHVVHGH" localSheetId="19">DATE(YEAR([0]!Loan_Start),MONTH([0]!Loan_Start)+Payment_Number,DAY([0]!Loan_Start))</definedName>
    <definedName name="BJHVVHGH" localSheetId="29">DATE(YEAR([0]!Loan_Start),MONTH([0]!Loan_Start)+Payment_Number,DAY([0]!Loan_Start))</definedName>
    <definedName name="BJHVVHGH" localSheetId="30">DATE(YEAR([0]!Loan_Start),MONTH([0]!Loan_Start)+Payment_Number,DAY([0]!Loan_Start))</definedName>
    <definedName name="BJHVVHGH" localSheetId="21">DATE(YEAR([0]!Loan_Start),MONTH([0]!Loan_Start)+Payment_Number,DAY([0]!Loan_Start))</definedName>
    <definedName name="BJHVVHGH" localSheetId="22">DATE(YEAR([0]!Loan_Start),MONTH([0]!Loan_Start)+Payment_Number,DAY([0]!Loan_Start))</definedName>
    <definedName name="BJHVVHGH" localSheetId="23">DATE(YEAR([0]!Loan_Start),MONTH([0]!Loan_Start)+Payment_Number,DAY([0]!Loan_Start))</definedName>
    <definedName name="BJHVVHGH" localSheetId="24">DATE(YEAR([0]!Loan_Start),MONTH([0]!Loan_Start)+Payment_Number,DAY([0]!Loan_Start))</definedName>
    <definedName name="BJHVVHGH" localSheetId="25">DATE(YEAR([0]!Loan_Start),MONTH([0]!Loan_Start)+Payment_Number,DAY([0]!Loan_Start))</definedName>
    <definedName name="BJHVVHGH" localSheetId="26">DATE(YEAR([0]!Loan_Start),MONTH([0]!Loan_Start)+Payment_Number,DAY([0]!Loan_Start))</definedName>
    <definedName name="BJHVVHGH" localSheetId="27">DATE(YEAR([0]!Loan_Start),MONTH([0]!Loan_Start)+Payment_Number,DAY([0]!Loan_Start))</definedName>
    <definedName name="BJHVVHGH" localSheetId="28">DATE(YEAR([0]!Loan_Start),MONTH([0]!Loan_Start)+Payment_Number,DAY([0]!Loan_Start))</definedName>
    <definedName name="BJHVVHGH" localSheetId="4">DATE(YEAR([0]!Loan_Start),MONTH([0]!Loan_Start)+Payment_Number,DAY([0]!Loan_Start))</definedName>
    <definedName name="BJHVVHGH" localSheetId="31">DATE(YEAR('Especificaciones Estufas Eco'!Loan_Start),MONTH('Especificaciones Estufas Eco'!Loan_Start)+Payment_Number,DAY('Especificaciones Estufas Eco'!Loan_Start))</definedName>
    <definedName name="BJHVVHGH" localSheetId="41">DATE(YEAR([0]!Loan_Start),MONTH([0]!Loan_Start)+Payment_Number,DAY([0]!Loan_Start))</definedName>
    <definedName name="BJHVVHGH" localSheetId="10">DATE(YEAR('LOCALIZACIÓN (2)'!Loan_Start),MONTH('LOCALIZACIÓN (2)'!Loan_Start)+Payment_Number,DAY('LOCALIZACIÓN (2)'!Loan_Start))</definedName>
    <definedName name="BJHVVHGH">DATE(YEAR([0]!Loan_Start),MONTH([0]!Loan_Start)+Payment_Number,DAY([0]!Loan_Start))</definedName>
    <definedName name="Bk" localSheetId="11">#REF!</definedName>
    <definedName name="Bk" localSheetId="12">#REF!</definedName>
    <definedName name="Bk" localSheetId="13">#REF!</definedName>
    <definedName name="Bk" localSheetId="14">#REF!</definedName>
    <definedName name="Bk" localSheetId="15">#REF!</definedName>
    <definedName name="Bk" localSheetId="16">#REF!</definedName>
    <definedName name="Bk" localSheetId="17">#REF!</definedName>
    <definedName name="Bk" localSheetId="18">#REF!</definedName>
    <definedName name="Bk" localSheetId="19">#REF!</definedName>
    <definedName name="Bk" localSheetId="20">#REF!</definedName>
    <definedName name="Bk" localSheetId="29">#REF!</definedName>
    <definedName name="Bk" localSheetId="30">#REF!</definedName>
    <definedName name="Bk" localSheetId="21">#REF!</definedName>
    <definedName name="Bk" localSheetId="22">#REF!</definedName>
    <definedName name="Bk" localSheetId="23">#REF!</definedName>
    <definedName name="Bk" localSheetId="24">#REF!</definedName>
    <definedName name="Bk" localSheetId="25">#REF!</definedName>
    <definedName name="Bk" localSheetId="26">#REF!</definedName>
    <definedName name="Bk" localSheetId="27">#REF!</definedName>
    <definedName name="Bk" localSheetId="28">#REF!</definedName>
    <definedName name="Bk" localSheetId="31">#REF!</definedName>
    <definedName name="Bk" localSheetId="37">#REF!</definedName>
    <definedName name="Bk" localSheetId="10">#REF!</definedName>
    <definedName name="Bk">#REF!</definedName>
    <definedName name="bl" localSheetId="31">#REF!</definedName>
    <definedName name="bl" localSheetId="10">#REF!</definedName>
    <definedName name="bl">#REF!</definedName>
    <definedName name="BLOQUE" localSheetId="11">#REF!</definedName>
    <definedName name="BLOQUE" localSheetId="12">#REF!</definedName>
    <definedName name="BLOQUE" localSheetId="13">#REF!</definedName>
    <definedName name="BLOQUE" localSheetId="14">#REF!</definedName>
    <definedName name="BLOQUE" localSheetId="15">#REF!</definedName>
    <definedName name="BLOQUE" localSheetId="16">#REF!</definedName>
    <definedName name="BLOQUE" localSheetId="17">#REF!</definedName>
    <definedName name="BLOQUE" localSheetId="18">#REF!</definedName>
    <definedName name="BLOQUE" localSheetId="19">#REF!</definedName>
    <definedName name="BLOQUE" localSheetId="20">#REF!</definedName>
    <definedName name="BLOQUE" localSheetId="29">#REF!</definedName>
    <definedName name="BLOQUE" localSheetId="30">#REF!</definedName>
    <definedName name="BLOQUE" localSheetId="21">#REF!</definedName>
    <definedName name="BLOQUE" localSheetId="22">#REF!</definedName>
    <definedName name="BLOQUE" localSheetId="23">#REF!</definedName>
    <definedName name="BLOQUE" localSheetId="24">#REF!</definedName>
    <definedName name="BLOQUE" localSheetId="25">#REF!</definedName>
    <definedName name="BLOQUE" localSheetId="26">#REF!</definedName>
    <definedName name="BLOQUE" localSheetId="27">#REF!</definedName>
    <definedName name="BLOQUE" localSheetId="28">#REF!</definedName>
    <definedName name="BLOQUE" localSheetId="31">'[52]BASE DE DATOS ORIG'!#REF!</definedName>
    <definedName name="BLOQUE" localSheetId="37">#REF!</definedName>
    <definedName name="BLOQUE" localSheetId="41">#REF!</definedName>
    <definedName name="BLOQUE" localSheetId="10">#REF!</definedName>
    <definedName name="BLOQUE" localSheetId="42">#REF!</definedName>
    <definedName name="BLOQUE" localSheetId="40">#REF!</definedName>
    <definedName name="BLOQUE">#REF!</definedName>
    <definedName name="Bloque_abusardado">'[21]LISTADO '!$F$25</definedName>
    <definedName name="BLOQUE_N_4">'[21]LISTADO '!$F$20</definedName>
    <definedName name="Bloque_N4">'[26]LISTADO '!$F$10</definedName>
    <definedName name="Bm" localSheetId="11">#REF!</definedName>
    <definedName name="Bm" localSheetId="12">#REF!</definedName>
    <definedName name="Bm" localSheetId="13">#REF!</definedName>
    <definedName name="Bm" localSheetId="14">#REF!</definedName>
    <definedName name="Bm" localSheetId="15">#REF!</definedName>
    <definedName name="Bm" localSheetId="16">#REF!</definedName>
    <definedName name="Bm" localSheetId="17">#REF!</definedName>
    <definedName name="Bm" localSheetId="18">#REF!</definedName>
    <definedName name="Bm" localSheetId="19">#REF!</definedName>
    <definedName name="Bm" localSheetId="20">#REF!</definedName>
    <definedName name="Bm" localSheetId="29">#REF!</definedName>
    <definedName name="Bm" localSheetId="30">#REF!</definedName>
    <definedName name="Bm" localSheetId="21">#REF!</definedName>
    <definedName name="Bm" localSheetId="22">#REF!</definedName>
    <definedName name="Bm" localSheetId="23">#REF!</definedName>
    <definedName name="Bm" localSheetId="24">#REF!</definedName>
    <definedName name="Bm" localSheetId="25">#REF!</definedName>
    <definedName name="Bm" localSheetId="26">#REF!</definedName>
    <definedName name="Bm" localSheetId="27">#REF!</definedName>
    <definedName name="Bm" localSheetId="28">#REF!</definedName>
    <definedName name="Bm" localSheetId="31">#REF!</definedName>
    <definedName name="Bm" localSheetId="37">#REF!</definedName>
    <definedName name="Bm" localSheetId="10">#REF!</definedName>
    <definedName name="Bm">#REF!</definedName>
    <definedName name="BMBTU">[48]Parameters!$K$18</definedName>
    <definedName name="BMCoalPrice" localSheetId="31">#REF!</definedName>
    <definedName name="BMCoalPrice" localSheetId="10">#REF!</definedName>
    <definedName name="BMCoalPrice">#REF!</definedName>
    <definedName name="Bn" localSheetId="31">#REF!</definedName>
    <definedName name="Bn" localSheetId="37">#REF!</definedName>
    <definedName name="Bn" localSheetId="10">#REF!</definedName>
    <definedName name="Bn">#REF!</definedName>
    <definedName name="BNB" localSheetId="37">#REF!</definedName>
    <definedName name="BNB" localSheetId="10">#REF!</definedName>
    <definedName name="BNB">#REF!</definedName>
    <definedName name="bnm" localSheetId="31">#REF!</definedName>
    <definedName name="bnm" localSheetId="10">#REF!</definedName>
    <definedName name="bnm">#REF!</definedName>
    <definedName name="BOMBAS">#N/A</definedName>
    <definedName name="BOMBASTABLA2.2" localSheetId="31">#REF!</definedName>
    <definedName name="BOMBASTABLA2.2" localSheetId="10">#REF!</definedName>
    <definedName name="BOMBASTABLA2.2">#REF!</definedName>
    <definedName name="BOMBEOALCANTARILLADOTABLA1.9">'[4]INFORMACIÓN REFERENCIA'!$B$415:$N$426</definedName>
    <definedName name="bordillo" localSheetId="11">#REF!</definedName>
    <definedName name="bordillo" localSheetId="12">#REF!</definedName>
    <definedName name="bordillo" localSheetId="13">#REF!</definedName>
    <definedName name="bordillo" localSheetId="14">#REF!</definedName>
    <definedName name="bordillo" localSheetId="15">#REF!</definedName>
    <definedName name="bordillo" localSheetId="16">#REF!</definedName>
    <definedName name="bordillo" localSheetId="17">#REF!</definedName>
    <definedName name="bordillo" localSheetId="18">#REF!</definedName>
    <definedName name="bordillo" localSheetId="19">#REF!</definedName>
    <definedName name="bordillo" localSheetId="20">#REF!</definedName>
    <definedName name="bordillo" localSheetId="29">#REF!</definedName>
    <definedName name="bordillo" localSheetId="30">#REF!</definedName>
    <definedName name="bordillo" localSheetId="21">#REF!</definedName>
    <definedName name="bordillo" localSheetId="22">#REF!</definedName>
    <definedName name="bordillo" localSheetId="23">#REF!</definedName>
    <definedName name="bordillo" localSheetId="24">#REF!</definedName>
    <definedName name="bordillo" localSheetId="25">#REF!</definedName>
    <definedName name="bordillo" localSheetId="26">#REF!</definedName>
    <definedName name="bordillo" localSheetId="27">#REF!</definedName>
    <definedName name="bordillo" localSheetId="28">#REF!</definedName>
    <definedName name="bordillo" localSheetId="31">#REF!</definedName>
    <definedName name="bordillo" localSheetId="37">#REF!</definedName>
    <definedName name="bordillo" localSheetId="10">#REF!</definedName>
    <definedName name="bordillo">#REF!</definedName>
    <definedName name="BorraR" localSheetId="31">#REF!</definedName>
    <definedName name="BorraR" localSheetId="10">#REF!</definedName>
    <definedName name="BorraR">#REF!</definedName>
    <definedName name="BoxCulverts2p2p6m" localSheetId="35">#REF!</definedName>
    <definedName name="BoxCulverts2p2p6m" localSheetId="4">#REF!</definedName>
    <definedName name="BoxCulverts2p2p6m" localSheetId="45">#REF!</definedName>
    <definedName name="BoxCulverts2p2p6m" localSheetId="10">#REF!</definedName>
    <definedName name="BoxCulverts2p2p6m">#REF!</definedName>
    <definedName name="Bp">[12]CALCULO!$E$66</definedName>
    <definedName name="BPSRate_Month" localSheetId="31">#REF!</definedName>
    <definedName name="BPSRate_Month" localSheetId="10">#REF!</definedName>
    <definedName name="BPSRate_Month">#REF!</definedName>
    <definedName name="br" localSheetId="4"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reaker_20_amp">'[26]LISTADO '!$F$67</definedName>
    <definedName name="Breaker_Indus.Merlin_G.3x150A" localSheetId="31">'[37]L. MAT.'!#REF!</definedName>
    <definedName name="Breaker_Indus.Merlin_G.3x150A">'[37]L. MAT.'!#REF!</definedName>
    <definedName name="Brilladora" localSheetId="31">'[37]L. MAT.'!#REF!</definedName>
    <definedName name="Brilladora">'[37]L. MAT.'!#REF!</definedName>
    <definedName name="BS_Data_Col" localSheetId="31" hidden="1">#REF!</definedName>
    <definedName name="BS_Data_Col" localSheetId="10" hidden="1">#REF!</definedName>
    <definedName name="BS_Data_Col" hidden="1">#REF!</definedName>
    <definedName name="bsb" localSheetId="4"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b" localSheetId="31" hidden="1">#REF!</definedName>
    <definedName name="BSpb" localSheetId="10" hidden="1">#REF!</definedName>
    <definedName name="BSpb" hidden="1">#REF!</definedName>
    <definedName name="bspoi" localSheetId="4"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t" localSheetId="4"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DGET" localSheetId="31">#REF!</definedName>
    <definedName name="BUDGET" localSheetId="10">#REF!</definedName>
    <definedName name="BUDGET">#REF!</definedName>
    <definedName name="BUDGET_VALUE" localSheetId="31">#REF!</definedName>
    <definedName name="BUDGET_VALUE" localSheetId="10">#REF!</definedName>
    <definedName name="BUDGET_VALUE">#REF!</definedName>
    <definedName name="budgeted" localSheetId="31">#REF!</definedName>
    <definedName name="budgeted" localSheetId="10">#REF!</definedName>
    <definedName name="budgeted">#REF!</definedName>
    <definedName name="BUENO4006" localSheetId="31">#REF!</definedName>
    <definedName name="BUENO4006" localSheetId="10">#REF!</definedName>
    <definedName name="BUENO4006">#REF!</definedName>
    <definedName name="BUENO4006A" localSheetId="31">#REF!</definedName>
    <definedName name="BUENO4006A" localSheetId="10">#REF!</definedName>
    <definedName name="BUENO4006A">#REF!</definedName>
    <definedName name="BUENO40CN01" localSheetId="31">#REF!</definedName>
    <definedName name="BUENO40CN01" localSheetId="10">#REF!</definedName>
    <definedName name="BUENO40CN01">#REF!</definedName>
    <definedName name="BUENO40CNA" localSheetId="31">#REF!</definedName>
    <definedName name="BUENO40CNA" localSheetId="10">#REF!</definedName>
    <definedName name="BUENO40CNA">#REF!</definedName>
    <definedName name="BUENO40CNB" localSheetId="31">#REF!</definedName>
    <definedName name="BUENO40CNB" localSheetId="10">#REF!</definedName>
    <definedName name="BUENO40CNB">#REF!</definedName>
    <definedName name="BUENO55CN01" localSheetId="31">#REF!</definedName>
    <definedName name="BUENO55CN01" localSheetId="10">#REF!</definedName>
    <definedName name="BUENO55CN01">#REF!</definedName>
    <definedName name="BUENO55CN03" localSheetId="31">#REF!</definedName>
    <definedName name="BUENO55CN03" localSheetId="10">#REF!</definedName>
    <definedName name="BUENO55CN03">#REF!</definedName>
    <definedName name="BUENO5607" localSheetId="31">#REF!</definedName>
    <definedName name="BUENO5607" localSheetId="10">#REF!</definedName>
    <definedName name="BUENO5607">#REF!</definedName>
    <definedName name="BUENOAFIR5607" localSheetId="31">#REF!</definedName>
    <definedName name="BUENOAFIR5607" localSheetId="10">#REF!</definedName>
    <definedName name="BUENOAFIR5607">#REF!</definedName>
    <definedName name="BuiltIn_Print_Area" localSheetId="31">#REF!</definedName>
    <definedName name="BuiltIn_Print_Area" localSheetId="10">#REF!</definedName>
    <definedName name="BuiltIn_Print_Area">#REF!</definedName>
    <definedName name="BuiltIn_Print_Area___0" localSheetId="31">#REF!</definedName>
    <definedName name="BuiltIn_Print_Area___0" localSheetId="10">#REF!</definedName>
    <definedName name="BuiltIn_Print_Area___0">#REF!</definedName>
    <definedName name="BuiltIn_Print_Area___0___0" localSheetId="31">#REF!</definedName>
    <definedName name="BuiltIn_Print_Area___0___0" localSheetId="10">#REF!</definedName>
    <definedName name="BuiltIn_Print_Area___0___0">#REF!</definedName>
    <definedName name="BuiltIn_Print_Area___0___0___0" localSheetId="31">#REF!</definedName>
    <definedName name="BuiltIn_Print_Area___0___0___0" localSheetId="10">#REF!</definedName>
    <definedName name="BuiltIn_Print_Area___0___0___0">#REF!</definedName>
    <definedName name="BuiltIn_Print_Titles" localSheetId="31">#REF!</definedName>
    <definedName name="BuiltIn_Print_Titles" localSheetId="10">#REF!</definedName>
    <definedName name="BuiltIn_Print_Titles">#REF!</definedName>
    <definedName name="BuiltIn_Print_Titles___0" localSheetId="10">#REF!</definedName>
    <definedName name="BuiltIn_Print_Titles___0">#REF!</definedName>
    <definedName name="bvbc" localSheetId="4"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w" localSheetId="31">#REF!</definedName>
    <definedName name="bw" localSheetId="10">#REF!</definedName>
    <definedName name="bw">#REF!</definedName>
    <definedName name="by" localSheetId="4"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BytMesInicioInctoMmto" localSheetId="31">#REF!</definedName>
    <definedName name="BytMesInicioInctoMmto" localSheetId="10">#REF!</definedName>
    <definedName name="BytMesInicioInctoMmto">#REF!</definedName>
    <definedName name="C.1" localSheetId="37">#REF!</definedName>
    <definedName name="C.1" localSheetId="10">#REF!</definedName>
    <definedName name="C.1">#REF!</definedName>
    <definedName name="C.10" localSheetId="37">#REF!</definedName>
    <definedName name="C.10" localSheetId="10">#REF!</definedName>
    <definedName name="C.10">#REF!</definedName>
    <definedName name="C.11" localSheetId="37">#REF!</definedName>
    <definedName name="C.11" localSheetId="10">#REF!</definedName>
    <definedName name="C.11">#REF!</definedName>
    <definedName name="C.2" localSheetId="37">#REF!</definedName>
    <definedName name="C.2" localSheetId="10">#REF!</definedName>
    <definedName name="C.2">#REF!</definedName>
    <definedName name="C.3" localSheetId="37">#REF!</definedName>
    <definedName name="C.3" localSheetId="10">#REF!</definedName>
    <definedName name="C.3">#REF!</definedName>
    <definedName name="C.4" localSheetId="37">#REF!</definedName>
    <definedName name="C.4" localSheetId="10">#REF!</definedName>
    <definedName name="C.4">#REF!</definedName>
    <definedName name="C.5" localSheetId="37">#REF!</definedName>
    <definedName name="C.5" localSheetId="10">#REF!</definedName>
    <definedName name="C.5">#REF!</definedName>
    <definedName name="C.6" localSheetId="37">#REF!</definedName>
    <definedName name="C.6" localSheetId="10">#REF!</definedName>
    <definedName name="C.6">#REF!</definedName>
    <definedName name="C.7" localSheetId="37">#REF!</definedName>
    <definedName name="C.7" localSheetId="10">#REF!</definedName>
    <definedName name="C.7">#REF!</definedName>
    <definedName name="C.8" localSheetId="37">#REF!</definedName>
    <definedName name="C.8" localSheetId="10">#REF!</definedName>
    <definedName name="C.8">#REF!</definedName>
    <definedName name="C.9" localSheetId="37">#REF!</definedName>
    <definedName name="C.9" localSheetId="10">#REF!</definedName>
    <definedName name="C.9">#REF!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9">#REF!</definedName>
    <definedName name="C_" localSheetId="3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31">[53]TABLAS!$C$63:$C$78</definedName>
    <definedName name="C_" localSheetId="37">#REF!</definedName>
    <definedName name="C_" localSheetId="41">#REF!</definedName>
    <definedName name="C_" localSheetId="10">#REF!</definedName>
    <definedName name="C_" localSheetId="42">#REF!</definedName>
    <definedName name="C_" localSheetId="40">#REF!</definedName>
    <definedName name="C_">#REF!</definedName>
    <definedName name="Ca" localSheetId="31">#REF!</definedName>
    <definedName name="Ca" localSheetId="37">#REF!</definedName>
    <definedName name="Ca" localSheetId="10">#REF!</definedName>
    <definedName name="Ca">#REF!</definedName>
    <definedName name="CAB">#N/A</definedName>
    <definedName name="CABALLETE" localSheetId="11">#REF!</definedName>
    <definedName name="CABALLETE" localSheetId="12">#REF!</definedName>
    <definedName name="CABALLETE" localSheetId="13">#REF!</definedName>
    <definedName name="CABALLETE" localSheetId="14">#REF!</definedName>
    <definedName name="CABALLETE" localSheetId="15">#REF!</definedName>
    <definedName name="CABALLETE" localSheetId="16">#REF!</definedName>
    <definedName name="CABALLETE" localSheetId="17">#REF!</definedName>
    <definedName name="CABALLETE" localSheetId="18">#REF!</definedName>
    <definedName name="CABALLETE" localSheetId="19">#REF!</definedName>
    <definedName name="CABALLETE" localSheetId="20">#REF!</definedName>
    <definedName name="CABALLETE" localSheetId="29">#REF!</definedName>
    <definedName name="CABALLETE" localSheetId="30">#REF!</definedName>
    <definedName name="CABALLETE" localSheetId="21">#REF!</definedName>
    <definedName name="CABALLETE" localSheetId="22">#REF!</definedName>
    <definedName name="CABALLETE" localSheetId="23">#REF!</definedName>
    <definedName name="CABALLETE" localSheetId="24">#REF!</definedName>
    <definedName name="CABALLETE" localSheetId="25">#REF!</definedName>
    <definedName name="CABALLETE" localSheetId="26">#REF!</definedName>
    <definedName name="CABALLETE" localSheetId="27">#REF!</definedName>
    <definedName name="CABALLETE" localSheetId="28">#REF!</definedName>
    <definedName name="CABALLETE" localSheetId="31">#REF!</definedName>
    <definedName name="CABALLETE" localSheetId="37">#REF!</definedName>
    <definedName name="CABALLETE" localSheetId="10">#REF!</definedName>
    <definedName name="CABALLETE">#REF!</definedName>
    <definedName name="CaballeteAC" localSheetId="35">#REF!</definedName>
    <definedName name="CaballeteAC" localSheetId="4">#REF!</definedName>
    <definedName name="CaballeteAC" localSheetId="45">#REF!</definedName>
    <definedName name="CaballeteAC" localSheetId="10">#REF!</definedName>
    <definedName name="CaballeteAC">#REF!</definedName>
    <definedName name="Cable_cobre_N_2_thwn">'[26]LISTADO '!$F$57</definedName>
    <definedName name="Cable_cobre_N_6">'[26]LISTADO '!$F$59</definedName>
    <definedName name="Cable_N_2_desnudo">'[26]LISTADO '!$F$41</definedName>
    <definedName name="Cable_n_8">'[26]LISTADO '!$F$109</definedName>
    <definedName name="CADENERO">[22]PRECIOS!$B$14</definedName>
    <definedName name="CAJA" localSheetId="43">#REF!</definedName>
    <definedName name="CAJA" localSheetId="31">#REF!</definedName>
    <definedName name="CAJA" localSheetId="38">#REF!</definedName>
    <definedName name="CAJA" localSheetId="37">#REF!</definedName>
    <definedName name="CAJA" localSheetId="41">#REF!</definedName>
    <definedName name="CAJA" localSheetId="10">#REF!</definedName>
    <definedName name="CAJA" localSheetId="40">#REF!</definedName>
    <definedName name="CAJA" localSheetId="36">#REF!</definedName>
    <definedName name="CAJA">#REF!</definedName>
    <definedName name="CajaInspección60p60" localSheetId="35">#REF!</definedName>
    <definedName name="CajaInspección60p60" localSheetId="4">#REF!</definedName>
    <definedName name="CajaInspección60p60" localSheetId="45">#REF!</definedName>
    <definedName name="CajaInspección60p60" localSheetId="10">#REF!</definedName>
    <definedName name="CajaInspección60p60">#REF!</definedName>
    <definedName name="Cajas_2_4">'[26]LISTADO '!$F$79</definedName>
    <definedName name="Cajas_octogonales">'[26]LISTADO '!$F$78</definedName>
    <definedName name="CALCULO" localSheetId="31">'[4]CALCULO POI'!#REF!</definedName>
    <definedName name="CALCULO">'[4]CALCULO POI'!#REF!</definedName>
    <definedName name="calculopozo1" localSheetId="31">'[4]CALCULO POI'!#REF!</definedName>
    <definedName name="calculopozo1">'[4]CALCULO POI'!#REF!</definedName>
    <definedName name="CALCULOPOZOS" localSheetId="31">'[4]CALCULO POI'!#REF!</definedName>
    <definedName name="CALCULOPOZOS">'[4]CALCULO POI'!#REF!</definedName>
    <definedName name="calculopozos1">'[4]CALCULO POI'!$B$120:$C$154</definedName>
    <definedName name="CALCULOS">'[4]CALCULO POI'!$B$118:$CV$154</definedName>
    <definedName name="CALCULOSALCANTARILLADO">'[4]CALCULO POI'!$B$324:$BP$360</definedName>
    <definedName name="CALE" localSheetId="31">'[54]Datos del 2005 CONTRATO'!#REF!</definedName>
    <definedName name="CALE">'[54]Datos del 2005 CONTRATO'!#REF!</definedName>
    <definedName name="CALEND" localSheetId="31">'[54]Datos del 2005 CONTRATO'!#REF!</definedName>
    <definedName name="CALEND">'[54]Datos del 2005 CONTRATO'!#REF!</definedName>
    <definedName name="CALENDA" localSheetId="31">'[54]Datos del 2005 CONTRATO'!#REF!</definedName>
    <definedName name="CALENDA">'[54]Datos del 2005 CONTRATO'!#REF!</definedName>
    <definedName name="Calendar" localSheetId="31">'[54]Datos del 2005 CONTRATO'!#REF!</definedName>
    <definedName name="Calendar">'[54]Datos del 2005 CONTRATO'!#REF!</definedName>
    <definedName name="CALENDARIO" localSheetId="31">'[54]Datos del 2005 CONTRATO'!#REF!</definedName>
    <definedName name="CALENDARIO">'[54]Datos del 2005 CONTRATO'!#REF!</definedName>
    <definedName name="Caliche" localSheetId="31">#REF!</definedName>
    <definedName name="Caliche" localSheetId="10">#REF!</definedName>
    <definedName name="Caliche">#REF!</definedName>
    <definedName name="CalP" localSheetId="31">'[4]CALCULO POI'!#REF!</definedName>
    <definedName name="CalP">'[4]CALCULO POI'!#REF!</definedName>
    <definedName name="CamaraInspeccion200m" localSheetId="35">#REF!</definedName>
    <definedName name="CamaraInspeccion200m" localSheetId="4">#REF!</definedName>
    <definedName name="CamaraInspeccion200m" localSheetId="45">#REF!</definedName>
    <definedName name="CamaraInspeccion200m" localSheetId="10">#REF!</definedName>
    <definedName name="CamaraInspeccion200m">#REF!</definedName>
    <definedName name="CamaraInspeccion300m" localSheetId="35">#REF!</definedName>
    <definedName name="CamaraInspeccion300m" localSheetId="4">#REF!</definedName>
    <definedName name="CamaraInspeccion300m" localSheetId="45">#REF!</definedName>
    <definedName name="CamaraInspeccion300m" localSheetId="10">#REF!</definedName>
    <definedName name="CamaraInspeccion300m">#REF!</definedName>
    <definedName name="CamaraInspecciónHasta150m" localSheetId="35">#REF!</definedName>
    <definedName name="CamaraInspecciónHasta150m" localSheetId="4">#REF!</definedName>
    <definedName name="CamaraInspecciónHasta150m" localSheetId="45">#REF!</definedName>
    <definedName name="CamaraInspecciónHasta150m" localSheetId="10">#REF!</definedName>
    <definedName name="CamaraInspecciónHasta150m">#REF!</definedName>
    <definedName name="cambio">'[55]PSM05-055'!$C$289</definedName>
    <definedName name="CanonesMedida" localSheetId="31">#REF!</definedName>
    <definedName name="CanonesMedida" localSheetId="10">#REF!</definedName>
    <definedName name="CanonesMedida">#REF!</definedName>
    <definedName name="CanonFcro" localSheetId="31">#REF!</definedName>
    <definedName name="CanonFcro" localSheetId="10">#REF!</definedName>
    <definedName name="CanonFcro">#REF!</definedName>
    <definedName name="CanonImpuestos" localSheetId="31">#REF!</definedName>
    <definedName name="CanonImpuestos" localSheetId="10">#REF!</definedName>
    <definedName name="CanonImpuestos">#REF!</definedName>
    <definedName name="CanonMedidaEspecial" localSheetId="31">#REF!</definedName>
    <definedName name="CanonMedidaEspecial" localSheetId="10">#REF!</definedName>
    <definedName name="CanonMedidaEspecial">#REF!</definedName>
    <definedName name="CanonMmto" localSheetId="31">#REF!</definedName>
    <definedName name="CanonMmto" localSheetId="10">#REF!</definedName>
    <definedName name="CanonMmto">#REF!</definedName>
    <definedName name="CanonSeguro" localSheetId="31">#REF!</definedName>
    <definedName name="CanonSeguro" localSheetId="10">#REF!</definedName>
    <definedName name="CanonSeguro">#REF!</definedName>
    <definedName name="CanonSoat" localSheetId="31">#REF!</definedName>
    <definedName name="CanonSoat" localSheetId="10">#REF!</definedName>
    <definedName name="CanonSoat">#REF!</definedName>
    <definedName name="CanonTotal" localSheetId="31">#REF!</definedName>
    <definedName name="CanonTotal" localSheetId="10">#REF!</definedName>
    <definedName name="CanonTotal">#REF!</definedName>
    <definedName name="CanonTramites" localSheetId="31">#REF!</definedName>
    <definedName name="CanonTramites" localSheetId="10">#REF!</definedName>
    <definedName name="CanonTramites">#REF!</definedName>
    <definedName name="CANT" localSheetId="37">#REF!</definedName>
    <definedName name="CANT" localSheetId="10">#REF!</definedName>
    <definedName name="CANT">#REF!</definedName>
    <definedName name="CANT1.1" localSheetId="37">#REF!</definedName>
    <definedName name="CANT1.1" localSheetId="10">#REF!</definedName>
    <definedName name="CANT1.1">#REF!</definedName>
    <definedName name="CANT1.2" localSheetId="37">#REF!</definedName>
    <definedName name="CANT1.2" localSheetId="10">#REF!</definedName>
    <definedName name="CANT1.2">#REF!</definedName>
    <definedName name="CANT1.3" localSheetId="37">#REF!</definedName>
    <definedName name="CANT1.3" localSheetId="10">#REF!</definedName>
    <definedName name="CANT1.3">#REF!</definedName>
    <definedName name="CANT1.5" localSheetId="37">#REF!</definedName>
    <definedName name="CANT1.5" localSheetId="10">#REF!</definedName>
    <definedName name="CANT1.5">#REF!</definedName>
    <definedName name="CANT1.6" localSheetId="37">#REF!</definedName>
    <definedName name="CANT1.6" localSheetId="10">#REF!</definedName>
    <definedName name="CANT1.6">#REF!</definedName>
    <definedName name="CANT1.7" localSheetId="37">#REF!</definedName>
    <definedName name="CANT1.7" localSheetId="10">#REF!</definedName>
    <definedName name="CANT1.7">#REF!</definedName>
    <definedName name="CANT1.9" localSheetId="37">#REF!</definedName>
    <definedName name="CANT1.9" localSheetId="10">#REF!</definedName>
    <definedName name="CANT1.9">#REF!</definedName>
    <definedName name="CANT2.11" localSheetId="37">#REF!</definedName>
    <definedName name="CANT2.11" localSheetId="10">#REF!</definedName>
    <definedName name="CANT2.11">#REF!</definedName>
    <definedName name="CANT2.12" localSheetId="37">#REF!</definedName>
    <definedName name="CANT2.12" localSheetId="10">#REF!</definedName>
    <definedName name="CANT2.12">#REF!</definedName>
    <definedName name="CANT2.2" localSheetId="37">#REF!</definedName>
    <definedName name="CANT2.2" localSheetId="10">#REF!</definedName>
    <definedName name="CANT2.2">#REF!</definedName>
    <definedName name="CANT2.3" localSheetId="37">#REF!</definedName>
    <definedName name="CANT2.3" localSheetId="10">#REF!</definedName>
    <definedName name="CANT2.3">#REF!</definedName>
    <definedName name="CANT2.4" localSheetId="37">#REF!</definedName>
    <definedName name="CANT2.4" localSheetId="10">#REF!</definedName>
    <definedName name="CANT2.4">#REF!</definedName>
    <definedName name="CANT8.1" localSheetId="37">#REF!</definedName>
    <definedName name="CANT8.1" localSheetId="10">#REF!</definedName>
    <definedName name="CANT8.1">#REF!</definedName>
    <definedName name="CANT8.2" localSheetId="37">#REF!</definedName>
    <definedName name="CANT8.2" localSheetId="10">#REF!</definedName>
    <definedName name="CANT8.2">#REF!</definedName>
    <definedName name="CANT8.3" localSheetId="37">#REF!</definedName>
    <definedName name="CANT8.3" localSheetId="10">#REF!</definedName>
    <definedName name="CANT8.3">#REF!</definedName>
    <definedName name="CANT8.4" localSheetId="37">#REF!</definedName>
    <definedName name="CANT8.4" localSheetId="10">#REF!</definedName>
    <definedName name="CANT8.4">#REF!</definedName>
    <definedName name="CANT8.5" localSheetId="37">#REF!</definedName>
    <definedName name="CANT8.5" localSheetId="10">#REF!</definedName>
    <definedName name="CANT8.5">#REF!</definedName>
    <definedName name="CANT8.6" localSheetId="37">#REF!</definedName>
    <definedName name="CANT8.6" localSheetId="10">#REF!</definedName>
    <definedName name="CANT8.6">#REF!</definedName>
    <definedName name="CANT8.7" localSheetId="37">#REF!</definedName>
    <definedName name="CANT8.7" localSheetId="10">#REF!</definedName>
    <definedName name="CANT8.7">#REF!</definedName>
    <definedName name="CANTIDADESDEOBRA">'[4]CALCULO POI'!$B$161:$R$196</definedName>
    <definedName name="CAOLIN" localSheetId="11">#REF!</definedName>
    <definedName name="CAOLIN" localSheetId="12">#REF!</definedName>
    <definedName name="CAOLIN" localSheetId="13">#REF!</definedName>
    <definedName name="CAOLIN" localSheetId="14">#REF!</definedName>
    <definedName name="CAOLIN" localSheetId="15">#REF!</definedName>
    <definedName name="CAOLIN" localSheetId="16">#REF!</definedName>
    <definedName name="CAOLIN" localSheetId="17">#REF!</definedName>
    <definedName name="CAOLIN" localSheetId="18">#REF!</definedName>
    <definedName name="CAOLIN" localSheetId="19">#REF!</definedName>
    <definedName name="CAOLIN" localSheetId="20">#REF!</definedName>
    <definedName name="CAOLIN" localSheetId="29">#REF!</definedName>
    <definedName name="CAOLIN" localSheetId="30">#REF!</definedName>
    <definedName name="CAOLIN" localSheetId="21">#REF!</definedName>
    <definedName name="CAOLIN" localSheetId="22">#REF!</definedName>
    <definedName name="CAOLIN" localSheetId="23">#REF!</definedName>
    <definedName name="CAOLIN" localSheetId="24">#REF!</definedName>
    <definedName name="CAOLIN" localSheetId="25">#REF!</definedName>
    <definedName name="CAOLIN" localSheetId="26">#REF!</definedName>
    <definedName name="CAOLIN" localSheetId="27">#REF!</definedName>
    <definedName name="CAOLIN" localSheetId="28">#REF!</definedName>
    <definedName name="CAOLIN" localSheetId="31">#REF!</definedName>
    <definedName name="CAOLIN" localSheetId="37">#REF!</definedName>
    <definedName name="CAOLIN" localSheetId="10">#REF!</definedName>
    <definedName name="CAOLIN">#REF!</definedName>
    <definedName name="CAP" localSheetId="31">#REF!</definedName>
    <definedName name="CAP" localSheetId="10">#REF!</definedName>
    <definedName name="CAP">#REF!</definedName>
    <definedName name="Capacete_2">'[26]LISTADO '!$F$80</definedName>
    <definedName name="CAPATAZ_I">"TABLA1"</definedName>
    <definedName name="Capex" localSheetId="31">#REF!</definedName>
    <definedName name="Capex" localSheetId="10">#REF!</definedName>
    <definedName name="Capex">#REF!</definedName>
    <definedName name="CapexFac">[48]Sensitivities!$I$13</definedName>
    <definedName name="CapitalCongelado" localSheetId="31">#REF!</definedName>
    <definedName name="CapitalCongelado" localSheetId="10">#REF!</definedName>
    <definedName name="CapitalCongelado">#REF!</definedName>
    <definedName name="Capitalpb" localSheetId="31" hidden="1">#REF!</definedName>
    <definedName name="Capitalpb" localSheetId="10" hidden="1">#REF!</definedName>
    <definedName name="Capitalpb" hidden="1">#REF!</definedName>
    <definedName name="CapitalStructure" localSheetId="31" hidden="1">#REF!</definedName>
    <definedName name="CapitalStructure" localSheetId="10" hidden="1">#REF!</definedName>
    <definedName name="CapitalStructure" hidden="1">#REF!</definedName>
    <definedName name="CapTarget" localSheetId="31">#REF!</definedName>
    <definedName name="CapTarget" localSheetId="10">#REF!</definedName>
    <definedName name="CapTarget">#REF!</definedName>
    <definedName name="CapTotalCol" localSheetId="31">#REF!</definedName>
    <definedName name="CapTotalCol" localSheetId="10">#REF!</definedName>
    <definedName name="CapTotalCol">#REF!</definedName>
    <definedName name="CARBON" localSheetId="31">'[52]BASE DE DATOS ORIG'!#REF!</definedName>
    <definedName name="CARBON">'[52]BASE DE DATOS ORIG'!#REF!</definedName>
    <definedName name="CARGA">#N/A</definedName>
    <definedName name="CARGO" localSheetId="31">#REF!</definedName>
    <definedName name="CARGO" localSheetId="10">#REF!</definedName>
    <definedName name="CARGO">#REF!</definedName>
    <definedName name="CARLOS" localSheetId="11">DATE(YEAR([0]!Loan_Start),MONTH([0]!Loan_Start)+Payment_Number,DAY([0]!Loan_Start))</definedName>
    <definedName name="CARLOS" localSheetId="12">DATE(YEAR([0]!Loan_Start),MONTH([0]!Loan_Start)+Payment_Number,DAY([0]!Loan_Start))</definedName>
    <definedName name="CARLOS" localSheetId="13">DATE(YEAR([0]!Loan_Start),MONTH([0]!Loan_Start)+Payment_Number,DAY([0]!Loan_Start))</definedName>
    <definedName name="CARLOS" localSheetId="14">DATE(YEAR([0]!Loan_Start),MONTH([0]!Loan_Start)+Payment_Number,DAY([0]!Loan_Start))</definedName>
    <definedName name="CARLOS" localSheetId="15">DATE(YEAR([0]!Loan_Start),MONTH([0]!Loan_Start)+Payment_Number,DAY([0]!Loan_Start))</definedName>
    <definedName name="CARLOS" localSheetId="16">DATE(YEAR([0]!Loan_Start),MONTH([0]!Loan_Start)+Payment_Number,DAY([0]!Loan_Start))</definedName>
    <definedName name="CARLOS" localSheetId="17">DATE(YEAR([0]!Loan_Start),MONTH([0]!Loan_Start)+Payment_Number,DAY([0]!Loan_Start))</definedName>
    <definedName name="CARLOS" localSheetId="18">DATE(YEAR([0]!Loan_Start),MONTH([0]!Loan_Start)+Payment_Number,DAY([0]!Loan_Start))</definedName>
    <definedName name="CARLOS" localSheetId="19">DATE(YEAR([0]!Loan_Start),MONTH([0]!Loan_Start)+Payment_Number,DAY([0]!Loan_Start))</definedName>
    <definedName name="CARLOS" localSheetId="29">DATE(YEAR([0]!Loan_Start),MONTH([0]!Loan_Start)+Payment_Number,DAY([0]!Loan_Start))</definedName>
    <definedName name="CARLOS" localSheetId="30">DATE(YEAR([0]!Loan_Start),MONTH([0]!Loan_Start)+Payment_Number,DAY([0]!Loan_Start))</definedName>
    <definedName name="CARLOS" localSheetId="21">DATE(YEAR([0]!Loan_Start),MONTH([0]!Loan_Start)+Payment_Number,DAY([0]!Loan_Start))</definedName>
    <definedName name="CARLOS" localSheetId="22">DATE(YEAR([0]!Loan_Start),MONTH([0]!Loan_Start)+Payment_Number,DAY([0]!Loan_Start))</definedName>
    <definedName name="CARLOS" localSheetId="23">DATE(YEAR([0]!Loan_Start),MONTH([0]!Loan_Start)+Payment_Number,DAY([0]!Loan_Start))</definedName>
    <definedName name="CARLOS" localSheetId="24">DATE(YEAR([0]!Loan_Start),MONTH([0]!Loan_Start)+Payment_Number,DAY([0]!Loan_Start))</definedName>
    <definedName name="CARLOS" localSheetId="25">DATE(YEAR([0]!Loan_Start),MONTH([0]!Loan_Start)+Payment_Number,DAY([0]!Loan_Start))</definedName>
    <definedName name="CARLOS" localSheetId="26">DATE(YEAR([0]!Loan_Start),MONTH([0]!Loan_Start)+Payment_Number,DAY([0]!Loan_Start))</definedName>
    <definedName name="CARLOS" localSheetId="27">DATE(YEAR([0]!Loan_Start),MONTH([0]!Loan_Start)+Payment_Number,DAY([0]!Loan_Start))</definedName>
    <definedName name="CARLOS" localSheetId="28">DATE(YEAR([0]!Loan_Start),MONTH([0]!Loan_Start)+Payment_Number,DAY([0]!Loan_Start))</definedName>
    <definedName name="CARLOS" localSheetId="4">DATE(YEAR([0]!Loan_Start),MONTH([0]!Loan_Start)+Payment_Number,DAY([0]!Loan_Start))</definedName>
    <definedName name="CARLOS" localSheetId="31">DATE(YEAR('Especificaciones Estufas Eco'!Loan_Start),MONTH('Especificaciones Estufas Eco'!Loan_Start)+Payment_Number,DAY('Especificaciones Estufas Eco'!Loan_Start))</definedName>
    <definedName name="CARLOS" localSheetId="41">DATE(YEAR([0]!Loan_Start),MONTH([0]!Loan_Start)+Payment_Number,DAY([0]!Loan_Start))</definedName>
    <definedName name="CARLOS" localSheetId="10">DATE(YEAR('LOCALIZACIÓN (2)'!Loan_Start),MONTH('LOCALIZACIÓN (2)'!Loan_Start)+Payment_Number,DAY('LOCALIZACIÓN (2)'!Loan_Start))</definedName>
    <definedName name="CARLOS">DATE(YEAR([0]!Loan_Start),MONTH([0]!Loan_Start)+Payment_Number,DAY([0]!Loan_Start))</definedName>
    <definedName name="CAROL">'[56]precios-básicos2002'!$C$12:$C$56</definedName>
    <definedName name="carol1">'[31]precios-básicos2002'!$C$12:$C$56</definedName>
    <definedName name="CarpinteriaMetalica" localSheetId="35">#REF!</definedName>
    <definedName name="CarpinteriaMetalica" localSheetId="4">#REF!</definedName>
    <definedName name="CarpinteriaMetalica" localSheetId="45">#REF!</definedName>
    <definedName name="CarpinteriaMetalica" localSheetId="10">#REF!</definedName>
    <definedName name="CarpinteriaMetalica">#REF!</definedName>
    <definedName name="CarpinteriaMetalicaPuertas" localSheetId="35">#REF!</definedName>
    <definedName name="CarpinteriaMetalicaPuertas" localSheetId="4">#REF!</definedName>
    <definedName name="CarpinteriaMetalicaPuertas" localSheetId="45">#REF!</definedName>
    <definedName name="CarpinteriaMetalicaPuertas" localSheetId="10">#REF!</definedName>
    <definedName name="CarpinteriaMetalicaPuertas">#REF!</definedName>
    <definedName name="CarpinteriaMetalicaVentanas" localSheetId="35">#REF!</definedName>
    <definedName name="CarpinteriaMetalicaVentanas" localSheetId="4">#REF!</definedName>
    <definedName name="CarpinteriaMetalicaVentanas" localSheetId="45">#REF!</definedName>
    <definedName name="CarpinteriaMetalicaVentanas" localSheetId="10">#REF!</definedName>
    <definedName name="CarpinteriaMetalicaVentanas">#REF!</definedName>
    <definedName name="CARRETERAS">[56]DATOS!$A$9</definedName>
    <definedName name="Cashpb" localSheetId="31" hidden="1">#REF!</definedName>
    <definedName name="Cashpb" localSheetId="10" hidden="1">#REF!</definedName>
    <definedName name="Cashpb" hidden="1">#REF!</definedName>
    <definedName name="cat">[57]Parameters!$I$31</definedName>
    <definedName name="Cat1Life">[58]Parameters!$I$31</definedName>
    <definedName name="Cat1Rate">[58]Parameters!$J$31</definedName>
    <definedName name="Cat1Salvage">[48]Deprec!$H$58</definedName>
    <definedName name="Cat2Life">[59]Index!$T$66</definedName>
    <definedName name="Cat2Rate">[59]Index!$U$66</definedName>
    <definedName name="Cat2Salvage" localSheetId="31">#REF!</definedName>
    <definedName name="Cat2Salvage" localSheetId="10">#REF!</definedName>
    <definedName name="Cat2Salvage">#REF!</definedName>
    <definedName name="Cat3Life">[58]Parameters!$I$33</definedName>
    <definedName name="Cat3Rate">[58]Parameters!$J$33</definedName>
    <definedName name="Cat3Salvage">[48]Deprec!$H$132</definedName>
    <definedName name="Cat4Life">[58]Parameters!$I$34</definedName>
    <definedName name="Cat4Rate">[58]Parameters!$J$34</definedName>
    <definedName name="Cat4Salvage">[48]Deprec!$H$132</definedName>
    <definedName name="cau" localSheetId="31">#REF!</definedName>
    <definedName name="cau" localSheetId="10">#REF!</definedName>
    <definedName name="cau">#REF!</definedName>
    <definedName name="CAUCHO_PARA_SILLA_Y_160x110" localSheetId="11">[20]Materiales!#REF!</definedName>
    <definedName name="CAUCHO_PARA_SILLA_Y_160x110" localSheetId="12">[20]Materiales!#REF!</definedName>
    <definedName name="CAUCHO_PARA_SILLA_Y_160x110" localSheetId="13">[20]Materiales!#REF!</definedName>
    <definedName name="CAUCHO_PARA_SILLA_Y_160x110" localSheetId="14">[20]Materiales!#REF!</definedName>
    <definedName name="CAUCHO_PARA_SILLA_Y_160x110" localSheetId="15">[20]Materiales!#REF!</definedName>
    <definedName name="CAUCHO_PARA_SILLA_Y_160x110" localSheetId="16">[20]Materiales!#REF!</definedName>
    <definedName name="CAUCHO_PARA_SILLA_Y_160x110" localSheetId="17">[20]Materiales!#REF!</definedName>
    <definedName name="CAUCHO_PARA_SILLA_Y_160x110" localSheetId="18">[20]Materiales!#REF!</definedName>
    <definedName name="CAUCHO_PARA_SILLA_Y_160x110" localSheetId="19">[20]Materiales!#REF!</definedName>
    <definedName name="CAUCHO_PARA_SILLA_Y_160x110" localSheetId="20">[20]Materiales!#REF!</definedName>
    <definedName name="CAUCHO_PARA_SILLA_Y_160x110" localSheetId="29">[20]Materiales!#REF!</definedName>
    <definedName name="CAUCHO_PARA_SILLA_Y_160x110" localSheetId="30">[20]Materiales!#REF!</definedName>
    <definedName name="CAUCHO_PARA_SILLA_Y_160x110" localSheetId="21">[20]Materiales!#REF!</definedName>
    <definedName name="CAUCHO_PARA_SILLA_Y_160x110" localSheetId="22">[20]Materiales!#REF!</definedName>
    <definedName name="CAUCHO_PARA_SILLA_Y_160x110" localSheetId="23">[20]Materiales!#REF!</definedName>
    <definedName name="CAUCHO_PARA_SILLA_Y_160x110" localSheetId="24">[20]Materiales!#REF!</definedName>
    <definedName name="CAUCHO_PARA_SILLA_Y_160x110" localSheetId="25">[20]Materiales!#REF!</definedName>
    <definedName name="CAUCHO_PARA_SILLA_Y_160x110" localSheetId="26">[20]Materiales!#REF!</definedName>
    <definedName name="CAUCHO_PARA_SILLA_Y_160x110" localSheetId="27">[20]Materiales!#REF!</definedName>
    <definedName name="CAUCHO_PARA_SILLA_Y_160x110" localSheetId="28">[20]Materiales!#REF!</definedName>
    <definedName name="CAUCHO_PARA_SILLA_Y_160x110">[20]Materiales!#REF!</definedName>
    <definedName name="CAUCHO_PARA_SILLA_Y_200x110" localSheetId="11">[20]Materiales!#REF!</definedName>
    <definedName name="CAUCHO_PARA_SILLA_Y_200x110" localSheetId="12">[20]Materiales!#REF!</definedName>
    <definedName name="CAUCHO_PARA_SILLA_Y_200x110" localSheetId="13">[20]Materiales!#REF!</definedName>
    <definedName name="CAUCHO_PARA_SILLA_Y_200x110" localSheetId="14">[20]Materiales!#REF!</definedName>
    <definedName name="CAUCHO_PARA_SILLA_Y_200x110" localSheetId="15">[20]Materiales!#REF!</definedName>
    <definedName name="CAUCHO_PARA_SILLA_Y_200x110" localSheetId="16">[20]Materiales!#REF!</definedName>
    <definedName name="CAUCHO_PARA_SILLA_Y_200x110" localSheetId="17">[20]Materiales!#REF!</definedName>
    <definedName name="CAUCHO_PARA_SILLA_Y_200x110" localSheetId="18">[20]Materiales!#REF!</definedName>
    <definedName name="CAUCHO_PARA_SILLA_Y_200x110" localSheetId="19">[20]Materiales!#REF!</definedName>
    <definedName name="CAUCHO_PARA_SILLA_Y_200x110" localSheetId="20">[20]Materiales!#REF!</definedName>
    <definedName name="CAUCHO_PARA_SILLA_Y_200x110" localSheetId="29">[20]Materiales!#REF!</definedName>
    <definedName name="CAUCHO_PARA_SILLA_Y_200x110" localSheetId="30">[20]Materiales!#REF!</definedName>
    <definedName name="CAUCHO_PARA_SILLA_Y_200x110" localSheetId="21">[20]Materiales!#REF!</definedName>
    <definedName name="CAUCHO_PARA_SILLA_Y_200x110" localSheetId="22">[20]Materiales!#REF!</definedName>
    <definedName name="CAUCHO_PARA_SILLA_Y_200x110" localSheetId="23">[20]Materiales!#REF!</definedName>
    <definedName name="CAUCHO_PARA_SILLA_Y_200x110" localSheetId="24">[20]Materiales!#REF!</definedName>
    <definedName name="CAUCHO_PARA_SILLA_Y_200x110" localSheetId="25">[20]Materiales!#REF!</definedName>
    <definedName name="CAUCHO_PARA_SILLA_Y_200x110" localSheetId="26">[20]Materiales!#REF!</definedName>
    <definedName name="CAUCHO_PARA_SILLA_Y_200x110" localSheetId="27">[20]Materiales!#REF!</definedName>
    <definedName name="CAUCHO_PARA_SILLA_Y_200x110" localSheetId="28">[20]Materiales!#REF!</definedName>
    <definedName name="CAUCHO_PARA_SILLA_Y_200x110">[20]Materiales!#REF!</definedName>
    <definedName name="CAUCHO_PARA_SILLA_Y_250x110" localSheetId="11">[20]Materiales!#REF!</definedName>
    <definedName name="CAUCHO_PARA_SILLA_Y_250x110" localSheetId="12">[20]Materiales!#REF!</definedName>
    <definedName name="CAUCHO_PARA_SILLA_Y_250x110" localSheetId="13">[20]Materiales!#REF!</definedName>
    <definedName name="CAUCHO_PARA_SILLA_Y_250x110" localSheetId="14">[20]Materiales!#REF!</definedName>
    <definedName name="CAUCHO_PARA_SILLA_Y_250x110" localSheetId="15">[20]Materiales!#REF!</definedName>
    <definedName name="CAUCHO_PARA_SILLA_Y_250x110" localSheetId="16">[20]Materiales!#REF!</definedName>
    <definedName name="CAUCHO_PARA_SILLA_Y_250x110" localSheetId="17">[20]Materiales!#REF!</definedName>
    <definedName name="CAUCHO_PARA_SILLA_Y_250x110" localSheetId="18">[20]Materiales!#REF!</definedName>
    <definedName name="CAUCHO_PARA_SILLA_Y_250x110" localSheetId="19">[20]Materiales!#REF!</definedName>
    <definedName name="CAUCHO_PARA_SILLA_Y_250x110" localSheetId="20">[20]Materiales!#REF!</definedName>
    <definedName name="CAUCHO_PARA_SILLA_Y_250x110" localSheetId="29">[20]Materiales!#REF!</definedName>
    <definedName name="CAUCHO_PARA_SILLA_Y_250x110" localSheetId="30">[20]Materiales!#REF!</definedName>
    <definedName name="CAUCHO_PARA_SILLA_Y_250x110" localSheetId="21">[20]Materiales!#REF!</definedName>
    <definedName name="CAUCHO_PARA_SILLA_Y_250x110" localSheetId="22">[20]Materiales!#REF!</definedName>
    <definedName name="CAUCHO_PARA_SILLA_Y_250x110" localSheetId="23">[20]Materiales!#REF!</definedName>
    <definedName name="CAUCHO_PARA_SILLA_Y_250x110" localSheetId="24">[20]Materiales!#REF!</definedName>
    <definedName name="CAUCHO_PARA_SILLA_Y_250x110" localSheetId="25">[20]Materiales!#REF!</definedName>
    <definedName name="CAUCHO_PARA_SILLA_Y_250x110" localSheetId="26">[20]Materiales!#REF!</definedName>
    <definedName name="CAUCHO_PARA_SILLA_Y_250x110" localSheetId="27">[20]Materiales!#REF!</definedName>
    <definedName name="CAUCHO_PARA_SILLA_Y_250x110" localSheetId="28">[20]Materiales!#REF!</definedName>
    <definedName name="CAUCHO_PARA_SILLA_Y_250x110">[20]Materiales!#REF!</definedName>
    <definedName name="CAUCHO_PARA_SILLA_Y_250x160" localSheetId="11">[20]Materiales!#REF!</definedName>
    <definedName name="CAUCHO_PARA_SILLA_Y_250x160" localSheetId="12">[20]Materiales!#REF!</definedName>
    <definedName name="CAUCHO_PARA_SILLA_Y_250x160" localSheetId="13">[20]Materiales!#REF!</definedName>
    <definedName name="CAUCHO_PARA_SILLA_Y_250x160" localSheetId="14">[20]Materiales!#REF!</definedName>
    <definedName name="CAUCHO_PARA_SILLA_Y_250x160" localSheetId="15">[20]Materiales!#REF!</definedName>
    <definedName name="CAUCHO_PARA_SILLA_Y_250x160" localSheetId="16">[20]Materiales!#REF!</definedName>
    <definedName name="CAUCHO_PARA_SILLA_Y_250x160" localSheetId="17">[20]Materiales!#REF!</definedName>
    <definedName name="CAUCHO_PARA_SILLA_Y_250x160" localSheetId="18">[20]Materiales!#REF!</definedName>
    <definedName name="CAUCHO_PARA_SILLA_Y_250x160" localSheetId="19">[20]Materiales!#REF!</definedName>
    <definedName name="CAUCHO_PARA_SILLA_Y_250x160" localSheetId="20">[20]Materiales!#REF!</definedName>
    <definedName name="CAUCHO_PARA_SILLA_Y_250x160" localSheetId="29">[20]Materiales!#REF!</definedName>
    <definedName name="CAUCHO_PARA_SILLA_Y_250x160" localSheetId="30">[20]Materiales!#REF!</definedName>
    <definedName name="CAUCHO_PARA_SILLA_Y_250x160" localSheetId="21">[20]Materiales!#REF!</definedName>
    <definedName name="CAUCHO_PARA_SILLA_Y_250x160" localSheetId="22">[20]Materiales!#REF!</definedName>
    <definedName name="CAUCHO_PARA_SILLA_Y_250x160" localSheetId="23">[20]Materiales!#REF!</definedName>
    <definedName name="CAUCHO_PARA_SILLA_Y_250x160" localSheetId="24">[20]Materiales!#REF!</definedName>
    <definedName name="CAUCHO_PARA_SILLA_Y_250x160" localSheetId="25">[20]Materiales!#REF!</definedName>
    <definedName name="CAUCHO_PARA_SILLA_Y_250x160" localSheetId="26">[20]Materiales!#REF!</definedName>
    <definedName name="CAUCHO_PARA_SILLA_Y_250x160" localSheetId="27">[20]Materiales!#REF!</definedName>
    <definedName name="CAUCHO_PARA_SILLA_Y_250x160" localSheetId="28">[20]Materiales!#REF!</definedName>
    <definedName name="CAUCHO_PARA_SILLA_Y_250x160">[20]Materiales!#REF!</definedName>
    <definedName name="CAUCHO_PARA_SILLA_Y_315x110" localSheetId="11">[20]Materiales!#REF!</definedName>
    <definedName name="CAUCHO_PARA_SILLA_Y_315x110" localSheetId="12">[20]Materiales!#REF!</definedName>
    <definedName name="CAUCHO_PARA_SILLA_Y_315x110" localSheetId="13">[20]Materiales!#REF!</definedName>
    <definedName name="CAUCHO_PARA_SILLA_Y_315x110" localSheetId="14">[20]Materiales!#REF!</definedName>
    <definedName name="CAUCHO_PARA_SILLA_Y_315x110" localSheetId="15">[20]Materiales!#REF!</definedName>
    <definedName name="CAUCHO_PARA_SILLA_Y_315x110" localSheetId="16">[20]Materiales!#REF!</definedName>
    <definedName name="CAUCHO_PARA_SILLA_Y_315x110" localSheetId="17">[20]Materiales!#REF!</definedName>
    <definedName name="CAUCHO_PARA_SILLA_Y_315x110" localSheetId="18">[20]Materiales!#REF!</definedName>
    <definedName name="CAUCHO_PARA_SILLA_Y_315x110" localSheetId="19">[20]Materiales!#REF!</definedName>
    <definedName name="CAUCHO_PARA_SILLA_Y_315x110" localSheetId="20">[20]Materiales!#REF!</definedName>
    <definedName name="CAUCHO_PARA_SILLA_Y_315x110" localSheetId="29">[20]Materiales!#REF!</definedName>
    <definedName name="CAUCHO_PARA_SILLA_Y_315x110" localSheetId="30">[20]Materiales!#REF!</definedName>
    <definedName name="CAUCHO_PARA_SILLA_Y_315x110" localSheetId="21">[20]Materiales!#REF!</definedName>
    <definedName name="CAUCHO_PARA_SILLA_Y_315x110" localSheetId="22">[20]Materiales!#REF!</definedName>
    <definedName name="CAUCHO_PARA_SILLA_Y_315x110" localSheetId="23">[20]Materiales!#REF!</definedName>
    <definedName name="CAUCHO_PARA_SILLA_Y_315x110" localSheetId="24">[20]Materiales!#REF!</definedName>
    <definedName name="CAUCHO_PARA_SILLA_Y_315x110" localSheetId="25">[20]Materiales!#REF!</definedName>
    <definedName name="CAUCHO_PARA_SILLA_Y_315x110" localSheetId="26">[20]Materiales!#REF!</definedName>
    <definedName name="CAUCHO_PARA_SILLA_Y_315x110" localSheetId="27">[20]Materiales!#REF!</definedName>
    <definedName name="CAUCHO_PARA_SILLA_Y_315x110" localSheetId="28">[20]Materiales!#REF!</definedName>
    <definedName name="CAUCHO_PARA_SILLA_Y_315x110">[20]Materiales!#REF!</definedName>
    <definedName name="causa" localSheetId="31">#REF!</definedName>
    <definedName name="causa" localSheetId="10">#REF!</definedName>
    <definedName name="causa">#REF!</definedName>
    <definedName name="CB" localSheetId="43">#REF!</definedName>
    <definedName name="CB" localSheetId="31">#REF!</definedName>
    <definedName name="CB" localSheetId="38">#REF!</definedName>
    <definedName name="CB" localSheetId="37">#REF!</definedName>
    <definedName name="CB" localSheetId="41">#REF!</definedName>
    <definedName name="CB" localSheetId="10">#REF!</definedName>
    <definedName name="CB">#REF!</definedName>
    <definedName name="Cc" localSheetId="43">#REF!</definedName>
    <definedName name="Cc" localSheetId="38">#REF!</definedName>
    <definedName name="Cc" localSheetId="37">#REF!</definedName>
    <definedName name="Cc" localSheetId="41">#REF!</definedName>
    <definedName name="Cc" localSheetId="10">#REF!</definedName>
    <definedName name="Cc">#REF!</definedName>
    <definedName name="cccc" localSheetId="43">#REF!</definedName>
    <definedName name="cccc" localSheetId="38">#REF!</definedName>
    <definedName name="cccc" localSheetId="37">#REF!</definedName>
    <definedName name="cccc" localSheetId="41">#REF!</definedName>
    <definedName name="cccc" localSheetId="10">#REF!</definedName>
    <definedName name="cccc">#REF!</definedName>
    <definedName name="ccccc" localSheetId="4"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ContLab" localSheetId="31">#REF!</definedName>
    <definedName name="CContLab" localSheetId="10">#REF!</definedName>
    <definedName name="CContLab">#REF!</definedName>
    <definedName name="CContParts" localSheetId="31">#REF!</definedName>
    <definedName name="CContParts" localSheetId="10">#REF!</definedName>
    <definedName name="CContParts">#REF!</definedName>
    <definedName name="CCTO16" localSheetId="35">#REF!</definedName>
    <definedName name="CCTO16" localSheetId="4">#REF!</definedName>
    <definedName name="CCTO16" localSheetId="45">#REF!</definedName>
    <definedName name="CCTO16" localSheetId="10">#REF!</definedName>
    <definedName name="CCTO16">#REF!</definedName>
    <definedName name="CCTO17" localSheetId="35">#REF!</definedName>
    <definedName name="CCTO17" localSheetId="4">#REF!</definedName>
    <definedName name="CCTO17" localSheetId="45">#REF!</definedName>
    <definedName name="CCTO17" localSheetId="10">#REF!</definedName>
    <definedName name="CCTO17">#REF!</definedName>
    <definedName name="CCTO21" localSheetId="35">#REF!</definedName>
    <definedName name="CCTO21" localSheetId="4">#REF!</definedName>
    <definedName name="CCTO21" localSheetId="45">#REF!</definedName>
    <definedName name="CCTO21" localSheetId="10">#REF!</definedName>
    <definedName name="CCTO21">#REF!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9">#REF!</definedName>
    <definedName name="ccto210" localSheetId="30">#REF!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10">#REF!</definedName>
    <definedName name="ccto210">#REF!</definedName>
    <definedName name="CctoReforZapatas" localSheetId="35">#REF!</definedName>
    <definedName name="CctoReforZapatas" localSheetId="4">#REF!</definedName>
    <definedName name="CctoReforZapatas" localSheetId="45">#REF!</definedName>
    <definedName name="CctoReforZapatas" localSheetId="10">#REF!</definedName>
    <definedName name="CctoReforZapatas">#REF!</definedName>
    <definedName name="Cd" localSheetId="37">#REF!</definedName>
    <definedName name="Cd" localSheetId="10">#REF!</definedName>
    <definedName name="Cd">#REF!</definedName>
    <definedName name="CD_Aseo_ON" localSheetId="31">#REF!</definedName>
    <definedName name="CD_Aseo_ON" localSheetId="10">#REF!</definedName>
    <definedName name="CD_Aseo_ON">#REF!</definedName>
    <definedName name="CD_Caja_Med.Gas" localSheetId="31">#REF!</definedName>
    <definedName name="CD_Caja_Med.Gas" localSheetId="10">#REF!</definedName>
    <definedName name="CD_Caja_Med.Gas">#REF!</definedName>
    <definedName name="CD_Esmalte" localSheetId="31">#REF!</definedName>
    <definedName name="CD_Esmalte" localSheetId="10">#REF!</definedName>
    <definedName name="CD_Esmalte">#REF!</definedName>
    <definedName name="CD_Marmolina" localSheetId="31">#REF!</definedName>
    <definedName name="CD_Marmolina" localSheetId="10">#REF!</definedName>
    <definedName name="CD_Marmolina">#REF!</definedName>
    <definedName name="CD_Resanes" localSheetId="31">#REF!</definedName>
    <definedName name="CD_Resanes" localSheetId="10">#REF!</definedName>
    <definedName name="CD_Resanes">#REF!</definedName>
    <definedName name="CD_Retiro_Esc." localSheetId="31">#REF!</definedName>
    <definedName name="CD_Retiro_Esc." localSheetId="10">#REF!</definedName>
    <definedName name="CD_Retiro_Esc.">#REF!</definedName>
    <definedName name="CD_Silcoplast" localSheetId="31">#REF!</definedName>
    <definedName name="CD_Silcoplast" localSheetId="10">#REF!</definedName>
    <definedName name="CD_Silcoplast">#REF!</definedName>
    <definedName name="CD_Tierra_Negra" localSheetId="31">#REF!</definedName>
    <definedName name="CD_Tierra_Negra" localSheetId="10">#REF!</definedName>
    <definedName name="CD_Tierra_Negra">#REF!</definedName>
    <definedName name="CD_Vinilo" localSheetId="31">#REF!</definedName>
    <definedName name="CD_Vinilo" localSheetId="10">#REF!</definedName>
    <definedName name="CD_Vinilo">#REF!</definedName>
    <definedName name="cdcdc" localSheetId="4"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e" localSheetId="37">#REF!</definedName>
    <definedName name="Ce" localSheetId="10">#REF!</definedName>
    <definedName name="Ce">#REF!</definedName>
    <definedName name="CEBLANCO" localSheetId="37">#REF!</definedName>
    <definedName name="CEBLANCO" localSheetId="10">#REF!</definedName>
    <definedName name="CEBLANCO">#REF!</definedName>
    <definedName name="ceerf" localSheetId="4"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MENTO" localSheetId="43">#REF!</definedName>
    <definedName name="Cemento" localSheetId="31">'[21]LISTADO '!$F$8</definedName>
    <definedName name="CEMENTO" localSheetId="38">#REF!</definedName>
    <definedName name="CEMENTO" localSheetId="37">#REF!</definedName>
    <definedName name="CEMENTO" localSheetId="41">#REF!</definedName>
    <definedName name="CEMENTO" localSheetId="42">[60]Insum!$A$3:$H$63</definedName>
    <definedName name="CEMENTO" localSheetId="40">#REF!</definedName>
    <definedName name="CEMENTO" localSheetId="36">#REF!</definedName>
    <definedName name="CEMENTO">[33]Materiales!$F$27</definedName>
    <definedName name="Cemento_gris_Portland_tipo_I">'[61]lista de precio'!$B$11</definedName>
    <definedName name="Cera_para_pisos" localSheetId="31">'[37]L. MAT.'!#REF!</definedName>
    <definedName name="Cera_para_pisos">'[37]L. MAT.'!#REF!</definedName>
    <definedName name="CeramicaCocina" localSheetId="35">#REF!</definedName>
    <definedName name="CeramicaCocina" localSheetId="4">#REF!</definedName>
    <definedName name="CeramicaCocina" localSheetId="45">#REF!</definedName>
    <definedName name="CeramicaCocina" localSheetId="10">#REF!</definedName>
    <definedName name="CeramicaCocina">#REF!</definedName>
    <definedName name="CerámicaCocina" localSheetId="35">#REF!</definedName>
    <definedName name="CerámicaCocina" localSheetId="4">#REF!</definedName>
    <definedName name="CerámicaCocina" localSheetId="45">#REF!</definedName>
    <definedName name="CerámicaCocina" localSheetId="10">#REF!</definedName>
    <definedName name="CerámicaCocina">#REF!</definedName>
    <definedName name="CeramicaMeson" localSheetId="35">#REF!</definedName>
    <definedName name="CeramicaMeson" localSheetId="4">#REF!</definedName>
    <definedName name="CeramicaMeson" localSheetId="45">#REF!</definedName>
    <definedName name="CeramicaMeson" localSheetId="10">#REF!</definedName>
    <definedName name="CeramicaMeson">#REF!</definedName>
    <definedName name="CeramicaPisos" localSheetId="35">#REF!</definedName>
    <definedName name="CeramicaPisos" localSheetId="4">#REF!</definedName>
    <definedName name="CeramicaPisos" localSheetId="45">#REF!</definedName>
    <definedName name="CeramicaPisos" localSheetId="10">#REF!</definedName>
    <definedName name="CeramicaPisos">#REF!</definedName>
    <definedName name="CerchasMetalicas" localSheetId="35">#REF!</definedName>
    <definedName name="CerchasMetalicas" localSheetId="4">#REF!</definedName>
    <definedName name="CerchasMetalicas" localSheetId="45">#REF!</definedName>
    <definedName name="CerchasMetalicas" localSheetId="10">#REF!</definedName>
    <definedName name="CerchasMetalicas">#REF!</definedName>
    <definedName name="Cerramiento" localSheetId="35">#REF!</definedName>
    <definedName name="Cerramiento" localSheetId="4">#REF!</definedName>
    <definedName name="Cerramiento" localSheetId="45">#REF!</definedName>
    <definedName name="Cerramiento" localSheetId="10">#REF!</definedName>
    <definedName name="Cerramiento">#REF!</definedName>
    <definedName name="Cf" localSheetId="31">#REF!</definedName>
    <definedName name="Cf" localSheetId="37">#REF!</definedName>
    <definedName name="Cf" localSheetId="10">#REF!</definedName>
    <definedName name="Cf">#REF!</definedName>
    <definedName name="Cg" localSheetId="31">#REF!</definedName>
    <definedName name="Cg" localSheetId="37">#REF!</definedName>
    <definedName name="Cg" localSheetId="10">#REF!</definedName>
    <definedName name="Cg">#REF!</definedName>
    <definedName name="CGET" localSheetId="31">#REF!</definedName>
    <definedName name="CGET" localSheetId="10">#REF!</definedName>
    <definedName name="CGET">#REF!</definedName>
    <definedName name="Ch" localSheetId="37">#REF!</definedName>
    <definedName name="Ch" localSheetId="10">#REF!</definedName>
    <definedName name="Ch">#REF!</definedName>
    <definedName name="CH_Infra_Capex">[62]Workings!$H$299:$BR$299</definedName>
    <definedName name="Change_in_Cash" localSheetId="31" hidden="1">#REF!</definedName>
    <definedName name="Change_in_Cash" localSheetId="10" hidden="1">#REF!</definedName>
    <definedName name="Change_in_Cash" hidden="1">#REF!</definedName>
    <definedName name="Check_to_Cash" localSheetId="31" hidden="1">#REF!</definedName>
    <definedName name="Check_to_Cash" localSheetId="10" hidden="1">#REF!</definedName>
    <definedName name="Check_to_Cash" hidden="1">#REF!</definedName>
    <definedName name="CHINA" localSheetId="31">#REF!</definedName>
    <definedName name="CHINA" localSheetId="37">#REF!</definedName>
    <definedName name="CHINA" localSheetId="10">#REF!</definedName>
    <definedName name="CHINA">#REF!</definedName>
    <definedName name="Ci" localSheetId="37">#REF!</definedName>
    <definedName name="Ci" localSheetId="10">#REF!</definedName>
    <definedName name="Ci">#REF!</definedName>
    <definedName name="CICLOPEO" localSheetId="35">#REF!</definedName>
    <definedName name="CICLOPEO" localSheetId="4">#REF!</definedName>
    <definedName name="CICLOPEO" localSheetId="45">#REF!</definedName>
    <definedName name="CICLOPEO" localSheetId="10">#REF!</definedName>
    <definedName name="CICLOPEO">#REF!</definedName>
    <definedName name="cinta" localSheetId="43">[34]lisprecios!#REF!</definedName>
    <definedName name="cinta" localSheetId="31">[34]lisprecios!#REF!</definedName>
    <definedName name="cinta" localSheetId="38">[34]lisprecios!#REF!</definedName>
    <definedName name="cinta" localSheetId="37">[34]lisprecios!#REF!</definedName>
    <definedName name="cinta" localSheetId="41">[34]lisprecios!#REF!</definedName>
    <definedName name="cinta" localSheetId="40">[34]lisprecios!#REF!</definedName>
    <definedName name="cinta" localSheetId="36">[34]lisprecios!#REF!</definedName>
    <definedName name="cinta">[34]lisprecios!#REF!</definedName>
    <definedName name="Cinta_Schotch_super_33">'[26]LISTADO '!$F$64</definedName>
    <definedName name="Cinta_scotch_23">'[26]LISTADO '!$F$65</definedName>
    <definedName name="CINTA_V_15" localSheetId="43">#REF!</definedName>
    <definedName name="CINTA_V_15" localSheetId="31">#REF!</definedName>
    <definedName name="CINTA_V_15" localSheetId="38">#REF!</definedName>
    <definedName name="CINTA_V_15" localSheetId="37">#REF!</definedName>
    <definedName name="CINTA_V_15" localSheetId="41">#REF!</definedName>
    <definedName name="CINTA_V_15" localSheetId="10">#REF!</definedName>
    <definedName name="CINTA_V_15" localSheetId="40">#REF!</definedName>
    <definedName name="CINTA_V_15" localSheetId="36">#REF!</definedName>
    <definedName name="CINTA_V_15">#REF!</definedName>
    <definedName name="CIRCUITOS">[63]Circuitos!$C$2:$C$891</definedName>
    <definedName name="Cj" localSheetId="43">#REF!</definedName>
    <definedName name="Cj" localSheetId="31">#REF!</definedName>
    <definedName name="Cj" localSheetId="38">#REF!</definedName>
    <definedName name="Cj" localSheetId="37">#REF!</definedName>
    <definedName name="Cj" localSheetId="41">#REF!</definedName>
    <definedName name="Cj" localSheetId="10">#REF!</definedName>
    <definedName name="Cj" localSheetId="40">#REF!</definedName>
    <definedName name="Cj" localSheetId="36">#REF!</definedName>
    <definedName name="Cj">#REF!</definedName>
    <definedName name="Ck" localSheetId="43">#REF!</definedName>
    <definedName name="Ck" localSheetId="31">#REF!</definedName>
    <definedName name="Ck" localSheetId="38">#REF!</definedName>
    <definedName name="Ck" localSheetId="37">#REF!</definedName>
    <definedName name="Ck" localSheetId="41">#REF!</definedName>
    <definedName name="Ck" localSheetId="10">#REF!</definedName>
    <definedName name="Ck">#REF!</definedName>
    <definedName name="Clabe">#N/A</definedName>
    <definedName name="clase" localSheetId="31">#REF!</definedName>
    <definedName name="clase" localSheetId="10">#REF!</definedName>
    <definedName name="clase">#REF!</definedName>
    <definedName name="class2">'[46]REF - Listas'!$D$27:$D$28</definedName>
    <definedName name="class3">'[46]REF - Listas'!$F$4:$F$7</definedName>
    <definedName name="classification">'[46]REF - Listas'!$D$15:$D$24</definedName>
    <definedName name="Client" localSheetId="31">#REF!</definedName>
    <definedName name="Client" localSheetId="10">#REF!</definedName>
    <definedName name="Client">#REF!</definedName>
    <definedName name="Client_name" localSheetId="31">#REF!</definedName>
    <definedName name="Client_name" localSheetId="10">#REF!</definedName>
    <definedName name="Client_name">#REF!</definedName>
    <definedName name="Client_ref_number" localSheetId="31">#REF!</definedName>
    <definedName name="Client_ref_number" localSheetId="10">#REF!</definedName>
    <definedName name="Client_ref_number">#REF!</definedName>
    <definedName name="Cll" localSheetId="43">#REF!</definedName>
    <definedName name="Cll" localSheetId="38">#REF!</definedName>
    <definedName name="Cll" localSheetId="37">#REF!</definedName>
    <definedName name="Cll" localSheetId="41">#REF!</definedName>
    <definedName name="Cll" localSheetId="10">#REF!</definedName>
    <definedName name="Cll">#REF!</definedName>
    <definedName name="CLube" localSheetId="31">#REF!</definedName>
    <definedName name="CLube" localSheetId="10">#REF!</definedName>
    <definedName name="CLube">#REF!</definedName>
    <definedName name="Cm" localSheetId="37">#REF!</definedName>
    <definedName name="Cm" localSheetId="10">#REF!</definedName>
    <definedName name="Cm">#REF!</definedName>
    <definedName name="CMina">[64]Cuentas!$P$11:$P$111</definedName>
    <definedName name="cmuooo5" localSheetId="31">#REF!</definedName>
    <definedName name="cmuooo5" localSheetId="10">#REF!</definedName>
    <definedName name="cmuooo5">#REF!</definedName>
    <definedName name="Cn" localSheetId="31">#REF!</definedName>
    <definedName name="Cn" localSheetId="37">#REF!</definedName>
    <definedName name="Cn" localSheetId="10">#REF!</definedName>
    <definedName name="Cn">#REF!</definedName>
    <definedName name="Cñ" localSheetId="31">#REF!</definedName>
    <definedName name="Cñ" localSheetId="37">#REF!</definedName>
    <definedName name="Cñ" localSheetId="10">#REF!</definedName>
    <definedName name="Cñ">#REF!</definedName>
    <definedName name="Co" localSheetId="37">#REF!</definedName>
    <definedName name="Co" localSheetId="10">#REF!</definedName>
    <definedName name="Co">#REF!</definedName>
    <definedName name="Coal" localSheetId="31">#REF!</definedName>
    <definedName name="Coal" localSheetId="10">#REF!</definedName>
    <definedName name="Coal">#REF!</definedName>
    <definedName name="Coal_Closing_Stock" localSheetId="31">[65]INPUT_TEMP!#REF!</definedName>
    <definedName name="Coal_Closing_Stock">[65]INPUT_TEMP!#REF!</definedName>
    <definedName name="Coal_DB" localSheetId="31">#REF!</definedName>
    <definedName name="Coal_DB" localSheetId="10">#REF!</definedName>
    <definedName name="Coal_DB">#REF!</definedName>
    <definedName name="Coal1" localSheetId="31">#REF!</definedName>
    <definedName name="Coal1" localSheetId="10">#REF!</definedName>
    <definedName name="Coal1">#REF!</definedName>
    <definedName name="Coal2" localSheetId="31">'[59]NPV Summary'!#REF!</definedName>
    <definedName name="Coal2">'[59]NPV Summary'!#REF!</definedName>
    <definedName name="Coal3" localSheetId="31">'[59]NPV Summary'!#REF!</definedName>
    <definedName name="Coal3">'[59]NPV Summary'!#REF!</definedName>
    <definedName name="Coal4" localSheetId="31">#REF!</definedName>
    <definedName name="Coal4" localSheetId="10">#REF!</definedName>
    <definedName name="Coal4">#REF!</definedName>
    <definedName name="CoalFleet" localSheetId="31">#REF!</definedName>
    <definedName name="CoalFleet" localSheetId="10">#REF!</definedName>
    <definedName name="CoalFleet">#REF!</definedName>
    <definedName name="CoalLoad" localSheetId="31">#REF!</definedName>
    <definedName name="CoalLoad" localSheetId="10">#REF!</definedName>
    <definedName name="CoalLoad">#REF!</definedName>
    <definedName name="CoalOpCost" localSheetId="31">#REF!</definedName>
    <definedName name="CoalOpCost" localSheetId="10">#REF!</definedName>
    <definedName name="CoalOpCost">#REF!</definedName>
    <definedName name="CoalOverCap" localSheetId="31">#REF!</definedName>
    <definedName name="CoalOverCap" localSheetId="10">#REF!</definedName>
    <definedName name="CoalOverCap">#REF!</definedName>
    <definedName name="CoalPriceFac">[48]Sensitivities!$I$10</definedName>
    <definedName name="CoalRepl" localSheetId="31">#REF!</definedName>
    <definedName name="CoalRepl" localSheetId="10">#REF!</definedName>
    <definedName name="CoalRepl">#REF!</definedName>
    <definedName name="CoalUtil" localSheetId="31">#REF!</definedName>
    <definedName name="CoalUtil" localSheetId="10">#REF!</definedName>
    <definedName name="CoalUtil">#REF!</definedName>
    <definedName name="Cod" localSheetId="31">#REF!</definedName>
    <definedName name="Cod" localSheetId="10">#REF!</definedName>
    <definedName name="Cod">#REF!</definedName>
    <definedName name="COD_IND_IMPACTO" localSheetId="45">#REF!</definedName>
    <definedName name="COD_IND_IMPACTO" localSheetId="54">#REF!</definedName>
    <definedName name="COD_IND_IMPACTO" localSheetId="59">#REF!</definedName>
    <definedName name="COD_IND_IMPACTO" localSheetId="64">#REF!</definedName>
    <definedName name="COD_IND_IMPACTO" localSheetId="10">#REF!</definedName>
    <definedName name="COD_IND_IMPACTO">#REF!</definedName>
    <definedName name="CODO_45___3__GRAN_RADIO_C_x_E" localSheetId="37">#REF!</definedName>
    <definedName name="CODO_45___3__GRAN_RADIO_C_x_E" localSheetId="10">#REF!</definedName>
    <definedName name="CODO_45___3__GRAN_RADIO_C_x_E">#REF!</definedName>
    <definedName name="CODO_45___3__P.V.C" localSheetId="37">#REF!</definedName>
    <definedName name="CODO_45___3__P.V.C" localSheetId="10">#REF!</definedName>
    <definedName name="CODO_45___3__P.V.C">#REF!</definedName>
    <definedName name="CODO_45__2__P.V.C" localSheetId="37">#REF!</definedName>
    <definedName name="CODO_45__2__P.V.C" localSheetId="10">#REF!</definedName>
    <definedName name="CODO_45__2__P.V.C">#REF!</definedName>
    <definedName name="CODO_90___3__GRAN_RADIO_C_x_E" localSheetId="37">#REF!</definedName>
    <definedName name="CODO_90___3__GRAN_RADIO_C_x_E" localSheetId="10">#REF!</definedName>
    <definedName name="CODO_90___3__GRAN_RADIO_C_x_E">#REF!</definedName>
    <definedName name="CODO_90___3__P.V.C" localSheetId="37">#REF!</definedName>
    <definedName name="CODO_90___3__P.V.C" localSheetId="10">#REF!</definedName>
    <definedName name="CODO_90___3__P.V.C">#REF!</definedName>
    <definedName name="CODO_90_x_3__B_x_B" localSheetId="37">#REF!</definedName>
    <definedName name="CODO_90_x_3__B_x_B" localSheetId="10">#REF!</definedName>
    <definedName name="CODO_90_x_3__B_x_B">#REF!</definedName>
    <definedName name="CODO_90_x_3__B_x_EL" localSheetId="37">#REF!</definedName>
    <definedName name="CODO_90_x_3__B_x_EL" localSheetId="10">#REF!</definedName>
    <definedName name="CODO_90_x_3__B_x_EL">#REF!</definedName>
    <definedName name="CODO_P.V.C_90___1_2" localSheetId="37">#REF!</definedName>
    <definedName name="CODO_P.V.C_90___1_2" localSheetId="10">#REF!</definedName>
    <definedName name="CODO_P.V.C_90___1_2">#REF!</definedName>
    <definedName name="CODO_PVC_4" localSheetId="11">[20]Materiales!#REF!</definedName>
    <definedName name="CODO_PVC_4" localSheetId="12">[20]Materiales!#REF!</definedName>
    <definedName name="CODO_PVC_4" localSheetId="13">[20]Materiales!#REF!</definedName>
    <definedName name="CODO_PVC_4" localSheetId="14">[20]Materiales!#REF!</definedName>
    <definedName name="CODO_PVC_4" localSheetId="15">[20]Materiales!#REF!</definedName>
    <definedName name="CODO_PVC_4" localSheetId="16">[20]Materiales!#REF!</definedName>
    <definedName name="CODO_PVC_4" localSheetId="17">[20]Materiales!#REF!</definedName>
    <definedName name="CODO_PVC_4" localSheetId="18">[20]Materiales!#REF!</definedName>
    <definedName name="CODO_PVC_4" localSheetId="19">[20]Materiales!#REF!</definedName>
    <definedName name="CODO_PVC_4" localSheetId="20">[20]Materiales!#REF!</definedName>
    <definedName name="CODO_PVC_4" localSheetId="29">[20]Materiales!#REF!</definedName>
    <definedName name="CODO_PVC_4" localSheetId="30">[20]Materiales!#REF!</definedName>
    <definedName name="CODO_PVC_4" localSheetId="21">[20]Materiales!#REF!</definedName>
    <definedName name="CODO_PVC_4" localSheetId="22">[20]Materiales!#REF!</definedName>
    <definedName name="CODO_PVC_4" localSheetId="23">[20]Materiales!#REF!</definedName>
    <definedName name="CODO_PVC_4" localSheetId="24">[20]Materiales!#REF!</definedName>
    <definedName name="CODO_PVC_4" localSheetId="25">[20]Materiales!#REF!</definedName>
    <definedName name="CODO_PVC_4" localSheetId="26">[20]Materiales!#REF!</definedName>
    <definedName name="CODO_PVC_4" localSheetId="27">[20]Materiales!#REF!</definedName>
    <definedName name="CODO_PVC_4" localSheetId="28">[20]Materiales!#REF!</definedName>
    <definedName name="CODO_PVC_4">[20]Materiales!#REF!</definedName>
    <definedName name="CODO_PVC_6" localSheetId="11">[20]Materiales!#REF!</definedName>
    <definedName name="CODO_PVC_6" localSheetId="12">[20]Materiales!#REF!</definedName>
    <definedName name="CODO_PVC_6" localSheetId="13">[20]Materiales!#REF!</definedName>
    <definedName name="CODO_PVC_6" localSheetId="14">[20]Materiales!#REF!</definedName>
    <definedName name="CODO_PVC_6" localSheetId="15">[20]Materiales!#REF!</definedName>
    <definedName name="CODO_PVC_6" localSheetId="16">[20]Materiales!#REF!</definedName>
    <definedName name="CODO_PVC_6" localSheetId="17">[20]Materiales!#REF!</definedName>
    <definedName name="CODO_PVC_6" localSheetId="18">[20]Materiales!#REF!</definedName>
    <definedName name="CODO_PVC_6" localSheetId="19">[20]Materiales!#REF!</definedName>
    <definedName name="CODO_PVC_6" localSheetId="20">[20]Materiales!#REF!</definedName>
    <definedName name="CODO_PVC_6" localSheetId="29">[20]Materiales!#REF!</definedName>
    <definedName name="CODO_PVC_6" localSheetId="30">[20]Materiales!#REF!</definedName>
    <definedName name="CODO_PVC_6" localSheetId="21">[20]Materiales!#REF!</definedName>
    <definedName name="CODO_PVC_6" localSheetId="22">[20]Materiales!#REF!</definedName>
    <definedName name="CODO_PVC_6" localSheetId="23">[20]Materiales!#REF!</definedName>
    <definedName name="CODO_PVC_6" localSheetId="24">[20]Materiales!#REF!</definedName>
    <definedName name="CODO_PVC_6" localSheetId="25">[20]Materiales!#REF!</definedName>
    <definedName name="CODO_PVC_6" localSheetId="26">[20]Materiales!#REF!</definedName>
    <definedName name="CODO_PVC_6" localSheetId="27">[20]Materiales!#REF!</definedName>
    <definedName name="CODO_PVC_6" localSheetId="28">[20]Materiales!#REF!</definedName>
    <definedName name="CODO_PVC_6">[20]Materiales!#REF!</definedName>
    <definedName name="CODO_SANITARIO_PVC_45x110" localSheetId="11">[20]Materiales!#REF!</definedName>
    <definedName name="CODO_SANITARIO_PVC_45x110" localSheetId="12">[20]Materiales!#REF!</definedName>
    <definedName name="CODO_SANITARIO_PVC_45x110" localSheetId="13">[20]Materiales!#REF!</definedName>
    <definedName name="CODO_SANITARIO_PVC_45x110" localSheetId="14">[20]Materiales!#REF!</definedName>
    <definedName name="CODO_SANITARIO_PVC_45x110" localSheetId="15">[20]Materiales!#REF!</definedName>
    <definedName name="CODO_SANITARIO_PVC_45x110" localSheetId="16">[20]Materiales!#REF!</definedName>
    <definedName name="CODO_SANITARIO_PVC_45x110" localSheetId="17">[20]Materiales!#REF!</definedName>
    <definedName name="CODO_SANITARIO_PVC_45x110" localSheetId="18">[20]Materiales!#REF!</definedName>
    <definedName name="CODO_SANITARIO_PVC_45x110" localSheetId="19">[20]Materiales!#REF!</definedName>
    <definedName name="CODO_SANITARIO_PVC_45x110" localSheetId="20">[20]Materiales!#REF!</definedName>
    <definedName name="CODO_SANITARIO_PVC_45x110" localSheetId="29">[20]Materiales!#REF!</definedName>
    <definedName name="CODO_SANITARIO_PVC_45x110" localSheetId="30">[20]Materiales!#REF!</definedName>
    <definedName name="CODO_SANITARIO_PVC_45x110" localSheetId="21">[20]Materiales!#REF!</definedName>
    <definedName name="CODO_SANITARIO_PVC_45x110" localSheetId="22">[20]Materiales!#REF!</definedName>
    <definedName name="CODO_SANITARIO_PVC_45x110" localSheetId="23">[20]Materiales!#REF!</definedName>
    <definedName name="CODO_SANITARIO_PVC_45x110" localSheetId="24">[20]Materiales!#REF!</definedName>
    <definedName name="CODO_SANITARIO_PVC_45x110" localSheetId="25">[20]Materiales!#REF!</definedName>
    <definedName name="CODO_SANITARIO_PVC_45x110" localSheetId="26">[20]Materiales!#REF!</definedName>
    <definedName name="CODO_SANITARIO_PVC_45x110" localSheetId="27">[20]Materiales!#REF!</definedName>
    <definedName name="CODO_SANITARIO_PVC_45x110" localSheetId="28">[20]Materiales!#REF!</definedName>
    <definedName name="CODO_SANITARIO_PVC_45x110">[20]Materiales!#REF!</definedName>
    <definedName name="CODO_SANITARIO_PVC_45x160" localSheetId="11">[20]Materiales!#REF!</definedName>
    <definedName name="CODO_SANITARIO_PVC_45x160" localSheetId="12">[20]Materiales!#REF!</definedName>
    <definedName name="CODO_SANITARIO_PVC_45x160" localSheetId="13">[20]Materiales!#REF!</definedName>
    <definedName name="CODO_SANITARIO_PVC_45x160" localSheetId="14">[20]Materiales!#REF!</definedName>
    <definedName name="CODO_SANITARIO_PVC_45x160" localSheetId="15">[20]Materiales!#REF!</definedName>
    <definedName name="CODO_SANITARIO_PVC_45x160" localSheetId="16">[20]Materiales!#REF!</definedName>
    <definedName name="CODO_SANITARIO_PVC_45x160" localSheetId="17">[20]Materiales!#REF!</definedName>
    <definedName name="CODO_SANITARIO_PVC_45x160" localSheetId="18">[20]Materiales!#REF!</definedName>
    <definedName name="CODO_SANITARIO_PVC_45x160" localSheetId="19">[20]Materiales!#REF!</definedName>
    <definedName name="CODO_SANITARIO_PVC_45x160" localSheetId="20">[20]Materiales!#REF!</definedName>
    <definedName name="CODO_SANITARIO_PVC_45x160" localSheetId="29">[20]Materiales!#REF!</definedName>
    <definedName name="CODO_SANITARIO_PVC_45x160" localSheetId="30">[20]Materiales!#REF!</definedName>
    <definedName name="CODO_SANITARIO_PVC_45x160" localSheetId="21">[20]Materiales!#REF!</definedName>
    <definedName name="CODO_SANITARIO_PVC_45x160" localSheetId="22">[20]Materiales!#REF!</definedName>
    <definedName name="CODO_SANITARIO_PVC_45x160" localSheetId="23">[20]Materiales!#REF!</definedName>
    <definedName name="CODO_SANITARIO_PVC_45x160" localSheetId="24">[20]Materiales!#REF!</definedName>
    <definedName name="CODO_SANITARIO_PVC_45x160" localSheetId="25">[20]Materiales!#REF!</definedName>
    <definedName name="CODO_SANITARIO_PVC_45x160" localSheetId="26">[20]Materiales!#REF!</definedName>
    <definedName name="CODO_SANITARIO_PVC_45x160" localSheetId="27">[20]Materiales!#REF!</definedName>
    <definedName name="CODO_SANITARIO_PVC_45x160" localSheetId="28">[20]Materiales!#REF!</definedName>
    <definedName name="CODO_SANITARIO_PVC_45x160">[20]Materiales!#REF!</definedName>
    <definedName name="CODOS" localSheetId="31">#REF!</definedName>
    <definedName name="CODOS" localSheetId="10">#REF!</definedName>
    <definedName name="CODOS">#REF!</definedName>
    <definedName name="Codos_PVC_3" localSheetId="31">'[37]L. MAT.'!#REF!</definedName>
    <definedName name="Codos_PVC_3">'[37]L. MAT.'!#REF!</definedName>
    <definedName name="coe" localSheetId="31">#REF!</definedName>
    <definedName name="coe" localSheetId="10">#REF!</definedName>
    <definedName name="coe">#REF!</definedName>
    <definedName name="coeficienterugosidad">'[4]INFORMACIÓN REFERENCIA'!$B$90:$C$101</definedName>
    <definedName name="COHaul" localSheetId="31">#REF!</definedName>
    <definedName name="COHaul" localSheetId="10">#REF!</definedName>
    <definedName name="COHaul">#REF!</definedName>
    <definedName name="COLBOR" localSheetId="31">#REF!</definedName>
    <definedName name="COLBOR" localSheetId="10">#REF!</definedName>
    <definedName name="COLBOR">#REF!</definedName>
    <definedName name="COLLAR_DE_DERIVACION_2____1_2" localSheetId="43">#REF!</definedName>
    <definedName name="COLLAR_DE_DERIVACION_2____1_2" localSheetId="31">#REF!</definedName>
    <definedName name="COLLAR_DE_DERIVACION_2____1_2" localSheetId="38">#REF!</definedName>
    <definedName name="COLLAR_DE_DERIVACION_2____1_2" localSheetId="37">#REF!</definedName>
    <definedName name="COLLAR_DE_DERIVACION_2____1_2" localSheetId="41">#REF!</definedName>
    <definedName name="COLLAR_DE_DERIVACION_2____1_2" localSheetId="10">#REF!</definedName>
    <definedName name="COLLAR_DE_DERIVACION_2____1_2">#REF!</definedName>
    <definedName name="COLLAR_DE_DERIVACION_3____1_2" localSheetId="43">#REF!</definedName>
    <definedName name="COLLAR_DE_DERIVACION_3____1_2" localSheetId="38">#REF!</definedName>
    <definedName name="COLLAR_DE_DERIVACION_3____1_2" localSheetId="37">#REF!</definedName>
    <definedName name="COLLAR_DE_DERIVACION_3____1_2" localSheetId="41">#REF!</definedName>
    <definedName name="COLLAR_DE_DERIVACION_3____1_2" localSheetId="10">#REF!</definedName>
    <definedName name="COLLAR_DE_DERIVACION_3____1_2">#REF!</definedName>
    <definedName name="COLLAR_DE_DERIVACION_DE_HF_DE_3____1_2__PARA_INSTALACION_DE_VENTOSA_EN_TUBERIA_DE_P.V.C" localSheetId="43">#REF!</definedName>
    <definedName name="COLLAR_DE_DERIVACION_DE_HF_DE_3____1_2__PARA_INSTALACION_DE_VENTOSA_EN_TUBERIA_DE_P.V.C" localSheetId="38">#REF!</definedName>
    <definedName name="COLLAR_DE_DERIVACION_DE_HF_DE_3____1_2__PARA_INSTALACION_DE_VENTOSA_EN_TUBERIA_DE_P.V.C" localSheetId="37">#REF!</definedName>
    <definedName name="COLLAR_DE_DERIVACION_DE_HF_DE_3____1_2__PARA_INSTALACION_DE_VENTOSA_EN_TUBERIA_DE_P.V.C" localSheetId="41">#REF!</definedName>
    <definedName name="COLLAR_DE_DERIVACION_DE_HF_DE_3____1_2__PARA_INSTALACION_DE_VENTOSA_EN_TUBERIA_DE_P.V.C" localSheetId="10">#REF!</definedName>
    <definedName name="COLLAR_DE_DERIVACION_DE_HF_DE_3____1_2__PARA_INSTALACION_DE_VENTOSA_EN_TUBERIA_DE_P.V.C">#REF!</definedName>
    <definedName name="columna" localSheetId="43">[34]lisprecios!#REF!</definedName>
    <definedName name="columna" localSheetId="31">[34]lisprecios!#REF!</definedName>
    <definedName name="columna" localSheetId="38">[34]lisprecios!#REF!</definedName>
    <definedName name="columna" localSheetId="37">[34]lisprecios!#REF!</definedName>
    <definedName name="columna" localSheetId="41">[34]lisprecios!#REF!</definedName>
    <definedName name="columna" localSheetId="40">[34]lisprecios!#REF!</definedName>
    <definedName name="columna" localSheetId="36">[34]lisprecios!#REF!</definedName>
    <definedName name="columna">[34]lisprecios!#REF!</definedName>
    <definedName name="Columnetas15p20" localSheetId="35">#REF!</definedName>
    <definedName name="Columnetas15p20" localSheetId="4">#REF!</definedName>
    <definedName name="Columnetas15p20" localSheetId="45">#REF!</definedName>
    <definedName name="Columnetas15p20" localSheetId="10">#REF!</definedName>
    <definedName name="Columnetas15p20">#REF!</definedName>
    <definedName name="ComBid1" localSheetId="31">#REF!</definedName>
    <definedName name="ComBid1" localSheetId="10">#REF!</definedName>
    <definedName name="ComBid1">#REF!</definedName>
    <definedName name="ComBid1CurrCode" localSheetId="31">#REF!</definedName>
    <definedName name="ComBid1CurrCode" localSheetId="10">#REF!</definedName>
    <definedName name="ComBid1CurrCode">#REF!</definedName>
    <definedName name="ComBid1EvalTotal" localSheetId="31">#REF!</definedName>
    <definedName name="ComBid1EvalTotal" localSheetId="10">#REF!</definedName>
    <definedName name="ComBid1EvalTotal">#REF!</definedName>
    <definedName name="ComBid1LeadTime" localSheetId="31">#REF!</definedName>
    <definedName name="ComBid1LeadTime" localSheetId="10">#REF!</definedName>
    <definedName name="ComBid1LeadTime">#REF!</definedName>
    <definedName name="ComBid1Number" localSheetId="31">#REF!</definedName>
    <definedName name="ComBid1Number" localSheetId="10">#REF!</definedName>
    <definedName name="ComBid1Number">#REF!</definedName>
    <definedName name="ComBid1PayTerms" localSheetId="31">#REF!</definedName>
    <definedName name="ComBid1PayTerms" localSheetId="10">#REF!</definedName>
    <definedName name="ComBid1PayTerms">#REF!</definedName>
    <definedName name="ComBid1Penalty" localSheetId="31">#REF!</definedName>
    <definedName name="ComBid1Penalty" localSheetId="10">#REF!</definedName>
    <definedName name="ComBid1Penalty">#REF!</definedName>
    <definedName name="ComBid1PromiseDate" localSheetId="31">#REF!</definedName>
    <definedName name="ComBid1PromiseDate" localSheetId="10">#REF!</definedName>
    <definedName name="ComBid1PromiseDate">#REF!</definedName>
    <definedName name="ComBid1Rate" localSheetId="31">#REF!</definedName>
    <definedName name="ComBid1Rate" localSheetId="10">#REF!</definedName>
    <definedName name="ComBid1Rate">#REF!</definedName>
    <definedName name="ComBid1Retention" localSheetId="31">#REF!</definedName>
    <definedName name="ComBid1Retention" localSheetId="10">#REF!</definedName>
    <definedName name="ComBid1Retention">#REF!</definedName>
    <definedName name="ComBid1Total" localSheetId="31">#REF!</definedName>
    <definedName name="ComBid1Total" localSheetId="10">#REF!</definedName>
    <definedName name="ComBid1Total">#REF!</definedName>
    <definedName name="ComBid2" localSheetId="31">#REF!</definedName>
    <definedName name="ComBid2" localSheetId="10">#REF!</definedName>
    <definedName name="ComBid2">#REF!</definedName>
    <definedName name="ComBid2CurrCode" localSheetId="31">#REF!</definedName>
    <definedName name="ComBid2CurrCode" localSheetId="10">#REF!</definedName>
    <definedName name="ComBid2CurrCode">#REF!</definedName>
    <definedName name="ComBid2EvalTotal" localSheetId="31">#REF!</definedName>
    <definedName name="ComBid2EvalTotal" localSheetId="10">#REF!</definedName>
    <definedName name="ComBid2EvalTotal">#REF!</definedName>
    <definedName name="ComBid2LeadTime" localSheetId="31">#REF!</definedName>
    <definedName name="ComBid2LeadTime" localSheetId="10">#REF!</definedName>
    <definedName name="ComBid2LeadTime">#REF!</definedName>
    <definedName name="ComBid2Number" localSheetId="31">#REF!</definedName>
    <definedName name="ComBid2Number" localSheetId="10">#REF!</definedName>
    <definedName name="ComBid2Number">#REF!</definedName>
    <definedName name="ComBid2PayTerms" localSheetId="31">#REF!</definedName>
    <definedName name="ComBid2PayTerms" localSheetId="10">#REF!</definedName>
    <definedName name="ComBid2PayTerms">#REF!</definedName>
    <definedName name="ComBid2Penalty" localSheetId="31">#REF!</definedName>
    <definedName name="ComBid2Penalty" localSheetId="10">#REF!</definedName>
    <definedName name="ComBid2Penalty">#REF!</definedName>
    <definedName name="ComBid2PromiseDate" localSheetId="31">#REF!</definedName>
    <definedName name="ComBid2PromiseDate" localSheetId="10">#REF!</definedName>
    <definedName name="ComBid2PromiseDate">#REF!</definedName>
    <definedName name="ComBid2Rate" localSheetId="31">#REF!</definedName>
    <definedName name="ComBid2Rate" localSheetId="10">#REF!</definedName>
    <definedName name="ComBid2Rate">#REF!</definedName>
    <definedName name="ComBid2Retention" localSheetId="31">#REF!</definedName>
    <definedName name="ComBid2Retention" localSheetId="10">#REF!</definedName>
    <definedName name="ComBid2Retention">#REF!</definedName>
    <definedName name="ComBid2Total" localSheetId="31">#REF!</definedName>
    <definedName name="ComBid2Total" localSheetId="10">#REF!</definedName>
    <definedName name="ComBid2Total">#REF!</definedName>
    <definedName name="ComBid3" localSheetId="31">#REF!</definedName>
    <definedName name="ComBid3" localSheetId="10">#REF!</definedName>
    <definedName name="ComBid3">#REF!</definedName>
    <definedName name="ComBid3CurrCode" localSheetId="31">#REF!</definedName>
    <definedName name="ComBid3CurrCode" localSheetId="10">#REF!</definedName>
    <definedName name="ComBid3CurrCode">#REF!</definedName>
    <definedName name="ComBid3EvalTotal" localSheetId="31">#REF!</definedName>
    <definedName name="ComBid3EvalTotal" localSheetId="10">#REF!</definedName>
    <definedName name="ComBid3EvalTotal">#REF!</definedName>
    <definedName name="ComBid3LeadTime" localSheetId="31">#REF!</definedName>
    <definedName name="ComBid3LeadTime" localSheetId="10">#REF!</definedName>
    <definedName name="ComBid3LeadTime">#REF!</definedName>
    <definedName name="comBid3Number" localSheetId="31">#REF!</definedName>
    <definedName name="comBid3Number" localSheetId="10">#REF!</definedName>
    <definedName name="comBid3Number">#REF!</definedName>
    <definedName name="ComBid3PayTerms" localSheetId="31">#REF!</definedName>
    <definedName name="ComBid3PayTerms" localSheetId="10">#REF!</definedName>
    <definedName name="ComBid3PayTerms">#REF!</definedName>
    <definedName name="ComBid3Penalty" localSheetId="31">#REF!</definedName>
    <definedName name="ComBid3Penalty" localSheetId="10">#REF!</definedName>
    <definedName name="ComBid3Penalty">#REF!</definedName>
    <definedName name="ComBid3PromiseDate" localSheetId="31">#REF!</definedName>
    <definedName name="ComBid3PromiseDate" localSheetId="10">#REF!</definedName>
    <definedName name="ComBid3PromiseDate">#REF!</definedName>
    <definedName name="ComBid3Rate" localSheetId="31">#REF!</definedName>
    <definedName name="ComBid3Rate" localSheetId="10">#REF!</definedName>
    <definedName name="ComBid3Rate">#REF!</definedName>
    <definedName name="ComBid3Retention" localSheetId="31">#REF!</definedName>
    <definedName name="ComBid3Retention" localSheetId="10">#REF!</definedName>
    <definedName name="ComBid3Retention">#REF!</definedName>
    <definedName name="ComBid3Total" localSheetId="31">#REF!</definedName>
    <definedName name="ComBid3Total" localSheetId="10">#REF!</definedName>
    <definedName name="ComBid3Total">#REF!</definedName>
    <definedName name="ComBid4" localSheetId="31">#REF!</definedName>
    <definedName name="ComBid4" localSheetId="10">#REF!</definedName>
    <definedName name="ComBid4">#REF!</definedName>
    <definedName name="ComBid4CurrCode" localSheetId="31">#REF!</definedName>
    <definedName name="ComBid4CurrCode" localSheetId="10">#REF!</definedName>
    <definedName name="ComBid4CurrCode">#REF!</definedName>
    <definedName name="ComBid4EvalTotal" localSheetId="31">#REF!</definedName>
    <definedName name="ComBid4EvalTotal" localSheetId="10">#REF!</definedName>
    <definedName name="ComBid4EvalTotal">#REF!</definedName>
    <definedName name="ComBid4LeadTime" localSheetId="31">#REF!</definedName>
    <definedName name="ComBid4LeadTime" localSheetId="10">#REF!</definedName>
    <definedName name="ComBid4LeadTime">#REF!</definedName>
    <definedName name="ComBid4Number" localSheetId="31">#REF!</definedName>
    <definedName name="ComBid4Number" localSheetId="10">#REF!</definedName>
    <definedName name="ComBid4Number">#REF!</definedName>
    <definedName name="ComBid4PayTerms" localSheetId="31">#REF!</definedName>
    <definedName name="ComBid4PayTerms" localSheetId="10">#REF!</definedName>
    <definedName name="ComBid4PayTerms">#REF!</definedName>
    <definedName name="ComBid4Penalty" localSheetId="31">#REF!</definedName>
    <definedName name="ComBid4Penalty" localSheetId="10">#REF!</definedName>
    <definedName name="ComBid4Penalty">#REF!</definedName>
    <definedName name="ComBid4PromiseDate" localSheetId="31">#REF!</definedName>
    <definedName name="ComBid4PromiseDate" localSheetId="10">#REF!</definedName>
    <definedName name="ComBid4PromiseDate">#REF!</definedName>
    <definedName name="ComBid4Rate" localSheetId="31">#REF!</definedName>
    <definedName name="ComBid4Rate" localSheetId="10">#REF!</definedName>
    <definedName name="ComBid4Rate">#REF!</definedName>
    <definedName name="ComBid4Retention" localSheetId="31">#REF!</definedName>
    <definedName name="ComBid4Retention" localSheetId="10">#REF!</definedName>
    <definedName name="ComBid4Retention">#REF!</definedName>
    <definedName name="ComBid4Total" localSheetId="31">#REF!</definedName>
    <definedName name="ComBid4Total" localSheetId="10">#REF!</definedName>
    <definedName name="ComBid4Total">#REF!</definedName>
    <definedName name="ComBidRange" localSheetId="31">#REF!</definedName>
    <definedName name="ComBidRange" localSheetId="10">#REF!</definedName>
    <definedName name="ComBidRange">#REF!</definedName>
    <definedName name="Combustible" localSheetId="31">#REF!</definedName>
    <definedName name="Combustible" localSheetId="10">#REF!</definedName>
    <definedName name="Combustible">#REF!</definedName>
    <definedName name="CombustibleCostos" localSheetId="31">#REF!</definedName>
    <definedName name="CombustibleCostos" localSheetId="10">#REF!</definedName>
    <definedName name="CombustibleCostos">#REF!</definedName>
    <definedName name="COMEstAward_date" localSheetId="31">#REF!</definedName>
    <definedName name="COMEstAward_date" localSheetId="10">#REF!</definedName>
    <definedName name="COMEstAward_date">#REF!</definedName>
    <definedName name="COMJob_Number" localSheetId="31">#REF!</definedName>
    <definedName name="COMJob_Number" localSheetId="10">#REF!</definedName>
    <definedName name="COMJob_Number">#REF!</definedName>
    <definedName name="COMMR_description" localSheetId="31">#REF!</definedName>
    <definedName name="COMMR_description" localSheetId="10">#REF!</definedName>
    <definedName name="COMMR_description">#REF!</definedName>
    <definedName name="COMMRNumber" localSheetId="31">#REF!</definedName>
    <definedName name="COMMRNumber" localSheetId="10">#REF!</definedName>
    <definedName name="COMMRNumber">#REF!</definedName>
    <definedName name="comp">[66]PRESUP!$A:$IV</definedName>
    <definedName name="compactacion" localSheetId="43">#REF!</definedName>
    <definedName name="compactacion" localSheetId="31">#REF!</definedName>
    <definedName name="compactacion" localSheetId="38">#REF!</definedName>
    <definedName name="compactacion" localSheetId="37">#REF!</definedName>
    <definedName name="compactacion" localSheetId="41">#REF!</definedName>
    <definedName name="compactacion" localSheetId="10">#REF!</definedName>
    <definedName name="compactacion" localSheetId="40">#REF!</definedName>
    <definedName name="compactacion" localSheetId="36">#REF!</definedName>
    <definedName name="compactacion">#REF!</definedName>
    <definedName name="COMPenalty" localSheetId="31">#REF!</definedName>
    <definedName name="COMPenalty" localSheetId="10">#REF!</definedName>
    <definedName name="COMPenalty">#REF!</definedName>
    <definedName name="COMProject_Currency" localSheetId="31">#REF!</definedName>
    <definedName name="COMProject_Currency" localSheetId="10">#REF!</definedName>
    <definedName name="COMProject_Currency">#REF!</definedName>
    <definedName name="COMProject_name" localSheetId="31">#REF!</definedName>
    <definedName name="COMProject_name" localSheetId="10">#REF!</definedName>
    <definedName name="COMProject_name">#REF!</definedName>
    <definedName name="compuerta" localSheetId="11">[34]lisprecios!#REF!</definedName>
    <definedName name="compuerta" localSheetId="12">[34]lisprecios!#REF!</definedName>
    <definedName name="compuerta" localSheetId="13">[34]lisprecios!#REF!</definedName>
    <definedName name="compuerta" localSheetId="14">[34]lisprecios!#REF!</definedName>
    <definedName name="compuerta" localSheetId="15">[34]lisprecios!#REF!</definedName>
    <definedName name="compuerta" localSheetId="16">[34]lisprecios!#REF!</definedName>
    <definedName name="compuerta" localSheetId="17">[34]lisprecios!#REF!</definedName>
    <definedName name="compuerta" localSheetId="18">[34]lisprecios!#REF!</definedName>
    <definedName name="compuerta" localSheetId="19">[34]lisprecios!#REF!</definedName>
    <definedName name="compuerta" localSheetId="20">[34]lisprecios!#REF!</definedName>
    <definedName name="compuerta" localSheetId="29">[34]lisprecios!#REF!</definedName>
    <definedName name="compuerta" localSheetId="30">[34]lisprecios!#REF!</definedName>
    <definedName name="compuerta" localSheetId="21">[34]lisprecios!#REF!</definedName>
    <definedName name="compuerta" localSheetId="22">[34]lisprecios!#REF!</definedName>
    <definedName name="compuerta" localSheetId="23">[34]lisprecios!#REF!</definedName>
    <definedName name="compuerta" localSheetId="24">[34]lisprecios!#REF!</definedName>
    <definedName name="compuerta" localSheetId="25">[34]lisprecios!#REF!</definedName>
    <definedName name="compuerta" localSheetId="26">[34]lisprecios!#REF!</definedName>
    <definedName name="compuerta" localSheetId="27">[34]lisprecios!#REF!</definedName>
    <definedName name="compuerta" localSheetId="28">[34]lisprecios!#REF!</definedName>
    <definedName name="compuerta" localSheetId="43">[34]lisprecios!#REF!</definedName>
    <definedName name="compuerta" localSheetId="31">[34]lisprecios!#REF!</definedName>
    <definedName name="compuerta" localSheetId="38">[34]lisprecios!#REF!</definedName>
    <definedName name="compuerta" localSheetId="37">[34]lisprecios!#REF!</definedName>
    <definedName name="compuerta" localSheetId="41">[34]lisprecios!#REF!</definedName>
    <definedName name="compuerta" localSheetId="42">[34]lisprecios!#REF!</definedName>
    <definedName name="compuerta" localSheetId="40">[34]lisprecios!#REF!</definedName>
    <definedName name="compuerta" localSheetId="39">[34]lisprecios!#REF!</definedName>
    <definedName name="compuerta" localSheetId="36">[34]lisprecios!#REF!</definedName>
    <definedName name="compuerta">[34]lisprecios!#REF!</definedName>
    <definedName name="CON_3000" localSheetId="43">#REF!</definedName>
    <definedName name="CON_3000" localSheetId="31">#REF!</definedName>
    <definedName name="CON_3000" localSheetId="38">#REF!</definedName>
    <definedName name="CON_3000" localSheetId="37">#REF!</definedName>
    <definedName name="CON_3000" localSheetId="41">#REF!</definedName>
    <definedName name="CON_3000" localSheetId="10">#REF!</definedName>
    <definedName name="CON_3000" localSheetId="40">#REF!</definedName>
    <definedName name="CON_3000" localSheetId="36">#REF!</definedName>
    <definedName name="CON_3000">#REF!</definedName>
    <definedName name="CONCRE123" localSheetId="43">#REF!</definedName>
    <definedName name="CONCRE123" localSheetId="31">#REF!</definedName>
    <definedName name="CONCRE123" localSheetId="38">#REF!</definedName>
    <definedName name="CONCRE123" localSheetId="37">#REF!</definedName>
    <definedName name="CONCRE123" localSheetId="41">#REF!</definedName>
    <definedName name="CONCRE123" localSheetId="10">#REF!</definedName>
    <definedName name="CONCRE123">#REF!</definedName>
    <definedName name="CONCRE124" localSheetId="43">#REF!</definedName>
    <definedName name="CONCRE124" localSheetId="31">#REF!</definedName>
    <definedName name="CONCRE124" localSheetId="38">#REF!</definedName>
    <definedName name="CONCRE124" localSheetId="37">#REF!</definedName>
    <definedName name="CONCRE124" localSheetId="41">#REF!</definedName>
    <definedName name="CONCRE124" localSheetId="10">#REF!</definedName>
    <definedName name="CONCRE124">#REF!</definedName>
    <definedName name="concre15" localSheetId="37">#REF!</definedName>
    <definedName name="concre15" localSheetId="10">#REF!</definedName>
    <definedName name="concre15">#REF!</definedName>
    <definedName name="CONCRE25" localSheetId="37">#REF!</definedName>
    <definedName name="CONCRE25" localSheetId="10">#REF!</definedName>
    <definedName name="CONCRE25">#REF!</definedName>
    <definedName name="concre3000" localSheetId="37">#REF!</definedName>
    <definedName name="concre3000" localSheetId="10">#REF!</definedName>
    <definedName name="concre3000">#REF!</definedName>
    <definedName name="concre35" localSheetId="37">#REF!</definedName>
    <definedName name="concre35" localSheetId="10">#REF!</definedName>
    <definedName name="concre35">#REF!</definedName>
    <definedName name="concreto" localSheetId="31">'[67]APU''s'!#REF!</definedName>
    <definedName name="concreto">'[67]APU''s'!#REF!</definedName>
    <definedName name="Concreto_1500_psi" localSheetId="31">'[68]Análisis Básicos'!#REF!</definedName>
    <definedName name="Concreto_1500_psi">'[68]Análisis Básicos'!#REF!</definedName>
    <definedName name="Concreto_3000_PSI">'[21]Apu Basicos'!$F$40</definedName>
    <definedName name="Concreto13Mpa" localSheetId="35">#REF!</definedName>
    <definedName name="Concreto13Mpa" localSheetId="4">#REF!</definedName>
    <definedName name="Concreto13Mpa" localSheetId="45">#REF!</definedName>
    <definedName name="Concreto13Mpa" localSheetId="10">#REF!</definedName>
    <definedName name="Concreto13Mpa">#REF!</definedName>
    <definedName name="concreto14" localSheetId="31">#REF!</definedName>
    <definedName name="concreto14" localSheetId="37">#REF!</definedName>
    <definedName name="concreto14" localSheetId="10">#REF!</definedName>
    <definedName name="concreto14">#REF!</definedName>
    <definedName name="Concreto14Mpa" localSheetId="35">#REF!</definedName>
    <definedName name="Concreto14Mpa" localSheetId="4">#REF!</definedName>
    <definedName name="Concreto14Mpa" localSheetId="45">#REF!</definedName>
    <definedName name="Concreto14Mpa" localSheetId="10">#REF!</definedName>
    <definedName name="Concreto14Mpa">#REF!</definedName>
    <definedName name="Concreto17.5Mpa" localSheetId="35">#REF!</definedName>
    <definedName name="Concreto17.5Mpa" localSheetId="4">#REF!</definedName>
    <definedName name="Concreto17.5Mpa" localSheetId="45">#REF!</definedName>
    <definedName name="Concreto17.5Mpa" localSheetId="10">#REF!</definedName>
    <definedName name="Concreto17.5Mpa">#REF!</definedName>
    <definedName name="CONCRETO20" localSheetId="31">#REF!</definedName>
    <definedName name="CONCRETO20" localSheetId="37">#REF!</definedName>
    <definedName name="CONCRETO20" localSheetId="10">#REF!</definedName>
    <definedName name="CONCRETO20">#REF!</definedName>
    <definedName name="Concreto21Mpa" localSheetId="35">#REF!</definedName>
    <definedName name="Concreto21Mpa" localSheetId="4">#REF!</definedName>
    <definedName name="Concreto21Mpa" localSheetId="45">#REF!</definedName>
    <definedName name="Concreto21Mpa" localSheetId="10">#REF!</definedName>
    <definedName name="Concreto21Mpa">#REF!</definedName>
    <definedName name="concreto25" localSheetId="31">#REF!</definedName>
    <definedName name="concreto25" localSheetId="37">#REF!</definedName>
    <definedName name="concreto25" localSheetId="10">#REF!</definedName>
    <definedName name="concreto25">#REF!</definedName>
    <definedName name="CONCRETO30" localSheetId="37">#REF!</definedName>
    <definedName name="CONCRETO30" localSheetId="10">#REF!</definedName>
    <definedName name="CONCRETO30">#REF!</definedName>
    <definedName name="concreto3000" localSheetId="31">'[67]APU''s'!#REF!</definedName>
    <definedName name="concreto3000">'[67]APU''s'!#REF!</definedName>
    <definedName name="Concreto3000psi" localSheetId="35">#REF!</definedName>
    <definedName name="Concreto3000psi" localSheetId="4">#REF!</definedName>
    <definedName name="Concreto3000psi" localSheetId="45">#REF!</definedName>
    <definedName name="Concreto3000psi" localSheetId="10">#REF!</definedName>
    <definedName name="Concreto3000psi">#REF!</definedName>
    <definedName name="concreto35" localSheetId="31">#REF!</definedName>
    <definedName name="concreto35" localSheetId="37">#REF!</definedName>
    <definedName name="concreto35" localSheetId="10">#REF!</definedName>
    <definedName name="concreto35">#REF!</definedName>
    <definedName name="ConcretoCiclopeo" localSheetId="35">#REF!</definedName>
    <definedName name="ConcretoCiclopeo" localSheetId="4">#REF!</definedName>
    <definedName name="ConcretoCiclopeo" localSheetId="45">#REF!</definedName>
    <definedName name="ConcretoCiclopeo" localSheetId="10">#REF!</definedName>
    <definedName name="ConcretoCiclopeo">#REF!</definedName>
    <definedName name="ConcretoColumnas" localSheetId="35">#REF!</definedName>
    <definedName name="ConcretoColumnas" localSheetId="4">#REF!</definedName>
    <definedName name="ConcretoColumnas" localSheetId="45">#REF!</definedName>
    <definedName name="ConcretoColumnas" localSheetId="10">#REF!</definedName>
    <definedName name="ConcretoColumnas">#REF!</definedName>
    <definedName name="ConcretoElevaciones" localSheetId="35">#REF!</definedName>
    <definedName name="ConcretoElevaciones" localSheetId="4">#REF!</definedName>
    <definedName name="ConcretoElevaciones" localSheetId="45">#REF!</definedName>
    <definedName name="ConcretoElevaciones" localSheetId="10">#REF!</definedName>
    <definedName name="ConcretoElevaciones">#REF!</definedName>
    <definedName name="ConcretoEscalera" localSheetId="35">#REF!</definedName>
    <definedName name="ConcretoEscalera" localSheetId="4">#REF!</definedName>
    <definedName name="ConcretoEscalera" localSheetId="45">#REF!</definedName>
    <definedName name="ConcretoEscalera" localSheetId="10">#REF!</definedName>
    <definedName name="ConcretoEscalera">#REF!</definedName>
    <definedName name="ConcretoEscaleras" localSheetId="35">#REF!</definedName>
    <definedName name="ConcretoEscaleras" localSheetId="4">#REF!</definedName>
    <definedName name="ConcretoEscaleras" localSheetId="45">#REF!</definedName>
    <definedName name="ConcretoEscaleras" localSheetId="10">#REF!</definedName>
    <definedName name="ConcretoEscaleras">#REF!</definedName>
    <definedName name="ConcretoLosa" localSheetId="35">#REF!</definedName>
    <definedName name="ConcretoLosa" localSheetId="4">#REF!</definedName>
    <definedName name="ConcretoLosa" localSheetId="45">#REF!</definedName>
    <definedName name="ConcretoLosa" localSheetId="10">#REF!</definedName>
    <definedName name="ConcretoLosa">#REF!</definedName>
    <definedName name="ConcretoPavimentoE18cm" localSheetId="35">#REF!</definedName>
    <definedName name="ConcretoPavimentoE18cm" localSheetId="4">#REF!</definedName>
    <definedName name="ConcretoPavimentoE18cm" localSheetId="45">#REF!</definedName>
    <definedName name="ConcretoPavimentoE18cm" localSheetId="10">#REF!</definedName>
    <definedName name="ConcretoPavimentoE18cm">#REF!</definedName>
    <definedName name="concretoplaca" localSheetId="31">#REF!</definedName>
    <definedName name="concretoplaca" localSheetId="37">#REF!</definedName>
    <definedName name="concretoplaca" localSheetId="10">#REF!</definedName>
    <definedName name="concretoplaca">#REF!</definedName>
    <definedName name="ConcretoReZapatas" localSheetId="35">#REF!</definedName>
    <definedName name="ConcretoReZapatas" localSheetId="4">#REF!</definedName>
    <definedName name="ConcretoReZapatas" localSheetId="45">#REF!</definedName>
    <definedName name="ConcretoReZapatas" localSheetId="10">#REF!</definedName>
    <definedName name="ConcretoReZapatas">#REF!</definedName>
    <definedName name="ConcretoVigaCimentación" localSheetId="35">#REF!</definedName>
    <definedName name="ConcretoVigaCimentación" localSheetId="4">#REF!</definedName>
    <definedName name="ConcretoVigaCimentación" localSheetId="45">#REF!</definedName>
    <definedName name="ConcretoVigaCimentación" localSheetId="10">#REF!</definedName>
    <definedName name="ConcretoVigaCimentación">#REF!</definedName>
    <definedName name="ConcretoVigaCimiento" localSheetId="35">#REF!</definedName>
    <definedName name="ConcretoVigaCimiento" localSheetId="4">#REF!</definedName>
    <definedName name="ConcretoVigaCimiento" localSheetId="45">#REF!</definedName>
    <definedName name="ConcretoVigaCimiento" localSheetId="10">#REF!</definedName>
    <definedName name="ConcretoVigaCimiento">#REF!</definedName>
    <definedName name="CONDUCCION331">'[4]INFORMACIÓN REFERENCIA'!$B$122:$E$133</definedName>
    <definedName name="CONDUCCIONTABLA3.3.1">'[4]INFORMACIÓN REFERENCIA'!$B$122:$D$133</definedName>
    <definedName name="Conductores" localSheetId="31">#REF!</definedName>
    <definedName name="Conductores" localSheetId="10">#REF!</definedName>
    <definedName name="Conductores">#REF!</definedName>
    <definedName name="ConductoresCostos" localSheetId="31">#REF!</definedName>
    <definedName name="ConductoresCostos" localSheetId="10">#REF!</definedName>
    <definedName name="ConductoresCostos">#REF!</definedName>
    <definedName name="conexiondomiciliaria" localSheetId="31">#REF!</definedName>
    <definedName name="conexiondomiciliaria" localSheetId="37">#REF!</definedName>
    <definedName name="conexiondomiciliaria" localSheetId="10">#REF!</definedName>
    <definedName name="conexiondomiciliaria">#REF!</definedName>
    <definedName name="Congelar_Capital_Vencido" localSheetId="31">#REF!</definedName>
    <definedName name="Congelar_Capital_Vencido" localSheetId="10">#REF!</definedName>
    <definedName name="Congelar_Capital_Vencido">#REF!</definedName>
    <definedName name="cons" localSheetId="31">#REF!</definedName>
    <definedName name="cons" localSheetId="10">#REF!</definedName>
    <definedName name="cons">#REF!</definedName>
    <definedName name="CONSOLIDADO" localSheetId="31">#REF!</definedName>
    <definedName name="CONSOLIDADO" localSheetId="10">#REF!</definedName>
    <definedName name="CONSOLIDADO">#REF!</definedName>
    <definedName name="CONSORCIO" localSheetId="31">[13]UNIT081!#REF!</definedName>
    <definedName name="CONSORCIO">[13]UNIT081!#REF!</definedName>
    <definedName name="consum" localSheetId="31">#REF!</definedName>
    <definedName name="consum" localSheetId="10">#REF!</definedName>
    <definedName name="consum">#REF!</definedName>
    <definedName name="consumo">[69]consumo1!$A$1:$IV$65536</definedName>
    <definedName name="CONTADO" localSheetId="31">#REF!</definedName>
    <definedName name="CONTADO" localSheetId="10">#REF!</definedName>
    <definedName name="CONTADO">#REF!</definedName>
    <definedName name="ContLabCostOutput" localSheetId="31">#REF!</definedName>
    <definedName name="ContLabCostOutput" localSheetId="10">#REF!</definedName>
    <definedName name="ContLabCostOutput">#REF!</definedName>
    <definedName name="ContPartsCostOutput" localSheetId="31">#REF!</definedName>
    <definedName name="ContPartsCostOutput" localSheetId="10">#REF!</definedName>
    <definedName name="ContPartsCostOutput">#REF!</definedName>
    <definedName name="Contrato" localSheetId="31">#REF!</definedName>
    <definedName name="Contrato" localSheetId="10">#REF!</definedName>
    <definedName name="Contrato">#REF!</definedName>
    <definedName name="COPIA" localSheetId="31">#REF!</definedName>
    <definedName name="COPIA" localSheetId="10">#REF!</definedName>
    <definedName name="COPIA">#REF!</definedName>
    <definedName name="Coraza" localSheetId="31">#REF!</definedName>
    <definedName name="Coraza" localSheetId="10">#REF!</definedName>
    <definedName name="Coraza">#REF!</definedName>
    <definedName name="CorreasMetalicas" localSheetId="35">#REF!</definedName>
    <definedName name="CorreasMetalicas" localSheetId="4">#REF!</definedName>
    <definedName name="CorreasMetalicas" localSheetId="45">#REF!</definedName>
    <definedName name="CorreasMetalicas" localSheetId="10">#REF!</definedName>
    <definedName name="CorreasMetalicas">#REF!</definedName>
    <definedName name="corte" localSheetId="37">#REF!</definedName>
    <definedName name="corte" localSheetId="10">#REF!</definedName>
    <definedName name="corte">#REF!</definedName>
    <definedName name="CORTE_Y_SELLO_DE_JUNTAS" localSheetId="11">[20]Materiales!#REF!</definedName>
    <definedName name="CORTE_Y_SELLO_DE_JUNTAS" localSheetId="12">[20]Materiales!#REF!</definedName>
    <definedName name="CORTE_Y_SELLO_DE_JUNTAS" localSheetId="13">[20]Materiales!#REF!</definedName>
    <definedName name="CORTE_Y_SELLO_DE_JUNTAS" localSheetId="14">[20]Materiales!#REF!</definedName>
    <definedName name="CORTE_Y_SELLO_DE_JUNTAS" localSheetId="15">[20]Materiales!#REF!</definedName>
    <definedName name="CORTE_Y_SELLO_DE_JUNTAS" localSheetId="16">[20]Materiales!#REF!</definedName>
    <definedName name="CORTE_Y_SELLO_DE_JUNTAS" localSheetId="17">[20]Materiales!#REF!</definedName>
    <definedName name="CORTE_Y_SELLO_DE_JUNTAS" localSheetId="18">[20]Materiales!#REF!</definedName>
    <definedName name="CORTE_Y_SELLO_DE_JUNTAS" localSheetId="19">[20]Materiales!#REF!</definedName>
    <definedName name="CORTE_Y_SELLO_DE_JUNTAS" localSheetId="20">[20]Materiales!#REF!</definedName>
    <definedName name="CORTE_Y_SELLO_DE_JUNTAS" localSheetId="29">[20]Materiales!#REF!</definedName>
    <definedName name="CORTE_Y_SELLO_DE_JUNTAS" localSheetId="30">[20]Materiales!#REF!</definedName>
    <definedName name="CORTE_Y_SELLO_DE_JUNTAS" localSheetId="21">[20]Materiales!#REF!</definedName>
    <definedName name="CORTE_Y_SELLO_DE_JUNTAS" localSheetId="22">[20]Materiales!#REF!</definedName>
    <definedName name="CORTE_Y_SELLO_DE_JUNTAS" localSheetId="23">[20]Materiales!#REF!</definedName>
    <definedName name="CORTE_Y_SELLO_DE_JUNTAS" localSheetId="24">[20]Materiales!#REF!</definedName>
    <definedName name="CORTE_Y_SELLO_DE_JUNTAS" localSheetId="25">[20]Materiales!#REF!</definedName>
    <definedName name="CORTE_Y_SELLO_DE_JUNTAS" localSheetId="26">[20]Materiales!#REF!</definedName>
    <definedName name="CORTE_Y_SELLO_DE_JUNTAS" localSheetId="27">[20]Materiales!#REF!</definedName>
    <definedName name="CORTE_Y_SELLO_DE_JUNTAS" localSheetId="28">[20]Materiales!#REF!</definedName>
    <definedName name="CORTE_Y_SELLO_DE_JUNTAS">[20]Materiales!#REF!</definedName>
    <definedName name="corterocoso" localSheetId="43">#REF!</definedName>
    <definedName name="corterocoso" localSheetId="38">#REF!</definedName>
    <definedName name="corterocoso" localSheetId="37">#REF!</definedName>
    <definedName name="corterocoso" localSheetId="41">#REF!</definedName>
    <definedName name="corterocoso" localSheetId="10">#REF!</definedName>
    <definedName name="corterocoso">#REF!</definedName>
    <definedName name="cortes" localSheetId="11">'[70]Ejec-1'!$X$1:$X$4</definedName>
    <definedName name="cortes" localSheetId="12">'[70]Ejec-1'!$X$1:$X$4</definedName>
    <definedName name="cortes" localSheetId="13">'[70]Ejec-1'!$X$1:$X$4</definedName>
    <definedName name="cortes" localSheetId="14">'[70]Ejec-1'!$X$1:$X$4</definedName>
    <definedName name="cortes" localSheetId="15">'[70]Ejec-1'!$X$1:$X$4</definedName>
    <definedName name="cortes" localSheetId="16">'[70]Ejec-1'!$X$1:$X$4</definedName>
    <definedName name="cortes" localSheetId="17">'[70]Ejec-1'!$X$1:$X$4</definedName>
    <definedName name="cortes" localSheetId="18">'[70]Ejec-1'!$X$1:$X$4</definedName>
    <definedName name="cortes" localSheetId="19">'[70]Ejec-1'!$X$1:$X$4</definedName>
    <definedName name="cortes" localSheetId="20">'[70]Ejec-1'!$X$1:$X$4</definedName>
    <definedName name="cortes" localSheetId="29">'[70]Ejec-1'!$X$1:$X$4</definedName>
    <definedName name="cortes" localSheetId="30">'[70]Ejec-1'!$X$1:$X$4</definedName>
    <definedName name="cortes" localSheetId="21">'[70]Ejec-1'!$X$1:$X$4</definedName>
    <definedName name="cortes" localSheetId="22">'[70]Ejec-1'!$X$1:$X$4</definedName>
    <definedName name="cortes" localSheetId="23">'[70]Ejec-1'!$X$1:$X$4</definedName>
    <definedName name="cortes" localSheetId="24">'[70]Ejec-1'!$X$1:$X$4</definedName>
    <definedName name="cortes" localSheetId="25">'[70]Ejec-1'!$X$1:$X$4</definedName>
    <definedName name="cortes" localSheetId="26">'[70]Ejec-1'!$X$1:$X$4</definedName>
    <definedName name="cortes" localSheetId="27">'[70]Ejec-1'!$X$1:$X$4</definedName>
    <definedName name="cortes" localSheetId="28">'[70]Ejec-1'!$X$1:$X$4</definedName>
    <definedName name="cortes" localSheetId="42">'[70]Ejec-1'!$X$1:$X$4</definedName>
    <definedName name="cortes" localSheetId="39">'[70]Ejec-1'!$X$1:$X$4</definedName>
    <definedName name="cortes">'[71]Ejec-1'!$X$1:$X$4</definedName>
    <definedName name="cost_analysis" localSheetId="31">#REF!</definedName>
    <definedName name="cost_analysis" localSheetId="10">#REF!</definedName>
    <definedName name="cost_analysis">#REF!</definedName>
    <definedName name="COST_CENTRES">'[72]C - CENTROS DE COSTO Y GASTOS'!$A$5:$B$248</definedName>
    <definedName name="CostCode">'[73]cost codes'!$B$2:$F$54</definedName>
    <definedName name="Costo_Indctos" localSheetId="31">#REF!</definedName>
    <definedName name="Costo_Indctos" localSheetId="10">#REF!</definedName>
    <definedName name="Costo_Indctos">#REF!</definedName>
    <definedName name="COSTOPERSONALTABLA1.5.3">'[4]INFORMACIÓN REFERENCIA'!$B$542:$F$545</definedName>
    <definedName name="COSTOPERSONALTABLA1.5.4">'[4]INFORMACIÓN REFERENCIA'!$B$549:$G$560</definedName>
    <definedName name="COSTOPERSONALTABLA1.5.5">'[4]INFORMACIÓN REFERENCIA'!$B$564:$G$621</definedName>
    <definedName name="COSTOREDESALCTABLA7.4" localSheetId="31">#REF!</definedName>
    <definedName name="COSTOREDESALCTABLA7.4" localSheetId="10">#REF!</definedName>
    <definedName name="COSTOREDESALCTABLA7.4">#REF!</definedName>
    <definedName name="COSTOREDESTABLA7.3" localSheetId="31">#REF!</definedName>
    <definedName name="COSTOREDESTABLA7.3" localSheetId="10">#REF!</definedName>
    <definedName name="COSTOREDESTABLA7.3">#REF!</definedName>
    <definedName name="COSTOSCONDUCCIONACU">'[4]BD COSTOS UNIDAD CONSTRUCTIVA'!$B$34:$J$49</definedName>
    <definedName name="COTAS">'[74]cotas '!$A$1:$H$184</definedName>
    <definedName name="count">'[62]Inputs-SUMMARY'!$H$3:$BR$3</definedName>
    <definedName name="counter">[65]ASSUMPTIONS!$H$6:$AP$6</definedName>
    <definedName name="COUNTRY_OF_ORIGIN" localSheetId="31">#REF!</definedName>
    <definedName name="COUNTRY_OF_ORIGIN" localSheetId="10">#REF!</definedName>
    <definedName name="COUNTRY_OF_ORIGIN">#REF!</definedName>
    <definedName name="cp" localSheetId="31">#REF!</definedName>
    <definedName name="cp" localSheetId="10">#REF!</definedName>
    <definedName name="cp">#REF!</definedName>
    <definedName name="CPlanta">[64]Cuentas!$S$11:$S$56</definedName>
    <definedName name="Cq" localSheetId="43">#REF!</definedName>
    <definedName name="Cq" localSheetId="31">#REF!</definedName>
    <definedName name="Cq" localSheetId="38">#REF!</definedName>
    <definedName name="Cq" localSheetId="37">#REF!</definedName>
    <definedName name="Cq" localSheetId="41">#REF!</definedName>
    <definedName name="Cq" localSheetId="10">#REF!</definedName>
    <definedName name="Cq">#REF!</definedName>
    <definedName name="Cr" localSheetId="43">#REF!</definedName>
    <definedName name="Cr" localSheetId="31">#REF!</definedName>
    <definedName name="Cr" localSheetId="38">#REF!</definedName>
    <definedName name="Cr" localSheetId="37">#REF!</definedName>
    <definedName name="Cr" localSheetId="41">#REF!</definedName>
    <definedName name="Cr" localSheetId="10">#REF!</definedName>
    <definedName name="Cr">#REF!</definedName>
    <definedName name="CRandM" localSheetId="31">#REF!</definedName>
    <definedName name="CRandM" localSheetId="10">#REF!</definedName>
    <definedName name="CRandM">#REF!</definedName>
    <definedName name="CREDITO" localSheetId="31">#REF!</definedName>
    <definedName name="CREDITO" localSheetId="10">#REF!</definedName>
    <definedName name="CREDITO">#REF!</definedName>
    <definedName name="Criticos" localSheetId="31">#REF!</definedName>
    <definedName name="Criticos" localSheetId="10">#REF!</definedName>
    <definedName name="Criticos">#REF!</definedName>
    <definedName name="CRP" localSheetId="31">#REF!</definedName>
    <definedName name="CRP" localSheetId="10">#REF!</definedName>
    <definedName name="CRP">#REF!</definedName>
    <definedName name="crrc" localSheetId="31">#REF!</definedName>
    <definedName name="crrc" localSheetId="10">#REF!</definedName>
    <definedName name="crrc">#REF!</definedName>
    <definedName name="crrd" localSheetId="31">#REF!</definedName>
    <definedName name="crrd" localSheetId="10">#REF!</definedName>
    <definedName name="crrd">#REF!</definedName>
    <definedName name="CRUCE_200_CANAL_S1" localSheetId="43">#REF!</definedName>
    <definedName name="CRUCE_200_CANAL_S1" localSheetId="38">#REF!</definedName>
    <definedName name="CRUCE_200_CANAL_S1" localSheetId="37">#REF!</definedName>
    <definedName name="CRUCE_200_CANAL_S1" localSheetId="41">#REF!</definedName>
    <definedName name="CRUCE_200_CANAL_S1" localSheetId="10">#REF!</definedName>
    <definedName name="CRUCE_200_CANAL_S1">#REF!</definedName>
    <definedName name="CRUCE_200_CANAL_S2" localSheetId="37">#REF!</definedName>
    <definedName name="CRUCE_200_CANAL_S2" localSheetId="10">#REF!</definedName>
    <definedName name="CRUCE_200_CANAL_S2">#REF!</definedName>
    <definedName name="CRUCE_200_CANAL_S3" localSheetId="37">#REF!</definedName>
    <definedName name="CRUCE_200_CANAL_S3" localSheetId="10">#REF!</definedName>
    <definedName name="CRUCE_200_CANAL_S3">#REF!</definedName>
    <definedName name="CRUCE_200_CANAL_S4" localSheetId="37">#REF!</definedName>
    <definedName name="CRUCE_200_CANAL_S4" localSheetId="10">#REF!</definedName>
    <definedName name="CRUCE_200_CANAL_S4">#REF!</definedName>
    <definedName name="CRUCE_200_CANAL_S5" localSheetId="37">#REF!</definedName>
    <definedName name="CRUCE_200_CANAL_S5" localSheetId="10">#REF!</definedName>
    <definedName name="CRUCE_200_CANAL_S5">#REF!</definedName>
    <definedName name="CRUCE_200_CANAL_S6" localSheetId="37">#REF!</definedName>
    <definedName name="CRUCE_200_CANAL_S6" localSheetId="10">#REF!</definedName>
    <definedName name="CRUCE_200_CANAL_S6">#REF!</definedName>
    <definedName name="CRUCE_8__A_S1" localSheetId="37">#REF!</definedName>
    <definedName name="CRUCE_8__A_S1" localSheetId="10">#REF!</definedName>
    <definedName name="CRUCE_8__A_S1">#REF!</definedName>
    <definedName name="CRUCE_8__A_S2" localSheetId="37">#REF!</definedName>
    <definedName name="CRUCE_8__A_S2" localSheetId="10">#REF!</definedName>
    <definedName name="CRUCE_8__A_S2">#REF!</definedName>
    <definedName name="CRUCE_8__A_S3" localSheetId="37">#REF!</definedName>
    <definedName name="CRUCE_8__A_S3" localSheetId="10">#REF!</definedName>
    <definedName name="CRUCE_8__A_S3">#REF!</definedName>
    <definedName name="CRUCE_8__A_S4" localSheetId="37">#REF!</definedName>
    <definedName name="CRUCE_8__A_S4" localSheetId="10">#REF!</definedName>
    <definedName name="CRUCE_8__A_S4">#REF!</definedName>
    <definedName name="CRUCE_8__A_S5" localSheetId="37">#REF!</definedName>
    <definedName name="CRUCE_8__A_S5" localSheetId="10">#REF!</definedName>
    <definedName name="CRUCE_8__A_S5">#REF!</definedName>
    <definedName name="CRUCE_8__A_S6" localSheetId="37">#REF!</definedName>
    <definedName name="CRUCE_8__A_S6" localSheetId="10">#REF!</definedName>
    <definedName name="CRUCE_8__A_S6">#REF!</definedName>
    <definedName name="CRUCE12__A_S1" localSheetId="37">#REF!</definedName>
    <definedName name="CRUCE12__A_S1" localSheetId="10">#REF!</definedName>
    <definedName name="CRUCE12__A_S1">#REF!</definedName>
    <definedName name="CRUCE12__A_S2" localSheetId="37">#REF!</definedName>
    <definedName name="CRUCE12__A_S2" localSheetId="10">#REF!</definedName>
    <definedName name="CRUCE12__A_S2">#REF!</definedName>
    <definedName name="CRUCE12__A_S3" localSheetId="37">#REF!</definedName>
    <definedName name="CRUCE12__A_S3" localSheetId="10">#REF!</definedName>
    <definedName name="CRUCE12__A_S3">#REF!</definedName>
    <definedName name="CRUCE12__A_S4" localSheetId="37">#REF!</definedName>
    <definedName name="CRUCE12__A_S4" localSheetId="10">#REF!</definedName>
    <definedName name="CRUCE12__A_S4">#REF!</definedName>
    <definedName name="CRUCE12__A_S5" localSheetId="37">#REF!</definedName>
    <definedName name="CRUCE12__A_S5" localSheetId="10">#REF!</definedName>
    <definedName name="CRUCE12__A_S5">#REF!</definedName>
    <definedName name="CRUCE12__A_S6" localSheetId="37">#REF!</definedName>
    <definedName name="CRUCE12__A_S6" localSheetId="10">#REF!</definedName>
    <definedName name="CRUCE12__A_S6">#REF!</definedName>
    <definedName name="CRUCE12_B_S1" localSheetId="37">#REF!</definedName>
    <definedName name="CRUCE12_B_S1" localSheetId="10">#REF!</definedName>
    <definedName name="CRUCE12_B_S1">#REF!</definedName>
    <definedName name="CRUCE12_B_S2" localSheetId="37">#REF!</definedName>
    <definedName name="CRUCE12_B_S2" localSheetId="10">#REF!</definedName>
    <definedName name="CRUCE12_B_S2">#REF!</definedName>
    <definedName name="CRUCE12_B_S3" localSheetId="37">#REF!</definedName>
    <definedName name="CRUCE12_B_S3" localSheetId="10">#REF!</definedName>
    <definedName name="CRUCE12_B_S3">#REF!</definedName>
    <definedName name="CRUCE12_B_S4" localSheetId="37">#REF!</definedName>
    <definedName name="CRUCE12_B_S4" localSheetId="10">#REF!</definedName>
    <definedName name="CRUCE12_B_S4">#REF!</definedName>
    <definedName name="CRUCE12_B_S5" localSheetId="37">#REF!</definedName>
    <definedName name="CRUCE12_B_S5" localSheetId="10">#REF!</definedName>
    <definedName name="CRUCE12_B_S5">#REF!</definedName>
    <definedName name="CRUCE12_B_S6" localSheetId="37">#REF!</definedName>
    <definedName name="CRUCE12_B_S6" localSheetId="10">#REF!</definedName>
    <definedName name="CRUCE12_B_S6">#REF!</definedName>
    <definedName name="CRUCE160_CANAL_S1" localSheetId="37">#REF!</definedName>
    <definedName name="CRUCE160_CANAL_S1" localSheetId="10">#REF!</definedName>
    <definedName name="CRUCE160_CANAL_S1">#REF!</definedName>
    <definedName name="CRUCE160_CANAL_S2" localSheetId="37">#REF!</definedName>
    <definedName name="CRUCE160_CANAL_S2" localSheetId="10">#REF!</definedName>
    <definedName name="CRUCE160_CANAL_S2">#REF!</definedName>
    <definedName name="CRUCE160_CANAL_S3" localSheetId="37">#REF!</definedName>
    <definedName name="CRUCE160_CANAL_S3" localSheetId="10">#REF!</definedName>
    <definedName name="CRUCE160_CANAL_S3">#REF!</definedName>
    <definedName name="CRUCE160_CANAL_S4" localSheetId="37">#REF!</definedName>
    <definedName name="CRUCE160_CANAL_S4" localSheetId="10">#REF!</definedName>
    <definedName name="CRUCE160_CANAL_S4">#REF!</definedName>
    <definedName name="CRUCE160_CANAL_S5" localSheetId="37">#REF!</definedName>
    <definedName name="CRUCE160_CANAL_S5" localSheetId="10">#REF!</definedName>
    <definedName name="CRUCE160_CANAL_S5">#REF!</definedName>
    <definedName name="CRUCE160_CANAL_S6" localSheetId="37">#REF!</definedName>
    <definedName name="CRUCE160_CANAL_S6" localSheetId="10">#REF!</definedName>
    <definedName name="CRUCE160_CANAL_S6">#REF!</definedName>
    <definedName name="CRUCE90_CANAL_S1" localSheetId="37">#REF!</definedName>
    <definedName name="CRUCE90_CANAL_S1" localSheetId="10">#REF!</definedName>
    <definedName name="CRUCE90_CANAL_S1">#REF!</definedName>
    <definedName name="CRUCE90_CANAL_S2" localSheetId="37">#REF!</definedName>
    <definedName name="CRUCE90_CANAL_S2" localSheetId="10">#REF!</definedName>
    <definedName name="CRUCE90_CANAL_S2">#REF!</definedName>
    <definedName name="CRUCE90_CANAL_S3" localSheetId="37">#REF!</definedName>
    <definedName name="CRUCE90_CANAL_S3" localSheetId="10">#REF!</definedName>
    <definedName name="CRUCE90_CANAL_S3">#REF!</definedName>
    <definedName name="CRUCE90_CANAL_S4" localSheetId="37">#REF!</definedName>
    <definedName name="CRUCE90_CANAL_S4" localSheetId="10">#REF!</definedName>
    <definedName name="CRUCE90_CANAL_S4">#REF!</definedName>
    <definedName name="CRUCE90_CANAL_S5" localSheetId="37">#REF!</definedName>
    <definedName name="CRUCE90_CANAL_S5" localSheetId="10">#REF!</definedName>
    <definedName name="CRUCE90_CANAL_S5">#REF!</definedName>
    <definedName name="CRUCE90_CANAL_S6" localSheetId="37">#REF!</definedName>
    <definedName name="CRUCE90_CANAL_S6" localSheetId="10">#REF!</definedName>
    <definedName name="CRUCE90_CANAL_S6">#REF!</definedName>
    <definedName name="CRUCE90_S1" localSheetId="37">#REF!</definedName>
    <definedName name="CRUCE90_S1" localSheetId="10">#REF!</definedName>
    <definedName name="CRUCE90_S1">#REF!</definedName>
    <definedName name="CRUCE90_S2" localSheetId="37">#REF!</definedName>
    <definedName name="CRUCE90_S2" localSheetId="10">#REF!</definedName>
    <definedName name="CRUCE90_S2">#REF!</definedName>
    <definedName name="CRUCE90_S3" localSheetId="37">#REF!</definedName>
    <definedName name="CRUCE90_S3" localSheetId="10">#REF!</definedName>
    <definedName name="CRUCE90_S3">#REF!</definedName>
    <definedName name="CRUCE90_S4" localSheetId="37">#REF!</definedName>
    <definedName name="CRUCE90_S4" localSheetId="10">#REF!</definedName>
    <definedName name="CRUCE90_S4">#REF!</definedName>
    <definedName name="CRUCE90_S5" localSheetId="37">#REF!</definedName>
    <definedName name="CRUCE90_S5" localSheetId="10">#REF!</definedName>
    <definedName name="CRUCE90_S5">#REF!</definedName>
    <definedName name="CRUCE90_S6" localSheetId="37">#REF!</definedName>
    <definedName name="CRUCE90_S6" localSheetId="10">#REF!</definedName>
    <definedName name="CRUCE90_S6">#REF!</definedName>
    <definedName name="Cruceta_metálica_en_ángulo_de__2m_x_2_5__x_2_5__x_1_4_.">"Prueba1"</definedName>
    <definedName name="Cs" localSheetId="11">#REF!</definedName>
    <definedName name="Cs" localSheetId="12">#REF!</definedName>
    <definedName name="Cs" localSheetId="13">#REF!</definedName>
    <definedName name="Cs" localSheetId="14">#REF!</definedName>
    <definedName name="Cs" localSheetId="15">#REF!</definedName>
    <definedName name="Cs" localSheetId="16">#REF!</definedName>
    <definedName name="Cs" localSheetId="17">#REF!</definedName>
    <definedName name="Cs" localSheetId="18">#REF!</definedName>
    <definedName name="Cs" localSheetId="19">#REF!</definedName>
    <definedName name="Cs" localSheetId="20">#REF!</definedName>
    <definedName name="Cs" localSheetId="29">#REF!</definedName>
    <definedName name="Cs" localSheetId="30">#REF!</definedName>
    <definedName name="Cs" localSheetId="21">#REF!</definedName>
    <definedName name="Cs" localSheetId="22">#REF!</definedName>
    <definedName name="Cs" localSheetId="23">#REF!</definedName>
    <definedName name="Cs" localSheetId="24">#REF!</definedName>
    <definedName name="Cs" localSheetId="25">#REF!</definedName>
    <definedName name="Cs" localSheetId="26">#REF!</definedName>
    <definedName name="Cs" localSheetId="27">#REF!</definedName>
    <definedName name="Cs" localSheetId="28">#REF!</definedName>
    <definedName name="Cs" localSheetId="31">#REF!</definedName>
    <definedName name="Cs" localSheetId="37">#REF!</definedName>
    <definedName name="Cs" localSheetId="10">#REF!</definedName>
    <definedName name="Cs">#REF!</definedName>
    <definedName name="Ct" localSheetId="31">#REF!</definedName>
    <definedName name="Ct" localSheetId="37">#REF!</definedName>
    <definedName name="Ct" localSheetId="10">#REF!</definedName>
    <definedName name="Ct">#REF!</definedName>
    <definedName name="CTyre" localSheetId="31">#REF!</definedName>
    <definedName name="CTyre" localSheetId="10">#REF!</definedName>
    <definedName name="CTyre">#REF!</definedName>
    <definedName name="Cu" localSheetId="37">#REF!</definedName>
    <definedName name="Cu" localSheetId="10">#REF!</definedName>
    <definedName name="Cu">#REF!</definedName>
    <definedName name="CUAALB">[75]CUADRILLAS!$D$73</definedName>
    <definedName name="CUACON">[75]CUADRILLAS!$D$62</definedName>
    <definedName name="CUAD" localSheetId="31">#REF!</definedName>
    <definedName name="CUAD" localSheetId="10">#REF!</definedName>
    <definedName name="CUAD">#REF!</definedName>
    <definedName name="cuad1" localSheetId="43">#REF!</definedName>
    <definedName name="cuad1" localSheetId="31">#REF!</definedName>
    <definedName name="cuad1" localSheetId="38">#REF!</definedName>
    <definedName name="cuad1" localSheetId="37">#REF!</definedName>
    <definedName name="cuad1" localSheetId="41">#REF!</definedName>
    <definedName name="cuad1" localSheetId="10">#REF!</definedName>
    <definedName name="cuad1" localSheetId="40">#REF!</definedName>
    <definedName name="cuad1" localSheetId="36">#REF!</definedName>
    <definedName name="cuad1">#REF!</definedName>
    <definedName name="cuad2" localSheetId="43">#REF!</definedName>
    <definedName name="cuad2" localSheetId="31">#REF!</definedName>
    <definedName name="cuad2" localSheetId="38">#REF!</definedName>
    <definedName name="cuad2" localSheetId="37">#REF!</definedName>
    <definedName name="cuad2" localSheetId="41">#REF!</definedName>
    <definedName name="cuad2" localSheetId="10">#REF!</definedName>
    <definedName name="cuad2">#REF!</definedName>
    <definedName name="cuad3" localSheetId="43">#REF!</definedName>
    <definedName name="cuad3" localSheetId="38">#REF!</definedName>
    <definedName name="cuad3" localSheetId="37">#REF!</definedName>
    <definedName name="cuad3" localSheetId="41">#REF!</definedName>
    <definedName name="cuad3" localSheetId="10">#REF!</definedName>
    <definedName name="cuad3">#REF!</definedName>
    <definedName name="cuad4" localSheetId="37">#REF!</definedName>
    <definedName name="cuad4" localSheetId="10">#REF!</definedName>
    <definedName name="cuad4">#REF!</definedName>
    <definedName name="CUAD5" localSheetId="37">#REF!</definedName>
    <definedName name="CUAD5" localSheetId="10">#REF!</definedName>
    <definedName name="CUAD5">#REF!</definedName>
    <definedName name="cuado" localSheetId="37">#REF!</definedName>
    <definedName name="cuado" localSheetId="10">#REF!</definedName>
    <definedName name="cuado">#REF!</definedName>
    <definedName name="cuadr" localSheetId="31">#REF!</definedName>
    <definedName name="cuadr" localSheetId="10">#REF!</definedName>
    <definedName name="cuadr">#REF!</definedName>
    <definedName name="CUADRILLA" localSheetId="31">#REF!</definedName>
    <definedName name="CUADRILLA" localSheetId="10">#REF!</definedName>
    <definedName name="CUADRILLA">#REF!</definedName>
    <definedName name="CUADRILLA_011">[33]Cuadrillas!$H$12</definedName>
    <definedName name="CUADRILLA_014">[33]Cuadrillas!$H$21</definedName>
    <definedName name="CUADRILLA_102">[33]Cuadrillas!$H$30</definedName>
    <definedName name="CUADRILLA_104">[33]Cuadrillas!$H$39</definedName>
    <definedName name="CUADRILLA_112">[33]Cuadrillas!$H$57</definedName>
    <definedName name="CUADRILLA_114">[33]Cuadrillas!$H$66</definedName>
    <definedName name="CUADRILLA_1212">[33]Cuadrillas!$H$48</definedName>
    <definedName name="cuadrillaa1">[41]PERSONAL!$D$22</definedName>
    <definedName name="cuadrillaa2">[41]PERSONAL!$D$27</definedName>
    <definedName name="cuadrillaa4" localSheetId="43">[34]PERSONAL!#REF!</definedName>
    <definedName name="cuadrillaa4" localSheetId="31">[34]PERSONAL!#REF!</definedName>
    <definedName name="cuadrillaa4" localSheetId="38">[34]PERSONAL!#REF!</definedName>
    <definedName name="cuadrillaa4" localSheetId="37">[34]PERSONAL!#REF!</definedName>
    <definedName name="cuadrillaa4" localSheetId="41">[34]PERSONAL!#REF!</definedName>
    <definedName name="cuadrillaa4" localSheetId="40">[34]PERSONAL!#REF!</definedName>
    <definedName name="cuadrillaa4" localSheetId="36">[34]PERSONAL!#REF!</definedName>
    <definedName name="cuadrillaa4">[34]PERSONAL!#REF!</definedName>
    <definedName name="cuadrillac1">[41]PERSONAL!$D$45</definedName>
    <definedName name="cuadrillas" localSheetId="31">#REF!</definedName>
    <definedName name="Cuadrillas">[76]Personal!$A$12:$H$71</definedName>
    <definedName name="cuadrillas2" localSheetId="43">[34]PERSONAL!#REF!</definedName>
    <definedName name="cuadrillas2" localSheetId="31">[34]PERSONAL!#REF!</definedName>
    <definedName name="cuadrillas2" localSheetId="38">[34]PERSONAL!#REF!</definedName>
    <definedName name="cuadrillas2" localSheetId="37">[34]PERSONAL!#REF!</definedName>
    <definedName name="cuadrillas2" localSheetId="41">[34]PERSONAL!#REF!</definedName>
    <definedName name="cuadrillas2" localSheetId="40">[34]PERSONAL!#REF!</definedName>
    <definedName name="cuadrillas2" localSheetId="36">[34]PERSONAL!#REF!</definedName>
    <definedName name="cuadrillas2">[34]PERSONAL!#REF!</definedName>
    <definedName name="CUADRO">#N/A</definedName>
    <definedName name="CUADRO1" localSheetId="31">#REF!</definedName>
    <definedName name="CUADRO1" localSheetId="10">#REF!</definedName>
    <definedName name="CUADRO1">#REF!</definedName>
    <definedName name="CUAEXC">[75]CUADRILLAS!$D$49</definedName>
    <definedName name="CUAPLO" localSheetId="43">#REF!</definedName>
    <definedName name="CUAPLO" localSheetId="31">#REF!</definedName>
    <definedName name="CUAPLO" localSheetId="38">#REF!</definedName>
    <definedName name="CUAPLO" localSheetId="37">#REF!</definedName>
    <definedName name="CUAPLO" localSheetId="41">#REF!</definedName>
    <definedName name="CUAPLO" localSheetId="10">#REF!</definedName>
    <definedName name="CUAPLO" localSheetId="40">#REF!</definedName>
    <definedName name="CUAPLO" localSheetId="36">#REF!</definedName>
    <definedName name="CUAPLO">#REF!</definedName>
    <definedName name="CUATOP" localSheetId="43">#REF!</definedName>
    <definedName name="CUATOP" localSheetId="31">#REF!</definedName>
    <definedName name="CUATOP" localSheetId="38">#REF!</definedName>
    <definedName name="CUATOP" localSheetId="37">#REF!</definedName>
    <definedName name="CUATOP" localSheetId="41">#REF!</definedName>
    <definedName name="CUATOP" localSheetId="10">#REF!</definedName>
    <definedName name="CUATOP">#REF!</definedName>
    <definedName name="cube" localSheetId="31">#REF!</definedName>
    <definedName name="cube" localSheetId="10">#REF!</definedName>
    <definedName name="cube">#REF!</definedName>
    <definedName name="CUBE_UNIT" localSheetId="31">#REF!</definedName>
    <definedName name="CUBE_UNIT" localSheetId="10">#REF!</definedName>
    <definedName name="CUBE_UNIT">#REF!</definedName>
    <definedName name="CubiertaAC" localSheetId="35">#REF!</definedName>
    <definedName name="CubiertaAC" localSheetId="4">#REF!</definedName>
    <definedName name="CubiertaAC" localSheetId="45">#REF!</definedName>
    <definedName name="CubiertaAC" localSheetId="10">#REF!</definedName>
    <definedName name="CubiertaAC">#REF!</definedName>
    <definedName name="cubs">[77]Hoja1!$A:$IV</definedName>
    <definedName name="CUCON" localSheetId="11">#REF!</definedName>
    <definedName name="CUCON" localSheetId="12">#REF!</definedName>
    <definedName name="CUCON" localSheetId="13">#REF!</definedName>
    <definedName name="CUCON" localSheetId="14">#REF!</definedName>
    <definedName name="CUCON" localSheetId="15">#REF!</definedName>
    <definedName name="CUCON" localSheetId="16">#REF!</definedName>
    <definedName name="CUCON" localSheetId="17">#REF!</definedName>
    <definedName name="CUCON" localSheetId="18">#REF!</definedName>
    <definedName name="CUCON" localSheetId="19">#REF!</definedName>
    <definedName name="CUCON" localSheetId="20">#REF!</definedName>
    <definedName name="CUCON" localSheetId="29">#REF!</definedName>
    <definedName name="CUCON" localSheetId="30">#REF!</definedName>
    <definedName name="CUCON" localSheetId="21">#REF!</definedName>
    <definedName name="CUCON" localSheetId="22">#REF!</definedName>
    <definedName name="CUCON" localSheetId="23">#REF!</definedName>
    <definedName name="CUCON" localSheetId="24">#REF!</definedName>
    <definedName name="CUCON" localSheetId="25">#REF!</definedName>
    <definedName name="CUCON" localSheetId="26">#REF!</definedName>
    <definedName name="CUCON" localSheetId="27">#REF!</definedName>
    <definedName name="CUCON" localSheetId="28">#REF!</definedName>
    <definedName name="CUCON" localSheetId="31">#REF!</definedName>
    <definedName name="CUCON" localSheetId="37">#REF!</definedName>
    <definedName name="CUCON" localSheetId="10">#REF!</definedName>
    <definedName name="CUCON">#REF!</definedName>
    <definedName name="CUEXC" localSheetId="31">#REF!</definedName>
    <definedName name="CUEXC" localSheetId="37">#REF!</definedName>
    <definedName name="CUEXC" localSheetId="10">#REF!</definedName>
    <definedName name="CUEXC">#REF!</definedName>
    <definedName name="Cumm_Us_inf">[62]Workings!$H$8:$BR$8</definedName>
    <definedName name="CUNET" localSheetId="4"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uneta" localSheetId="11">#REF!</definedName>
    <definedName name="cuneta" localSheetId="12">#REF!</definedName>
    <definedName name="cuneta" localSheetId="13">#REF!</definedName>
    <definedName name="cuneta" localSheetId="14">#REF!</definedName>
    <definedName name="cuneta" localSheetId="15">#REF!</definedName>
    <definedName name="cuneta" localSheetId="16">#REF!</definedName>
    <definedName name="cuneta" localSheetId="17">#REF!</definedName>
    <definedName name="cuneta" localSheetId="18">#REF!</definedName>
    <definedName name="cuneta" localSheetId="19">#REF!</definedName>
    <definedName name="cuneta" localSheetId="20">#REF!</definedName>
    <definedName name="cuneta" localSheetId="29">#REF!</definedName>
    <definedName name="cuneta" localSheetId="30">#REF!</definedName>
    <definedName name="cuneta" localSheetId="21">#REF!</definedName>
    <definedName name="cuneta" localSheetId="22">#REF!</definedName>
    <definedName name="cuneta" localSheetId="23">#REF!</definedName>
    <definedName name="cuneta" localSheetId="24">#REF!</definedName>
    <definedName name="cuneta" localSheetId="25">#REF!</definedName>
    <definedName name="cuneta" localSheetId="26">#REF!</definedName>
    <definedName name="cuneta" localSheetId="27">#REF!</definedName>
    <definedName name="cuneta" localSheetId="28">#REF!</definedName>
    <definedName name="cuneta" localSheetId="31">#REF!</definedName>
    <definedName name="cuneta" localSheetId="37">#REF!</definedName>
    <definedName name="cuneta" localSheetId="10">#REF!</definedName>
    <definedName name="cuneta">#REF!</definedName>
    <definedName name="Cunete_pintura">'[21]LISTADO '!$F$26</definedName>
    <definedName name="CUPLOM" localSheetId="11">#REF!</definedName>
    <definedName name="CUPLOM" localSheetId="12">#REF!</definedName>
    <definedName name="CUPLOM" localSheetId="13">#REF!</definedName>
    <definedName name="CUPLOM" localSheetId="14">#REF!</definedName>
    <definedName name="CUPLOM" localSheetId="15">#REF!</definedName>
    <definedName name="CUPLOM" localSheetId="16">#REF!</definedName>
    <definedName name="CUPLOM" localSheetId="17">#REF!</definedName>
    <definedName name="CUPLOM" localSheetId="18">#REF!</definedName>
    <definedName name="CUPLOM" localSheetId="19">#REF!</definedName>
    <definedName name="CUPLOM" localSheetId="20">#REF!</definedName>
    <definedName name="CUPLOM" localSheetId="29">#REF!</definedName>
    <definedName name="CUPLOM" localSheetId="30">#REF!</definedName>
    <definedName name="CUPLOM" localSheetId="21">#REF!</definedName>
    <definedName name="CUPLOM" localSheetId="22">#REF!</definedName>
    <definedName name="CUPLOM" localSheetId="23">#REF!</definedName>
    <definedName name="CUPLOM" localSheetId="24">#REF!</definedName>
    <definedName name="CUPLOM" localSheetId="25">#REF!</definedName>
    <definedName name="CUPLOM" localSheetId="26">#REF!</definedName>
    <definedName name="CUPLOM" localSheetId="27">#REF!</definedName>
    <definedName name="CUPLOM" localSheetId="28">#REF!</definedName>
    <definedName name="CUPLOM" localSheetId="31">#REF!</definedName>
    <definedName name="CUPLOM" localSheetId="37">#REF!</definedName>
    <definedName name="CUPLOM" localSheetId="10">#REF!</definedName>
    <definedName name="CUPLOM">#REF!</definedName>
    <definedName name="curAsisCarr1A" localSheetId="31">#REF!</definedName>
    <definedName name="curAsisCarr1A" localSheetId="10">#REF!</definedName>
    <definedName name="curAsisCarr1A">#REF!</definedName>
    <definedName name="curCanDTFSemana" localSheetId="31">#REF!</definedName>
    <definedName name="curCanDTFSemana" localSheetId="10">#REF!</definedName>
    <definedName name="curCanDTFSemana">#REF!</definedName>
    <definedName name="CurCanonPorMillon" localSheetId="31">#REF!</definedName>
    <definedName name="CurCanonPorMillon" localSheetId="10">#REF!</definedName>
    <definedName name="CurCanonPorMillon">#REF!</definedName>
    <definedName name="CurCostComGl1a" localSheetId="31">#REF!</definedName>
    <definedName name="CurCostComGl1a" localSheetId="10">#REF!</definedName>
    <definedName name="CurCostComGl1a">#REF!</definedName>
    <definedName name="CurCostoCondMes" localSheetId="31">#REF!</definedName>
    <definedName name="CurCostoCondMes" localSheetId="10">#REF!</definedName>
    <definedName name="CurCostoCondMes">#REF!</definedName>
    <definedName name="CurCostoImptoTimbre" localSheetId="31">#REF!</definedName>
    <definedName name="CurCostoImptoTimbre" localSheetId="10">#REF!</definedName>
    <definedName name="CurCostoImptoTimbre">#REF!</definedName>
    <definedName name="CurCostoKm10A" localSheetId="31">#REF!</definedName>
    <definedName name="CurCostoKm10A" localSheetId="10">#REF!</definedName>
    <definedName name="CurCostoKm10A">#REF!</definedName>
    <definedName name="CurCostoKm11A" localSheetId="31">#REF!</definedName>
    <definedName name="CurCostoKm11A" localSheetId="10">#REF!</definedName>
    <definedName name="CurCostoKm11A">#REF!</definedName>
    <definedName name="CurCostoKm1A" localSheetId="31">#REF!</definedName>
    <definedName name="CurCostoKm1A" localSheetId="10">#REF!</definedName>
    <definedName name="CurCostoKm1A">#REF!</definedName>
    <definedName name="CurCostoKm2A" localSheetId="31">#REF!</definedName>
    <definedName name="CurCostoKm2A" localSheetId="10">#REF!</definedName>
    <definedName name="CurCostoKm2A">#REF!</definedName>
    <definedName name="CurCostoKm3A" localSheetId="31">#REF!</definedName>
    <definedName name="CurCostoKm3A" localSheetId="10">#REF!</definedName>
    <definedName name="CurCostoKm3A">#REF!</definedName>
    <definedName name="CurCostoKm4A" localSheetId="31">#REF!</definedName>
    <definedName name="CurCostoKm4A" localSheetId="10">#REF!</definedName>
    <definedName name="CurCostoKm4A">#REF!</definedName>
    <definedName name="CurCostoKm5A" localSheetId="31">#REF!</definedName>
    <definedName name="CurCostoKm5A" localSheetId="10">#REF!</definedName>
    <definedName name="CurCostoKm5A">#REF!</definedName>
    <definedName name="CurCostoKm6A" localSheetId="31">#REF!</definedName>
    <definedName name="CurCostoKm6A" localSheetId="10">#REF!</definedName>
    <definedName name="CurCostoKm6A">#REF!</definedName>
    <definedName name="CurCostoKm7A" localSheetId="31">#REF!</definedName>
    <definedName name="CurCostoKm7A" localSheetId="10">#REF!</definedName>
    <definedName name="CurCostoKm7A">#REF!</definedName>
    <definedName name="CurCostoKm8A" localSheetId="31">#REF!</definedName>
    <definedName name="CurCostoKm8A" localSheetId="10">#REF!</definedName>
    <definedName name="CurCostoKm8A">#REF!</definedName>
    <definedName name="CurCostoKm9A" localSheetId="31">#REF!</definedName>
    <definedName name="CurCostoKm9A" localSheetId="10">#REF!</definedName>
    <definedName name="CurCostoKm9A">#REF!</definedName>
    <definedName name="CurCostoLlantas" localSheetId="31">#REF!</definedName>
    <definedName name="CurCostoLlantas" localSheetId="10">#REF!</definedName>
    <definedName name="CurCostoLlantas">#REF!</definedName>
    <definedName name="CurCostoMttoFKm10A" localSheetId="31">#REF!</definedName>
    <definedName name="CurCostoMttoFKm10A" localSheetId="10">#REF!</definedName>
    <definedName name="CurCostoMttoFKm10A">#REF!</definedName>
    <definedName name="CurCostoMttoFKm1A" localSheetId="31">#REF!</definedName>
    <definedName name="CurCostoMttoFKm1A" localSheetId="10">#REF!</definedName>
    <definedName name="CurCostoMttoFKm1A">#REF!</definedName>
    <definedName name="CurCostoMttoFKm2A" localSheetId="31">#REF!</definedName>
    <definedName name="CurCostoMttoFKm2A" localSheetId="10">#REF!</definedName>
    <definedName name="CurCostoMttoFKm2A">#REF!</definedName>
    <definedName name="CurCostoMttoFKm3A" localSheetId="31">#REF!</definedName>
    <definedName name="CurCostoMttoFKm3A" localSheetId="10">#REF!</definedName>
    <definedName name="CurCostoMttoFKm3A">#REF!</definedName>
    <definedName name="CurCostoMttoFKm4A" localSheetId="31">#REF!</definedName>
    <definedName name="CurCostoMttoFKm4A" localSheetId="10">#REF!</definedName>
    <definedName name="CurCostoMttoFKm4A">#REF!</definedName>
    <definedName name="CurCostoMttoFKm5A" localSheetId="31">#REF!</definedName>
    <definedName name="CurCostoMttoFKm5A" localSheetId="10">#REF!</definedName>
    <definedName name="CurCostoMttoFKm5A">#REF!</definedName>
    <definedName name="CurCostoMttoFKm6A" localSheetId="31">#REF!</definedName>
    <definedName name="CurCostoMttoFKm6A" localSheetId="10">#REF!</definedName>
    <definedName name="CurCostoMttoFKm6A">#REF!</definedName>
    <definedName name="CurCostoMttoFKm7A" localSheetId="31">#REF!</definedName>
    <definedName name="CurCostoMttoFKm7A" localSheetId="10">#REF!</definedName>
    <definedName name="CurCostoMttoFKm7A">#REF!</definedName>
    <definedName name="CurCostoMttoFKm8A" localSheetId="31">#REF!</definedName>
    <definedName name="CurCostoMttoFKm8A" localSheetId="10">#REF!</definedName>
    <definedName name="CurCostoMttoFKm8A">#REF!</definedName>
    <definedName name="CurCostoMttoFKm9A" localSheetId="31">#REF!</definedName>
    <definedName name="CurCostoMttoFKm9A" localSheetId="10">#REF!</definedName>
    <definedName name="CurCostoMttoFKm9A">#REF!</definedName>
    <definedName name="CurCostoOportunidadFcroEntrega" localSheetId="31">#REF!</definedName>
    <definedName name="CurCostoOportunidadFcroEntrega" localSheetId="10">#REF!</definedName>
    <definedName name="CurCostoOportunidadFcroEntrega">#REF!</definedName>
    <definedName name="CurCostosMargendeNegociacion" localSheetId="31">#REF!</definedName>
    <definedName name="CurCostosMargendeNegociacion" localSheetId="10">#REF!</definedName>
    <definedName name="CurCostosMargendeNegociacion">#REF!</definedName>
    <definedName name="CurCostoVentaVehCliente" localSheetId="31">#REF!</definedName>
    <definedName name="CurCostoVentaVehCliente" localSheetId="10">#REF!</definedName>
    <definedName name="CurCostoVentaVehCliente">#REF!</definedName>
    <definedName name="CurDescuentoAccesorio" localSheetId="31">#REF!</definedName>
    <definedName name="CurDescuentoAccesorio" localSheetId="10">#REF!</definedName>
    <definedName name="CurDescuentoAccesorio">#REF!</definedName>
    <definedName name="CurDTFMaxima" localSheetId="31">#REF!</definedName>
    <definedName name="CurDTFMaxima" localSheetId="10">#REF!</definedName>
    <definedName name="CurDTFMaxima">#REF!</definedName>
    <definedName name="CurDTFminima" localSheetId="31">#REF!</definedName>
    <definedName name="CurDTFminima" localSheetId="10">#REF!</definedName>
    <definedName name="CurDTFminima">#REF!</definedName>
    <definedName name="CurDTFSemaTriAntic" localSheetId="31">#REF!</definedName>
    <definedName name="CurDTFSemaTriAntic" localSheetId="10">#REF!</definedName>
    <definedName name="CurDTFSemaTriAntic">#REF!</definedName>
    <definedName name="CurFuelCargoMensual" localSheetId="31">#REF!</definedName>
    <definedName name="CurFuelCargoMensual" localSheetId="10">#REF!</definedName>
    <definedName name="CurFuelCargoMensual">#REF!</definedName>
    <definedName name="CurFuelEquipo" localSheetId="31">#REF!</definedName>
    <definedName name="CurFuelEquipo" localSheetId="10">#REF!</definedName>
    <definedName name="CurFuelEquipo">#REF!</definedName>
    <definedName name="CurGPSCargoMensual" localSheetId="31">#REF!</definedName>
    <definedName name="CurGPSCargoMensual" localSheetId="10">#REF!</definedName>
    <definedName name="CurGPSCargoMensual">#REF!</definedName>
    <definedName name="CurGPSEquipo" localSheetId="31">#REF!</definedName>
    <definedName name="CurGPSEquipo" localSheetId="10">#REF!</definedName>
    <definedName name="CurGPSEquipo">#REF!</definedName>
    <definedName name="CurImptoRod1A" localSheetId="31">#REF!</definedName>
    <definedName name="CurImptoRod1A" localSheetId="10">#REF!</definedName>
    <definedName name="CurImptoRod1A">#REF!</definedName>
    <definedName name="CurImptoTimRetoma" localSheetId="31">#REF!</definedName>
    <definedName name="CurImptoTimRetoma" localSheetId="10">#REF!</definedName>
    <definedName name="CurImptoTimRetoma">#REF!</definedName>
    <definedName name="curIpcProye10A" localSheetId="31">#REF!</definedName>
    <definedName name="curIpcProye10A" localSheetId="10">#REF!</definedName>
    <definedName name="curIpcProye10A">#REF!</definedName>
    <definedName name="curIpcProye1A" localSheetId="31">#REF!</definedName>
    <definedName name="curIpcProye1A" localSheetId="10">#REF!</definedName>
    <definedName name="curIpcProye1A">#REF!</definedName>
    <definedName name="CurIpcProye2A" localSheetId="31">#REF!</definedName>
    <definedName name="CurIpcProye2A" localSheetId="10">#REF!</definedName>
    <definedName name="CurIpcProye2A">#REF!</definedName>
    <definedName name="CurIpcProye3A" localSheetId="31">#REF!</definedName>
    <definedName name="CurIpcProye3A" localSheetId="10">#REF!</definedName>
    <definedName name="CurIpcProye3A">#REF!</definedName>
    <definedName name="CurIpcProye4A" localSheetId="31">#REF!</definedName>
    <definedName name="CurIpcProye4A" localSheetId="10">#REF!</definedName>
    <definedName name="CurIpcProye4A">#REF!</definedName>
    <definedName name="CurIpcProye5A" localSheetId="31">#REF!</definedName>
    <definedName name="CurIpcProye5A" localSheetId="10">#REF!</definedName>
    <definedName name="CurIpcProye5A">#REF!</definedName>
    <definedName name="curIpcProye6A" localSheetId="31">#REF!</definedName>
    <definedName name="curIpcProye6A" localSheetId="10">#REF!</definedName>
    <definedName name="curIpcProye6A">#REF!</definedName>
    <definedName name="curIpcProye7A" localSheetId="31">#REF!</definedName>
    <definedName name="curIpcProye7A" localSheetId="10">#REF!</definedName>
    <definedName name="curIpcProye7A">#REF!</definedName>
    <definedName name="curIpcProye8A" localSheetId="31">#REF!</definedName>
    <definedName name="curIpcProye8A" localSheetId="10">#REF!</definedName>
    <definedName name="curIpcProye8A">#REF!</definedName>
    <definedName name="curIpcProye9A" localSheetId="31">#REF!</definedName>
    <definedName name="curIpcProye9A" localSheetId="10">#REF!</definedName>
    <definedName name="curIpcProye9A">#REF!</definedName>
    <definedName name="CurIvaAccesorios" localSheetId="31">#REF!</definedName>
    <definedName name="CurIvaAccesorios" localSheetId="10">#REF!</definedName>
    <definedName name="CurIvaAccesorios">#REF!</definedName>
    <definedName name="CurKitCarretera" localSheetId="31">#REF!</definedName>
    <definedName name="CurKitCarretera" localSheetId="10">#REF!</definedName>
    <definedName name="CurKitCarretera">#REF!</definedName>
    <definedName name="CurMerchand" localSheetId="31">#REF!</definedName>
    <definedName name="CurMerchand" localSheetId="10">#REF!</definedName>
    <definedName name="CurMerchand">#REF!</definedName>
    <definedName name="CurMontoMinImptoTimbre" localSheetId="31">#REF!</definedName>
    <definedName name="CurMontoMinImptoTimbre" localSheetId="10">#REF!</definedName>
    <definedName name="CurMontoMinImptoTimbre">#REF!</definedName>
    <definedName name="CurPickup" localSheetId="31">#REF!</definedName>
    <definedName name="CurPickup" localSheetId="10">#REF!</definedName>
    <definedName name="CurPickup">#REF!</definedName>
    <definedName name="currency_code" localSheetId="31">#REF!</definedName>
    <definedName name="currency_code" localSheetId="10">#REF!</definedName>
    <definedName name="currency_code">#REF!</definedName>
    <definedName name="currency_conversion_factor" localSheetId="31">#REF!</definedName>
    <definedName name="currency_conversion_factor" localSheetId="10">#REF!</definedName>
    <definedName name="currency_conversion_factor">#REF!</definedName>
    <definedName name="CurSeguroCanon" localSheetId="31">#REF!</definedName>
    <definedName name="CurSeguroCanon" localSheetId="10">#REF!</definedName>
    <definedName name="CurSeguroCanon">#REF!</definedName>
    <definedName name="CurServicioGPSDelClienteMensual" localSheetId="31">#REF!</definedName>
    <definedName name="CurServicioGPSDelClienteMensual" localSheetId="10">#REF!</definedName>
    <definedName name="CurServicioGPSDelClienteMensual">#REF!</definedName>
    <definedName name="curSOAT1A" localSheetId="31">#REF!</definedName>
    <definedName name="curSOAT1A" localSheetId="10">#REF!</definedName>
    <definedName name="curSOAT1A">#REF!</definedName>
    <definedName name="CurStandby" localSheetId="31">#REF!</definedName>
    <definedName name="CurStandby" localSheetId="10">#REF!</definedName>
    <definedName name="CurStandby">#REF!</definedName>
    <definedName name="CurTramiteAnual" localSheetId="31">#REF!</definedName>
    <definedName name="CurTramiteAnual" localSheetId="10">#REF!</definedName>
    <definedName name="CurTramiteAnual">#REF!</definedName>
    <definedName name="CurTramTransito" localSheetId="31">#REF!</definedName>
    <definedName name="CurTramTransito" localSheetId="10">#REF!</definedName>
    <definedName name="CurTramTransito">#REF!</definedName>
    <definedName name="CurUtilidadNominal" localSheetId="31">#REF!</definedName>
    <definedName name="CurUtilidadNominal" localSheetId="10">#REF!</definedName>
    <definedName name="CurUtilidadNominal">#REF!</definedName>
    <definedName name="CurValorAccesConIva" localSheetId="31">#REF!</definedName>
    <definedName name="CurValorAccesConIva" localSheetId="10">#REF!</definedName>
    <definedName name="CurValorAccesConIva">#REF!</definedName>
    <definedName name="CurValorMinAccriosReventa" localSheetId="31">#REF!</definedName>
    <definedName name="CurValorMinAccriosReventa" localSheetId="10">#REF!</definedName>
    <definedName name="CurValorMinAccriosReventa">#REF!</definedName>
    <definedName name="CurVariable1" localSheetId="31">#REF!</definedName>
    <definedName name="CurVariable1" localSheetId="10">#REF!</definedName>
    <definedName name="CurVariable1">#REF!</definedName>
    <definedName name="CurVariable2" localSheetId="31">#REF!</definedName>
    <definedName name="CurVariable2" localSheetId="10">#REF!</definedName>
    <definedName name="CurVariable2">#REF!</definedName>
    <definedName name="CurVariable3" localSheetId="31">#REF!</definedName>
    <definedName name="CurVariable3" localSheetId="10">#REF!</definedName>
    <definedName name="CurVariable3">#REF!</definedName>
    <definedName name="Curvas_1_2">'[26]LISTADO '!$F$88</definedName>
    <definedName name="Curvas_2">'[26]LISTADO '!$F$91</definedName>
    <definedName name="CurVlrAsegurado" localSheetId="31">#REF!</definedName>
    <definedName name="CurVlrAsegurado" localSheetId="10">#REF!</definedName>
    <definedName name="CurVlrAsegurado">#REF!</definedName>
    <definedName name="CurVlrVentaVehCliente" localSheetId="31">#REF!</definedName>
    <definedName name="CurVlrVentaVehCliente" localSheetId="10">#REF!</definedName>
    <definedName name="CurVlrVentaVehCliente">#REF!</definedName>
    <definedName name="curVPN" localSheetId="31">#REF!</definedName>
    <definedName name="curVPN" localSheetId="10">#REF!</definedName>
    <definedName name="curVPN">#REF!</definedName>
    <definedName name="CurVrVehicPrecPubConIvaSinDtos" localSheetId="31">#REF!</definedName>
    <definedName name="CurVrVehicPrecPubConIvaSinDtos" localSheetId="10">#REF!</definedName>
    <definedName name="CurVrVehicPrecPubConIvaSinDtos">#REF!</definedName>
    <definedName name="CurVrVehícPrecPubConIvaSinDtos" localSheetId="31">#REF!</definedName>
    <definedName name="CurVrVehícPrecPubConIvaSinDtos" localSheetId="10">#REF!</definedName>
    <definedName name="CurVrVehícPrecPubConIvaSinDtos">#REF!</definedName>
    <definedName name="CUTOP" localSheetId="37">#REF!</definedName>
    <definedName name="CUTOP" localSheetId="10">#REF!</definedName>
    <definedName name="CUTOP">#REF!</definedName>
    <definedName name="Cv" localSheetId="37">#REF!</definedName>
    <definedName name="Cv" localSheetId="10">#REF!</definedName>
    <definedName name="Cv">#REF!</definedName>
    <definedName name="CV2.Daily_Tonnes" localSheetId="31">#REF!</definedName>
    <definedName name="CV2.Daily_Tonnes" localSheetId="10">#REF!</definedName>
    <definedName name="CV2.Daily_Tonnes">#REF!</definedName>
    <definedName name="CV2.Moisture" localSheetId="31">#REF!</definedName>
    <definedName name="CV2.Moisture" localSheetId="10">#REF!</definedName>
    <definedName name="CV2.Moisture">#REF!</definedName>
    <definedName name="cvcvcvcv" localSheetId="31">#REF!</definedName>
    <definedName name="cvcvcvcv" localSheetId="10">#REF!</definedName>
    <definedName name="cvcvcvcv">#REF!</definedName>
    <definedName name="cvfvd" localSheetId="4"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Cw" localSheetId="37">#REF!</definedName>
    <definedName name="Cw" localSheetId="10">#REF!</definedName>
    <definedName name="Cw">#REF!</definedName>
    <definedName name="Cx" localSheetId="37">#REF!</definedName>
    <definedName name="Cx" localSheetId="10">#REF!</definedName>
    <definedName name="Cx">#REF!</definedName>
    <definedName name="cxcxcxc" localSheetId="31">#REF!</definedName>
    <definedName name="cxcxcxc" localSheetId="10">#REF!</definedName>
    <definedName name="cxcxcxc">#REF!</definedName>
    <definedName name="Cy" localSheetId="37">#REF!</definedName>
    <definedName name="Cy" localSheetId="10">#REF!</definedName>
    <definedName name="Cy">#REF!</definedName>
    <definedName name="CZN_north_perc">50</definedName>
    <definedName name="CZN_south_perc">0</definedName>
    <definedName name="D" localSheetId="31">#REF!</definedName>
    <definedName name="D" localSheetId="10">#REF!</definedName>
    <definedName name="D">#REF!</definedName>
    <definedName name="DANI">[56]ITEMS!$B$6:$B$176</definedName>
    <definedName name="danny" localSheetId="10">#REF!</definedName>
    <definedName name="danny">#REF!</definedName>
    <definedName name="DASD" localSheetId="4"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 localSheetId="31">#REF!</definedName>
    <definedName name="DAT" localSheetId="10">#REF!</definedName>
    <definedName name="DAT">#REF!</definedName>
    <definedName name="Data">[78]Sheet1!$F$18:$H$977</definedName>
    <definedName name="Data_Base" localSheetId="31">#REF!</definedName>
    <definedName name="Data_Base" localSheetId="10">#REF!</definedName>
    <definedName name="Data_Base">#REF!</definedName>
    <definedName name="Date">[79]Constants!$B$9</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9">#REF!</definedName>
    <definedName name="Datos" localSheetId="3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31">'[80]Base de Diseño'!$A$1:$I$216</definedName>
    <definedName name="Datos" localSheetId="37">#REF!</definedName>
    <definedName name="Datos" localSheetId="41">#REF!</definedName>
    <definedName name="Datos" localSheetId="10">#REF!</definedName>
    <definedName name="Datos" localSheetId="42">#REF!</definedName>
    <definedName name="Datos" localSheetId="40">#REF!</definedName>
    <definedName name="Datos">#REF!</definedName>
    <definedName name="datos1">'[81]Base de Diseño'!$A$1:$G$286</definedName>
    <definedName name="Days_in_Month" localSheetId="31">#REF!</definedName>
    <definedName name="Days_in_Month" localSheetId="10">#REF!</definedName>
    <definedName name="Days_in_Month">#REF!</definedName>
    <definedName name="dbfdfbi" localSheetId="4"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blgarantiaExtendida" localSheetId="31">#REF!</definedName>
    <definedName name="dblgarantiaExtendida" localSheetId="10">#REF!</definedName>
    <definedName name="dblgarantiaExtendida">#REF!</definedName>
    <definedName name="dblPunRentabilidad" localSheetId="31">#REF!</definedName>
    <definedName name="dblPunRentabilidad" localSheetId="10">#REF!</definedName>
    <definedName name="dblPunRentabilidad">#REF!</definedName>
    <definedName name="dblUtilVehiculo" localSheetId="31">#REF!</definedName>
    <definedName name="dblUtilVehiculo" localSheetId="10">#REF!</definedName>
    <definedName name="dblUtilVehiculo">#REF!</definedName>
    <definedName name="dc" localSheetId="31">#REF!</definedName>
    <definedName name="dc" localSheetId="10">#REF!</definedName>
    <definedName name="dc">#REF!</definedName>
    <definedName name="DCF" localSheetId="31">#REF!</definedName>
    <definedName name="DCF" localSheetId="10">#REF!</definedName>
    <definedName name="DCF">#REF!</definedName>
    <definedName name="DCSDCTV" localSheetId="4"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 localSheetId="31">#REF!</definedName>
    <definedName name="dd" localSheetId="10">#REF!</definedName>
    <definedName name="dd">#REF!</definedName>
    <definedName name="ddd" localSheetId="4"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#N/A</definedName>
    <definedName name="ddddd" localSheetId="31">#REF!</definedName>
    <definedName name="ddddd" localSheetId="10">#REF!</definedName>
    <definedName name="ddddd">#REF!</definedName>
    <definedName name="ddddddddd" localSheetId="31">#REF!</definedName>
    <definedName name="ddddddddd" localSheetId="10">#REF!</definedName>
    <definedName name="ddddddddd">#REF!</definedName>
    <definedName name="ddddt" localSheetId="4"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ealpb" localSheetId="31" hidden="1">#REF!</definedName>
    <definedName name="Dealpb" localSheetId="10" hidden="1">#REF!</definedName>
    <definedName name="Dealpb" hidden="1">#REF!</definedName>
    <definedName name="Debt_Purchase_Price_Funding">[82]CONTROL!$G$45</definedName>
    <definedName name="Debt_S5_EA_Sch" localSheetId="31">[65]INPUT_TEMP!#REF!</definedName>
    <definedName name="Debt_S5_EA_Sch">[65]INPUT_TEMP!#REF!</definedName>
    <definedName name="Debt_S6_EA_Sch" localSheetId="31">[65]INPUT_TEMP!#REF!</definedName>
    <definedName name="Debt_S6_EA_Sch">[65]INPUT_TEMP!#REF!</definedName>
    <definedName name="DEC" localSheetId="31">#REF!</definedName>
    <definedName name="DEC" localSheetId="10">#REF!</definedName>
    <definedName name="DEC">#REF!</definedName>
    <definedName name="decbs" localSheetId="31">#REF!</definedName>
    <definedName name="decbs" localSheetId="10">#REF!</definedName>
    <definedName name="decbs">#REF!</definedName>
    <definedName name="Decjv" localSheetId="31">#REF!</definedName>
    <definedName name="Decjv" localSheetId="10">#REF!</definedName>
    <definedName name="Decjv">#REF!</definedName>
    <definedName name="Decjv2" localSheetId="31">#REF!</definedName>
    <definedName name="Decjv2" localSheetId="10">#REF!</definedName>
    <definedName name="Decjv2">#REF!</definedName>
    <definedName name="deded" localSheetId="4"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ault_leadtime" localSheetId="31">#REF!</definedName>
    <definedName name="default_leadtime" localSheetId="10">#REF!</definedName>
    <definedName name="default_leadtime">#REF!</definedName>
    <definedName name="defd" localSheetId="4"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flexión" localSheetId="31">#REF!</definedName>
    <definedName name="Deflexión" localSheetId="10">#REF!</definedName>
    <definedName name="Deflexión">#REF!</definedName>
    <definedName name="DEMANDA" localSheetId="31">#REF!</definedName>
    <definedName name="DEMANDA" localSheetId="10">#REF!</definedName>
    <definedName name="DEMANDA">#REF!</definedName>
    <definedName name="demolicion" localSheetId="37">#REF!</definedName>
    <definedName name="demolicion" localSheetId="10">#REF!</definedName>
    <definedName name="demolicion">#REF!</definedName>
    <definedName name="DemolicionCtoCiclopeo" localSheetId="35">#REF!</definedName>
    <definedName name="DemolicionCtoCiclopeo" localSheetId="4">#REF!</definedName>
    <definedName name="DemolicionCtoCiclopeo" localSheetId="45">#REF!</definedName>
    <definedName name="DemolicionCtoCiclopeo" localSheetId="10">#REF!</definedName>
    <definedName name="DemolicionCtoCiclopeo">#REF!</definedName>
    <definedName name="demolicioncuneta" localSheetId="37">#REF!</definedName>
    <definedName name="demolicioncuneta" localSheetId="10">#REF!</definedName>
    <definedName name="demolicioncuneta">#REF!</definedName>
    <definedName name="DemoliciónPlacaConcreto" localSheetId="35">#REF!</definedName>
    <definedName name="DemoliciónPlacaConcreto" localSheetId="4">#REF!</definedName>
    <definedName name="DemoliciónPlacaConcreto" localSheetId="45">#REF!</definedName>
    <definedName name="DemoliciónPlacaConcreto" localSheetId="10">#REF!</definedName>
    <definedName name="DemoliciónPlacaConcreto">#REF!</definedName>
    <definedName name="DENS" localSheetId="31">#REF!</definedName>
    <definedName name="DENS" localSheetId="10">#REF!</definedName>
    <definedName name="DENS">#REF!</definedName>
    <definedName name="densi" localSheetId="31">#REF!</definedName>
    <definedName name="densi" localSheetId="10">#REF!</definedName>
    <definedName name="densi">#REF!</definedName>
    <definedName name="Dep_IAS_tot" localSheetId="31">[62]Tax!#REF!</definedName>
    <definedName name="Dep_IAS_tot">[62]Tax!#REF!</definedName>
    <definedName name="departamentos" localSheetId="11">'[83]POA-1'!$S$2:$S$35</definedName>
    <definedName name="departamentos" localSheetId="12">'[83]POA-1'!$S$2:$S$35</definedName>
    <definedName name="departamentos" localSheetId="13">'[83]POA-1'!$S$2:$S$35</definedName>
    <definedName name="departamentos" localSheetId="14">'[83]POA-1'!$S$2:$S$35</definedName>
    <definedName name="departamentos" localSheetId="15">'[83]POA-1'!$S$2:$S$35</definedName>
    <definedName name="departamentos" localSheetId="16">'[83]POA-1'!$S$2:$S$35</definedName>
    <definedName name="departamentos" localSheetId="17">'[83]POA-1'!$S$2:$S$35</definedName>
    <definedName name="departamentos" localSheetId="18">'[83]POA-1'!$S$2:$S$35</definedName>
    <definedName name="departamentos" localSheetId="19">'[83]POA-1'!$S$2:$S$35</definedName>
    <definedName name="departamentos" localSheetId="20">'[83]POA-1'!$S$2:$S$35</definedName>
    <definedName name="departamentos" localSheetId="29">'[83]POA-1'!$S$2:$S$35</definedName>
    <definedName name="departamentos" localSheetId="30">'[83]POA-1'!$S$2:$S$35</definedName>
    <definedName name="departamentos" localSheetId="21">'[83]POA-1'!$S$2:$S$35</definedName>
    <definedName name="departamentos" localSheetId="22">'[83]POA-1'!$S$2:$S$35</definedName>
    <definedName name="departamentos" localSheetId="23">'[83]POA-1'!$S$2:$S$35</definedName>
    <definedName name="departamentos" localSheetId="24">'[83]POA-1'!$S$2:$S$35</definedName>
    <definedName name="departamentos" localSheetId="25">'[83]POA-1'!$S$2:$S$35</definedName>
    <definedName name="departamentos" localSheetId="26">'[83]POA-1'!$S$2:$S$35</definedName>
    <definedName name="departamentos" localSheetId="27">'[83]POA-1'!$S$2:$S$35</definedName>
    <definedName name="departamentos" localSheetId="28">'[83]POA-1'!$S$2:$S$35</definedName>
    <definedName name="departamentos" localSheetId="42">'[83]POA-1'!$S$2:$S$35</definedName>
    <definedName name="departamentos" localSheetId="39">'[83]POA-1'!$S$2:$S$35</definedName>
    <definedName name="departamentos">'[84]POA-1'!$S$2:$S$35</definedName>
    <definedName name="Department">'[85]REF - Listas'!$D$4:$D$12</definedName>
    <definedName name="Depreciation" localSheetId="31">#REF!</definedName>
    <definedName name="Depreciation" localSheetId="10">#REF!</definedName>
    <definedName name="Depreciation">#REF!</definedName>
    <definedName name="DepreciationPB" localSheetId="31" hidden="1">#REF!</definedName>
    <definedName name="DepreciationPB" localSheetId="10" hidden="1">#REF!</definedName>
    <definedName name="DepreciationPB" hidden="1">#REF!</definedName>
    <definedName name="DES" localSheetId="31">#REF!</definedName>
    <definedName name="DES" localSheetId="10">#REF!</definedName>
    <definedName name="DES">#REF!</definedName>
    <definedName name="desagües" localSheetId="11">#REF!</definedName>
    <definedName name="desagües" localSheetId="12">#REF!</definedName>
    <definedName name="desagües" localSheetId="13">#REF!</definedName>
    <definedName name="desagües" localSheetId="14">#REF!</definedName>
    <definedName name="desagües" localSheetId="15">#REF!</definedName>
    <definedName name="desagües" localSheetId="16">#REF!</definedName>
    <definedName name="desagües" localSheetId="17">#REF!</definedName>
    <definedName name="desagües" localSheetId="18">#REF!</definedName>
    <definedName name="desagües" localSheetId="19">#REF!</definedName>
    <definedName name="desagües" localSheetId="20">#REF!</definedName>
    <definedName name="desagües" localSheetId="29">#REF!</definedName>
    <definedName name="desagües" localSheetId="30">#REF!</definedName>
    <definedName name="desagües" localSheetId="21">#REF!</definedName>
    <definedName name="desagües" localSheetId="22">#REF!</definedName>
    <definedName name="desagües" localSheetId="23">#REF!</definedName>
    <definedName name="desagües" localSheetId="24">#REF!</definedName>
    <definedName name="desagües" localSheetId="25">#REF!</definedName>
    <definedName name="desagües" localSheetId="26">#REF!</definedName>
    <definedName name="desagües" localSheetId="27">#REF!</definedName>
    <definedName name="desagües" localSheetId="28">#REF!</definedName>
    <definedName name="desagües" localSheetId="10">#REF!</definedName>
    <definedName name="desagües">#REF!</definedName>
    <definedName name="DESC521">[86]ITEMS!$B$522</definedName>
    <definedName name="DescapoteNivelaciónTerreno" localSheetId="35">#REF!</definedName>
    <definedName name="DescapoteNivelaciónTerreno" localSheetId="4">#REF!</definedName>
    <definedName name="DescapoteNivelaciónTerreno" localSheetId="45">#REF!</definedName>
    <definedName name="DescapoteNivelaciónTerreno" localSheetId="10">#REF!</definedName>
    <definedName name="DescapoteNivelaciónTerreno">#REF!</definedName>
    <definedName name="Descrip_cuadrillas">[76]Personal!$A$16:$A$71</definedName>
    <definedName name="Descrip_equipos">[76]Equ!$A$15:$A$100</definedName>
    <definedName name="Descrip_transporte">[76]Trans!$A$16:$A$63</definedName>
    <definedName name="Descripción">[76]Mat!$A$11:$A$1065</definedName>
    <definedName name="description" localSheetId="31">#REF!</definedName>
    <definedName name="description" localSheetId="10">#REF!</definedName>
    <definedName name="description">#REF!</definedName>
    <definedName name="design">'[87]Design (3)'!$A$12:$CM$71</definedName>
    <definedName name="design2">[87]Design!$A$24:$CM$66</definedName>
    <definedName name="Designer" localSheetId="31">#REF!</definedName>
    <definedName name="Designer" localSheetId="10">#REF!</definedName>
    <definedName name="Designer">#REF!</definedName>
    <definedName name="DetailsBid1" localSheetId="31">#REF!</definedName>
    <definedName name="DetailsBid1" localSheetId="10">#REF!</definedName>
    <definedName name="DetailsBid1">#REF!</definedName>
    <definedName name="DetailsBid2" localSheetId="31">#REF!</definedName>
    <definedName name="DetailsBid2" localSheetId="10">#REF!</definedName>
    <definedName name="DetailsBid2">#REF!</definedName>
    <definedName name="DetailsBid3" localSheetId="31">#REF!</definedName>
    <definedName name="DetailsBid3" localSheetId="10">#REF!</definedName>
    <definedName name="DetailsBid3">#REF!</definedName>
    <definedName name="DetailsBid4" localSheetId="31">#REF!</definedName>
    <definedName name="DetailsBid4" localSheetId="10">#REF!</definedName>
    <definedName name="DetailsBid4">#REF!</definedName>
    <definedName name="DetailsBidRange" localSheetId="31">#REF!</definedName>
    <definedName name="DetailsBidRange" localSheetId="10">#REF!</definedName>
    <definedName name="DetailsBidRange">#REF!</definedName>
    <definedName name="deuda">[69]deuda!$A$1:$IV$65536</definedName>
    <definedName name="deuda2">[88]deuda!$A$1:$IV$65536</definedName>
    <definedName name="DEX" localSheetId="31">#REF!</definedName>
    <definedName name="DEX" localSheetId="10">#REF!</definedName>
    <definedName name="DEX">#REF!</definedName>
    <definedName name="df" localSheetId="31">#REF!</definedName>
    <definedName name="df" localSheetId="10">#REF!</definedName>
    <definedName name="df">#REF!</definedName>
    <definedName name="dfa" localSheetId="4"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cvc" localSheetId="31">#REF!</definedName>
    <definedName name="dfcvc" localSheetId="10">#REF!</definedName>
    <definedName name="dfcvc">#REF!</definedName>
    <definedName name="dfdaa" localSheetId="31">#REF!</definedName>
    <definedName name="dfdaa" localSheetId="10">#REF!</definedName>
    <definedName name="dfdaa">#REF!</definedName>
    <definedName name="dfdf" localSheetId="31">#REF!</definedName>
    <definedName name="dfdf" localSheetId="10">#REF!</definedName>
    <definedName name="dfdf">#REF!</definedName>
    <definedName name="dfds" localSheetId="4"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FZSDERGTERGTRETERTERTE" localSheetId="43">#REF!</definedName>
    <definedName name="DFGFZSDERGTERGTRETERTERTE" localSheetId="38">#REF!</definedName>
    <definedName name="DFGFZSDERGTERGTRETERTERTE" localSheetId="37">#REF!</definedName>
    <definedName name="DFGFZSDERGTERGTRETERTERTE" localSheetId="41">#REF!</definedName>
    <definedName name="DFGFZSDERGTERGTRETERTERTE" localSheetId="10">#REF!</definedName>
    <definedName name="DFGFZSDERGTERGTRETERTERTE" localSheetId="40">#REF!</definedName>
    <definedName name="DFGFZSDERGTERGTRETERTERTE" localSheetId="36">#REF!</definedName>
    <definedName name="DFGFZSDERGTERGTRETERTERTE">#REF!</definedName>
    <definedName name="DFGV" localSheetId="4"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RFRF" localSheetId="4"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i" localSheetId="31">#REF!</definedName>
    <definedName name="di" localSheetId="10">#REF!</definedName>
    <definedName name="di">#REF!</definedName>
    <definedName name="dia24hr" localSheetId="31">#REF!</definedName>
    <definedName name="dia24hr" localSheetId="10">#REF!</definedName>
    <definedName name="dia24hr">#REF!</definedName>
    <definedName name="diametros" localSheetId="31">#REF!</definedName>
    <definedName name="diametros" localSheetId="10">#REF!</definedName>
    <definedName name="diametros">#REF!</definedName>
    <definedName name="dias" localSheetId="31">#REF!</definedName>
    <definedName name="dias" localSheetId="10">#REF!</definedName>
    <definedName name="dias">#REF!</definedName>
    <definedName name="DIAS_DEL_MES" localSheetId="31">#REF!</definedName>
    <definedName name="DIAS_DEL_MES" localSheetId="10">#REF!</definedName>
    <definedName name="DIAS_DEL_MES">#REF!</definedName>
    <definedName name="dias_semana" localSheetId="31">#REF!</definedName>
    <definedName name="dias_semana" localSheetId="10">#REF!</definedName>
    <definedName name="dias_semana">#REF!</definedName>
    <definedName name="Dias_semanales" localSheetId="31">#REF!</definedName>
    <definedName name="Dias_semanales" localSheetId="10">#REF!</definedName>
    <definedName name="Dias_semanales">#REF!</definedName>
    <definedName name="DIAS_SEMANAS" localSheetId="31">#REF!</definedName>
    <definedName name="DIAS_SEMANAS" localSheetId="10">#REF!</definedName>
    <definedName name="DIAS_SEMANAS">#REF!</definedName>
    <definedName name="DIASDELMES" localSheetId="31">#REF!</definedName>
    <definedName name="DIASDELMES" localSheetId="10">#REF!</definedName>
    <definedName name="DIASDELMES">#REF!</definedName>
    <definedName name="DIASROTACION" localSheetId="31">#REF!</definedName>
    <definedName name="DIASROTACION" localSheetId="10">#REF!</definedName>
    <definedName name="DIASROTACION">#REF!</definedName>
    <definedName name="DiasSupuestosCierre" localSheetId="31">#REF!</definedName>
    <definedName name="DiasSupuestosCierre" localSheetId="10">#REF!</definedName>
    <definedName name="DiasSupuestosCierre">#REF!</definedName>
    <definedName name="dic00" localSheetId="31">[9]Dólar!#REF!</definedName>
    <definedName name="dic00">[9]Dólar!#REF!</definedName>
    <definedName name="diegosky" localSheetId="11">[2]Basicos!#REF!</definedName>
    <definedName name="diegosky" localSheetId="12">[2]Basicos!#REF!</definedName>
    <definedName name="diegosky" localSheetId="13">[2]Basicos!#REF!</definedName>
    <definedName name="diegosky" localSheetId="14">[2]Basicos!#REF!</definedName>
    <definedName name="diegosky" localSheetId="15">[2]Basicos!#REF!</definedName>
    <definedName name="diegosky" localSheetId="16">[2]Basicos!#REF!</definedName>
    <definedName name="diegosky" localSheetId="17">[2]Basicos!#REF!</definedName>
    <definedName name="diegosky" localSheetId="18">[2]Basicos!#REF!</definedName>
    <definedName name="diegosky" localSheetId="19">[2]Basicos!#REF!</definedName>
    <definedName name="diegosky" localSheetId="20">[2]Basicos!#REF!</definedName>
    <definedName name="diegosky" localSheetId="29">[2]Basicos!#REF!</definedName>
    <definedName name="diegosky" localSheetId="30">[2]Basicos!#REF!</definedName>
    <definedName name="diegosky" localSheetId="21">[2]Basicos!#REF!</definedName>
    <definedName name="diegosky" localSheetId="22">[2]Basicos!#REF!</definedName>
    <definedName name="diegosky" localSheetId="23">[2]Basicos!#REF!</definedName>
    <definedName name="diegosky" localSheetId="24">[2]Basicos!#REF!</definedName>
    <definedName name="diegosky" localSheetId="25">[2]Basicos!#REF!</definedName>
    <definedName name="diegosky" localSheetId="26">[2]Basicos!#REF!</definedName>
    <definedName name="diegosky" localSheetId="27">[2]Basicos!#REF!</definedName>
    <definedName name="diegosky" localSheetId="28">[2]Basicos!#REF!</definedName>
    <definedName name="diegosky" localSheetId="35">[5]Basicos!#REF!</definedName>
    <definedName name="diegosky" localSheetId="4">[5]Basicos!#REF!</definedName>
    <definedName name="diegosky" localSheetId="45">[5]Basicos!#REF!</definedName>
    <definedName name="diegosky" localSheetId="42">[2]Basicos!#REF!</definedName>
    <definedName name="diegosky" localSheetId="39">[2]Basicos!#REF!</definedName>
    <definedName name="diegosky">[5]Basicos!#REF!</definedName>
    <definedName name="Dif.Este" localSheetId="31">#REF!</definedName>
    <definedName name="Dif.Este" localSheetId="10">#REF!</definedName>
    <definedName name="Dif.Este">#REF!</definedName>
    <definedName name="Dif.Norte" localSheetId="31">#REF!</definedName>
    <definedName name="Dif.Norte" localSheetId="10">#REF!</definedName>
    <definedName name="Dif.Norte">#REF!</definedName>
    <definedName name="diferencial" localSheetId="43">[34]lisprecios!#REF!</definedName>
    <definedName name="diferencial" localSheetId="31">[34]lisprecios!#REF!</definedName>
    <definedName name="diferencial" localSheetId="38">[34]lisprecios!#REF!</definedName>
    <definedName name="diferencial" localSheetId="37">[34]lisprecios!#REF!</definedName>
    <definedName name="diferencial" localSheetId="41">[34]lisprecios!#REF!</definedName>
    <definedName name="diferencial" localSheetId="40">[34]lisprecios!#REF!</definedName>
    <definedName name="diferencial" localSheetId="36">[34]lisprecios!#REF!</definedName>
    <definedName name="diferencial">[34]lisprecios!#REF!</definedName>
    <definedName name="DIRECTO1">[89]APU!$U$132</definedName>
    <definedName name="DIRECTO10">[89]APU!$U$681</definedName>
    <definedName name="DIRECTO100">[89]APU!$U$6171</definedName>
    <definedName name="DIRECTO101">[89]APU!$U$6232</definedName>
    <definedName name="DIRECTO102">[89]APU!$U$6293</definedName>
    <definedName name="DIRECTO103">[89]APU!$U$6354</definedName>
    <definedName name="DIRECTO104">[89]APU!$U$6415</definedName>
    <definedName name="DIRECTO105">[89]APU!$U$6476</definedName>
    <definedName name="DIRECTO11">[89]APU!$U$742</definedName>
    <definedName name="DIRECTO12">[89]APU!$U$803</definedName>
    <definedName name="DIRECTO124">[89]APU!$U$7635</definedName>
    <definedName name="DIRECTO125">[89]APU!$U$7696</definedName>
    <definedName name="DIRECTO126">[89]APU!$U$7757</definedName>
    <definedName name="DIRECTO127">[89]APU!$U$7818</definedName>
    <definedName name="DIRECTO128">[89]APU!$U$7879</definedName>
    <definedName name="DIRECTO129">[89]APU!$U$7940</definedName>
    <definedName name="DIRECTO13">[89]APU!$U$864</definedName>
    <definedName name="DIRECTO130">[89]APU!$U$8001</definedName>
    <definedName name="DIRECTO131">[89]APU!$U$8062</definedName>
    <definedName name="DIRECTO132">[89]APU!$U$8123</definedName>
    <definedName name="DIRECTO133">[89]APU!$U$8184</definedName>
    <definedName name="DIRECTO134">[89]APU!$U$8245</definedName>
    <definedName name="DIRECTO14">[89]APU!$U$925</definedName>
    <definedName name="DIRECTO15">[89]APU!$U$986</definedName>
    <definedName name="DIRECTO16">[89]APU!$U$1047</definedName>
    <definedName name="DIRECTO17">[89]APU!$U$1108</definedName>
    <definedName name="DIRECTO18">[89]APU!$U$1169</definedName>
    <definedName name="DIRECTO2">[89]APU!$U$193</definedName>
    <definedName name="DIRECTO2.10">[89]APU!$U$14889</definedName>
    <definedName name="DIRECTO2.11">[89]APU!$U$14950</definedName>
    <definedName name="DIRECTO2.12">[89]APU!$U$15011</definedName>
    <definedName name="DIRECTO2.9">[89]APU!$U$11839</definedName>
    <definedName name="DIRECTO21">[89]APU!$U$1352</definedName>
    <definedName name="DIRECTO22">[89]APU!$U$1413</definedName>
    <definedName name="DIRECTO23">[89]APU!$U$1474</definedName>
    <definedName name="DIRECTO24">[89]APU!$U$1535</definedName>
    <definedName name="DIRECTO25">[89]APU!$U$1596</definedName>
    <definedName name="DIRECTO26">[89]APU!$U$1657</definedName>
    <definedName name="DIRECTO27">[89]APU!$U$1718</definedName>
    <definedName name="DIRECTO28">[89]APU!$U$1779</definedName>
    <definedName name="DIRECTO29">[89]APU!$U$1840</definedName>
    <definedName name="DIRECTO3">[89]APU!$U$254</definedName>
    <definedName name="DIRECTO3.15">[89]APU!$U$8667</definedName>
    <definedName name="DIRECTO3.16">[89]APU!$U$8728</definedName>
    <definedName name="DIRECTO3.17">[89]APU!$U$8789</definedName>
    <definedName name="DIRECTO3.18">[89]APU!$U$8850</definedName>
    <definedName name="DIRECTO3.19">[89]APU!$U$8911</definedName>
    <definedName name="DIRECTO3.20">[89]APU!$U$8972</definedName>
    <definedName name="DIRECTO3.21">[89]APU!$U$11961</definedName>
    <definedName name="DIRECTO3.22">[89]APU!$U$14523</definedName>
    <definedName name="DIRECTO3.23">[89]APU!$U$15133</definedName>
    <definedName name="DIRECTO3.24">[89]APU!$U$16292</definedName>
    <definedName name="DIRECTO3.25">[89]APU!$U$16353</definedName>
    <definedName name="DIRECTO3.26">[89]APU!$U$16414</definedName>
    <definedName name="DIRECTO3.27">[89]APU!$U$16475</definedName>
    <definedName name="DIRECTO3.28">[89]APU!$U$16536</definedName>
    <definedName name="DIRECTO30">[89]APU!$U$1901</definedName>
    <definedName name="DIRECTO31">[89]APU!$U$1962</definedName>
    <definedName name="DIRECTO32">[89]APU!$U$2023</definedName>
    <definedName name="DIRECTO33">[89]APU!$U$2084</definedName>
    <definedName name="DIRECTO34">[89]APU!$U$2145</definedName>
    <definedName name="DIRECTO35">[89]APU!$U$2206</definedName>
    <definedName name="DIRECTO36">[89]APU!$U$2267</definedName>
    <definedName name="DIRECTO37">[89]APU!$U$2328</definedName>
    <definedName name="DIRECTO38">[89]APU!$U$2389</definedName>
    <definedName name="DIRECTO39">[89]APU!$U$2450</definedName>
    <definedName name="DIRECTO4">[89]APU!$U$315</definedName>
    <definedName name="DIRECTO4.20">[89]APU!$U$9216</definedName>
    <definedName name="DIRECTO4.21">[89]APU!$U$9277</definedName>
    <definedName name="DIRECTO4.22">[89]APU!$U$9338</definedName>
    <definedName name="DIRECTO4.23">[89]APU!$U$9399</definedName>
    <definedName name="DIRECTO4.24">[89]APU!$U$9460</definedName>
    <definedName name="DIRECTO4.25">[89]APU!$U$9521</definedName>
    <definedName name="DIRECTO4.26">[89]APU!$U$9582</definedName>
    <definedName name="DIRECTO4.27">[89]APU!$U$9643</definedName>
    <definedName name="DIRECTO4.28">[89]APU!$U$9704</definedName>
    <definedName name="DIRECTO4.29">[89]APU!$U$9765</definedName>
    <definedName name="DIRECTO4.30">[89]APU!$U$9826</definedName>
    <definedName name="DIRECTO4.31">[89]APU!$U$9887</definedName>
    <definedName name="DIRECTO4.32">[89]APU!$U$9948</definedName>
    <definedName name="DIRECTO4.33">[89]APU!$U$10009</definedName>
    <definedName name="DIRECTO4.34">[89]APU!$U$10070</definedName>
    <definedName name="DIRECTO4.35">[89]APU!$U$11595</definedName>
    <definedName name="DIRECTO4.36">[89]APU!$U$11656</definedName>
    <definedName name="DIRECTO4.37">[89]APU!$U$15987</definedName>
    <definedName name="DIRECTO4.38">[89]APU!$U$15194</definedName>
    <definedName name="DIRECTO4.39">[89]APU!$U$14279</definedName>
    <definedName name="DIRECTO4.40">[89]APU!$U$14340</definedName>
    <definedName name="DIRECTO4.41">[89]APU!$U$14401</definedName>
    <definedName name="DIRECTO4.42">[89]APU!$U$14462</definedName>
    <definedName name="DIRECTO4.43">[89]APU!$U$14584</definedName>
    <definedName name="DIRECTO4.44">[89]APU!$U$16048</definedName>
    <definedName name="DIRECTO4.45">[89]APU!$U$16109</definedName>
    <definedName name="DIRECTO4.46">[89]APU!$U$14706</definedName>
    <definedName name="DIRECTO4.47">[89]APU!$U$15926</definedName>
    <definedName name="DIRECTO4.48">[89]APU!$U$16170</definedName>
    <definedName name="DIRECTO4.49">[89]APU!$U$16231</definedName>
    <definedName name="DIRECTO4.50">[89]APU!$U$16902</definedName>
    <definedName name="DIRECTO4.51">[89]APU!$U$17634</definedName>
    <definedName name="DIRECTO4.52">[89]APU!$U$17695</definedName>
    <definedName name="DIRECTO40">[89]APU!$U$2511</definedName>
    <definedName name="DIRECTO41">[89]APU!$U$2572</definedName>
    <definedName name="DIRECTO42">[89]APU!$U$2633</definedName>
    <definedName name="DIRECTO43">[89]APU!$U$2694</definedName>
    <definedName name="DIRECTO44">[89]APU!$U$2755</definedName>
    <definedName name="DIRECTO45">[89]APU!$U$2816</definedName>
    <definedName name="DIRECTO46">[89]APU!$U$2877</definedName>
    <definedName name="DIRECTO47">[89]APU!$U$2938</definedName>
    <definedName name="DIRECTO48">[89]APU!$U$2999</definedName>
    <definedName name="DIRECTO49">[89]APU!$U$3060</definedName>
    <definedName name="DIRECTO5">[89]APU!$U$376</definedName>
    <definedName name="DIRECTO5.100">[89]APU!$U$12449</definedName>
    <definedName name="DIRECTO5.101">[89]APU!$U$12510</definedName>
    <definedName name="DIRECTO5.104">[89]APU!$U$12571</definedName>
    <definedName name="DIRECTO5.105">[89]APU!$U$12632</definedName>
    <definedName name="DIRECTO5.106">[89]APU!$U$12693</definedName>
    <definedName name="DIRECTO5.107">[89]APU!$U$12754</definedName>
    <definedName name="DIRECTO5.108">[89]APU!$U$12815</definedName>
    <definedName name="DIRECTO5.109">[89]APU!$U$12876</definedName>
    <definedName name="DIRECTO5.111">[89]APU!$U$12937</definedName>
    <definedName name="DIRECTO5.112">[89]APU!$U$12998</definedName>
    <definedName name="DIRECTO5.113">[89]APU!$U$14767</definedName>
    <definedName name="DIRECTO5.114">[89]APU!$U$14828</definedName>
    <definedName name="DIRECTO5.115">[89]APU!$U$15072</definedName>
    <definedName name="DIRECTO5.53">[89]APU!$U$10131</definedName>
    <definedName name="DIRECTO5.54">[89]APU!$U$10192</definedName>
    <definedName name="DIRECTO5.55">[89]APU!$U$10253</definedName>
    <definedName name="DIRECTO5.56">[89]APU!$U$10314</definedName>
    <definedName name="DIRECTO5.57">[89]APU!$U$10375</definedName>
    <definedName name="DIRECTO5.58">[89]APU!$U$10436</definedName>
    <definedName name="DIRECTO5.59">[89]APU!$U$10497</definedName>
    <definedName name="DIRECTO5.60">[89]APU!$U$10558</definedName>
    <definedName name="DIRECTO5.61">[89]APU!$U$10619</definedName>
    <definedName name="DIRECTO5.62">[89]APU!$U$10680</definedName>
    <definedName name="DIRECTO5.63">[89]APU!$U$10741</definedName>
    <definedName name="DIRECTO5.64">[89]APU!$U$10802</definedName>
    <definedName name="DIRECTO5.65">[89]APU!$U$10863</definedName>
    <definedName name="DIRECTO5.66">[89]APU!$U$10924</definedName>
    <definedName name="DIRECTO5.67">[89]APU!$U$10985</definedName>
    <definedName name="DIRECTO5.68">[89]APU!$U$11046</definedName>
    <definedName name="DIRECTO5.69">[89]APU!$U$11107</definedName>
    <definedName name="DIRECTO5.70">[89]APU!$U$11168</definedName>
    <definedName name="DIRECTO5.71">[89]APU!$U$11229</definedName>
    <definedName name="DIRECTO5.72">[89]APU!$U$12022</definedName>
    <definedName name="DIRECTO5.73">[89]APU!$U$12083</definedName>
    <definedName name="DIRECTO5.74">[89]APU!$U$12144</definedName>
    <definedName name="DIRECTO5.77">[89]APU!$U$12205</definedName>
    <definedName name="DIRECTO5.78">[89]APU!$U$12327</definedName>
    <definedName name="DIRECTO5.79">[89]APU!$U$12388</definedName>
    <definedName name="DIRECTO5.80">[89]APU!$U$12266</definedName>
    <definedName name="DIRECTO5.82">[89]APU!$U$14035</definedName>
    <definedName name="DIRECTO5.83">[89]APU!$U$14096</definedName>
    <definedName name="DIRECTO5.84">[89]APU!$U$13364</definedName>
    <definedName name="DIRECTO5.85">[89]APU!$U$13425</definedName>
    <definedName name="DIRECTO5.86">[89]APU!$U$13486</definedName>
    <definedName name="DIRECTO5.87">[89]APU!$U$13547</definedName>
    <definedName name="DIRECTO5.88">[89]APU!$U$13608</definedName>
    <definedName name="DIRECTO5.89">[89]APU!$U$13669</definedName>
    <definedName name="DIRECTO5.90">[89]APU!$U$13730</definedName>
    <definedName name="DIRECTO5.91">[89]APU!$U$13791</definedName>
    <definedName name="DIRECTO5.92">[89]APU!$U$13852</definedName>
    <definedName name="DIRECTO5.93">[89]APU!$U$13913</definedName>
    <definedName name="DIRECTO5.94">[89]APU!$U$13974</definedName>
    <definedName name="DIRECTO5.95">[89]APU!$U$13059</definedName>
    <definedName name="DIRECTO5.96">[89]APU!$U$13120</definedName>
    <definedName name="DIRECTO5.97">[89]APU!$U$13181</definedName>
    <definedName name="DIRECTO5.98">[89]APU!$U$13242</definedName>
    <definedName name="DIRECTO5.99">[89]APU!$U$13303</definedName>
    <definedName name="DIRECTO50">[89]APU!$U$3121</definedName>
    <definedName name="DIRECTO51">[89]APU!$U$3182</definedName>
    <definedName name="DIRECTO52">[89]APU!$U$3243</definedName>
    <definedName name="DIRECTO53">[89]APU!$U$3304</definedName>
    <definedName name="DIRECTO54">[89]APU!$U$3365</definedName>
    <definedName name="DIRECTO55">[89]APU!$U$3426</definedName>
    <definedName name="DIRECTO56">[89]APU!$U$3487</definedName>
    <definedName name="DIRECTO57">[89]APU!$U$3548</definedName>
    <definedName name="DIRECTO58">[89]APU!$U$3609</definedName>
    <definedName name="DIRECTO59">[89]APU!$U$3670</definedName>
    <definedName name="DIRECTO6">[89]APU!$U$437</definedName>
    <definedName name="DIRECTO60">[89]APU!$U$3731</definedName>
    <definedName name="DIRECTO61">[89]APU!$U$3792</definedName>
    <definedName name="DIRECTO62">[89]APU!$U$3853</definedName>
    <definedName name="DIRECTO63">[89]APU!$U$3914</definedName>
    <definedName name="DIRECTO64">[89]APU!$U$3975</definedName>
    <definedName name="DIRECTO65">[89]APU!$U$4036</definedName>
    <definedName name="DIRECTO66">[89]APU!$U$4097</definedName>
    <definedName name="DIRECTO67">[89]APU!$U$4158</definedName>
    <definedName name="DIRECTO68">[89]APU!$U$4219</definedName>
    <definedName name="DIRECTO69">[89]APU!$U$4280</definedName>
    <definedName name="DIRECTO7">[89]APU!$U$498</definedName>
    <definedName name="DIRECTO7.12">[89]APU!$U$8305</definedName>
    <definedName name="DIRECTO7.13">[89]APU!$U$8366</definedName>
    <definedName name="DIRECTO7.14">[89]APU!$U$8427</definedName>
    <definedName name="DIRECTO7.15">[89]APU!$U$8488</definedName>
    <definedName name="DIRECTO7.16">[89]APU!$U$8606</definedName>
    <definedName name="DIRECTO7.17">[89]APU!$U$11290</definedName>
    <definedName name="DIRECTO7.18">[89]APU!$U$11351</definedName>
    <definedName name="DIRECTO7.19">[89]APU!$U$11412</definedName>
    <definedName name="DIRECTO7.20">[89]APU!$U$11473</definedName>
    <definedName name="DIRECTO7.21">[89]APU!$U$11534</definedName>
    <definedName name="DIRECTO7.22">[89]APU!$U$11717</definedName>
    <definedName name="DIRECTO7.23">[89]APU!$U$11778</definedName>
    <definedName name="DIRECTO7.24">[89]APU!$U$14645</definedName>
    <definedName name="DIRECTO7.25">[89]APU!$U$15255</definedName>
    <definedName name="DIRECTO7.26">[89]APU!$U$15316</definedName>
    <definedName name="DIRECTO7.27">[89]APU!$U$15377</definedName>
    <definedName name="DIRECTO7.28">[89]APU!$U$15438</definedName>
    <definedName name="DIRECTO7.29">[89]APU!$U$15499</definedName>
    <definedName name="DIRECTO7.30">[89]APU!$U$15560</definedName>
    <definedName name="DIRECTO7.31">[89]APU!$U$15621</definedName>
    <definedName name="DIRECTO7.32">[89]APU!$U$15682</definedName>
    <definedName name="DIRECTO7.33">[89]APU!$U$15743</definedName>
    <definedName name="DIRECTO7.34">[89]APU!$U$15804</definedName>
    <definedName name="DIRECTO7.35">[89]APU!$U$15865</definedName>
    <definedName name="DIRECTO7.36">[89]APU!$U$17085</definedName>
    <definedName name="DIRECTO7.37">[89]APU!$U$17268</definedName>
    <definedName name="DIRECTO7.38">[89]APU!$U$17207</definedName>
    <definedName name="DIRECTO7.39">[89]APU!$U$17390</definedName>
    <definedName name="DIRECTO7.40">[89]APU!$U$17451</definedName>
    <definedName name="DIRECTO7.41">[89]APU!$U$17512</definedName>
    <definedName name="DIRECTO7.42">[89]APU!$U$17146</definedName>
    <definedName name="DIRECTO7.43">[89]APU!$U$17573</definedName>
    <definedName name="DIRECTO7.44">[89]APU!$U$17329</definedName>
    <definedName name="DIRECTO70">[89]APU!$U$4341</definedName>
    <definedName name="DIRECTO71">[89]APU!$U$4402</definedName>
    <definedName name="DIRECTO72">[89]APU!$U$4463</definedName>
    <definedName name="DIRECTO73">[89]APU!$U$4524</definedName>
    <definedName name="DIRECTO74">[89]APU!$U$4585</definedName>
    <definedName name="DIRECTO75">[89]APU!$U$4646</definedName>
    <definedName name="DIRECTO76">[89]APU!$U$4707</definedName>
    <definedName name="DIRECTO77">[89]APU!$U$4768</definedName>
    <definedName name="DIRECTO78">[89]APU!$U$4829</definedName>
    <definedName name="DIRECTO79">[89]APU!$U$4890</definedName>
    <definedName name="DIRECTO8">[89]APU!$U$559</definedName>
    <definedName name="DIRECTO80">[89]APU!$U$4951</definedName>
    <definedName name="DIRECTO81">[89]APU!$U$5012</definedName>
    <definedName name="DIRECTO82">[89]APU!$U$5073</definedName>
    <definedName name="DIRECTO83">[89]APU!$U$5134</definedName>
    <definedName name="DIRECTO84">[89]APU!$U$5195</definedName>
    <definedName name="DIRECTO85">[89]APU!$U$5256</definedName>
    <definedName name="DIRECTO86">[89]APU!$U$5317</definedName>
    <definedName name="DIRECTO87">[89]APU!$U$5378</definedName>
    <definedName name="DIRECTO88">[89]APU!$U$5439</definedName>
    <definedName name="DIRECTO89">[89]APU!$U$5500</definedName>
    <definedName name="DIRECTO9">[89]APU!$U$620</definedName>
    <definedName name="DIRECTO9.1">[89]APU!$U$16597</definedName>
    <definedName name="DIRECTO9.2">[89]APU!$U$16658</definedName>
    <definedName name="DIRECTO9.3">[89]APU!$U$16719</definedName>
    <definedName name="DIRECTO9.4">[89]APU!$U$16780</definedName>
    <definedName name="DIRECTO9.5">[89]APU!$U$16841</definedName>
    <definedName name="DIRECTO90">[89]APU!$U$5561</definedName>
    <definedName name="DIRECTO91">[89]APU!$U$5622</definedName>
    <definedName name="DIRECTO92">[89]APU!$U$5683</definedName>
    <definedName name="DIRECTO93">[89]APU!$U$5744</definedName>
    <definedName name="DIRECTO94">[89]APU!$U$5805</definedName>
    <definedName name="DIRECTO95">[89]APU!$U$5866</definedName>
    <definedName name="DIRECTO96">[89]APU!$U$5927</definedName>
    <definedName name="DIRECTO97">[89]APU!$U$5988</definedName>
    <definedName name="DIRECTO98">[89]APU!$U$6049</definedName>
    <definedName name="DIRECTO99">[89]APU!$U$6110</definedName>
    <definedName name="Director_Administrativo" localSheetId="31">#REF!</definedName>
    <definedName name="Director_Administrativo" localSheetId="10">#REF!</definedName>
    <definedName name="Director_Administrativo">#REF!</definedName>
    <definedName name="Discount_Lumpsum" localSheetId="31">#REF!</definedName>
    <definedName name="Discount_Lumpsum" localSheetId="10">#REF!</definedName>
    <definedName name="Discount_Lumpsum">#REF!</definedName>
    <definedName name="discount_percent" localSheetId="31">#REF!</definedName>
    <definedName name="discount_percent" localSheetId="10">#REF!</definedName>
    <definedName name="discount_percent">#REF!</definedName>
    <definedName name="discount2" localSheetId="31">[90]Cover!#REF!</definedName>
    <definedName name="discount2">[90]Cover!#REF!</definedName>
    <definedName name="discount3" localSheetId="31">[90]Cover!#REF!</definedName>
    <definedName name="discount3">[90]Cover!#REF!</definedName>
    <definedName name="discount4" localSheetId="31">[90]Cover!#REF!</definedName>
    <definedName name="discount4">[90]Cover!#REF!</definedName>
    <definedName name="DiscRateHigh" localSheetId="31">#REF!</definedName>
    <definedName name="DiscRateHigh" localSheetId="10">#REF!</definedName>
    <definedName name="DiscRateHigh">#REF!</definedName>
    <definedName name="DiscRateMed" localSheetId="31">#REF!</definedName>
    <definedName name="DiscRateMed" localSheetId="10">#REF!</definedName>
    <definedName name="DiscRateMed">#REF!</definedName>
    <definedName name="DISPONIBILIDAD" localSheetId="31">#REF!</definedName>
    <definedName name="DISPONIBILIDAD" localSheetId="10">#REF!</definedName>
    <definedName name="DISPONIBILIDAD">#REF!</definedName>
    <definedName name="Distancia" localSheetId="31">#REF!</definedName>
    <definedName name="Distancia" localSheetId="10">#REF!</definedName>
    <definedName name="Distancia">#REF!</definedName>
    <definedName name="DISTANCIA_ARENA">'[33]Concretos y morteros'!$J$12</definedName>
    <definedName name="DISTANCIA_CEMENTO">'[33]Concretos y morteros'!$L$12</definedName>
    <definedName name="DISTANCIA_TRITURADO">'[33]Concretos y morteros'!$K$12</definedName>
    <definedName name="div_pay" localSheetId="31">[65]ASSUMPTIONS!#REF!</definedName>
    <definedName name="div_pay">[65]ASSUMPTIONS!#REF!</definedName>
    <definedName name="dj" localSheetId="31">#REF!</definedName>
    <definedName name="dj" localSheetId="10">#REF!</definedName>
    <definedName name="dj">#REF!</definedName>
    <definedName name="djdytj" localSheetId="4"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l" localSheetId="31">#REF!</definedName>
    <definedName name="dl" localSheetId="10">#REF!</definedName>
    <definedName name="dl">#REF!</definedName>
    <definedName name="DM" localSheetId="31">#REF!</definedName>
    <definedName name="DM" localSheetId="10">#REF!</definedName>
    <definedName name="DM">#REF!</definedName>
    <definedName name="DMD" localSheetId="31">#REF!</definedName>
    <definedName name="DMD" localSheetId="10">#REF!</definedName>
    <definedName name="DMD">#REF!</definedName>
    <definedName name="do" localSheetId="31">#REF!</definedName>
    <definedName name="do" localSheetId="10">#REF!</definedName>
    <definedName name="do">#REF!</definedName>
    <definedName name="Documentstatus" localSheetId="31">#REF!</definedName>
    <definedName name="Documentstatus" localSheetId="10">#REF!</definedName>
    <definedName name="Documentstatus">#REF!</definedName>
    <definedName name="Documentstatus1">'[46]REF - Listas'!$B$4:$B$11</definedName>
    <definedName name="DOM160X20_S1" localSheetId="43">#REF!</definedName>
    <definedName name="DOM160X20_S1" localSheetId="31">#REF!</definedName>
    <definedName name="DOM160X20_S1" localSheetId="38">#REF!</definedName>
    <definedName name="DOM160X20_S1" localSheetId="37">#REF!</definedName>
    <definedName name="DOM160X20_S1" localSheetId="41">#REF!</definedName>
    <definedName name="DOM160X20_S1" localSheetId="10">#REF!</definedName>
    <definedName name="DOM160X20_S1" localSheetId="40">#REF!</definedName>
    <definedName name="DOM160X20_S1" localSheetId="36">#REF!</definedName>
    <definedName name="DOM160X20_S1">#REF!</definedName>
    <definedName name="DOM160X20_S2" localSheetId="43">#REF!</definedName>
    <definedName name="DOM160X20_S2" localSheetId="31">#REF!</definedName>
    <definedName name="DOM160X20_S2" localSheetId="38">#REF!</definedName>
    <definedName name="DOM160X20_S2" localSheetId="37">#REF!</definedName>
    <definedName name="DOM160X20_S2" localSheetId="41">#REF!</definedName>
    <definedName name="DOM160X20_S2" localSheetId="10">#REF!</definedName>
    <definedName name="DOM160X20_S2">#REF!</definedName>
    <definedName name="DOM160X20_S3" localSheetId="43">#REF!</definedName>
    <definedName name="DOM160X20_S3" localSheetId="31">#REF!</definedName>
    <definedName name="DOM160X20_S3" localSheetId="38">#REF!</definedName>
    <definedName name="DOM160X20_S3" localSheetId="37">#REF!</definedName>
    <definedName name="DOM160X20_S3" localSheetId="41">#REF!</definedName>
    <definedName name="DOM160X20_S3" localSheetId="10">#REF!</definedName>
    <definedName name="DOM160X20_S3">#REF!</definedName>
    <definedName name="DOM160X20_S4" localSheetId="37">#REF!</definedName>
    <definedName name="DOM160X20_S4" localSheetId="10">#REF!</definedName>
    <definedName name="DOM160X20_S4">#REF!</definedName>
    <definedName name="DOM160X20_S5" localSheetId="37">#REF!</definedName>
    <definedName name="DOM160X20_S5" localSheetId="10">#REF!</definedName>
    <definedName name="DOM160X20_S5">#REF!</definedName>
    <definedName name="DOM160X20_S6" localSheetId="37">#REF!</definedName>
    <definedName name="DOM160X20_S6" localSheetId="10">#REF!</definedName>
    <definedName name="DOM160X20_S6">#REF!</definedName>
    <definedName name="DOM160X32_S1" localSheetId="37">#REF!</definedName>
    <definedName name="DOM160X32_S1" localSheetId="10">#REF!</definedName>
    <definedName name="DOM160X32_S1">#REF!</definedName>
    <definedName name="DOM160X32_S2" localSheetId="37">#REF!</definedName>
    <definedName name="DOM160X32_S2" localSheetId="10">#REF!</definedName>
    <definedName name="DOM160X32_S2">#REF!</definedName>
    <definedName name="DOM160X32_S3" localSheetId="37">#REF!</definedName>
    <definedName name="DOM160X32_S3" localSheetId="10">#REF!</definedName>
    <definedName name="DOM160X32_S3">#REF!</definedName>
    <definedName name="DOM160X32_S4" localSheetId="37">#REF!</definedName>
    <definedName name="DOM160X32_S4" localSheetId="10">#REF!</definedName>
    <definedName name="DOM160X32_S4">#REF!</definedName>
    <definedName name="DOM160X32_S5" localSheetId="37">#REF!</definedName>
    <definedName name="DOM160X32_S5" localSheetId="10">#REF!</definedName>
    <definedName name="DOM160X32_S5">#REF!</definedName>
    <definedName name="DOM160X32_S6" localSheetId="37">#REF!</definedName>
    <definedName name="DOM160X32_S6" localSheetId="10">#REF!</definedName>
    <definedName name="DOM160X32_S6">#REF!</definedName>
    <definedName name="DOM200X20_S1" localSheetId="37">#REF!</definedName>
    <definedName name="DOM200X20_S1" localSheetId="10">#REF!</definedName>
    <definedName name="DOM200X20_S1">#REF!</definedName>
    <definedName name="DOM200X20_S2" localSheetId="37">#REF!</definedName>
    <definedName name="DOM200X20_S2" localSheetId="10">#REF!</definedName>
    <definedName name="DOM200X20_S2">#REF!</definedName>
    <definedName name="DOM200X20_S3" localSheetId="37">#REF!</definedName>
    <definedName name="DOM200X20_S3" localSheetId="10">#REF!</definedName>
    <definedName name="DOM200X20_S3">#REF!</definedName>
    <definedName name="DOM200X20_S4" localSheetId="37">#REF!</definedName>
    <definedName name="DOM200X20_S4" localSheetId="10">#REF!</definedName>
    <definedName name="DOM200X20_S4">#REF!</definedName>
    <definedName name="DOM200X20_S5" localSheetId="37">#REF!</definedName>
    <definedName name="DOM200X20_S5" localSheetId="10">#REF!</definedName>
    <definedName name="DOM200X20_S5">#REF!</definedName>
    <definedName name="DOM200X20_S6" localSheetId="37">#REF!</definedName>
    <definedName name="DOM200X20_S6" localSheetId="10">#REF!</definedName>
    <definedName name="DOM200X20_S6">#REF!</definedName>
    <definedName name="DOM200X32_S1" localSheetId="37">#REF!</definedName>
    <definedName name="DOM200X32_S1" localSheetId="10">#REF!</definedName>
    <definedName name="DOM200X32_S1">#REF!</definedName>
    <definedName name="DOM200X32_S2" localSheetId="37">#REF!</definedName>
    <definedName name="DOM200X32_S2" localSheetId="10">#REF!</definedName>
    <definedName name="DOM200X32_S2">#REF!</definedName>
    <definedName name="DOM200X32_S3" localSheetId="37">#REF!</definedName>
    <definedName name="DOM200X32_S3" localSheetId="10">#REF!</definedName>
    <definedName name="DOM200X32_S3">#REF!</definedName>
    <definedName name="DOM200X32_S4" localSheetId="37">#REF!</definedName>
    <definedName name="DOM200X32_S4" localSheetId="10">#REF!</definedName>
    <definedName name="DOM200X32_S4">#REF!</definedName>
    <definedName name="DOM200X32_S5" localSheetId="37">#REF!</definedName>
    <definedName name="DOM200X32_S5" localSheetId="10">#REF!</definedName>
    <definedName name="DOM200X32_S5">#REF!</definedName>
    <definedName name="DOM200X32_S6" localSheetId="37">#REF!</definedName>
    <definedName name="DOM200X32_S6" localSheetId="10">#REF!</definedName>
    <definedName name="DOM200X32_S6">#REF!</definedName>
    <definedName name="DOM90X20_S1" localSheetId="37">#REF!</definedName>
    <definedName name="DOM90X20_S1" localSheetId="10">#REF!</definedName>
    <definedName name="DOM90X20_S1">#REF!</definedName>
    <definedName name="DOM90X20_S2" localSheetId="37">#REF!</definedName>
    <definedName name="DOM90X20_S2" localSheetId="10">#REF!</definedName>
    <definedName name="DOM90X20_S2">#REF!</definedName>
    <definedName name="DOM90X20_S3" localSheetId="37">#REF!</definedName>
    <definedName name="DOM90X20_S3" localSheetId="10">#REF!</definedName>
    <definedName name="DOM90X20_S3">#REF!</definedName>
    <definedName name="DOM90X20_S4" localSheetId="37">#REF!</definedName>
    <definedName name="DOM90X20_S4" localSheetId="10">#REF!</definedName>
    <definedName name="DOM90X20_S4">#REF!</definedName>
    <definedName name="DOM90X20_S5" localSheetId="37">#REF!</definedName>
    <definedName name="DOM90X20_S5" localSheetId="10">#REF!</definedName>
    <definedName name="DOM90X20_S5">#REF!</definedName>
    <definedName name="DOM90X20_S6" localSheetId="37">#REF!</definedName>
    <definedName name="DOM90X20_S6" localSheetId="10">#REF!</definedName>
    <definedName name="DOM90X20_S6">#REF!</definedName>
    <definedName name="DOM90X32_S1" localSheetId="37">#REF!</definedName>
    <definedName name="DOM90X32_S1" localSheetId="10">#REF!</definedName>
    <definedName name="DOM90X32_S1">#REF!</definedName>
    <definedName name="DOM90X32_S2" localSheetId="37">#REF!</definedName>
    <definedName name="DOM90X32_S2" localSheetId="10">#REF!</definedName>
    <definedName name="DOM90X32_S2">#REF!</definedName>
    <definedName name="DOM90X32_S3" localSheetId="37">#REF!</definedName>
    <definedName name="DOM90X32_S3" localSheetId="10">#REF!</definedName>
    <definedName name="DOM90X32_S3">#REF!</definedName>
    <definedName name="DOM90X32_S4" localSheetId="37">#REF!</definedName>
    <definedName name="DOM90X32_S4" localSheetId="10">#REF!</definedName>
    <definedName name="DOM90X32_S4">#REF!</definedName>
    <definedName name="DOM90X32_S5" localSheetId="37">#REF!</definedName>
    <definedName name="DOM90X32_S5" localSheetId="10">#REF!</definedName>
    <definedName name="DOM90X32_S5">#REF!</definedName>
    <definedName name="DOM90X32_S6" localSheetId="37">#REF!</definedName>
    <definedName name="DOM90X32_S6" localSheetId="10">#REF!</definedName>
    <definedName name="DOM90X32_S6">#REF!</definedName>
    <definedName name="DOMESP90X63_S1" localSheetId="37">#REF!</definedName>
    <definedName name="DOMESP90X63_S1" localSheetId="10">#REF!</definedName>
    <definedName name="DOMESP90X63_S1">#REF!</definedName>
    <definedName name="DOMESP90X63_S2" localSheetId="37">#REF!</definedName>
    <definedName name="DOMESP90X63_S2" localSheetId="10">#REF!</definedName>
    <definedName name="DOMESP90X63_S2">#REF!</definedName>
    <definedName name="DOMESP90X63_S3" localSheetId="37">#REF!</definedName>
    <definedName name="DOMESP90X63_S3" localSheetId="10">#REF!</definedName>
    <definedName name="DOMESP90X63_S3">#REF!</definedName>
    <definedName name="DOMESP90X63_S4" localSheetId="37">#REF!</definedName>
    <definedName name="DOMESP90X63_S4" localSheetId="10">#REF!</definedName>
    <definedName name="DOMESP90X63_S4">#REF!</definedName>
    <definedName name="DOMESP90X63_S5" localSheetId="37">#REF!</definedName>
    <definedName name="DOMESP90X63_S5" localSheetId="10">#REF!</definedName>
    <definedName name="DOMESP90X63_S5">#REF!</definedName>
    <definedName name="DOMESP90X63_S6" localSheetId="37">#REF!</definedName>
    <definedName name="DOMESP90X63_S6" localSheetId="10">#REF!</definedName>
    <definedName name="DOMESP90X63_S6">#REF!</definedName>
    <definedName name="Domiciliarias" localSheetId="35">#REF!</definedName>
    <definedName name="Domiciliarias" localSheetId="4">#REF!</definedName>
    <definedName name="Domiciliarias" localSheetId="45">#REF!</definedName>
    <definedName name="Domiciliarias" localSheetId="10">#REF!</definedName>
    <definedName name="Domiciliarias">#REF!</definedName>
    <definedName name="DOR" localSheetId="31">#REF!</definedName>
    <definedName name="DOR" localSheetId="10">#REF!</definedName>
    <definedName name="DOR">#REF!</definedName>
    <definedName name="DOT" localSheetId="31">#REF!</definedName>
    <definedName name="DOT" localSheetId="10">#REF!</definedName>
    <definedName name="DOT">#REF!</definedName>
    <definedName name="dota" localSheetId="31">#REF!</definedName>
    <definedName name="dota" localSheetId="10">#REF!</definedName>
    <definedName name="dota">#REF!</definedName>
    <definedName name="DRAWING_LEAD_TIME" localSheetId="31">#REF!</definedName>
    <definedName name="DRAWING_LEAD_TIME" localSheetId="10">#REF!</definedName>
    <definedName name="DRAWING_LEAD_TIME">#REF!</definedName>
    <definedName name="drf" localSheetId="31">#REF!</definedName>
    <definedName name="drf" localSheetId="10">#REF!</definedName>
    <definedName name="drf">#REF!</definedName>
    <definedName name="DRTOS1">'[91]Cost Codes'!$B$4:$G$331</definedName>
    <definedName name="dry" localSheetId="4"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S" localSheetId="31">#REF!</definedName>
    <definedName name="DS" localSheetId="10">#REF!</definedName>
    <definedName name="DS">#REF!</definedName>
    <definedName name="DSA" localSheetId="31">#REF!</definedName>
    <definedName name="DSA" localSheetId="10">#REF!</definedName>
    <definedName name="DSA">#REF!</definedName>
    <definedName name="DSAD" localSheetId="4"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D" localSheetId="4"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4">'[92]A.P.U'!#REF!</definedName>
    <definedName name="DSF" localSheetId="31">'[92]A.P.U'!#REF!</definedName>
    <definedName name="DSF">'[92]A.P.U'!#REF!</definedName>
    <definedName name="DSFC" localSheetId="10">#REF!</definedName>
    <definedName name="DSFC">#REF!</definedName>
    <definedName name="DSFCVTY" localSheetId="4"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t" localSheetId="31">#REF!</definedName>
    <definedName name="dt" localSheetId="10">#REF!</definedName>
    <definedName name="dt">#REF!</definedName>
    <definedName name="dtf" localSheetId="31">#REF!</definedName>
    <definedName name="dtf" localSheetId="10">#REF!</definedName>
    <definedName name="dtf">#REF!</definedName>
    <definedName name="DTFSMedida" localSheetId="31">#REF!</definedName>
    <definedName name="DTFSMedida" localSheetId="10">#REF!</definedName>
    <definedName name="DTFSMedida">#REF!</definedName>
    <definedName name="DtmFechaCotizacion" localSheetId="31">#REF!</definedName>
    <definedName name="DtmFechaCotizacion" localSheetId="10">#REF!</definedName>
    <definedName name="DtmFechaCotizacion">#REF!</definedName>
    <definedName name="DtmFechVigenCotiza" localSheetId="31">#REF!</definedName>
    <definedName name="DtmFechVigenCotiza" localSheetId="10">#REF!</definedName>
    <definedName name="DtmFechVigenCotiza">#REF!</definedName>
    <definedName name="dtrhj" localSheetId="4"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TS" localSheetId="31">#REF!</definedName>
    <definedName name="DTS" localSheetId="10">#REF!</definedName>
    <definedName name="DTS">#REF!</definedName>
    <definedName name="dxd">[12]CALCULO!$E$75</definedName>
    <definedName name="dxfgg" localSheetId="4"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DZ.Main" localSheetId="31" hidden="1">#REF!</definedName>
    <definedName name="DZ.Main" localSheetId="10" hidden="1">#REF!</definedName>
    <definedName name="DZ.Main" hidden="1">#REF!</definedName>
    <definedName name="e" localSheetId="31">#REF!</definedName>
    <definedName name="e" localSheetId="10">#REF!</definedName>
    <definedName name="e">#REF!</definedName>
    <definedName name="E_03" localSheetId="31">#REF!</definedName>
    <definedName name="E_03" localSheetId="10">#REF!</definedName>
    <definedName name="E_03">#REF!</definedName>
    <definedName name="e3e33" localSheetId="4"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D" localSheetId="31">#REF!</definedName>
    <definedName name="ED" localSheetId="10">#REF!</definedName>
    <definedName name="ED">#REF!</definedName>
    <definedName name="EDEDWSWQA" localSheetId="4"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dil" localSheetId="43">[34]lisprecios!#REF!</definedName>
    <definedName name="edil" localSheetId="31">[34]lisprecios!#REF!</definedName>
    <definedName name="edil" localSheetId="38">[34]lisprecios!#REF!</definedName>
    <definedName name="edil" localSheetId="37">[34]lisprecios!#REF!</definedName>
    <definedName name="edil" localSheetId="41">[34]lisprecios!#REF!</definedName>
    <definedName name="edil" localSheetId="40">[34]lisprecios!#REF!</definedName>
    <definedName name="edil" localSheetId="36">[34]lisprecios!#REF!</definedName>
    <definedName name="edil">[34]lisprecios!#REF!</definedName>
    <definedName name="EDWIN" localSheetId="31">#REF!</definedName>
    <definedName name="EDWIN" localSheetId="10">#REF!</definedName>
    <definedName name="EDWIN">#REF!</definedName>
    <definedName name="EE">'[72]C - CENTROS DE COSTO Y GASTOS'!$D$5:$E$123</definedName>
    <definedName name="eeedfr" localSheetId="4"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eeeee" localSheetId="31">#REF!</definedName>
    <definedName name="eeeeeeeeee" localSheetId="10">#REF!</definedName>
    <definedName name="eeeeeeeeee">#REF!</definedName>
    <definedName name="eeeeeeeeeee" localSheetId="31">#REF!</definedName>
    <definedName name="eeeeeeeeeee" localSheetId="10">#REF!</definedName>
    <definedName name="eeeeeeeeeee">#REF!</definedName>
    <definedName name="eeeeer" localSheetId="4"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ER" localSheetId="31">#REF!</definedName>
    <definedName name="EER" localSheetId="10">#REF!</definedName>
    <definedName name="EER">#REF!</definedName>
    <definedName name="ef" localSheetId="31">#REF!</definedName>
    <definedName name="ef" localSheetId="10">#REF!</definedName>
    <definedName name="ef">#REF!</definedName>
    <definedName name="efef" localSheetId="4"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INAR" localSheetId="31">#REF!</definedName>
    <definedName name="EINAR" localSheetId="10">#REF!</definedName>
    <definedName name="EINAR">#REF!</definedName>
    <definedName name="el" localSheetId="31">#REF!</definedName>
    <definedName name="el" localSheetId="10">#REF!</definedName>
    <definedName name="el">#REF!</definedName>
    <definedName name="ElectConsPrice">[48]Parameters!$R$15</definedName>
    <definedName name="ElectDemandPrice" localSheetId="31">#REF!</definedName>
    <definedName name="ElectDemandPrice" localSheetId="10">#REF!</definedName>
    <definedName name="ElectDemandPrice">#REF!</definedName>
    <definedName name="EMPAQUE" localSheetId="43">#REF!</definedName>
    <definedName name="EMPAQUE" localSheetId="31">#REF!</definedName>
    <definedName name="EMPAQUE" localSheetId="38">#REF!</definedName>
    <definedName name="EMPAQUE" localSheetId="37">#REF!</definedName>
    <definedName name="EMPAQUE" localSheetId="41">#REF!</definedName>
    <definedName name="EMPAQUE" localSheetId="10">#REF!</definedName>
    <definedName name="EMPAQUE" localSheetId="40">#REF!</definedName>
    <definedName name="EMPAQUE" localSheetId="36">#REF!</definedName>
    <definedName name="EMPAQUE">#REF!</definedName>
    <definedName name="End_Bal" localSheetId="31">#REF!</definedName>
    <definedName name="End_Bal" localSheetId="10">#REF!</definedName>
    <definedName name="End_Bal">#REF!</definedName>
    <definedName name="ene00" localSheetId="31">[9]Dólar!#REF!</definedName>
    <definedName name="ene00">[9]Dólar!#REF!</definedName>
    <definedName name="ENERGIATABLA1.2.4">'[4]CALCULO COSTOS DE OPERACIÓN'!$B$127:$AF$163</definedName>
    <definedName name="Engine">#N/A</definedName>
    <definedName name="EQUI">[77]Equipo!$A:$IV</definedName>
    <definedName name="EQUI3">[93]Equipo!$A:$IV</definedName>
    <definedName name="EquipData">'[48]Equip Data'!$B$14:$AQ$75</definedName>
    <definedName name="EquipInput" localSheetId="31">#REF!</definedName>
    <definedName name="EquipInput" localSheetId="10">#REF!</definedName>
    <definedName name="EquipInput">#REF!</definedName>
    <definedName name="EquipLifeRank" localSheetId="31">#REF!</definedName>
    <definedName name="EquipLifeRank" localSheetId="10">#REF!</definedName>
    <definedName name="EquipLifeRank">#REF!</definedName>
    <definedName name="EQUIPO" localSheetId="43">#REF!</definedName>
    <definedName name="EQUIPO" localSheetId="31">#REF!</definedName>
    <definedName name="EQUIPO" localSheetId="38">#REF!</definedName>
    <definedName name="EQUIPO" localSheetId="37">#REF!</definedName>
    <definedName name="EQUIPO" localSheetId="41">#REF!</definedName>
    <definedName name="EQUIPO" localSheetId="40">#REF!</definedName>
    <definedName name="EQUIPO" localSheetId="36">#REF!</definedName>
    <definedName name="EQUIPO">'[94]MATRIZ DE PRECIOS'!$G$493:$G$522</definedName>
    <definedName name="EQUIPO_1">[95]EQUIPO!$B$2:$D$36</definedName>
    <definedName name="EQUIPO_DE_SOLDADURA">'[21]LISTADO '!$L$10</definedName>
    <definedName name="equipo_mayor" localSheetId="31">#REF!</definedName>
    <definedName name="equipo_mayor" localSheetId="10">#REF!</definedName>
    <definedName name="equipo_mayor">#REF!</definedName>
    <definedName name="equipomayor2" localSheetId="31">[96]desglose!#REF!</definedName>
    <definedName name="equipomayor2">[96]desglose!#REF!</definedName>
    <definedName name="EquipOpCostOutput" localSheetId="31">#REF!</definedName>
    <definedName name="EquipOpCostOutput" localSheetId="10">#REF!</definedName>
    <definedName name="EquipOpCostOutput">#REF!</definedName>
    <definedName name="EquipOpFleet" localSheetId="31">#REF!</definedName>
    <definedName name="EquipOpFleet" localSheetId="10">#REF!</definedName>
    <definedName name="EquipOpFleet">#REF!</definedName>
    <definedName name="equipos" localSheetId="31">#REF!</definedName>
    <definedName name="Equipos">[76]Equ!$A$11:$G$100</definedName>
    <definedName name="equiprecord">[78]Sheet1!$A$18:$A$1072</definedName>
    <definedName name="EquipReplOutput" localSheetId="31">#REF!</definedName>
    <definedName name="EquipReplOutput" localSheetId="10">#REF!</definedName>
    <definedName name="EquipReplOutput">#REF!</definedName>
    <definedName name="EquipRow" localSheetId="31">#REF!</definedName>
    <definedName name="EquipRow" localSheetId="10">#REF!</definedName>
    <definedName name="EquipRow">#REF!</definedName>
    <definedName name="eqw" localSheetId="4"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 localSheetId="11">#REF!</definedName>
    <definedName name="er" localSheetId="12">#REF!</definedName>
    <definedName name="er" localSheetId="13">#REF!</definedName>
    <definedName name="er" localSheetId="14">#REF!</definedName>
    <definedName name="er" localSheetId="15">#REF!</definedName>
    <definedName name="er" localSheetId="16">#REF!</definedName>
    <definedName name="er" localSheetId="17">#REF!</definedName>
    <definedName name="er" localSheetId="18">#REF!</definedName>
    <definedName name="er" localSheetId="19">#REF!</definedName>
    <definedName name="er" localSheetId="20">#REF!</definedName>
    <definedName name="er" localSheetId="29">#REF!</definedName>
    <definedName name="er" localSheetId="30">#REF!</definedName>
    <definedName name="er" localSheetId="21">#REF!</definedName>
    <definedName name="er" localSheetId="22">#REF!</definedName>
    <definedName name="er" localSheetId="23">#REF!</definedName>
    <definedName name="er" localSheetId="24">#REF!</definedName>
    <definedName name="er" localSheetId="25">#REF!</definedName>
    <definedName name="er" localSheetId="26">#REF!</definedName>
    <definedName name="er" localSheetId="27">#REF!</definedName>
    <definedName name="er" localSheetId="28">#REF!</definedName>
    <definedName name="er" localSheetId="31">#REF!</definedName>
    <definedName name="er" localSheetId="10">#REF!</definedName>
    <definedName name="er">#REF!</definedName>
    <definedName name="erg" localSheetId="4"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R" localSheetId="31">#REF!</definedName>
    <definedName name="ERR" localSheetId="10">#REF!</definedName>
    <definedName name="ERR">#REF!</definedName>
    <definedName name="erra" localSheetId="31">#REF!</definedName>
    <definedName name="erra" localSheetId="10">#REF!</definedName>
    <definedName name="erra">#REF!</definedName>
    <definedName name="ERROR" localSheetId="31">#REF!</definedName>
    <definedName name="ERROR" localSheetId="10">#REF!</definedName>
    <definedName name="ERROR">#REF!</definedName>
    <definedName name="ERROR1" localSheetId="31">#REF!</definedName>
    <definedName name="ERROR1" localSheetId="10">#REF!</definedName>
    <definedName name="ERROR1">#REF!</definedName>
    <definedName name="ERROR2" localSheetId="31">#REF!</definedName>
    <definedName name="ERROR2" localSheetId="10">#REF!</definedName>
    <definedName name="ERROR2">#REF!</definedName>
    <definedName name="ERROR3" localSheetId="31">[97]TARIF2002!#REF!</definedName>
    <definedName name="ERROR3">[97]TARIF2002!#REF!</definedName>
    <definedName name="ERROR5" localSheetId="31">[97]TARIF2002!#REF!</definedName>
    <definedName name="ERROR5">[97]TARIF2002!#REF!</definedName>
    <definedName name="ert" localSheetId="4"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1_1" localSheetId="43">#REF!</definedName>
    <definedName name="ES1_1" localSheetId="31">#REF!</definedName>
    <definedName name="ES1_1" localSheetId="38">#REF!</definedName>
    <definedName name="ES1_1" localSheetId="37">#REF!</definedName>
    <definedName name="ES1_1" localSheetId="41">#REF!</definedName>
    <definedName name="ES1_1" localSheetId="10">#REF!</definedName>
    <definedName name="ES1_1">#REF!</definedName>
    <definedName name="ES1_10" localSheetId="43">#REF!</definedName>
    <definedName name="ES1_10" localSheetId="31">#REF!</definedName>
    <definedName name="ES1_10" localSheetId="38">#REF!</definedName>
    <definedName name="ES1_10" localSheetId="37">#REF!</definedName>
    <definedName name="ES1_10" localSheetId="41">#REF!</definedName>
    <definedName name="ES1_10" localSheetId="10">#REF!</definedName>
    <definedName name="ES1_10">#REF!</definedName>
    <definedName name="ES1_11" localSheetId="31">#REF!</definedName>
    <definedName name="ES1_11" localSheetId="37">#REF!</definedName>
    <definedName name="ES1_11" localSheetId="10">#REF!</definedName>
    <definedName name="ES1_11">#REF!</definedName>
    <definedName name="ES1_12" localSheetId="37">#REF!</definedName>
    <definedName name="ES1_12" localSheetId="10">#REF!</definedName>
    <definedName name="ES1_12">#REF!</definedName>
    <definedName name="ES1_13" localSheetId="37">#REF!</definedName>
    <definedName name="ES1_13" localSheetId="10">#REF!</definedName>
    <definedName name="ES1_13">#REF!</definedName>
    <definedName name="ES1_14" localSheetId="37">#REF!</definedName>
    <definedName name="ES1_14" localSheetId="10">#REF!</definedName>
    <definedName name="ES1_14">#REF!</definedName>
    <definedName name="ES1_15" localSheetId="37">#REF!</definedName>
    <definedName name="ES1_15" localSheetId="10">#REF!</definedName>
    <definedName name="ES1_15">#REF!</definedName>
    <definedName name="ES1_16" localSheetId="37">#REF!</definedName>
    <definedName name="ES1_16" localSheetId="10">#REF!</definedName>
    <definedName name="ES1_16">#REF!</definedName>
    <definedName name="ES1_17" localSheetId="37">#REF!</definedName>
    <definedName name="ES1_17" localSheetId="10">#REF!</definedName>
    <definedName name="ES1_17">#REF!</definedName>
    <definedName name="ES1_18" localSheetId="37">#REF!</definedName>
    <definedName name="ES1_18" localSheetId="10">#REF!</definedName>
    <definedName name="ES1_18">#REF!</definedName>
    <definedName name="ES1_19" localSheetId="37">#REF!</definedName>
    <definedName name="ES1_19" localSheetId="10">#REF!</definedName>
    <definedName name="ES1_19">#REF!</definedName>
    <definedName name="ES1_2" localSheetId="37">#REF!</definedName>
    <definedName name="ES1_2" localSheetId="10">#REF!</definedName>
    <definedName name="ES1_2">#REF!</definedName>
    <definedName name="ES1_20" localSheetId="37">#REF!</definedName>
    <definedName name="ES1_20" localSheetId="10">#REF!</definedName>
    <definedName name="ES1_20">#REF!</definedName>
    <definedName name="ES1_21" localSheetId="37">#REF!</definedName>
    <definedName name="ES1_21" localSheetId="10">#REF!</definedName>
    <definedName name="ES1_21">#REF!</definedName>
    <definedName name="ES1_22" localSheetId="37">#REF!</definedName>
    <definedName name="ES1_22" localSheetId="10">#REF!</definedName>
    <definedName name="ES1_22">#REF!</definedName>
    <definedName name="ES1_23" localSheetId="37">#REF!</definedName>
    <definedName name="ES1_23" localSheetId="10">#REF!</definedName>
    <definedName name="ES1_23">#REF!</definedName>
    <definedName name="ES1_24" localSheetId="37">#REF!</definedName>
    <definedName name="ES1_24" localSheetId="10">#REF!</definedName>
    <definedName name="ES1_24">#REF!</definedName>
    <definedName name="ES1_25" localSheetId="37">#REF!</definedName>
    <definedName name="ES1_25" localSheetId="10">#REF!</definedName>
    <definedName name="ES1_25">#REF!</definedName>
    <definedName name="ES1_26" localSheetId="37">#REF!</definedName>
    <definedName name="ES1_26" localSheetId="10">#REF!</definedName>
    <definedName name="ES1_26">#REF!</definedName>
    <definedName name="ES1_27" localSheetId="37">#REF!</definedName>
    <definedName name="ES1_27" localSheetId="10">#REF!</definedName>
    <definedName name="ES1_27">#REF!</definedName>
    <definedName name="ES1_28" localSheetId="37">#REF!</definedName>
    <definedName name="ES1_28" localSheetId="10">#REF!</definedName>
    <definedName name="ES1_28">#REF!</definedName>
    <definedName name="ES1_29" localSheetId="37">#REF!</definedName>
    <definedName name="ES1_29" localSheetId="10">#REF!</definedName>
    <definedName name="ES1_29">#REF!</definedName>
    <definedName name="ES1_3" localSheetId="37">#REF!</definedName>
    <definedName name="ES1_3" localSheetId="10">#REF!</definedName>
    <definedName name="ES1_3">#REF!</definedName>
    <definedName name="ES1_30" localSheetId="37">#REF!</definedName>
    <definedName name="ES1_30" localSheetId="10">#REF!</definedName>
    <definedName name="ES1_30">#REF!</definedName>
    <definedName name="ES1_31" localSheetId="37">#REF!</definedName>
    <definedName name="ES1_31" localSheetId="10">#REF!</definedName>
    <definedName name="ES1_31">#REF!</definedName>
    <definedName name="ES1_32" localSheetId="37">#REF!</definedName>
    <definedName name="ES1_32" localSheetId="10">#REF!</definedName>
    <definedName name="ES1_32">#REF!</definedName>
    <definedName name="ES1_33" localSheetId="37">#REF!</definedName>
    <definedName name="ES1_33" localSheetId="10">#REF!</definedName>
    <definedName name="ES1_33">#REF!</definedName>
    <definedName name="ES1_34" localSheetId="37">#REF!</definedName>
    <definedName name="ES1_34" localSheetId="10">#REF!</definedName>
    <definedName name="ES1_34">#REF!</definedName>
    <definedName name="ES1_35" localSheetId="37">#REF!</definedName>
    <definedName name="ES1_35" localSheetId="10">#REF!</definedName>
    <definedName name="ES1_35">#REF!</definedName>
    <definedName name="ES1_36" localSheetId="37">#REF!</definedName>
    <definedName name="ES1_36" localSheetId="10">#REF!</definedName>
    <definedName name="ES1_36">#REF!</definedName>
    <definedName name="ES1_37" localSheetId="37">#REF!</definedName>
    <definedName name="ES1_37" localSheetId="10">#REF!</definedName>
    <definedName name="ES1_37">#REF!</definedName>
    <definedName name="ES1_38" localSheetId="37">#REF!</definedName>
    <definedName name="ES1_38" localSheetId="10">#REF!</definedName>
    <definedName name="ES1_38">#REF!</definedName>
    <definedName name="ES1_39" localSheetId="37">#REF!</definedName>
    <definedName name="ES1_39" localSheetId="10">#REF!</definedName>
    <definedName name="ES1_39">#REF!</definedName>
    <definedName name="ES1_4" localSheetId="37">#REF!</definedName>
    <definedName name="ES1_4" localSheetId="10">#REF!</definedName>
    <definedName name="ES1_4">#REF!</definedName>
    <definedName name="ES1_40" localSheetId="37">#REF!</definedName>
    <definedName name="ES1_40" localSheetId="10">#REF!</definedName>
    <definedName name="ES1_40">#REF!</definedName>
    <definedName name="ES1_41" localSheetId="37">#REF!</definedName>
    <definedName name="ES1_41" localSheetId="10">#REF!</definedName>
    <definedName name="ES1_41">#REF!</definedName>
    <definedName name="ES1_42" localSheetId="37">#REF!</definedName>
    <definedName name="ES1_42" localSheetId="10">#REF!</definedName>
    <definedName name="ES1_42">#REF!</definedName>
    <definedName name="ES1_43" localSheetId="37">#REF!</definedName>
    <definedName name="ES1_43" localSheetId="10">#REF!</definedName>
    <definedName name="ES1_43">#REF!</definedName>
    <definedName name="ES1_5" localSheetId="37">#REF!</definedName>
    <definedName name="ES1_5" localSheetId="10">#REF!</definedName>
    <definedName name="ES1_5">#REF!</definedName>
    <definedName name="ES1_6" localSheetId="37">#REF!</definedName>
    <definedName name="ES1_6" localSheetId="10">#REF!</definedName>
    <definedName name="ES1_6">#REF!</definedName>
    <definedName name="ES1_7" localSheetId="37">#REF!</definedName>
    <definedName name="ES1_7" localSheetId="10">#REF!</definedName>
    <definedName name="ES1_7">#REF!</definedName>
    <definedName name="ES1_8" localSheetId="37">#REF!</definedName>
    <definedName name="ES1_8" localSheetId="10">#REF!</definedName>
    <definedName name="ES1_8">#REF!</definedName>
    <definedName name="ES1_9" localSheetId="37">#REF!</definedName>
    <definedName name="ES1_9" localSheetId="10">#REF!</definedName>
    <definedName name="ES1_9">#REF!</definedName>
    <definedName name="ES2_1" localSheetId="37">#REF!</definedName>
    <definedName name="ES2_1" localSheetId="10">#REF!</definedName>
    <definedName name="ES2_1">#REF!</definedName>
    <definedName name="ES2_10" localSheetId="37">#REF!</definedName>
    <definedName name="ES2_10" localSheetId="10">#REF!</definedName>
    <definedName name="ES2_10">#REF!</definedName>
    <definedName name="ES2_11" localSheetId="37">#REF!</definedName>
    <definedName name="ES2_11" localSheetId="10">#REF!</definedName>
    <definedName name="ES2_11">#REF!</definedName>
    <definedName name="ES2_12" localSheetId="37">#REF!</definedName>
    <definedName name="ES2_12" localSheetId="10">#REF!</definedName>
    <definedName name="ES2_12">#REF!</definedName>
    <definedName name="ES2_13" localSheetId="37">#REF!</definedName>
    <definedName name="ES2_13" localSheetId="10">#REF!</definedName>
    <definedName name="ES2_13">#REF!</definedName>
    <definedName name="ES2_14" localSheetId="37">#REF!</definedName>
    <definedName name="ES2_14" localSheetId="10">#REF!</definedName>
    <definedName name="ES2_14">#REF!</definedName>
    <definedName name="ES2_15" localSheetId="37">#REF!</definedName>
    <definedName name="ES2_15" localSheetId="10">#REF!</definedName>
    <definedName name="ES2_15">#REF!</definedName>
    <definedName name="ES2_16" localSheetId="37">#REF!</definedName>
    <definedName name="ES2_16" localSheetId="10">#REF!</definedName>
    <definedName name="ES2_16">#REF!</definedName>
    <definedName name="ES2_17" localSheetId="37">#REF!</definedName>
    <definedName name="ES2_17" localSheetId="10">#REF!</definedName>
    <definedName name="ES2_17">#REF!</definedName>
    <definedName name="ES2_18" localSheetId="37">#REF!</definedName>
    <definedName name="ES2_18" localSheetId="10">#REF!</definedName>
    <definedName name="ES2_18">#REF!</definedName>
    <definedName name="ES2_19" localSheetId="37">#REF!</definedName>
    <definedName name="ES2_19" localSheetId="10">#REF!</definedName>
    <definedName name="ES2_19">#REF!</definedName>
    <definedName name="ES2_2" localSheetId="37">#REF!</definedName>
    <definedName name="ES2_2" localSheetId="10">#REF!</definedName>
    <definedName name="ES2_2">#REF!</definedName>
    <definedName name="ES2_20" localSheetId="37">#REF!</definedName>
    <definedName name="ES2_20" localSheetId="10">#REF!</definedName>
    <definedName name="ES2_20">#REF!</definedName>
    <definedName name="ES2_21" localSheetId="37">#REF!</definedName>
    <definedName name="ES2_21" localSheetId="10">#REF!</definedName>
    <definedName name="ES2_21">#REF!</definedName>
    <definedName name="ES2_22" localSheetId="37">#REF!</definedName>
    <definedName name="ES2_22" localSheetId="10">#REF!</definedName>
    <definedName name="ES2_22">#REF!</definedName>
    <definedName name="ES2_23" localSheetId="37">#REF!</definedName>
    <definedName name="ES2_23" localSheetId="10">#REF!</definedName>
    <definedName name="ES2_23">#REF!</definedName>
    <definedName name="ES2_24" localSheetId="37">#REF!</definedName>
    <definedName name="ES2_24" localSheetId="10">#REF!</definedName>
    <definedName name="ES2_24">#REF!</definedName>
    <definedName name="ES2_25" localSheetId="37">#REF!</definedName>
    <definedName name="ES2_25" localSheetId="10">#REF!</definedName>
    <definedName name="ES2_25">#REF!</definedName>
    <definedName name="ES2_26" localSheetId="37">#REF!</definedName>
    <definedName name="ES2_26" localSheetId="10">#REF!</definedName>
    <definedName name="ES2_26">#REF!</definedName>
    <definedName name="ES2_27" localSheetId="37">#REF!</definedName>
    <definedName name="ES2_27" localSheetId="10">#REF!</definedName>
    <definedName name="ES2_27">#REF!</definedName>
    <definedName name="ES2_28" localSheetId="37">#REF!</definedName>
    <definedName name="ES2_28" localSheetId="10">#REF!</definedName>
    <definedName name="ES2_28">#REF!</definedName>
    <definedName name="ES2_29" localSheetId="37">#REF!</definedName>
    <definedName name="ES2_29" localSheetId="10">#REF!</definedName>
    <definedName name="ES2_29">#REF!</definedName>
    <definedName name="ES2_3" localSheetId="37">#REF!</definedName>
    <definedName name="ES2_3" localSheetId="10">#REF!</definedName>
    <definedName name="ES2_3">#REF!</definedName>
    <definedName name="ES2_30" localSheetId="37">#REF!</definedName>
    <definedName name="ES2_30" localSheetId="10">#REF!</definedName>
    <definedName name="ES2_30">#REF!</definedName>
    <definedName name="ES2_31" localSheetId="37">#REF!</definedName>
    <definedName name="ES2_31" localSheetId="10">#REF!</definedName>
    <definedName name="ES2_31">#REF!</definedName>
    <definedName name="ES2_32" localSheetId="37">#REF!</definedName>
    <definedName name="ES2_32" localSheetId="10">#REF!</definedName>
    <definedName name="ES2_32">#REF!</definedName>
    <definedName name="ES2_33" localSheetId="37">#REF!</definedName>
    <definedName name="ES2_33" localSheetId="10">#REF!</definedName>
    <definedName name="ES2_33">#REF!</definedName>
    <definedName name="ES2_34" localSheetId="37">#REF!</definedName>
    <definedName name="ES2_34" localSheetId="10">#REF!</definedName>
    <definedName name="ES2_34">#REF!</definedName>
    <definedName name="ES2_35" localSheetId="37">#REF!</definedName>
    <definedName name="ES2_35" localSheetId="10">#REF!</definedName>
    <definedName name="ES2_35">#REF!</definedName>
    <definedName name="ES2_36" localSheetId="37">#REF!</definedName>
    <definedName name="ES2_36" localSheetId="10">#REF!</definedName>
    <definedName name="ES2_36">#REF!</definedName>
    <definedName name="ES2_37" localSheetId="37">#REF!</definedName>
    <definedName name="ES2_37" localSheetId="10">#REF!</definedName>
    <definedName name="ES2_37">#REF!</definedName>
    <definedName name="ES2_38" localSheetId="37">#REF!</definedName>
    <definedName name="ES2_38" localSheetId="10">#REF!</definedName>
    <definedName name="ES2_38">#REF!</definedName>
    <definedName name="ES2_39" localSheetId="37">#REF!</definedName>
    <definedName name="ES2_39" localSheetId="10">#REF!</definedName>
    <definedName name="ES2_39">#REF!</definedName>
    <definedName name="ES2_4" localSheetId="37">#REF!</definedName>
    <definedName name="ES2_4" localSheetId="10">#REF!</definedName>
    <definedName name="ES2_4">#REF!</definedName>
    <definedName name="ES2_40" localSheetId="37">#REF!</definedName>
    <definedName name="ES2_40" localSheetId="10">#REF!</definedName>
    <definedName name="ES2_40">#REF!</definedName>
    <definedName name="ES2_41" localSheetId="37">#REF!</definedName>
    <definedName name="ES2_41" localSheetId="10">#REF!</definedName>
    <definedName name="ES2_41">#REF!</definedName>
    <definedName name="ES2_42" localSheetId="37">#REF!</definedName>
    <definedName name="ES2_42" localSheetId="10">#REF!</definedName>
    <definedName name="ES2_42">#REF!</definedName>
    <definedName name="ES2_43" localSheetId="37">#REF!</definedName>
    <definedName name="ES2_43" localSheetId="10">#REF!</definedName>
    <definedName name="ES2_43">#REF!</definedName>
    <definedName name="ES2_5" localSheetId="37">#REF!</definedName>
    <definedName name="ES2_5" localSheetId="10">#REF!</definedName>
    <definedName name="ES2_5">#REF!</definedName>
    <definedName name="ES2_6" localSheetId="37">#REF!</definedName>
    <definedName name="ES2_6" localSheetId="10">#REF!</definedName>
    <definedName name="ES2_6">#REF!</definedName>
    <definedName name="ES2_7" localSheetId="37">#REF!</definedName>
    <definedName name="ES2_7" localSheetId="10">#REF!</definedName>
    <definedName name="ES2_7">#REF!</definedName>
    <definedName name="ES2_8" localSheetId="37">#REF!</definedName>
    <definedName name="ES2_8" localSheetId="10">#REF!</definedName>
    <definedName name="ES2_8">#REF!</definedName>
    <definedName name="ES2_9" localSheetId="37">#REF!</definedName>
    <definedName name="ES2_9" localSheetId="10">#REF!</definedName>
    <definedName name="ES2_9">#REF!</definedName>
    <definedName name="ES3_1" localSheetId="37">#REF!</definedName>
    <definedName name="ES3_1" localSheetId="10">#REF!</definedName>
    <definedName name="ES3_1">#REF!</definedName>
    <definedName name="ES3_10" localSheetId="37">#REF!</definedName>
    <definedName name="ES3_10" localSheetId="10">#REF!</definedName>
    <definedName name="ES3_10">#REF!</definedName>
    <definedName name="ES3_11" localSheetId="37">#REF!</definedName>
    <definedName name="ES3_11" localSheetId="10">#REF!</definedName>
    <definedName name="ES3_11">#REF!</definedName>
    <definedName name="ES3_12" localSheetId="37">#REF!</definedName>
    <definedName name="ES3_12" localSheetId="10">#REF!</definedName>
    <definedName name="ES3_12">#REF!</definedName>
    <definedName name="ES3_13" localSheetId="37">#REF!</definedName>
    <definedName name="ES3_13" localSheetId="10">#REF!</definedName>
    <definedName name="ES3_13">#REF!</definedName>
    <definedName name="ES3_14" localSheetId="37">#REF!</definedName>
    <definedName name="ES3_14" localSheetId="10">#REF!</definedName>
    <definedName name="ES3_14">#REF!</definedName>
    <definedName name="ES3_15" localSheetId="37">#REF!</definedName>
    <definedName name="ES3_15" localSheetId="10">#REF!</definedName>
    <definedName name="ES3_15">#REF!</definedName>
    <definedName name="ES3_16" localSheetId="37">#REF!</definedName>
    <definedName name="ES3_16" localSheetId="10">#REF!</definedName>
    <definedName name="ES3_16">#REF!</definedName>
    <definedName name="ES3_17" localSheetId="37">#REF!</definedName>
    <definedName name="ES3_17" localSheetId="10">#REF!</definedName>
    <definedName name="ES3_17">#REF!</definedName>
    <definedName name="ES3_18" localSheetId="37">#REF!</definedName>
    <definedName name="ES3_18" localSheetId="10">#REF!</definedName>
    <definedName name="ES3_18">#REF!</definedName>
    <definedName name="ES3_19" localSheetId="37">#REF!</definedName>
    <definedName name="ES3_19" localSheetId="10">#REF!</definedName>
    <definedName name="ES3_19">#REF!</definedName>
    <definedName name="ES3_2" localSheetId="37">#REF!</definedName>
    <definedName name="ES3_2" localSheetId="10">#REF!</definedName>
    <definedName name="ES3_2">#REF!</definedName>
    <definedName name="ES3_20" localSheetId="37">#REF!</definedName>
    <definedName name="ES3_20" localSheetId="10">#REF!</definedName>
    <definedName name="ES3_20">#REF!</definedName>
    <definedName name="ES3_21" localSheetId="37">#REF!</definedName>
    <definedName name="ES3_21" localSheetId="10">#REF!</definedName>
    <definedName name="ES3_21">#REF!</definedName>
    <definedName name="ES3_22" localSheetId="37">#REF!</definedName>
    <definedName name="ES3_22" localSheetId="10">#REF!</definedName>
    <definedName name="ES3_22">#REF!</definedName>
    <definedName name="ES3_23" localSheetId="37">#REF!</definedName>
    <definedName name="ES3_23" localSheetId="10">#REF!</definedName>
    <definedName name="ES3_23">#REF!</definedName>
    <definedName name="ES3_24" localSheetId="37">#REF!</definedName>
    <definedName name="ES3_24" localSheetId="10">#REF!</definedName>
    <definedName name="ES3_24">#REF!</definedName>
    <definedName name="ES3_25" localSheetId="37">#REF!</definedName>
    <definedName name="ES3_25" localSheetId="10">#REF!</definedName>
    <definedName name="ES3_25">#REF!</definedName>
    <definedName name="ES3_26" localSheetId="37">#REF!</definedName>
    <definedName name="ES3_26" localSheetId="10">#REF!</definedName>
    <definedName name="ES3_26">#REF!</definedName>
    <definedName name="ES3_27" localSheetId="37">#REF!</definedName>
    <definedName name="ES3_27" localSheetId="10">#REF!</definedName>
    <definedName name="ES3_27">#REF!</definedName>
    <definedName name="ES3_28" localSheetId="37">#REF!</definedName>
    <definedName name="ES3_28" localSheetId="10">#REF!</definedName>
    <definedName name="ES3_28">#REF!</definedName>
    <definedName name="ES3_29" localSheetId="37">#REF!</definedName>
    <definedName name="ES3_29" localSheetId="10">#REF!</definedName>
    <definedName name="ES3_29">#REF!</definedName>
    <definedName name="ES3_3" localSheetId="37">#REF!</definedName>
    <definedName name="ES3_3" localSheetId="10">#REF!</definedName>
    <definedName name="ES3_3">#REF!</definedName>
    <definedName name="ES3_30" localSheetId="37">#REF!</definedName>
    <definedName name="ES3_30" localSheetId="10">#REF!</definedName>
    <definedName name="ES3_30">#REF!</definedName>
    <definedName name="ES3_31" localSheetId="37">#REF!</definedName>
    <definedName name="ES3_31" localSheetId="10">#REF!</definedName>
    <definedName name="ES3_31">#REF!</definedName>
    <definedName name="ES3_32" localSheetId="37">#REF!</definedName>
    <definedName name="ES3_32" localSheetId="10">#REF!</definedName>
    <definedName name="ES3_32">#REF!</definedName>
    <definedName name="ES3_33" localSheetId="37">#REF!</definedName>
    <definedName name="ES3_33" localSheetId="10">#REF!</definedName>
    <definedName name="ES3_33">#REF!</definedName>
    <definedName name="ES3_34" localSheetId="37">#REF!</definedName>
    <definedName name="ES3_34" localSheetId="10">#REF!</definedName>
    <definedName name="ES3_34">#REF!</definedName>
    <definedName name="ES3_35" localSheetId="37">#REF!</definedName>
    <definedName name="ES3_35" localSheetId="10">#REF!</definedName>
    <definedName name="ES3_35">#REF!</definedName>
    <definedName name="ES3_36" localSheetId="37">#REF!</definedName>
    <definedName name="ES3_36" localSheetId="10">#REF!</definedName>
    <definedName name="ES3_36">#REF!</definedName>
    <definedName name="ES3_37" localSheetId="37">#REF!</definedName>
    <definedName name="ES3_37" localSheetId="10">#REF!</definedName>
    <definedName name="ES3_37">#REF!</definedName>
    <definedName name="ES3_38" localSheetId="37">#REF!</definedName>
    <definedName name="ES3_38" localSheetId="10">#REF!</definedName>
    <definedName name="ES3_38">#REF!</definedName>
    <definedName name="ES3_39" localSheetId="37">#REF!</definedName>
    <definedName name="ES3_39" localSheetId="10">#REF!</definedName>
    <definedName name="ES3_39">#REF!</definedName>
    <definedName name="ES3_4" localSheetId="37">#REF!</definedName>
    <definedName name="ES3_4" localSheetId="10">#REF!</definedName>
    <definedName name="ES3_4">#REF!</definedName>
    <definedName name="ES3_40" localSheetId="37">#REF!</definedName>
    <definedName name="ES3_40" localSheetId="10">#REF!</definedName>
    <definedName name="ES3_40">#REF!</definedName>
    <definedName name="ES3_41" localSheetId="37">#REF!</definedName>
    <definedName name="ES3_41" localSheetId="10">#REF!</definedName>
    <definedName name="ES3_41">#REF!</definedName>
    <definedName name="ES3_42" localSheetId="37">#REF!</definedName>
    <definedName name="ES3_42" localSheetId="10">#REF!</definedName>
    <definedName name="ES3_42">#REF!</definedName>
    <definedName name="ES3_43" localSheetId="37">#REF!</definedName>
    <definedName name="ES3_43" localSheetId="10">#REF!</definedName>
    <definedName name="ES3_43">#REF!</definedName>
    <definedName name="ES3_5" localSheetId="37">#REF!</definedName>
    <definedName name="ES3_5" localSheetId="10">#REF!</definedName>
    <definedName name="ES3_5">#REF!</definedName>
    <definedName name="ES3_6" localSheetId="37">#REF!</definedName>
    <definedName name="ES3_6" localSheetId="10">#REF!</definedName>
    <definedName name="ES3_6">#REF!</definedName>
    <definedName name="ES3_7" localSheetId="37">#REF!</definedName>
    <definedName name="ES3_7" localSheetId="10">#REF!</definedName>
    <definedName name="ES3_7">#REF!</definedName>
    <definedName name="ES3_8" localSheetId="37">#REF!</definedName>
    <definedName name="ES3_8" localSheetId="10">#REF!</definedName>
    <definedName name="ES3_8">#REF!</definedName>
    <definedName name="ES3_9" localSheetId="37">#REF!</definedName>
    <definedName name="ES3_9" localSheetId="10">#REF!</definedName>
    <definedName name="ES3_9">#REF!</definedName>
    <definedName name="ES4_1" localSheetId="37">#REF!</definedName>
    <definedName name="ES4_1" localSheetId="10">#REF!</definedName>
    <definedName name="ES4_1">#REF!</definedName>
    <definedName name="ES4_10" localSheetId="37">#REF!</definedName>
    <definedName name="ES4_10" localSheetId="10">#REF!</definedName>
    <definedName name="ES4_10">#REF!</definedName>
    <definedName name="ES4_11" localSheetId="37">#REF!</definedName>
    <definedName name="ES4_11" localSheetId="10">#REF!</definedName>
    <definedName name="ES4_11">#REF!</definedName>
    <definedName name="ES4_12" localSheetId="37">#REF!</definedName>
    <definedName name="ES4_12" localSheetId="10">#REF!</definedName>
    <definedName name="ES4_12">#REF!</definedName>
    <definedName name="ES4_13" localSheetId="37">#REF!</definedName>
    <definedName name="ES4_13" localSheetId="10">#REF!</definedName>
    <definedName name="ES4_13">#REF!</definedName>
    <definedName name="ES4_14" localSheetId="37">#REF!</definedName>
    <definedName name="ES4_14" localSheetId="10">#REF!</definedName>
    <definedName name="ES4_14">#REF!</definedName>
    <definedName name="ES4_15" localSheetId="37">#REF!</definedName>
    <definedName name="ES4_15" localSheetId="10">#REF!</definedName>
    <definedName name="ES4_15">#REF!</definedName>
    <definedName name="ES4_16" localSheetId="37">#REF!</definedName>
    <definedName name="ES4_16" localSheetId="10">#REF!</definedName>
    <definedName name="ES4_16">#REF!</definedName>
    <definedName name="ES4_17" localSheetId="37">#REF!</definedName>
    <definedName name="ES4_17" localSheetId="10">#REF!</definedName>
    <definedName name="ES4_17">#REF!</definedName>
    <definedName name="ES4_18" localSheetId="37">#REF!</definedName>
    <definedName name="ES4_18" localSheetId="10">#REF!</definedName>
    <definedName name="ES4_18">#REF!</definedName>
    <definedName name="ES4_19" localSheetId="37">#REF!</definedName>
    <definedName name="ES4_19" localSheetId="10">#REF!</definedName>
    <definedName name="ES4_19">#REF!</definedName>
    <definedName name="ES4_2" localSheetId="37">#REF!</definedName>
    <definedName name="ES4_2" localSheetId="10">#REF!</definedName>
    <definedName name="ES4_2">#REF!</definedName>
    <definedName name="ES4_20" localSheetId="37">#REF!</definedName>
    <definedName name="ES4_20" localSheetId="10">#REF!</definedName>
    <definedName name="ES4_20">#REF!</definedName>
    <definedName name="ES4_21" localSheetId="37">#REF!</definedName>
    <definedName name="ES4_21" localSheetId="10">#REF!</definedName>
    <definedName name="ES4_21">#REF!</definedName>
    <definedName name="ES4_22" localSheetId="37">#REF!</definedName>
    <definedName name="ES4_22" localSheetId="10">#REF!</definedName>
    <definedName name="ES4_22">#REF!</definedName>
    <definedName name="ES4_23" localSheetId="37">#REF!</definedName>
    <definedName name="ES4_23" localSheetId="10">#REF!</definedName>
    <definedName name="ES4_23">#REF!</definedName>
    <definedName name="ES4_24" localSheetId="37">#REF!</definedName>
    <definedName name="ES4_24" localSheetId="10">#REF!</definedName>
    <definedName name="ES4_24">#REF!</definedName>
    <definedName name="ES4_25" localSheetId="37">#REF!</definedName>
    <definedName name="ES4_25" localSheetId="10">#REF!</definedName>
    <definedName name="ES4_25">#REF!</definedName>
    <definedName name="ES4_26" localSheetId="37">#REF!</definedName>
    <definedName name="ES4_26" localSheetId="10">#REF!</definedName>
    <definedName name="ES4_26">#REF!</definedName>
    <definedName name="ES4_27" localSheetId="37">#REF!</definedName>
    <definedName name="ES4_27" localSheetId="10">#REF!</definedName>
    <definedName name="ES4_27">#REF!</definedName>
    <definedName name="ES4_28" localSheetId="37">#REF!</definedName>
    <definedName name="ES4_28" localSheetId="10">#REF!</definedName>
    <definedName name="ES4_28">#REF!</definedName>
    <definedName name="ES4_29" localSheetId="37">#REF!</definedName>
    <definedName name="ES4_29" localSheetId="10">#REF!</definedName>
    <definedName name="ES4_29">#REF!</definedName>
    <definedName name="ES4_3" localSheetId="37">#REF!</definedName>
    <definedName name="ES4_3" localSheetId="10">#REF!</definedName>
    <definedName name="ES4_3">#REF!</definedName>
    <definedName name="ES4_30" localSheetId="37">#REF!</definedName>
    <definedName name="ES4_30" localSheetId="10">#REF!</definedName>
    <definedName name="ES4_30">#REF!</definedName>
    <definedName name="ES4_31" localSheetId="37">#REF!</definedName>
    <definedName name="ES4_31" localSheetId="10">#REF!</definedName>
    <definedName name="ES4_31">#REF!</definedName>
    <definedName name="ES4_32" localSheetId="37">#REF!</definedName>
    <definedName name="ES4_32" localSheetId="10">#REF!</definedName>
    <definedName name="ES4_32">#REF!</definedName>
    <definedName name="ES4_33" localSheetId="37">#REF!</definedName>
    <definedName name="ES4_33" localSheetId="10">#REF!</definedName>
    <definedName name="ES4_33">#REF!</definedName>
    <definedName name="ES4_34" localSheetId="37">#REF!</definedName>
    <definedName name="ES4_34" localSheetId="10">#REF!</definedName>
    <definedName name="ES4_34">#REF!</definedName>
    <definedName name="ES4_35" localSheetId="37">#REF!</definedName>
    <definedName name="ES4_35" localSheetId="10">#REF!</definedName>
    <definedName name="ES4_35">#REF!</definedName>
    <definedName name="ES4_36" localSheetId="37">#REF!</definedName>
    <definedName name="ES4_36" localSheetId="10">#REF!</definedName>
    <definedName name="ES4_36">#REF!</definedName>
    <definedName name="ES4_37" localSheetId="37">#REF!</definedName>
    <definedName name="ES4_37" localSheetId="10">#REF!</definedName>
    <definedName name="ES4_37">#REF!</definedName>
    <definedName name="ES4_38" localSheetId="37">#REF!</definedName>
    <definedName name="ES4_38" localSheetId="10">#REF!</definedName>
    <definedName name="ES4_38">#REF!</definedName>
    <definedName name="ES4_39" localSheetId="37">#REF!</definedName>
    <definedName name="ES4_39" localSheetId="10">#REF!</definedName>
    <definedName name="ES4_39">#REF!</definedName>
    <definedName name="ES4_4" localSheetId="37">#REF!</definedName>
    <definedName name="ES4_4" localSheetId="10">#REF!</definedName>
    <definedName name="ES4_4">#REF!</definedName>
    <definedName name="ES4_40" localSheetId="37">#REF!</definedName>
    <definedName name="ES4_40" localSheetId="10">#REF!</definedName>
    <definedName name="ES4_40">#REF!</definedName>
    <definedName name="ES4_41" localSheetId="37">#REF!</definedName>
    <definedName name="ES4_41" localSheetId="10">#REF!</definedName>
    <definedName name="ES4_41">#REF!</definedName>
    <definedName name="ES4_42" localSheetId="37">#REF!</definedName>
    <definedName name="ES4_42" localSheetId="10">#REF!</definedName>
    <definedName name="ES4_42">#REF!</definedName>
    <definedName name="ES4_43" localSheetId="37">#REF!</definedName>
    <definedName name="ES4_43" localSheetId="10">#REF!</definedName>
    <definedName name="ES4_43">#REF!</definedName>
    <definedName name="ES4_5" localSheetId="37">#REF!</definedName>
    <definedName name="ES4_5" localSheetId="10">#REF!</definedName>
    <definedName name="ES4_5">#REF!</definedName>
    <definedName name="ES4_6" localSheetId="37">#REF!</definedName>
    <definedName name="ES4_6" localSheetId="10">#REF!</definedName>
    <definedName name="ES4_6">#REF!</definedName>
    <definedName name="ES4_7" localSheetId="37">#REF!</definedName>
    <definedName name="ES4_7" localSheetId="10">#REF!</definedName>
    <definedName name="ES4_7">#REF!</definedName>
    <definedName name="ES4_8" localSheetId="37">#REF!</definedName>
    <definedName name="ES4_8" localSheetId="10">#REF!</definedName>
    <definedName name="ES4_8">#REF!</definedName>
    <definedName name="ES4_9" localSheetId="37">#REF!</definedName>
    <definedName name="ES4_9" localSheetId="10">#REF!</definedName>
    <definedName name="ES4_9">#REF!</definedName>
    <definedName name="ES5_1" localSheetId="37">#REF!</definedName>
    <definedName name="ES5_1" localSheetId="10">#REF!</definedName>
    <definedName name="ES5_1">#REF!</definedName>
    <definedName name="ES5_10" localSheetId="37">#REF!</definedName>
    <definedName name="ES5_10" localSheetId="10">#REF!</definedName>
    <definedName name="ES5_10">#REF!</definedName>
    <definedName name="ES5_11" localSheetId="37">#REF!</definedName>
    <definedName name="ES5_11" localSheetId="10">#REF!</definedName>
    <definedName name="ES5_11">#REF!</definedName>
    <definedName name="ES5_12" localSheetId="37">#REF!</definedName>
    <definedName name="ES5_12" localSheetId="10">#REF!</definedName>
    <definedName name="ES5_12">#REF!</definedName>
    <definedName name="ES5_13" localSheetId="37">#REF!</definedName>
    <definedName name="ES5_13" localSheetId="10">#REF!</definedName>
    <definedName name="ES5_13">#REF!</definedName>
    <definedName name="ES5_14" localSheetId="37">#REF!</definedName>
    <definedName name="ES5_14" localSheetId="10">#REF!</definedName>
    <definedName name="ES5_14">#REF!</definedName>
    <definedName name="ES5_15" localSheetId="37">#REF!</definedName>
    <definedName name="ES5_15" localSheetId="10">#REF!</definedName>
    <definedName name="ES5_15">#REF!</definedName>
    <definedName name="ES5_16" localSheetId="37">#REF!</definedName>
    <definedName name="ES5_16" localSheetId="10">#REF!</definedName>
    <definedName name="ES5_16">#REF!</definedName>
    <definedName name="ES5_17" localSheetId="37">#REF!</definedName>
    <definedName name="ES5_17" localSheetId="10">#REF!</definedName>
    <definedName name="ES5_17">#REF!</definedName>
    <definedName name="ES5_18" localSheetId="37">#REF!</definedName>
    <definedName name="ES5_18" localSheetId="10">#REF!</definedName>
    <definedName name="ES5_18">#REF!</definedName>
    <definedName name="ES5_19" localSheetId="37">#REF!</definedName>
    <definedName name="ES5_19" localSheetId="10">#REF!</definedName>
    <definedName name="ES5_19">#REF!</definedName>
    <definedName name="ES5_2" localSheetId="37">#REF!</definedName>
    <definedName name="ES5_2" localSheetId="10">#REF!</definedName>
    <definedName name="ES5_2">#REF!</definedName>
    <definedName name="ES5_20" localSheetId="37">#REF!</definedName>
    <definedName name="ES5_20" localSheetId="10">#REF!</definedName>
    <definedName name="ES5_20">#REF!</definedName>
    <definedName name="ES5_21" localSheetId="37">#REF!</definedName>
    <definedName name="ES5_21" localSheetId="10">#REF!</definedName>
    <definedName name="ES5_21">#REF!</definedName>
    <definedName name="ES5_22" localSheetId="37">#REF!</definedName>
    <definedName name="ES5_22" localSheetId="10">#REF!</definedName>
    <definedName name="ES5_22">#REF!</definedName>
    <definedName name="ES5_23" localSheetId="37">#REF!</definedName>
    <definedName name="ES5_23" localSheetId="10">#REF!</definedName>
    <definedName name="ES5_23">#REF!</definedName>
    <definedName name="ES5_24" localSheetId="37">#REF!</definedName>
    <definedName name="ES5_24" localSheetId="10">#REF!</definedName>
    <definedName name="ES5_24">#REF!</definedName>
    <definedName name="ES5_25" localSheetId="37">#REF!</definedName>
    <definedName name="ES5_25" localSheetId="10">#REF!</definedName>
    <definedName name="ES5_25">#REF!</definedName>
    <definedName name="ES5_26" localSheetId="37">#REF!</definedName>
    <definedName name="ES5_26" localSheetId="10">#REF!</definedName>
    <definedName name="ES5_26">#REF!</definedName>
    <definedName name="ES5_27" localSheetId="37">#REF!</definedName>
    <definedName name="ES5_27" localSheetId="10">#REF!</definedName>
    <definedName name="ES5_27">#REF!</definedName>
    <definedName name="ES5_28" localSheetId="37">#REF!</definedName>
    <definedName name="ES5_28" localSheetId="10">#REF!</definedName>
    <definedName name="ES5_28">#REF!</definedName>
    <definedName name="ES5_29" localSheetId="37">#REF!</definedName>
    <definedName name="ES5_29" localSheetId="10">#REF!</definedName>
    <definedName name="ES5_29">#REF!</definedName>
    <definedName name="ES5_3" localSheetId="37">#REF!</definedName>
    <definedName name="ES5_3" localSheetId="10">#REF!</definedName>
    <definedName name="ES5_3">#REF!</definedName>
    <definedName name="ES5_30" localSheetId="37">#REF!</definedName>
    <definedName name="ES5_30" localSheetId="10">#REF!</definedName>
    <definedName name="ES5_30">#REF!</definedName>
    <definedName name="ES5_31" localSheetId="37">#REF!</definedName>
    <definedName name="ES5_31" localSheetId="10">#REF!</definedName>
    <definedName name="ES5_31">#REF!</definedName>
    <definedName name="ES5_32" localSheetId="37">#REF!</definedName>
    <definedName name="ES5_32" localSheetId="10">#REF!</definedName>
    <definedName name="ES5_32">#REF!</definedName>
    <definedName name="ES5_33" localSheetId="37">#REF!</definedName>
    <definedName name="ES5_33" localSheetId="10">#REF!</definedName>
    <definedName name="ES5_33">#REF!</definedName>
    <definedName name="ES5_34" localSheetId="37">#REF!</definedName>
    <definedName name="ES5_34" localSheetId="10">#REF!</definedName>
    <definedName name="ES5_34">#REF!</definedName>
    <definedName name="ES5_35" localSheetId="37">#REF!</definedName>
    <definedName name="ES5_35" localSheetId="10">#REF!</definedName>
    <definedName name="ES5_35">#REF!</definedName>
    <definedName name="ES5_36" localSheetId="37">#REF!</definedName>
    <definedName name="ES5_36" localSheetId="10">#REF!</definedName>
    <definedName name="ES5_36">#REF!</definedName>
    <definedName name="ES5_37" localSheetId="37">#REF!</definedName>
    <definedName name="ES5_37" localSheetId="10">#REF!</definedName>
    <definedName name="ES5_37">#REF!</definedName>
    <definedName name="ES5_38" localSheetId="37">#REF!</definedName>
    <definedName name="ES5_38" localSheetId="10">#REF!</definedName>
    <definedName name="ES5_38">#REF!</definedName>
    <definedName name="ES5_39" localSheetId="37">#REF!</definedName>
    <definedName name="ES5_39" localSheetId="10">#REF!</definedName>
    <definedName name="ES5_39">#REF!</definedName>
    <definedName name="ES5_4" localSheetId="37">#REF!</definedName>
    <definedName name="ES5_4" localSheetId="10">#REF!</definedName>
    <definedName name="ES5_4">#REF!</definedName>
    <definedName name="ES5_40" localSheetId="37">#REF!</definedName>
    <definedName name="ES5_40" localSheetId="10">#REF!</definedName>
    <definedName name="ES5_40">#REF!</definedName>
    <definedName name="ES5_41" localSheetId="37">#REF!</definedName>
    <definedName name="ES5_41" localSheetId="10">#REF!</definedName>
    <definedName name="ES5_41">#REF!</definedName>
    <definedName name="ES5_42" localSheetId="37">#REF!</definedName>
    <definedName name="ES5_42" localSheetId="10">#REF!</definedName>
    <definedName name="ES5_42">#REF!</definedName>
    <definedName name="ES5_43" localSheetId="37">#REF!</definedName>
    <definedName name="ES5_43" localSheetId="10">#REF!</definedName>
    <definedName name="ES5_43">#REF!</definedName>
    <definedName name="ES5_5" localSheetId="37">#REF!</definedName>
    <definedName name="ES5_5" localSheetId="10">#REF!</definedName>
    <definedName name="ES5_5">#REF!</definedName>
    <definedName name="ES5_6" localSheetId="37">#REF!</definedName>
    <definedName name="ES5_6" localSheetId="10">#REF!</definedName>
    <definedName name="ES5_6">#REF!</definedName>
    <definedName name="ES5_7" localSheetId="37">#REF!</definedName>
    <definedName name="ES5_7" localSheetId="10">#REF!</definedName>
    <definedName name="ES5_7">#REF!</definedName>
    <definedName name="ES5_8" localSheetId="37">#REF!</definedName>
    <definedName name="ES5_8" localSheetId="10">#REF!</definedName>
    <definedName name="ES5_8">#REF!</definedName>
    <definedName name="ES5_9" localSheetId="37">#REF!</definedName>
    <definedName name="ES5_9" localSheetId="10">#REF!</definedName>
    <definedName name="ES5_9">#REF!</definedName>
    <definedName name="ES6_1" localSheetId="37">#REF!</definedName>
    <definedName name="ES6_1" localSheetId="10">#REF!</definedName>
    <definedName name="ES6_1">#REF!</definedName>
    <definedName name="ES6_10" localSheetId="37">#REF!</definedName>
    <definedName name="ES6_10" localSheetId="10">#REF!</definedName>
    <definedName name="ES6_10">#REF!</definedName>
    <definedName name="ES6_11" localSheetId="37">#REF!</definedName>
    <definedName name="ES6_11" localSheetId="10">#REF!</definedName>
    <definedName name="ES6_11">#REF!</definedName>
    <definedName name="ES6_12" localSheetId="37">#REF!</definedName>
    <definedName name="ES6_12" localSheetId="10">#REF!</definedName>
    <definedName name="ES6_12">#REF!</definedName>
    <definedName name="ES6_13" localSheetId="37">#REF!</definedName>
    <definedName name="ES6_13" localSheetId="10">#REF!</definedName>
    <definedName name="ES6_13">#REF!</definedName>
    <definedName name="ES6_14" localSheetId="37">#REF!</definedName>
    <definedName name="ES6_14" localSheetId="10">#REF!</definedName>
    <definedName name="ES6_14">#REF!</definedName>
    <definedName name="ES6_15" localSheetId="37">#REF!</definedName>
    <definedName name="ES6_15" localSheetId="10">#REF!</definedName>
    <definedName name="ES6_15">#REF!</definedName>
    <definedName name="ES6_16" localSheetId="37">#REF!</definedName>
    <definedName name="ES6_16" localSheetId="10">#REF!</definedName>
    <definedName name="ES6_16">#REF!</definedName>
    <definedName name="ES6_17" localSheetId="37">#REF!</definedName>
    <definedName name="ES6_17" localSheetId="10">#REF!</definedName>
    <definedName name="ES6_17">#REF!</definedName>
    <definedName name="ES6_18" localSheetId="37">#REF!</definedName>
    <definedName name="ES6_18" localSheetId="10">#REF!</definedName>
    <definedName name="ES6_18">#REF!</definedName>
    <definedName name="ES6_19" localSheetId="37">#REF!</definedName>
    <definedName name="ES6_19" localSheetId="10">#REF!</definedName>
    <definedName name="ES6_19">#REF!</definedName>
    <definedName name="ES6_2" localSheetId="37">#REF!</definedName>
    <definedName name="ES6_2" localSheetId="10">#REF!</definedName>
    <definedName name="ES6_2">#REF!</definedName>
    <definedName name="ES6_20" localSheetId="37">#REF!</definedName>
    <definedName name="ES6_20" localSheetId="10">#REF!</definedName>
    <definedName name="ES6_20">#REF!</definedName>
    <definedName name="ES6_21" localSheetId="37">#REF!</definedName>
    <definedName name="ES6_21" localSheetId="10">#REF!</definedName>
    <definedName name="ES6_21">#REF!</definedName>
    <definedName name="ES6_22" localSheetId="37">#REF!</definedName>
    <definedName name="ES6_22" localSheetId="10">#REF!</definedName>
    <definedName name="ES6_22">#REF!</definedName>
    <definedName name="ES6_23" localSheetId="37">#REF!</definedName>
    <definedName name="ES6_23" localSheetId="10">#REF!</definedName>
    <definedName name="ES6_23">#REF!</definedName>
    <definedName name="ES6_24" localSheetId="37">#REF!</definedName>
    <definedName name="ES6_24" localSheetId="10">#REF!</definedName>
    <definedName name="ES6_24">#REF!</definedName>
    <definedName name="ES6_25" localSheetId="37">#REF!</definedName>
    <definedName name="ES6_25" localSheetId="10">#REF!</definedName>
    <definedName name="ES6_25">#REF!</definedName>
    <definedName name="ES6_26" localSheetId="37">#REF!</definedName>
    <definedName name="ES6_26" localSheetId="10">#REF!</definedName>
    <definedName name="ES6_26">#REF!</definedName>
    <definedName name="ES6_27" localSheetId="37">#REF!</definedName>
    <definedName name="ES6_27" localSheetId="10">#REF!</definedName>
    <definedName name="ES6_27">#REF!</definedName>
    <definedName name="ES6_28" localSheetId="37">#REF!</definedName>
    <definedName name="ES6_28" localSheetId="10">#REF!</definedName>
    <definedName name="ES6_28">#REF!</definedName>
    <definedName name="ES6_29" localSheetId="37">#REF!</definedName>
    <definedName name="ES6_29" localSheetId="10">#REF!</definedName>
    <definedName name="ES6_29">#REF!</definedName>
    <definedName name="ES6_3" localSheetId="37">#REF!</definedName>
    <definedName name="ES6_3" localSheetId="10">#REF!</definedName>
    <definedName name="ES6_3">#REF!</definedName>
    <definedName name="ES6_30" localSheetId="37">#REF!</definedName>
    <definedName name="ES6_30" localSheetId="10">#REF!</definedName>
    <definedName name="ES6_30">#REF!</definedName>
    <definedName name="ES6_31" localSheetId="37">#REF!</definedName>
    <definedName name="ES6_31" localSheetId="10">#REF!</definedName>
    <definedName name="ES6_31">#REF!</definedName>
    <definedName name="ES6_32" localSheetId="37">#REF!</definedName>
    <definedName name="ES6_32" localSheetId="10">#REF!</definedName>
    <definedName name="ES6_32">#REF!</definedName>
    <definedName name="ES6_33" localSheetId="37">#REF!</definedName>
    <definedName name="ES6_33" localSheetId="10">#REF!</definedName>
    <definedName name="ES6_33">#REF!</definedName>
    <definedName name="ES6_34" localSheetId="37">#REF!</definedName>
    <definedName name="ES6_34" localSheetId="10">#REF!</definedName>
    <definedName name="ES6_34">#REF!</definedName>
    <definedName name="ES6_35" localSheetId="37">#REF!</definedName>
    <definedName name="ES6_35" localSheetId="10">#REF!</definedName>
    <definedName name="ES6_35">#REF!</definedName>
    <definedName name="ES6_36" localSheetId="37">#REF!</definedName>
    <definedName name="ES6_36" localSheetId="10">#REF!</definedName>
    <definedName name="ES6_36">#REF!</definedName>
    <definedName name="ES6_37" localSheetId="37">#REF!</definedName>
    <definedName name="ES6_37" localSheetId="10">#REF!</definedName>
    <definedName name="ES6_37">#REF!</definedName>
    <definedName name="ES6_38" localSheetId="37">#REF!</definedName>
    <definedName name="ES6_38" localSheetId="10">#REF!</definedName>
    <definedName name="ES6_38">#REF!</definedName>
    <definedName name="ES6_39" localSheetId="37">#REF!</definedName>
    <definedName name="ES6_39" localSheetId="10">#REF!</definedName>
    <definedName name="ES6_39">#REF!</definedName>
    <definedName name="ES6_4" localSheetId="37">#REF!</definedName>
    <definedName name="ES6_4" localSheetId="10">#REF!</definedName>
    <definedName name="ES6_4">#REF!</definedName>
    <definedName name="ES6_40" localSheetId="37">#REF!</definedName>
    <definedName name="ES6_40" localSheetId="10">#REF!</definedName>
    <definedName name="ES6_40">#REF!</definedName>
    <definedName name="ES6_41" localSheetId="37">#REF!</definedName>
    <definedName name="ES6_41" localSheetId="10">#REF!</definedName>
    <definedName name="ES6_41">#REF!</definedName>
    <definedName name="ES6_42" localSheetId="37">#REF!</definedName>
    <definedName name="ES6_42" localSheetId="10">#REF!</definedName>
    <definedName name="ES6_42">#REF!</definedName>
    <definedName name="ES6_43" localSheetId="37">#REF!</definedName>
    <definedName name="ES6_43" localSheetId="10">#REF!</definedName>
    <definedName name="ES6_43">#REF!</definedName>
    <definedName name="ES6_5" localSheetId="37">#REF!</definedName>
    <definedName name="ES6_5" localSheetId="10">#REF!</definedName>
    <definedName name="ES6_5">#REF!</definedName>
    <definedName name="ES6_6" localSheetId="37">#REF!</definedName>
    <definedName name="ES6_6" localSheetId="10">#REF!</definedName>
    <definedName name="ES6_6">#REF!</definedName>
    <definedName name="ES6_7" localSheetId="37">#REF!</definedName>
    <definedName name="ES6_7" localSheetId="10">#REF!</definedName>
    <definedName name="ES6_7">#REF!</definedName>
    <definedName name="ES6_8" localSheetId="37">#REF!</definedName>
    <definedName name="ES6_8" localSheetId="10">#REF!</definedName>
    <definedName name="ES6_8">#REF!</definedName>
    <definedName name="ES6_9" localSheetId="37">#REF!</definedName>
    <definedName name="ES6_9" localSheetId="10">#REF!</definedName>
    <definedName name="ES6_9">#REF!</definedName>
    <definedName name="escalones" localSheetId="43">[34]lisprecios!#REF!</definedName>
    <definedName name="escalones" localSheetId="31">[34]lisprecios!#REF!</definedName>
    <definedName name="escalones" localSheetId="38">[34]lisprecios!#REF!</definedName>
    <definedName name="escalones" localSheetId="37">[34]lisprecios!#REF!</definedName>
    <definedName name="escalones" localSheetId="41">[34]lisprecios!#REF!</definedName>
    <definedName name="escalones" localSheetId="40">[34]lisprecios!#REF!</definedName>
    <definedName name="escalones" localSheetId="36">[34]lisprecios!#REF!</definedName>
    <definedName name="escalones">[34]lisprecios!#REF!</definedName>
    <definedName name="ESE" localSheetId="31">#REF!</definedName>
    <definedName name="ESE" localSheetId="10">#REF!</definedName>
    <definedName name="ESE">#REF!</definedName>
    <definedName name="ESMALTE" localSheetId="43">#REF!</definedName>
    <definedName name="ESMALTE" localSheetId="31">#REF!</definedName>
    <definedName name="ESMALTE" localSheetId="38">#REF!</definedName>
    <definedName name="ESMALTE" localSheetId="37">#REF!</definedName>
    <definedName name="ESMALTE" localSheetId="41">#REF!</definedName>
    <definedName name="ESMALTE" localSheetId="10">#REF!</definedName>
    <definedName name="ESMALTE" localSheetId="40">#REF!</definedName>
    <definedName name="ESMALTE" localSheetId="36">#REF!</definedName>
    <definedName name="ESMALTE">#REF!</definedName>
    <definedName name="ESP201.15">'[98]201.15'!$H$49</definedName>
    <definedName name="ESP201.21">'[98]201.21'!$H$50</definedName>
    <definedName name="ESP201.7">'[98]201.7'!$H$52</definedName>
    <definedName name="ESP201.8">'[98]201.8'!$H$53</definedName>
    <definedName name="ESP210.2.2" localSheetId="31">#REF!</definedName>
    <definedName name="ESP210.2.2" localSheetId="10">#REF!</definedName>
    <definedName name="ESP210.2.2">#REF!</definedName>
    <definedName name="ESP225P" localSheetId="31">#REF!</definedName>
    <definedName name="ESP225P" localSheetId="10">#REF!</definedName>
    <definedName name="ESP225P">#REF!</definedName>
    <definedName name="ESP330.1P">'[98]330.1P (7801)'!$H$50</definedName>
    <definedName name="ESP632.1P">'[98]632.1P '!$H$57</definedName>
    <definedName name="ESP632.4P">'[98]632.4P'!$H$51</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9">#REF!</definedName>
    <definedName name="ESPECIFICACION" localSheetId="30">#REF!</definedName>
    <definedName name="ESPECIFICACION" localSheetId="21">#REF!</definedName>
    <definedName name="ESPECIFICACION" localSheetId="22">#REF!</definedName>
    <definedName name="ESPECIFICACION" localSheetId="23">#REF!</definedName>
    <definedName name="ESPECIFICACION" localSheetId="24">#REF!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 localSheetId="10">#REF!</definedName>
    <definedName name="ESPECIFICACION">#REF!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9">#REF!</definedName>
    <definedName name="Especificación" localSheetId="30">#REF!</definedName>
    <definedName name="Especificación" localSheetId="21">#REF!</definedName>
    <definedName name="Especificación" localSheetId="22">#REF!</definedName>
    <definedName name="Especificación" localSheetId="23">#REF!</definedName>
    <definedName name="Especificación" localSheetId="24">#REF!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 localSheetId="10">#REF!</definedName>
    <definedName name="Especificación">#REF!</definedName>
    <definedName name="EST10A" localSheetId="37">#REF!</definedName>
    <definedName name="EST10A" localSheetId="10">#REF!</definedName>
    <definedName name="EST10A">#REF!</definedName>
    <definedName name="EST11A" localSheetId="37">#REF!</definedName>
    <definedName name="EST11A" localSheetId="10">#REF!</definedName>
    <definedName name="EST11A">#REF!</definedName>
    <definedName name="EstabilizaciónEnMadera" localSheetId="35">#REF!</definedName>
    <definedName name="EstabilizaciónEnMadera" localSheetId="4">#REF!</definedName>
    <definedName name="EstabilizaciónEnMadera" localSheetId="45">#REF!</definedName>
    <definedName name="EstabilizaciónEnMadera" localSheetId="10">#REF!</definedName>
    <definedName name="EstabilizaciónEnMadera">#REF!</definedName>
    <definedName name="ESTACION">[53]TABLAS!$B$63:$B$78</definedName>
    <definedName name="Este" localSheetId="31">#REF!</definedName>
    <definedName name="Este" localSheetId="10">#REF!</definedName>
    <definedName name="Este">#REF!</definedName>
    <definedName name="ESTERIL" localSheetId="31">'[52]BASE DE DATOS ORIG'!#REF!</definedName>
    <definedName name="ESTERIL">'[52]BASE DE DATOS ORIG'!#REF!</definedName>
    <definedName name="ESTRUCT06" localSheetId="31">'[99]Análisis Unit'!#REF!</definedName>
    <definedName name="ESTRUCT06">'[99]Análisis Unit'!#REF!</definedName>
    <definedName name="ESTRUCT07">'[99]Análisis Unit'!#REF!</definedName>
    <definedName name="ESTRUCT08">'[99]Análisis Unit'!#REF!</definedName>
    <definedName name="ESTRUCT09">'[99]Análisis Unit'!#REF!</definedName>
    <definedName name="ESTRUCT10">'[99]Análisis Unit'!#REF!</definedName>
    <definedName name="ESTRUCT11">'[99]Análisis Unit'!#REF!</definedName>
    <definedName name="ESTRUCT12">'[99]Análisis Unit'!#REF!</definedName>
    <definedName name="ESTRUCT13">'[99]Análisis Unit'!#REF!</definedName>
    <definedName name="ESTRUCT14">'[99]Análisis Unit'!#REF!</definedName>
    <definedName name="ESTRUCT15">'[99]Análisis Unit'!#REF!</definedName>
    <definedName name="ESTRUCT16">'[99]Análisis Unit'!#REF!</definedName>
    <definedName name="ESTRUCT17">'[99]Análisis Unit'!#REF!</definedName>
    <definedName name="ESTRUCT18">'[99]Análisis Unit'!#REF!</definedName>
    <definedName name="ESTRUCT19">'[99]Análisis Unit'!#REF!</definedName>
    <definedName name="ESTRUCT20">'[99]Análisis Unit'!#REF!</definedName>
    <definedName name="ESTRUCT21">'[99]Análisis Unit'!#REF!</definedName>
    <definedName name="ESTRUCT22">'[99]Análisis Unit'!#REF!</definedName>
    <definedName name="ESTRUCT24">'[99]Análisis Unit'!#REF!</definedName>
    <definedName name="ESTRUCT25">'[99]Análisis Unit'!#REF!</definedName>
    <definedName name="ESTRUCT28">'[99]Análisis Unit'!#REF!</definedName>
    <definedName name="ESTRUCT29">'[99]Análisis Unit'!#REF!</definedName>
    <definedName name="ESTRUCT31">'[99]Análisis Unit'!#REF!</definedName>
    <definedName name="ESTRUCT33">'[99]Análisis Unit'!#REF!</definedName>
    <definedName name="ESTRUCT34">'[99]Análisis Unit'!#REF!</definedName>
    <definedName name="ESTRUCT43">'[99]Análisis Unit'!#REF!</definedName>
    <definedName name="estructuras" localSheetId="11">#REF!</definedName>
    <definedName name="estructuras" localSheetId="12">#REF!</definedName>
    <definedName name="estructuras" localSheetId="13">#REF!</definedName>
    <definedName name="estructuras" localSheetId="14">#REF!</definedName>
    <definedName name="estructuras" localSheetId="15">#REF!</definedName>
    <definedName name="estructuras" localSheetId="16">#REF!</definedName>
    <definedName name="estructuras" localSheetId="17">#REF!</definedName>
    <definedName name="estructuras" localSheetId="18">#REF!</definedName>
    <definedName name="estructuras" localSheetId="19">#REF!</definedName>
    <definedName name="estructuras" localSheetId="20">#REF!</definedName>
    <definedName name="estructuras" localSheetId="29">#REF!</definedName>
    <definedName name="estructuras" localSheetId="30">#REF!</definedName>
    <definedName name="estructuras" localSheetId="21">#REF!</definedName>
    <definedName name="estructuras" localSheetId="22">#REF!</definedName>
    <definedName name="estructuras" localSheetId="23">#REF!</definedName>
    <definedName name="estructuras" localSheetId="24">#REF!</definedName>
    <definedName name="estructuras" localSheetId="25">#REF!</definedName>
    <definedName name="estructuras" localSheetId="26">#REF!</definedName>
    <definedName name="estructuras" localSheetId="27">#REF!</definedName>
    <definedName name="estructuras" localSheetId="28">#REF!</definedName>
    <definedName name="estructuras" localSheetId="10">#REF!</definedName>
    <definedName name="estructuras">#REF!</definedName>
    <definedName name="ETERNIT6" localSheetId="31">#REF!</definedName>
    <definedName name="ETERNIT6" localSheetId="37">#REF!</definedName>
    <definedName name="ETERNIT6" localSheetId="10">#REF!</definedName>
    <definedName name="ETERNIT6">#REF!</definedName>
    <definedName name="etertgg" localSheetId="4"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wt" localSheetId="4"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 localSheetId="31">#REF!</definedName>
    <definedName name="Eval_Currency" localSheetId="10">#REF!</definedName>
    <definedName name="Eval_Currency">#REF!</definedName>
    <definedName name="ewegt" localSheetId="4"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31">#REF!</definedName>
    <definedName name="ex" localSheetId="10">#REF!</definedName>
    <definedName name="ex">#REF!</definedName>
    <definedName name="ExcavaciónCimentación" localSheetId="35">[100]Analisis1!#REF!</definedName>
    <definedName name="ExcavaciónCimentación" localSheetId="4">[100]Analisis1!#REF!</definedName>
    <definedName name="ExcavaciónCimentación" localSheetId="45">[100]Analisis1!#REF!</definedName>
    <definedName name="ExcavaciónCimentación">[100]Analisis1!#REF!</definedName>
    <definedName name="ExcavacionesConglomerado" localSheetId="35">#REF!</definedName>
    <definedName name="ExcavacionesConglomerado" localSheetId="4">#REF!</definedName>
    <definedName name="ExcavacionesConglomerado" localSheetId="45">#REF!</definedName>
    <definedName name="ExcavacionesConglomerado" localSheetId="10">#REF!</definedName>
    <definedName name="ExcavacionesConglomerado">#REF!</definedName>
    <definedName name="ExcavacionesMaterialComun" localSheetId="35">#REF!</definedName>
    <definedName name="ExcavacionesMaterialComun" localSheetId="4">#REF!</definedName>
    <definedName name="ExcavacionesMaterialComun" localSheetId="45">#REF!</definedName>
    <definedName name="ExcavacionesMaterialComun" localSheetId="10">#REF!</definedName>
    <definedName name="ExcavacionesMaterialComun">#REF!</definedName>
    <definedName name="ExcavaciónMecanicaMaterialComún" localSheetId="35">#REF!</definedName>
    <definedName name="ExcavaciónMecanicaMaterialComún" localSheetId="4">#REF!</definedName>
    <definedName name="ExcavaciónMecanicaMaterialComún" localSheetId="45">#REF!</definedName>
    <definedName name="ExcavaciónMecanicaMaterialComún" localSheetId="10">#REF!</definedName>
    <definedName name="ExcavaciónMecanicaMaterialComún">#REF!</definedName>
    <definedName name="Excel_BuiltIn_Print_Area_1" localSheetId="10">#REF!</definedName>
    <definedName name="Excel_BuiltIn_Print_Area_1">#REF!</definedName>
    <definedName name="Excel_BuiltIn_Print_Area_1_1" localSheetId="31">#REF!</definedName>
    <definedName name="Excel_BuiltIn_Print_Area_1_1" localSheetId="37">#REF!</definedName>
    <definedName name="Excel_BuiltIn_Print_Area_1_1" localSheetId="10">#REF!</definedName>
    <definedName name="Excel_BuiltIn_Print_Area_1_1">#REF!</definedName>
    <definedName name="Excel_BuiltIn_Print_Area_1_1_1" localSheetId="37">#REF!</definedName>
    <definedName name="Excel_BuiltIn_Print_Area_1_1_1" localSheetId="10">#REF!</definedName>
    <definedName name="Excel_BuiltIn_Print_Area_1_1_1">#REF!</definedName>
    <definedName name="Excel_BuiltIn_Print_Area_1_1_1_1" localSheetId="37">#REF!</definedName>
    <definedName name="Excel_BuiltIn_Print_Area_1_1_1_1" localSheetId="10">#REF!</definedName>
    <definedName name="Excel_BuiltIn_Print_Area_1_1_1_1">#REF!</definedName>
    <definedName name="Excel_BuiltIn_Print_Area_1_1_1_1_1" localSheetId="37">#REF!</definedName>
    <definedName name="Excel_BuiltIn_Print_Area_1_1_1_1_1" localSheetId="10">#REF!</definedName>
    <definedName name="Excel_BuiltIn_Print_Area_1_1_1_1_1">#REF!</definedName>
    <definedName name="Excel_BuiltIn_Print_Area_1_1_1_1_1_1" localSheetId="37">#REF!</definedName>
    <definedName name="Excel_BuiltIn_Print_Area_1_1_1_1_1_1" localSheetId="10">#REF!</definedName>
    <definedName name="Excel_BuiltIn_Print_Area_1_1_1_1_1_1">#REF!</definedName>
    <definedName name="Excel_BuiltIn_Print_Area_7" localSheetId="10">#REF!</definedName>
    <definedName name="Excel_BuiltIn_Print_Area_7">#REF!</definedName>
    <definedName name="Excel_BuiltIn_Print_Titles_1" localSheetId="10">#REF!</definedName>
    <definedName name="Excel_BuiltIn_Print_Titles_1">#REF!</definedName>
    <definedName name="Excel_BuiltIn_Print_Titles_1_1" localSheetId="37">#REF!</definedName>
    <definedName name="Excel_BuiltIn_Print_Titles_1_1" localSheetId="10">#REF!</definedName>
    <definedName name="Excel_BuiltIn_Print_Titles_1_1">#REF!</definedName>
    <definedName name="Excel_BuiltIn_Print_Titles_1_1_1" localSheetId="37">#REF!</definedName>
    <definedName name="Excel_BuiltIn_Print_Titles_1_1_1" localSheetId="10">#REF!</definedName>
    <definedName name="Excel_BuiltIn_Print_Titles_1_1_1">#REF!</definedName>
    <definedName name="Excel_BuiltIn_Print_Titles_1_1_1_1" localSheetId="37">#REF!</definedName>
    <definedName name="Excel_BuiltIn_Print_Titles_1_1_1_1" localSheetId="10">#REF!</definedName>
    <definedName name="Excel_BuiltIn_Print_Titles_1_1_1_1">#REF!</definedName>
    <definedName name="Excel_BuiltIn_Print_Titles_3" localSheetId="43">'[101]COSTOS OFICINA'!#REF!</definedName>
    <definedName name="Excel_BuiltIn_Print_Titles_3" localSheetId="31">'[101]COSTOS OFICINA'!#REF!</definedName>
    <definedName name="Excel_BuiltIn_Print_Titles_3" localSheetId="38">'[101]COSTOS OFICINA'!#REF!</definedName>
    <definedName name="Excel_BuiltIn_Print_Titles_3" localSheetId="37">'[101]COSTOS OFICINA'!#REF!</definedName>
    <definedName name="Excel_BuiltIn_Print_Titles_3" localSheetId="41">'[101]COSTOS OFICINA'!#REF!</definedName>
    <definedName name="Excel_BuiltIn_Print_Titles_3" localSheetId="40">'[101]COSTOS OFICINA'!#REF!</definedName>
    <definedName name="Excel_BuiltIn_Print_Titles_3" localSheetId="36">'[101]COSTOS OFICINA'!#REF!</definedName>
    <definedName name="Excel_BuiltIn_Print_Titles_3">'[101]COSTOS OFICINA'!#REF!</definedName>
    <definedName name="Excel_BuiltIn_Print_Titles_4" localSheetId="43">'[101]COSTOS CAMPAMENTO'!#REF!</definedName>
    <definedName name="Excel_BuiltIn_Print_Titles_4" localSheetId="31">'[101]COSTOS CAMPAMENTO'!#REF!</definedName>
    <definedName name="Excel_BuiltIn_Print_Titles_4" localSheetId="38">'[101]COSTOS CAMPAMENTO'!#REF!</definedName>
    <definedName name="Excel_BuiltIn_Print_Titles_4" localSheetId="37">'[101]COSTOS CAMPAMENTO'!#REF!</definedName>
    <definedName name="Excel_BuiltIn_Print_Titles_4" localSheetId="41">'[101]COSTOS CAMPAMENTO'!#REF!</definedName>
    <definedName name="Excel_BuiltIn_Print_Titles_4" localSheetId="40">'[101]COSTOS CAMPAMENTO'!#REF!</definedName>
    <definedName name="Excel_BuiltIn_Print_Titles_4" localSheetId="36">'[101]COSTOS CAMPAMENTO'!#REF!</definedName>
    <definedName name="Excel_BuiltIn_Print_Titles_4">'[101]COSTOS CAMPAMENTO'!#REF!</definedName>
    <definedName name="Exchange_Rate" localSheetId="31">#REF!</definedName>
    <definedName name="Exchange_Rate" localSheetId="10">#REF!</definedName>
    <definedName name="Exchange_Rate">#REF!</definedName>
    <definedName name="exchangerate" localSheetId="31">[102]Parameters!#REF!</definedName>
    <definedName name="exchangerate">[102]Parameters!#REF!</definedName>
    <definedName name="EXCROC">'[103]Análisis de precios'!$H$52</definedName>
    <definedName name="Executivepb" localSheetId="31" hidden="1">#REF!</definedName>
    <definedName name="Executivepb" localSheetId="10" hidden="1">#REF!</definedName>
    <definedName name="Executivepb" hidden="1">#REF!</definedName>
    <definedName name="ExistAge" localSheetId="31">#REF!</definedName>
    <definedName name="ExistAge" localSheetId="10">#REF!</definedName>
    <definedName name="ExistAge">#REF!</definedName>
    <definedName name="ExistFleet" localSheetId="31">#REF!</definedName>
    <definedName name="ExistFleet" localSheetId="10">#REF!</definedName>
    <definedName name="ExistFleet">#REF!</definedName>
    <definedName name="expl1" localSheetId="31">[9]Gastos!#REF!</definedName>
    <definedName name="expl1">[9]Gastos!#REF!</definedName>
    <definedName name="ExplanaciónEnCorte" localSheetId="35">#REF!</definedName>
    <definedName name="ExplanaciónEnCorte" localSheetId="4">#REF!</definedName>
    <definedName name="ExplanaciónEnCorte" localSheetId="45">#REF!</definedName>
    <definedName name="ExplanaciónEnCorte" localSheetId="10">#REF!</definedName>
    <definedName name="ExplanaciónEnCorte">#REF!</definedName>
    <definedName name="ExplanaciónEnTerraplen" localSheetId="35">#REF!</definedName>
    <definedName name="ExplanaciónEnTerraplen" localSheetId="4">#REF!</definedName>
    <definedName name="ExplanaciónEnTerraplen" localSheetId="45">#REF!</definedName>
    <definedName name="ExplanaciónEnTerraplen" localSheetId="10">#REF!</definedName>
    <definedName name="ExplanaciónEnTerraplen">#REF!</definedName>
    <definedName name="ExRateAus">[104]ProjectParameters!$G$18</definedName>
    <definedName name="ExRateCountry">[104]ProjectParameters!$B$18:$B$22</definedName>
    <definedName name="ExRates">[104]ProjectParameters!$G$18:$G$22</definedName>
    <definedName name="Extra_Pay" localSheetId="31">#REF!</definedName>
    <definedName name="Extra_Pay" localSheetId="10">#REF!</definedName>
    <definedName name="Extra_Pay">#REF!</definedName>
    <definedName name="Extracción_IM" localSheetId="31">#REF!</definedName>
    <definedName name="Extracción_IM" localSheetId="10">#REF!</definedName>
    <definedName name="Extracción_IM">#REF!</definedName>
    <definedName name="F.D.CV1_Moisture" localSheetId="31">#REF!</definedName>
    <definedName name="F.D.CV1_Moisture" localSheetId="10">#REF!</definedName>
    <definedName name="F.D.CV1_Moisture">#REF!</definedName>
    <definedName name="F.D.CV2_Al" localSheetId="31">#REF!</definedName>
    <definedName name="F.D.CV2_Al" localSheetId="10">#REF!</definedName>
    <definedName name="F.D.CV2_Al">#REF!</definedName>
    <definedName name="F.D.CV2_Co" localSheetId="31">#REF!</definedName>
    <definedName name="F.D.CV2_Co" localSheetId="10">#REF!</definedName>
    <definedName name="F.D.CV2_Co">#REF!</definedName>
    <definedName name="F.D.CV2_DryTonnes" localSheetId="31">#REF!</definedName>
    <definedName name="F.D.CV2_DryTonnes" localSheetId="10">#REF!</definedName>
    <definedName name="F.D.CV2_DryTonnes">#REF!</definedName>
    <definedName name="F.D.CV2_dtph" localSheetId="31">#REF!</definedName>
    <definedName name="F.D.CV2_dtph" localSheetId="10">#REF!</definedName>
    <definedName name="F.D.CV2_dtph">#REF!</definedName>
    <definedName name="F.D.CV2_Fe" localSheetId="31">#REF!</definedName>
    <definedName name="F.D.CV2_Fe" localSheetId="10">#REF!</definedName>
    <definedName name="F.D.CV2_Fe">#REF!</definedName>
    <definedName name="F.D.CV2_Mg" localSheetId="31">#REF!</definedName>
    <definedName name="F.D.CV2_Mg" localSheetId="10">#REF!</definedName>
    <definedName name="F.D.CV2_Mg">#REF!</definedName>
    <definedName name="F.D.CV2_Ni" localSheetId="31">#REF!</definedName>
    <definedName name="F.D.CV2_Ni" localSheetId="10">#REF!</definedName>
    <definedName name="F.D.CV2_Ni">#REF!</definedName>
    <definedName name="F.D.CV2_Si" localSheetId="31">#REF!</definedName>
    <definedName name="F.D.CV2_Si" localSheetId="10">#REF!</definedName>
    <definedName name="F.D.CV2_Si">#REF!</definedName>
    <definedName name="F.D.Mill_Availability" localSheetId="31">#REF!</definedName>
    <definedName name="F.D.Mill_Availability" localSheetId="10">#REF!</definedName>
    <definedName name="F.D.Mill_Availability">#REF!</definedName>
    <definedName name="F.D.Mill_Downtime" localSheetId="31">#REF!</definedName>
    <definedName name="F.D.Mill_Downtime" localSheetId="10">#REF!</definedName>
    <definedName name="F.D.Mill_Downtime">#REF!</definedName>
    <definedName name="F.D.Mill_DryTonnes" localSheetId="31">#REF!</definedName>
    <definedName name="F.D.Mill_DryTonnes" localSheetId="10">#REF!</definedName>
    <definedName name="F.D.Mill_DryTonnes">#REF!</definedName>
    <definedName name="F.D.Mill_DryTph" localSheetId="31">#REF!</definedName>
    <definedName name="F.D.Mill_DryTph" localSheetId="10">#REF!</definedName>
    <definedName name="F.D.Mill_DryTph">#REF!</definedName>
    <definedName name="F.D.Mill_PowerDraw" localSheetId="31">#REF!</definedName>
    <definedName name="F.D.Mill_PowerDraw" localSheetId="10">#REF!</definedName>
    <definedName name="F.D.Mill_PowerDraw">#REF!</definedName>
    <definedName name="F.D.Mill_PowerDrawPerTonne" localSheetId="31">#REF!</definedName>
    <definedName name="F.D.Mill_PowerDrawPerTonne" localSheetId="10">#REF!</definedName>
    <definedName name="F.D.Mill_PowerDrawPerTonne">#REF!</definedName>
    <definedName name="F.D.Mill_Uptime" localSheetId="31">#REF!</definedName>
    <definedName name="F.D.Mill_Uptime" localSheetId="10">#REF!</definedName>
    <definedName name="F.D.Mill_Uptime">#REF!</definedName>
    <definedName name="F.D.Mill_Utilization" localSheetId="31">#REF!</definedName>
    <definedName name="F.D.Mill_Utilization" localSheetId="10">#REF!</definedName>
    <definedName name="F.D.Mill_Utilization">#REF!</definedName>
    <definedName name="F.D.Mill_WetTonnes" localSheetId="31">#REF!</definedName>
    <definedName name="F.D.Mill_WetTonnes" localSheetId="10">#REF!</definedName>
    <definedName name="F.D.Mill_WetTonnes">#REF!</definedName>
    <definedName name="F.D.Mill_WetTph" localSheetId="31">#REF!</definedName>
    <definedName name="F.D.Mill_WetTph" localSheetId="10">#REF!</definedName>
    <definedName name="F.D.Mill_WetTph">#REF!</definedName>
    <definedName name="F.D.MillFeed_Al" localSheetId="31">#REF!</definedName>
    <definedName name="F.D.MillFeed_Al" localSheetId="10">#REF!</definedName>
    <definedName name="F.D.MillFeed_Al">#REF!</definedName>
    <definedName name="F.D.MillFeed_Co" localSheetId="31">#REF!</definedName>
    <definedName name="F.D.MillFeed_Co" localSheetId="10">#REF!</definedName>
    <definedName name="F.D.MillFeed_Co">#REF!</definedName>
    <definedName name="F.D.MillFeed_Fe" localSheetId="31">#REF!</definedName>
    <definedName name="F.D.MillFeed_Fe" localSheetId="10">#REF!</definedName>
    <definedName name="F.D.MillFeed_Fe">#REF!</definedName>
    <definedName name="F.D.MillFeed_Mg" localSheetId="31">#REF!</definedName>
    <definedName name="F.D.MillFeed_Mg" localSheetId="10">#REF!</definedName>
    <definedName name="F.D.MillFeed_Mg">#REF!</definedName>
    <definedName name="F.D.MillFeed_Ni" localSheetId="31">#REF!</definedName>
    <definedName name="F.D.MillFeed_Ni" localSheetId="10">#REF!</definedName>
    <definedName name="F.D.MillFeed_Ni">#REF!</definedName>
    <definedName name="F.D.MillFeed_Si" localSheetId="31">#REF!</definedName>
    <definedName name="F.D.MillFeed_Si" localSheetId="10">#REF!</definedName>
    <definedName name="F.D.MillFeed_Si">#REF!</definedName>
    <definedName name="F.D.MillH2O_Head" localSheetId="31">#REF!</definedName>
    <definedName name="F.D.MillH2O_Head" localSheetId="10">#REF!</definedName>
    <definedName name="F.D.MillH2O_Head">#REF!</definedName>
    <definedName name="F.D.MillH2O_Screen" localSheetId="31">#REF!</definedName>
    <definedName name="F.D.MillH2O_Screen" localSheetId="10">#REF!</definedName>
    <definedName name="F.D.MillH2O_Screen">#REF!</definedName>
    <definedName name="F.D.MillH2O_Total" localSheetId="31">#REF!</definedName>
    <definedName name="F.D.MillH2O_Total" localSheetId="10">#REF!</definedName>
    <definedName name="F.D.MillH2O_Total">#REF!</definedName>
    <definedName name="F.D.OreToStorage_Al" localSheetId="31">#REF!</definedName>
    <definedName name="F.D.OreToStorage_Al" localSheetId="10">#REF!</definedName>
    <definedName name="F.D.OreToStorage_Al">#REF!</definedName>
    <definedName name="F.D.OreToStorage_Co" localSheetId="31">#REF!</definedName>
    <definedName name="F.D.OreToStorage_Co" localSheetId="10">#REF!</definedName>
    <definedName name="F.D.OreToStorage_Co">#REF!</definedName>
    <definedName name="F.D.OreToStorage_DryTonnes" localSheetId="31">#REF!</definedName>
    <definedName name="F.D.OreToStorage_DryTonnes" localSheetId="10">#REF!</definedName>
    <definedName name="F.D.OreToStorage_DryTonnes">#REF!</definedName>
    <definedName name="F.D.OreToStorage_DryTph" localSheetId="31">#REF!</definedName>
    <definedName name="F.D.OreToStorage_DryTph" localSheetId="10">#REF!</definedName>
    <definedName name="F.D.OreToStorage_DryTph">#REF!</definedName>
    <definedName name="F.D.OreToStorage_Fe" localSheetId="31">#REF!</definedName>
    <definedName name="F.D.OreToStorage_Fe" localSheetId="10">#REF!</definedName>
    <definedName name="F.D.OreToStorage_Fe">#REF!</definedName>
    <definedName name="F.D.OreToStorage_Mg" localSheetId="31">#REF!</definedName>
    <definedName name="F.D.OreToStorage_Mg" localSheetId="10">#REF!</definedName>
    <definedName name="F.D.OreToStorage_Mg">#REF!</definedName>
    <definedName name="F.D.OreToStorage_Ni" localSheetId="31">#REF!</definedName>
    <definedName name="F.D.OreToStorage_Ni" localSheetId="10">#REF!</definedName>
    <definedName name="F.D.OreToStorage_Ni">#REF!</definedName>
    <definedName name="F.D.OreToStorage_PulpDensity" localSheetId="31">#REF!</definedName>
    <definedName name="F.D.OreToStorage_PulpDensity" localSheetId="10">#REF!</definedName>
    <definedName name="F.D.OreToStorage_PulpDensity">#REF!</definedName>
    <definedName name="F.D.OreToStorage_PulpYieldStress" localSheetId="31">#REF!</definedName>
    <definedName name="F.D.OreToStorage_PulpYieldStress" localSheetId="10">#REF!</definedName>
    <definedName name="F.D.OreToStorage_PulpYieldStress">#REF!</definedName>
    <definedName name="F.D.OreToStorage_Si" localSheetId="31">#REF!</definedName>
    <definedName name="F.D.OreToStorage_Si" localSheetId="10">#REF!</definedName>
    <definedName name="F.D.OreToStorage_Si">#REF!</definedName>
    <definedName name="F.D.OreToStorage_Tank1Level" localSheetId="31">#REF!</definedName>
    <definedName name="F.D.OreToStorage_Tank1Level" localSheetId="10">#REF!</definedName>
    <definedName name="F.D.OreToStorage_Tank1Level">#REF!</definedName>
    <definedName name="F.D.OreToStorage_Tank2Level" localSheetId="31">#REF!</definedName>
    <definedName name="F.D.OreToStorage_Tank2Level" localSheetId="10">#REF!</definedName>
    <definedName name="F.D.OreToStorage_Tank2Level">#REF!</definedName>
    <definedName name="F.D.OreToStorage_Tank3Level" localSheetId="31">#REF!</definedName>
    <definedName name="F.D.OreToStorage_Tank3Level" localSheetId="10">#REF!</definedName>
    <definedName name="F.D.OreToStorage_Tank3Level">#REF!</definedName>
    <definedName name="F.D.OreToStorage_Tank4Level" localSheetId="31">#REF!</definedName>
    <definedName name="F.D.OreToStorage_Tank4Level" localSheetId="10">#REF!</definedName>
    <definedName name="F.D.OreToStorage_Tank4Level">#REF!</definedName>
    <definedName name="F.D.OreToStorage_Volume" localSheetId="31">#REF!</definedName>
    <definedName name="F.D.OreToStorage_Volume" localSheetId="10">#REF!</definedName>
    <definedName name="F.D.OreToStorage_Volume">#REF!</definedName>
    <definedName name="F.D.OreToStorage_VolumePerHr" localSheetId="31">#REF!</definedName>
    <definedName name="F.D.OreToStorage_VolumePerHr" localSheetId="10">#REF!</definedName>
    <definedName name="F.D.OreToStorage_VolumePerHr">#REF!</definedName>
    <definedName name="F.M.CV1_Moisture" localSheetId="31">#REF!</definedName>
    <definedName name="F.M.CV1_Moisture" localSheetId="10">#REF!</definedName>
    <definedName name="F.M.CV1_Moisture">#REF!</definedName>
    <definedName name="F.M.CV2_Al" localSheetId="31">#REF!</definedName>
    <definedName name="F.M.CV2_Al" localSheetId="10">#REF!</definedName>
    <definedName name="F.M.CV2_Al">#REF!</definedName>
    <definedName name="F.M.CV2_Co" localSheetId="31">#REF!</definedName>
    <definedName name="F.M.CV2_Co" localSheetId="10">#REF!</definedName>
    <definedName name="F.M.CV2_Co">#REF!</definedName>
    <definedName name="F.M.CV2_DryTonnes" localSheetId="31">#REF!</definedName>
    <definedName name="F.M.CV2_DryTonnes" localSheetId="10">#REF!</definedName>
    <definedName name="F.M.CV2_DryTonnes">#REF!</definedName>
    <definedName name="F.M.CV2_dtph" localSheetId="31">#REF!</definedName>
    <definedName name="F.M.CV2_dtph" localSheetId="10">#REF!</definedName>
    <definedName name="F.M.CV2_dtph">#REF!</definedName>
    <definedName name="F.M.CV2_Fe" localSheetId="31">#REF!</definedName>
    <definedName name="F.M.CV2_Fe" localSheetId="10">#REF!</definedName>
    <definedName name="F.M.CV2_Fe">#REF!</definedName>
    <definedName name="F.M.CV2_Mg" localSheetId="31">#REF!</definedName>
    <definedName name="F.M.CV2_Mg" localSheetId="10">#REF!</definedName>
    <definedName name="F.M.CV2_Mg">#REF!</definedName>
    <definedName name="F.M.CV2_Ni" localSheetId="31">#REF!</definedName>
    <definedName name="F.M.CV2_Ni" localSheetId="10">#REF!</definedName>
    <definedName name="F.M.CV2_Ni">#REF!</definedName>
    <definedName name="F.M.CV2_Si" localSheetId="31">#REF!</definedName>
    <definedName name="F.M.CV2_Si" localSheetId="10">#REF!</definedName>
    <definedName name="F.M.CV2_Si">#REF!</definedName>
    <definedName name="F.M.Mill_Availability" localSheetId="31">#REF!</definedName>
    <definedName name="F.M.Mill_Availability" localSheetId="10">#REF!</definedName>
    <definedName name="F.M.Mill_Availability">#REF!</definedName>
    <definedName name="F.M.Mill_Downtime" localSheetId="31">#REF!</definedName>
    <definedName name="F.M.Mill_Downtime" localSheetId="10">#REF!</definedName>
    <definedName name="F.M.Mill_Downtime">#REF!</definedName>
    <definedName name="F.M.Mill_DryTonnes" localSheetId="31">#REF!</definedName>
    <definedName name="F.M.Mill_DryTonnes" localSheetId="10">#REF!</definedName>
    <definedName name="F.M.Mill_DryTonnes">#REF!</definedName>
    <definedName name="F.M.Mill_DryTph" localSheetId="31">#REF!</definedName>
    <definedName name="F.M.Mill_DryTph" localSheetId="10">#REF!</definedName>
    <definedName name="F.M.Mill_DryTph">#REF!</definedName>
    <definedName name="F.M.Mill_PowerDraw" localSheetId="31">#REF!</definedName>
    <definedName name="F.M.Mill_PowerDraw" localSheetId="10">#REF!</definedName>
    <definedName name="F.M.Mill_PowerDraw">#REF!</definedName>
    <definedName name="F.M.Mill_PowerDrawPerTonne" localSheetId="31">#REF!</definedName>
    <definedName name="F.M.Mill_PowerDrawPerTonne" localSheetId="10">#REF!</definedName>
    <definedName name="F.M.Mill_PowerDrawPerTonne">#REF!</definedName>
    <definedName name="F.M.Mill_Uptime" localSheetId="31">#REF!</definedName>
    <definedName name="F.M.Mill_Uptime" localSheetId="10">#REF!</definedName>
    <definedName name="F.M.Mill_Uptime">#REF!</definedName>
    <definedName name="F.M.Mill_Utilization" localSheetId="31">#REF!</definedName>
    <definedName name="F.M.Mill_Utilization" localSheetId="10">#REF!</definedName>
    <definedName name="F.M.Mill_Utilization">#REF!</definedName>
    <definedName name="F.M.Mill_WetTonnes" localSheetId="31">#REF!</definedName>
    <definedName name="F.M.Mill_WetTonnes" localSheetId="10">#REF!</definedName>
    <definedName name="F.M.Mill_WetTonnes">#REF!</definedName>
    <definedName name="F.M.Mill_WetTph" localSheetId="31">#REF!</definedName>
    <definedName name="F.M.Mill_WetTph" localSheetId="10">#REF!</definedName>
    <definedName name="F.M.Mill_WetTph">#REF!</definedName>
    <definedName name="F.M.MillFeed_Al" localSheetId="31">#REF!</definedName>
    <definedName name="F.M.MillFeed_Al" localSheetId="10">#REF!</definedName>
    <definedName name="F.M.MillFeed_Al">#REF!</definedName>
    <definedName name="F.M.MillFeed_Co" localSheetId="31">#REF!</definedName>
    <definedName name="F.M.MillFeed_Co" localSheetId="10">#REF!</definedName>
    <definedName name="F.M.MillFeed_Co">#REF!</definedName>
    <definedName name="F.M.MillFeed_Fe" localSheetId="31">#REF!</definedName>
    <definedName name="F.M.MillFeed_Fe" localSheetId="10">#REF!</definedName>
    <definedName name="F.M.MillFeed_Fe">#REF!</definedName>
    <definedName name="F.M.MillFeed_Mg" localSheetId="31">#REF!</definedName>
    <definedName name="F.M.MillFeed_Mg" localSheetId="10">#REF!</definedName>
    <definedName name="F.M.MillFeed_Mg">#REF!</definedName>
    <definedName name="F.M.MillFeed_Ni" localSheetId="31">#REF!</definedName>
    <definedName name="F.M.MillFeed_Ni" localSheetId="10">#REF!</definedName>
    <definedName name="F.M.MillFeed_Ni">#REF!</definedName>
    <definedName name="F.M.MillFeed_Si" localSheetId="31">#REF!</definedName>
    <definedName name="F.M.MillFeed_Si" localSheetId="10">#REF!</definedName>
    <definedName name="F.M.MillFeed_Si">#REF!</definedName>
    <definedName name="F.M.MillH2O_Head" localSheetId="31">#REF!</definedName>
    <definedName name="F.M.MillH2O_Head" localSheetId="10">#REF!</definedName>
    <definedName name="F.M.MillH2O_Head">#REF!</definedName>
    <definedName name="F.M.MillH2O_Screen" localSheetId="31">#REF!</definedName>
    <definedName name="F.M.MillH2O_Screen" localSheetId="10">#REF!</definedName>
    <definedName name="F.M.MillH2O_Screen">#REF!</definedName>
    <definedName name="F.M.MillH2O_Total" localSheetId="31">#REF!</definedName>
    <definedName name="F.M.MillH2O_Total" localSheetId="10">#REF!</definedName>
    <definedName name="F.M.MillH2O_Total">#REF!</definedName>
    <definedName name="F.M.OreToStorage_Al" localSheetId="31">#REF!</definedName>
    <definedName name="F.M.OreToStorage_Al" localSheetId="10">#REF!</definedName>
    <definedName name="F.M.OreToStorage_Al">#REF!</definedName>
    <definedName name="F.M.OreToStorage_Co" localSheetId="31">#REF!</definedName>
    <definedName name="F.M.OreToStorage_Co" localSheetId="10">#REF!</definedName>
    <definedName name="F.M.OreToStorage_Co">#REF!</definedName>
    <definedName name="F.M.OreToStorage_DryTonnes" localSheetId="31">#REF!</definedName>
    <definedName name="F.M.OreToStorage_DryTonnes" localSheetId="10">#REF!</definedName>
    <definedName name="F.M.OreToStorage_DryTonnes">#REF!</definedName>
    <definedName name="F.M.OreToStorage_DryTph" localSheetId="31">#REF!</definedName>
    <definedName name="F.M.OreToStorage_DryTph" localSheetId="10">#REF!</definedName>
    <definedName name="F.M.OreToStorage_DryTph">#REF!</definedName>
    <definedName name="F.M.OreToStorage_Fe" localSheetId="31">#REF!</definedName>
    <definedName name="F.M.OreToStorage_Fe" localSheetId="10">#REF!</definedName>
    <definedName name="F.M.OreToStorage_Fe">#REF!</definedName>
    <definedName name="F.M.OreToStorage_Mg" localSheetId="31">#REF!</definedName>
    <definedName name="F.M.OreToStorage_Mg" localSheetId="10">#REF!</definedName>
    <definedName name="F.M.OreToStorage_Mg">#REF!</definedName>
    <definedName name="F.M.OreToStorage_Ni" localSheetId="31">#REF!</definedName>
    <definedName name="F.M.OreToStorage_Ni" localSheetId="10">#REF!</definedName>
    <definedName name="F.M.OreToStorage_Ni">#REF!</definedName>
    <definedName name="F.M.OreToStorage_PulpDensity" localSheetId="31">#REF!</definedName>
    <definedName name="F.M.OreToStorage_PulpDensity" localSheetId="10">#REF!</definedName>
    <definedName name="F.M.OreToStorage_PulpDensity">#REF!</definedName>
    <definedName name="F.M.OreToStorage_PulpYieldStress" localSheetId="31">#REF!</definedName>
    <definedName name="F.M.OreToStorage_PulpYieldStress" localSheetId="10">#REF!</definedName>
    <definedName name="F.M.OreToStorage_PulpYieldStress">#REF!</definedName>
    <definedName name="F.M.OreToStorage_Si" localSheetId="31">#REF!</definedName>
    <definedName name="F.M.OreToStorage_Si" localSheetId="10">#REF!</definedName>
    <definedName name="F.M.OreToStorage_Si">#REF!</definedName>
    <definedName name="F.M.OreToStorage_Volume" localSheetId="31">#REF!</definedName>
    <definedName name="F.M.OreToStorage_Volume" localSheetId="10">#REF!</definedName>
    <definedName name="F.M.OreToStorage_Volume">#REF!</definedName>
    <definedName name="F.M.OreToStorage_VolumePerHr" localSheetId="31">#REF!</definedName>
    <definedName name="F.M.OreToStorage_VolumePerHr" localSheetId="10">#REF!</definedName>
    <definedName name="F.M.OreToStorage_VolumePerHr">#REF!</definedName>
    <definedName name="F.Y.CV1_Moisture" localSheetId="31">#REF!</definedName>
    <definedName name="F.Y.CV1_Moisture" localSheetId="10">#REF!</definedName>
    <definedName name="F.Y.CV1_Moisture">#REF!</definedName>
    <definedName name="F.Y.CV2_Al" localSheetId="31">#REF!</definedName>
    <definedName name="F.Y.CV2_Al" localSheetId="10">#REF!</definedName>
    <definedName name="F.Y.CV2_Al">#REF!</definedName>
    <definedName name="F.Y.CV2_Co" localSheetId="31">#REF!</definedName>
    <definedName name="F.Y.CV2_Co" localSheetId="10">#REF!</definedName>
    <definedName name="F.Y.CV2_Co">#REF!</definedName>
    <definedName name="F.Y.CV2_DryTonnes" localSheetId="31">#REF!</definedName>
    <definedName name="F.Y.CV2_DryTonnes" localSheetId="10">#REF!</definedName>
    <definedName name="F.Y.CV2_DryTonnes">#REF!</definedName>
    <definedName name="F.Y.CV2_dtph" localSheetId="31">#REF!</definedName>
    <definedName name="F.Y.CV2_dtph" localSheetId="10">#REF!</definedName>
    <definedName name="F.Y.CV2_dtph">#REF!</definedName>
    <definedName name="F.Y.CV2_Fe" localSheetId="31">#REF!</definedName>
    <definedName name="F.Y.CV2_Fe" localSheetId="10">#REF!</definedName>
    <definedName name="F.Y.CV2_Fe">#REF!</definedName>
    <definedName name="F.Y.CV2_Mg" localSheetId="31">#REF!</definedName>
    <definedName name="F.Y.CV2_Mg" localSheetId="10">#REF!</definedName>
    <definedName name="F.Y.CV2_Mg">#REF!</definedName>
    <definedName name="F.Y.CV2_Ni" localSheetId="31">#REF!</definedName>
    <definedName name="F.Y.CV2_Ni" localSheetId="10">#REF!</definedName>
    <definedName name="F.Y.CV2_Ni">#REF!</definedName>
    <definedName name="F.Y.CV2_Si" localSheetId="31">#REF!</definedName>
    <definedName name="F.Y.CV2_Si" localSheetId="10">#REF!</definedName>
    <definedName name="F.Y.CV2_Si">#REF!</definedName>
    <definedName name="F.Y.Mill_Availability" localSheetId="31">#REF!</definedName>
    <definedName name="F.Y.Mill_Availability" localSheetId="10">#REF!</definedName>
    <definedName name="F.Y.Mill_Availability">#REF!</definedName>
    <definedName name="F.Y.Mill_Downtime" localSheetId="31">#REF!</definedName>
    <definedName name="F.Y.Mill_Downtime" localSheetId="10">#REF!</definedName>
    <definedName name="F.Y.Mill_Downtime">#REF!</definedName>
    <definedName name="F.Y.Mill_DryTonnes" localSheetId="31">#REF!</definedName>
    <definedName name="F.Y.Mill_DryTonnes" localSheetId="10">#REF!</definedName>
    <definedName name="F.Y.Mill_DryTonnes">#REF!</definedName>
    <definedName name="F.Y.Mill_DryTph" localSheetId="31">#REF!</definedName>
    <definedName name="F.Y.Mill_DryTph" localSheetId="10">#REF!</definedName>
    <definedName name="F.Y.Mill_DryTph">#REF!</definedName>
    <definedName name="F.Y.Mill_PowerDraw" localSheetId="31">#REF!</definedName>
    <definedName name="F.Y.Mill_PowerDraw" localSheetId="10">#REF!</definedName>
    <definedName name="F.Y.Mill_PowerDraw">#REF!</definedName>
    <definedName name="F.Y.Mill_PowerDrawPerTonne" localSheetId="31">#REF!</definedName>
    <definedName name="F.Y.Mill_PowerDrawPerTonne" localSheetId="10">#REF!</definedName>
    <definedName name="F.Y.Mill_PowerDrawPerTonne">#REF!</definedName>
    <definedName name="F.Y.Mill_Uptime" localSheetId="31">#REF!</definedName>
    <definedName name="F.Y.Mill_Uptime" localSheetId="10">#REF!</definedName>
    <definedName name="F.Y.Mill_Uptime">#REF!</definedName>
    <definedName name="F.Y.Mill_Utilization" localSheetId="31">#REF!</definedName>
    <definedName name="F.Y.Mill_Utilization" localSheetId="10">#REF!</definedName>
    <definedName name="F.Y.Mill_Utilization">#REF!</definedName>
    <definedName name="F.Y.Mill_WetTonnes" localSheetId="31">#REF!</definedName>
    <definedName name="F.Y.Mill_WetTonnes" localSheetId="10">#REF!</definedName>
    <definedName name="F.Y.Mill_WetTonnes">#REF!</definedName>
    <definedName name="F.Y.Mill_WetTph" localSheetId="31">#REF!</definedName>
    <definedName name="F.Y.Mill_WetTph" localSheetId="10">#REF!</definedName>
    <definedName name="F.Y.Mill_WetTph">#REF!</definedName>
    <definedName name="F.Y.MillFeed_Al" localSheetId="31">#REF!</definedName>
    <definedName name="F.Y.MillFeed_Al" localSheetId="10">#REF!</definedName>
    <definedName name="F.Y.MillFeed_Al">#REF!</definedName>
    <definedName name="F.Y.MillFeed_Co" localSheetId="31">#REF!</definedName>
    <definedName name="F.Y.MillFeed_Co" localSheetId="10">#REF!</definedName>
    <definedName name="F.Y.MillFeed_Co">#REF!</definedName>
    <definedName name="F.Y.MillFeed_Fe" localSheetId="31">#REF!</definedName>
    <definedName name="F.Y.MillFeed_Fe" localSheetId="10">#REF!</definedName>
    <definedName name="F.Y.MillFeed_Fe">#REF!</definedName>
    <definedName name="F.Y.MillFeed_Mg" localSheetId="31">#REF!</definedName>
    <definedName name="F.Y.MillFeed_Mg" localSheetId="10">#REF!</definedName>
    <definedName name="F.Y.MillFeed_Mg">#REF!</definedName>
    <definedName name="F.Y.MillFeed_Ni" localSheetId="31">#REF!</definedName>
    <definedName name="F.Y.MillFeed_Ni" localSheetId="10">#REF!</definedName>
    <definedName name="F.Y.MillFeed_Ni">#REF!</definedName>
    <definedName name="F.Y.MillFeed_Si" localSheetId="31">#REF!</definedName>
    <definedName name="F.Y.MillFeed_Si" localSheetId="10">#REF!</definedName>
    <definedName name="F.Y.MillFeed_Si">#REF!</definedName>
    <definedName name="F.Y.MillH2O_Head" localSheetId="31">#REF!</definedName>
    <definedName name="F.Y.MillH2O_Head" localSheetId="10">#REF!</definedName>
    <definedName name="F.Y.MillH2O_Head">#REF!</definedName>
    <definedName name="F.Y.MillH2O_Screen" localSheetId="31">#REF!</definedName>
    <definedName name="F.Y.MillH2O_Screen" localSheetId="10">#REF!</definedName>
    <definedName name="F.Y.MillH2O_Screen">#REF!</definedName>
    <definedName name="F.Y.MillH2O_Total" localSheetId="31">#REF!</definedName>
    <definedName name="F.Y.MillH2O_Total" localSheetId="10">#REF!</definedName>
    <definedName name="F.Y.MillH2O_Total">#REF!</definedName>
    <definedName name="F.Y.OreToStorage_Al" localSheetId="31">#REF!</definedName>
    <definedName name="F.Y.OreToStorage_Al" localSheetId="10">#REF!</definedName>
    <definedName name="F.Y.OreToStorage_Al">#REF!</definedName>
    <definedName name="F.Y.OreToStorage_Co" localSheetId="31">#REF!</definedName>
    <definedName name="F.Y.OreToStorage_Co" localSheetId="10">#REF!</definedName>
    <definedName name="F.Y.OreToStorage_Co">#REF!</definedName>
    <definedName name="F.Y.OreToStorage_DryTonnes" localSheetId="31">#REF!</definedName>
    <definedName name="F.Y.OreToStorage_DryTonnes" localSheetId="10">#REF!</definedName>
    <definedName name="F.Y.OreToStorage_DryTonnes">#REF!</definedName>
    <definedName name="F.Y.OreToStorage_DryTph" localSheetId="31">#REF!</definedName>
    <definedName name="F.Y.OreToStorage_DryTph" localSheetId="10">#REF!</definedName>
    <definedName name="F.Y.OreToStorage_DryTph">#REF!</definedName>
    <definedName name="F.Y.OreToStorage_Fe" localSheetId="31">#REF!</definedName>
    <definedName name="F.Y.OreToStorage_Fe" localSheetId="10">#REF!</definedName>
    <definedName name="F.Y.OreToStorage_Fe">#REF!</definedName>
    <definedName name="F.Y.OreToStorage_Mg" localSheetId="31">#REF!</definedName>
    <definedName name="F.Y.OreToStorage_Mg" localSheetId="10">#REF!</definedName>
    <definedName name="F.Y.OreToStorage_Mg">#REF!</definedName>
    <definedName name="F.Y.OreToStorage_Ni" localSheetId="31">#REF!</definedName>
    <definedName name="F.Y.OreToStorage_Ni" localSheetId="10">#REF!</definedName>
    <definedName name="F.Y.OreToStorage_Ni">#REF!</definedName>
    <definedName name="F.Y.OreToStorage_PulpDensity" localSheetId="31">#REF!</definedName>
    <definedName name="F.Y.OreToStorage_PulpDensity" localSheetId="10">#REF!</definedName>
    <definedName name="F.Y.OreToStorage_PulpDensity">#REF!</definedName>
    <definedName name="F.Y.OreToStorage_PulpYieldStress" localSheetId="31">#REF!</definedName>
    <definedName name="F.Y.OreToStorage_PulpYieldStress" localSheetId="10">#REF!</definedName>
    <definedName name="F.Y.OreToStorage_PulpYieldStress">#REF!</definedName>
    <definedName name="F.Y.OreToStorage_Si" localSheetId="31">#REF!</definedName>
    <definedName name="F.Y.OreToStorage_Si" localSheetId="10">#REF!</definedName>
    <definedName name="F.Y.OreToStorage_Si">#REF!</definedName>
    <definedName name="F.Y.OreToStorage_Volume" localSheetId="31">#REF!</definedName>
    <definedName name="F.Y.OreToStorage_Volume" localSheetId="10">#REF!</definedName>
    <definedName name="F.Y.OreToStorage_Volume">#REF!</definedName>
    <definedName name="F.Y.OreToStorage_VolumePerHr" localSheetId="31">#REF!</definedName>
    <definedName name="F.Y.OreToStorage_VolumePerHr" localSheetId="10">#REF!</definedName>
    <definedName name="F.Y.OreToStorage_VolumePerHr">#REF!</definedName>
    <definedName name="F201.1" localSheetId="10">#REF!</definedName>
    <definedName name="F201.1">#REF!</definedName>
    <definedName name="F201.2" localSheetId="10">#REF!</definedName>
    <definedName name="F201.2">#REF!</definedName>
    <definedName name="F201.3" localSheetId="10">#REF!</definedName>
    <definedName name="F201.3">#REF!</definedName>
    <definedName name="F210.2" localSheetId="10">#REF!</definedName>
    <definedName name="F210.2">#REF!</definedName>
    <definedName name="F210.3" localSheetId="10">#REF!</definedName>
    <definedName name="F210.3">#REF!</definedName>
    <definedName name="F211.1" localSheetId="10">#REF!</definedName>
    <definedName name="F211.1">#REF!</definedName>
    <definedName name="F220.1" localSheetId="10">#REF!</definedName>
    <definedName name="F220.1">#REF!</definedName>
    <definedName name="fa" localSheetId="31">#REF!</definedName>
    <definedName name="fa" localSheetId="10">#REF!</definedName>
    <definedName name="fa">#REF!</definedName>
    <definedName name="FABI" localSheetId="11">Scheduled_Payment+Extra_Payment</definedName>
    <definedName name="FABI" localSheetId="12">Scheduled_Payment+Extra_Payment</definedName>
    <definedName name="FABI" localSheetId="13">Scheduled_Payment+Extra_Payment</definedName>
    <definedName name="FABI" localSheetId="14">Scheduled_Payment+Extra_Payment</definedName>
    <definedName name="FABI" localSheetId="15">Scheduled_Payment+Extra_Payment</definedName>
    <definedName name="FABI" localSheetId="16">Scheduled_Payment+Extra_Payment</definedName>
    <definedName name="FABI" localSheetId="17">Scheduled_Payment+Extra_Payment</definedName>
    <definedName name="FABI" localSheetId="18">Scheduled_Payment+Extra_Payment</definedName>
    <definedName name="FABI" localSheetId="19">Scheduled_Payment+Extra_Payment</definedName>
    <definedName name="FABI" localSheetId="29">Scheduled_Payment+Extra_Payment</definedName>
    <definedName name="FABI" localSheetId="30">Scheduled_Payment+Extra_Payment</definedName>
    <definedName name="FABI" localSheetId="21">Scheduled_Payment+Extra_Payment</definedName>
    <definedName name="FABI" localSheetId="22">Scheduled_Payment+Extra_Payment</definedName>
    <definedName name="FABI" localSheetId="23">Scheduled_Payment+Extra_Payment</definedName>
    <definedName name="FABI" localSheetId="24">Scheduled_Payment+Extra_Payment</definedName>
    <definedName name="FABI" localSheetId="25">Scheduled_Payment+Extra_Payment</definedName>
    <definedName name="FABI" localSheetId="26">Scheduled_Payment+Extra_Payment</definedName>
    <definedName name="FABI" localSheetId="27">Scheduled_Payment+Extra_Payment</definedName>
    <definedName name="FABI" localSheetId="28">Scheduled_Payment+Extra_Payment</definedName>
    <definedName name="FABI" localSheetId="4">Scheduled_Payment+Extra_Payment</definedName>
    <definedName name="FABI" localSheetId="31">Scheduled_Payment+Extra_Payment</definedName>
    <definedName name="FABI" localSheetId="41">Scheduled_Payment+Extra_Payment</definedName>
    <definedName name="FABI" localSheetId="10">Scheduled_Payment+Extra_Payment</definedName>
    <definedName name="FABI">Scheduled_Payment+Extra_Payment</definedName>
    <definedName name="FABIAN">#N/A</definedName>
    <definedName name="FAC" localSheetId="4">#REF!</definedName>
    <definedName name="FAC" localSheetId="31">#REF!</definedName>
    <definedName name="FAC" localSheetId="41">#REF!</definedName>
    <definedName name="FAC" localSheetId="10">#REF!</definedName>
    <definedName name="FAC">#REF!</definedName>
    <definedName name="FACTOR" localSheetId="31">#REF!</definedName>
    <definedName name="FACTOR" localSheetId="10">#REF!</definedName>
    <definedName name="FACTOR">#REF!</definedName>
    <definedName name="Factpb" localSheetId="31" hidden="1">#REF!</definedName>
    <definedName name="Factpb" localSheetId="10" hidden="1">#REF!</definedName>
    <definedName name="Factpb" hidden="1">#REF!</definedName>
    <definedName name="Factpb2" localSheetId="31" hidden="1">#REF!</definedName>
    <definedName name="Factpb2" localSheetId="10" hidden="1">#REF!</definedName>
    <definedName name="Factpb2" hidden="1">#REF!</definedName>
    <definedName name="FALTANTES1">'[105]CANT OBRA'!$A:$IV</definedName>
    <definedName name="fb" localSheetId="31">#REF!</definedName>
    <definedName name="fb" localSheetId="10">#REF!</definedName>
    <definedName name="fb">#REF!</definedName>
    <definedName name="fcc" localSheetId="31">#REF!</definedName>
    <definedName name="fcc" localSheetId="10">#REF!</definedName>
    <definedName name="fcc">#REF!</definedName>
    <definedName name="fcv" localSheetId="31">#REF!</definedName>
    <definedName name="fcv" localSheetId="10">#REF!</definedName>
    <definedName name="fcv">#REF!</definedName>
    <definedName name="fd" localSheetId="31">#REF!</definedName>
    <definedName name="fd" localSheetId="10">#REF!</definedName>
    <definedName name="fd">#REF!</definedName>
    <definedName name="fda" localSheetId="31">#REF!</definedName>
    <definedName name="fda" localSheetId="10">#REF!</definedName>
    <definedName name="fda">#REF!</definedName>
    <definedName name="fdbjp" localSheetId="4"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31">#REF!</definedName>
    <definedName name="fdf" localSheetId="10">#REF!</definedName>
    <definedName name="fdf">#REF!</definedName>
    <definedName name="fdg" localSheetId="4"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dwssf" localSheetId="31">#REF!</definedName>
    <definedName name="fdwssf" localSheetId="10">#REF!</definedName>
    <definedName name="fdwssf">#REF!</definedName>
    <definedName name="feb00" localSheetId="31">[9]Dólar!#REF!</definedName>
    <definedName name="feb00">[9]Dólar!#REF!</definedName>
    <definedName name="FECHA" localSheetId="31">#REF!</definedName>
    <definedName name="FECHA" localSheetId="10">#REF!</definedName>
    <definedName name="FECHA">#REF!</definedName>
    <definedName name="Fechas" localSheetId="31">#REF!</definedName>
    <definedName name="Fechas" localSheetId="10">#REF!</definedName>
    <definedName name="Fechas">#REF!</definedName>
    <definedName name="ferfer" localSheetId="4"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estivos">'[106]días habiles 2015'!$D$2:$D$21</definedName>
    <definedName name="Fexx">[7]Cálculo!$B$39</definedName>
    <definedName name="FF">'[107]cost codes'!$B$2:$F$54</definedName>
    <definedName name="fff" localSheetId="4"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 localSheetId="31">#REF!</definedName>
    <definedName name="ffff" localSheetId="10">#REF!</definedName>
    <definedName name="ffff">#REF!</definedName>
    <definedName name="ffffd" localSheetId="4"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dfdfddf" localSheetId="31">#REF!</definedName>
    <definedName name="fffffdfdfddf" localSheetId="10">#REF!</definedName>
    <definedName name="fffffdfdfddf">#REF!</definedName>
    <definedName name="ffffffffffffffff" localSheetId="31">#REF!</definedName>
    <definedName name="ffffffffffffffff" localSheetId="10">#REF!</definedName>
    <definedName name="ffffffffffffffff">#REF!</definedName>
    <definedName name="fffffft" localSheetId="4"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 localSheetId="43">#REF!</definedName>
    <definedName name="FG" localSheetId="38">#REF!</definedName>
    <definedName name="FG" localSheetId="37">#REF!</definedName>
    <definedName name="FG" localSheetId="41">#REF!</definedName>
    <definedName name="FG" localSheetId="10">#REF!</definedName>
    <definedName name="FG" localSheetId="40">#REF!</definedName>
    <definedName name="FG" localSheetId="36">#REF!</definedName>
    <definedName name="FG">#REF!</definedName>
    <definedName name="FGDFG" localSheetId="37">#REF!</definedName>
    <definedName name="FGDFG" localSheetId="10">#REF!</definedName>
    <definedName name="FGDFG">#REF!</definedName>
    <definedName name="fgdfsgr" localSheetId="4"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G" localSheetId="37">#REF!</definedName>
    <definedName name="FGDG" localSheetId="10">#REF!</definedName>
    <definedName name="FGDG">#REF!</definedName>
    <definedName name="fgdsfg" localSheetId="4"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 localSheetId="37">#REF!</definedName>
    <definedName name="FGF" localSheetId="10">#REF!</definedName>
    <definedName name="FGF">#REF!</definedName>
    <definedName name="FGFDG" localSheetId="37">#REF!</definedName>
    <definedName name="FGFDG" localSheetId="10">#REF!</definedName>
    <definedName name="FGFDG">#REF!</definedName>
    <definedName name="FGFDH" localSheetId="4"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FBC" localSheetId="4"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GV" localSheetId="31">#REF!</definedName>
    <definedName name="FGV" localSheetId="10">#REF!</definedName>
    <definedName name="FGV">#REF!</definedName>
    <definedName name="fhfg" localSheetId="4"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h" localSheetId="4"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 localSheetId="31">#REF!</definedName>
    <definedName name="fi" localSheetId="10">#REF!</definedName>
    <definedName name="fi">#REF!</definedName>
    <definedName name="Fin_de_semana">'[106]días habiles 2015'!$M$1:$M$2</definedName>
    <definedName name="Finaliza">[74]Design!$B$275</definedName>
    <definedName name="Financialpb" localSheetId="31" hidden="1">#REF!</definedName>
    <definedName name="Financialpb" localSheetId="10" hidden="1">#REF!</definedName>
    <definedName name="Financialpb" hidden="1">#REF!</definedName>
    <definedName name="Financialpb2" localSheetId="31" hidden="1">#REF!</definedName>
    <definedName name="Financialpb2" localSheetId="10" hidden="1">#REF!</definedName>
    <definedName name="Financialpb2" hidden="1">#REF!</definedName>
    <definedName name="FixEquip_hrs">'[108]Fixed Plant'!$F$109:$AA$168</definedName>
    <definedName name="fk" localSheetId="31">#REF!</definedName>
    <definedName name="fk" localSheetId="10">#REF!</definedName>
    <definedName name="fk">#REF!</definedName>
    <definedName name="Fleet" localSheetId="31">#REF!</definedName>
    <definedName name="Fleet" localSheetId="10">#REF!</definedName>
    <definedName name="Fleet">#REF!</definedName>
    <definedName name="FleetC" localSheetId="31">#REF!</definedName>
    <definedName name="FleetC" localSheetId="10">#REF!</definedName>
    <definedName name="FleetC">#REF!</definedName>
    <definedName name="fleetRecNo">[109]Fleet!$B$12:$B$80</definedName>
    <definedName name="FleetS" localSheetId="31">#REF!</definedName>
    <definedName name="FleetS" localSheetId="10">#REF!</definedName>
    <definedName name="FleetS">#REF!</definedName>
    <definedName name="FleetW" localSheetId="31">#REF!</definedName>
    <definedName name="FleetW" localSheetId="10">#REF!</definedName>
    <definedName name="FleetW">#REF!</definedName>
    <definedName name="flq" localSheetId="31">#REF!</definedName>
    <definedName name="flq" localSheetId="10">#REF!</definedName>
    <definedName name="flq">#REF!</definedName>
    <definedName name="FM" localSheetId="10">#REF!</definedName>
    <definedName name="FM">#REF!</definedName>
    <definedName name="FOB_POINT" localSheetId="31">#REF!</definedName>
    <definedName name="FOB_POINT" localSheetId="10">#REF!</definedName>
    <definedName name="FOB_POINT">#REF!</definedName>
    <definedName name="forapproval">'[110]LISTS-FOR INTERNAL USE ONLY'!$B$16:$B$25</definedName>
    <definedName name="form_calcmod">'[111]CALC-MOD'!$C$4:$C$11,'[111]CALC-MOD'!$G$4:$G$11,'[111]CALC-MOD'!$C$16:$C$23,'[111]CALC-MOD'!$G$16:$G$23,'[111]CALC-MOD'!$C$29:$C$36,'[111]CALC-MOD'!$B$43:$B$47</definedName>
    <definedName name="form_cons">[112]CONS!$F$14:$F$81,[112]CONS!$G$13:$G$81,[112]CONS!$G$87:$G$90,[112]CONS!$K$13:$K$22,[112]CONS!$M$13:$M$21</definedName>
    <definedName name="form_desglose" localSheetId="31">#REF!,#REF!</definedName>
    <definedName name="form_desglose" localSheetId="10">#REF!,#REF!</definedName>
    <definedName name="form_desglose">#REF!,#REF!</definedName>
    <definedName name="form_equi">[112]EQUI!$D$15:$E$45,[112]EQUI!$E$46,[112]EQUI!$D$52:$E$86,[112]EQUI!$E$87,[112]EQUI!$D$94:$E$109,[112]EQUI!$E$110,[112]EQUI!$D$116:$E$122,[112]EQUI!$E$123,[112]EQUI!$D$131:$E$136,[112]EQUI!$E$137,[112]EQUI!$E$140,[112]EQUI!$D$146:$E$159,[112]EQUI!$E$161,[112]EQUI!$I$2:$I$14,[112]EQUI!$K$2:$K$13</definedName>
    <definedName name="form_indir">[111]INDIR!$C$17:$M$22,[111]INDIR!$O$17:$P$22,[111]INDIR!$R$17:$R$23,[111]INDIR!$C$25:$M$26,[111]INDIR!$O$25:$P$26,[111]INDIR!$R$25:$R$27,[111]INDIR!$C$32:$M$33,[111]INDIR!$O$32:$P$33,[111]INDIR!$R$32:$R$34,[111]INDIR!$R$37,[111]INDIR!$P$43:$P$49,[111]INDIR!$R$43:$R$50,[111]INDIR!$P$54:$P$59,[111]INDIR!$R$54:$R$60,[111]INDIR!$P$65:$P$67,[111]INDIR!$R$65:$R$68,[111]INDIR!$R$71</definedName>
    <definedName name="form_otrosmod">'[112]OTROS MO'!$C$15:$D$19,'[112]OTROS MO'!$F$15:$G$19,'[112]OTROS MO'!$H$15:$H$20,'[112]OTROS MO'!$F$25:$F$26,'[112]OTROS MO'!$H$25:$H$27,'[112]OTROS MO'!$F$33:$F$34,'[112]OTROS MO'!$H$33:$H$35,'[112]OTROS MO'!$H$38</definedName>
    <definedName name="form_resumen" localSheetId="31">#REF!,#REF!,#REF!,#REF!,#REF!,#REF!,#REF!,#REF!,#REF!,#REF!,#REF!</definedName>
    <definedName name="form_resumen" localSheetId="10">#REF!,#REF!,#REF!,#REF!,#REF!,#REF!,#REF!,#REF!,#REF!,#REF!,#REF!</definedName>
    <definedName name="form_resumen">#REF!,#REF!,#REF!,#REF!,#REF!,#REF!,#REF!,#REF!,#REF!,#REF!,#REF!</definedName>
    <definedName name="form_subcon" localSheetId="31">#REF!,#REF!</definedName>
    <definedName name="form_subcon" localSheetId="10">#REF!,#REF!</definedName>
    <definedName name="form_subcon">#REF!,#REF!</definedName>
    <definedName name="form_superv">[111]SUPERV!$C$17:$L$23,[111]SUPERV!$N$17:$O$23,[111]SUPERV!$Q$17:$Q$24</definedName>
    <definedName name="formadepago" localSheetId="31">#REF!</definedName>
    <definedName name="formadepago" localSheetId="10">#REF!</definedName>
    <definedName name="formadepago">#REF!</definedName>
    <definedName name="FORMALETA" localSheetId="11">#REF!</definedName>
    <definedName name="FORMALETA" localSheetId="12">#REF!</definedName>
    <definedName name="FORMALETA" localSheetId="13">#REF!</definedName>
    <definedName name="FORMALETA" localSheetId="14">#REF!</definedName>
    <definedName name="FORMALETA" localSheetId="15">#REF!</definedName>
    <definedName name="FORMALETA" localSheetId="16">#REF!</definedName>
    <definedName name="FORMALETA" localSheetId="17">#REF!</definedName>
    <definedName name="FORMALETA" localSheetId="18">#REF!</definedName>
    <definedName name="FORMALETA" localSheetId="19">#REF!</definedName>
    <definedName name="FORMALETA" localSheetId="20">#REF!</definedName>
    <definedName name="FORMALETA" localSheetId="29">#REF!</definedName>
    <definedName name="FORMALETA" localSheetId="30">#REF!</definedName>
    <definedName name="FORMALETA" localSheetId="21">#REF!</definedName>
    <definedName name="FORMALETA" localSheetId="22">#REF!</definedName>
    <definedName name="FORMALETA" localSheetId="23">#REF!</definedName>
    <definedName name="FORMALETA" localSheetId="24">#REF!</definedName>
    <definedName name="FORMALETA" localSheetId="25">#REF!</definedName>
    <definedName name="FORMALETA" localSheetId="26">#REF!</definedName>
    <definedName name="FORMALETA" localSheetId="27">#REF!</definedName>
    <definedName name="FORMALETA" localSheetId="28">#REF!</definedName>
    <definedName name="FORMALETA" localSheetId="35">#REF!</definedName>
    <definedName name="FORMALETA" localSheetId="4">#REF!</definedName>
    <definedName name="FORMALETA" localSheetId="45">#REF!</definedName>
    <definedName name="FORMALETA" localSheetId="10">#REF!</definedName>
    <definedName name="FORMALETA" localSheetId="42">[33]Materiales!$F$37</definedName>
    <definedName name="FORMALETA" localSheetId="39">#REF!</definedName>
    <definedName name="FORMALETA">#REF!</definedName>
    <definedName name="FORMALETAM2" localSheetId="31">#REF!</definedName>
    <definedName name="FORMALETAM2" localSheetId="37">#REF!</definedName>
    <definedName name="FORMALETAM2" localSheetId="10">#REF!</definedName>
    <definedName name="FORMALETAM2">#REF!</definedName>
    <definedName name="Formaletas">'[21]LISTADO '!$L$5</definedName>
    <definedName name="Formato" localSheetId="35">#REF!</definedName>
    <definedName name="Formato" localSheetId="4">#REF!</definedName>
    <definedName name="Formato" localSheetId="45">#REF!</definedName>
    <definedName name="Formato" localSheetId="10">#REF!</definedName>
    <definedName name="Formato">#REF!</definedName>
    <definedName name="Formato2" localSheetId="35">#REF!</definedName>
    <definedName name="Formato2" localSheetId="4">#REF!</definedName>
    <definedName name="Formato2" localSheetId="45">#REF!</definedName>
    <definedName name="Formato2" localSheetId="10">#REF!</definedName>
    <definedName name="Formato2">#REF!</definedName>
    <definedName name="formularioCantidades" localSheetId="31">#REF!</definedName>
    <definedName name="formularioCantidades" localSheetId="10">#REF!</definedName>
    <definedName name="formularioCantidades">#REF!</definedName>
    <definedName name="FPMAS2">[113]LOC!$J$46</definedName>
    <definedName name="frbgsd" localSheetId="4"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cInctoMmtoAnno" localSheetId="31">#REF!</definedName>
    <definedName name="FrecInctoMmtoAnno" localSheetId="10">#REF!</definedName>
    <definedName name="FrecInctoMmtoAnno">#REF!</definedName>
    <definedName name="FrecInctoMmtoAno" localSheetId="31">#REF!</definedName>
    <definedName name="FrecInctoMmtoAno" localSheetId="10">#REF!</definedName>
    <definedName name="FrecInctoMmtoAno">#REF!</definedName>
    <definedName name="frefr" localSheetId="4"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t" localSheetId="31">#REF!</definedName>
    <definedName name="ft" localSheetId="10">#REF!</definedName>
    <definedName name="ft">#REF!</definedName>
    <definedName name="Fu">[7]Cálculo!$B$40</definedName>
    <definedName name="Fub">[7]Cálculo!$B$36</definedName>
    <definedName name="Fuel">'[64]Budget Assumptions'!$J$3</definedName>
    <definedName name="FuelControl" localSheetId="31">#REF!</definedName>
    <definedName name="FuelControl" localSheetId="10">#REF!</definedName>
    <definedName name="FuelControl">#REF!</definedName>
    <definedName name="FuelCostos" localSheetId="31">#REF!</definedName>
    <definedName name="FuelCostos" localSheetId="10">#REF!</definedName>
    <definedName name="FuelCostos">#REF!</definedName>
    <definedName name="FuelFactorA" localSheetId="31">#REF!</definedName>
    <definedName name="FuelFactorA" localSheetId="10">#REF!</definedName>
    <definedName name="FuelFactorA">#REF!</definedName>
    <definedName name="FuelFactorB" localSheetId="31">#REF!</definedName>
    <definedName name="FuelFactorB" localSheetId="10">#REF!</definedName>
    <definedName name="FuelFactorB">#REF!</definedName>
    <definedName name="FuelMedian" localSheetId="31">#REF!</definedName>
    <definedName name="FuelMedian" localSheetId="10">#REF!</definedName>
    <definedName name="FuelMedian">#REF!</definedName>
    <definedName name="FuelPrice">[48]Parameters!$R$18</definedName>
    <definedName name="Full_Print" localSheetId="31">#REF!</definedName>
    <definedName name="Full_Print" localSheetId="10">#REF!</definedName>
    <definedName name="Full_Print">#REF!</definedName>
    <definedName name="Fup">[7]Cálculo!$B$38</definedName>
    <definedName name="fv" localSheetId="31">#REF!</definedName>
    <definedName name="fv" localSheetId="10">#REF!</definedName>
    <definedName name="fv">#REF!</definedName>
    <definedName name="fwff" localSheetId="4"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FX" localSheetId="31">#REF!</definedName>
    <definedName name="FX" localSheetId="10">#REF!</definedName>
    <definedName name="FX">#REF!</definedName>
    <definedName name="fx_rate" localSheetId="31">[90]Cover!#REF!</definedName>
    <definedName name="fx_rate">[90]Cover!#REF!</definedName>
    <definedName name="fy" localSheetId="31">#REF!</definedName>
    <definedName name="fy" localSheetId="10">#REF!</definedName>
    <definedName name="fy">#REF!</definedName>
    <definedName name="Fyb">[7]Cálculo!$B$35</definedName>
    <definedName name="Fyp">[7]Cálculo!$B$37</definedName>
    <definedName name="fyy" localSheetId="31">#REF!</definedName>
    <definedName name="fyy" localSheetId="10">#REF!</definedName>
    <definedName name="fyy">#REF!</definedName>
    <definedName name="G" localSheetId="10">#REF!</definedName>
    <definedName name="G">#REF!</definedName>
    <definedName name="Ga" localSheetId="43">#REF!</definedName>
    <definedName name="Ga" localSheetId="31">#REF!</definedName>
    <definedName name="Ga" localSheetId="38">#REF!</definedName>
    <definedName name="Ga" localSheetId="37">#REF!</definedName>
    <definedName name="Ga" localSheetId="41">#REF!</definedName>
    <definedName name="Ga" localSheetId="10">#REF!</definedName>
    <definedName name="Ga">#REF!</definedName>
    <definedName name="GANCHO" localSheetId="43">#REF!</definedName>
    <definedName name="GANCHO" localSheetId="31">#REF!</definedName>
    <definedName name="GANCHO" localSheetId="38">#REF!</definedName>
    <definedName name="GANCHO" localSheetId="37">#REF!</definedName>
    <definedName name="GANCHO" localSheetId="41">#REF!</definedName>
    <definedName name="GANCHO" localSheetId="10">#REF!</definedName>
    <definedName name="GANCHO">#REF!</definedName>
    <definedName name="GarantiaExtendida" localSheetId="31">#REF!</definedName>
    <definedName name="GarantiaExtendida" localSheetId="10">#REF!</definedName>
    <definedName name="GarantiaExtendida">#REF!</definedName>
    <definedName name="GarantiaExtendidaCostos" localSheetId="31">#REF!</definedName>
    <definedName name="GarantiaExtendidaCostos" localSheetId="10">#REF!</definedName>
    <definedName name="GarantiaExtendidaCostos">#REF!</definedName>
    <definedName name="Gavion" localSheetId="35">#REF!</definedName>
    <definedName name="Gavion" localSheetId="4">#REF!</definedName>
    <definedName name="Gavion" localSheetId="45">#REF!</definedName>
    <definedName name="Gavion" localSheetId="10">#REF!</definedName>
    <definedName name="Gavion">#REF!</definedName>
    <definedName name="Gb" localSheetId="37">#REF!</definedName>
    <definedName name="Gb" localSheetId="10">#REF!</definedName>
    <definedName name="Gb">#REF!</definedName>
    <definedName name="gbbfghghj" localSheetId="4"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c" localSheetId="37">#REF!</definedName>
    <definedName name="Gc" localSheetId="10">#REF!</definedName>
    <definedName name="Gc">#REF!</definedName>
    <definedName name="Gd" localSheetId="37">#REF!</definedName>
    <definedName name="Gd" localSheetId="10">#REF!</definedName>
    <definedName name="Gd">#REF!</definedName>
    <definedName name="gdj" localSheetId="31">#REF!</definedName>
    <definedName name="gdj" localSheetId="10">#REF!</definedName>
    <definedName name="gdj">#REF!</definedName>
    <definedName name="gdt" localSheetId="4"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 localSheetId="37">#REF!</definedName>
    <definedName name="Ge" localSheetId="10">#REF!</definedName>
    <definedName name="Ge">#REF!</definedName>
    <definedName name="gecolsa06" localSheetId="31">[9]Gastos!#REF!</definedName>
    <definedName name="gecolsa06">[9]Gastos!#REF!</definedName>
    <definedName name="geg" localSheetId="4"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otextil" localSheetId="35">#REF!</definedName>
    <definedName name="Geotextil" localSheetId="4">#REF!</definedName>
    <definedName name="Geotextil" localSheetId="45">#REF!</definedName>
    <definedName name="Geotextil" localSheetId="10">#REF!</definedName>
    <definedName name="Geotextil">#REF!</definedName>
    <definedName name="gerg" localSheetId="4"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ETCostOutput" localSheetId="31">#REF!</definedName>
    <definedName name="GETCostOutput" localSheetId="10">#REF!</definedName>
    <definedName name="GETCostOutput">#REF!</definedName>
    <definedName name="Gf" localSheetId="31">#REF!</definedName>
    <definedName name="Gf" localSheetId="37">#REF!</definedName>
    <definedName name="Gf" localSheetId="10">#REF!</definedName>
    <definedName name="Gf">#REF!</definedName>
    <definedName name="gfd" localSheetId="4"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gfgr" localSheetId="4"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t" localSheetId="31">#REF!</definedName>
    <definedName name="gft" localSheetId="10">#REF!</definedName>
    <definedName name="gft">#REF!</definedName>
    <definedName name="gfutyj6" localSheetId="4"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37">#REF!</definedName>
    <definedName name="Gg" localSheetId="10">#REF!</definedName>
    <definedName name="Gg">#REF!</definedName>
    <definedName name="ggdr" localSheetId="4"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b" localSheetId="4"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gg" localSheetId="31">#REF!</definedName>
    <definedName name="ggggggg" localSheetId="10">#REF!</definedName>
    <definedName name="ggggggg">#REF!</definedName>
    <definedName name="gggggt" localSheetId="4"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tgt" localSheetId="4"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 localSheetId="37">#REF!</definedName>
    <definedName name="Gh" localSheetId="10">#REF!</definedName>
    <definedName name="Gh">#REF!</definedName>
    <definedName name="ghdghuy" localSheetId="4"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g" localSheetId="4"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G">'[114]GENERALIDADES '!$E$9</definedName>
    <definedName name="ghjghj" localSheetId="4"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u" localSheetId="31">#REF!</definedName>
    <definedName name="ghu" localSheetId="10">#REF!</definedName>
    <definedName name="ghu">#REF!</definedName>
    <definedName name="Gi" localSheetId="31">#REF!</definedName>
    <definedName name="Gi" localSheetId="37">#REF!</definedName>
    <definedName name="Gi" localSheetId="10">#REF!</definedName>
    <definedName name="Gi">#REF!</definedName>
    <definedName name="gj" localSheetId="31">#REF!</definedName>
    <definedName name="gj" localSheetId="10">#REF!</definedName>
    <definedName name="gj">#REF!</definedName>
    <definedName name="GJHVCB" localSheetId="4"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37">#REF!</definedName>
    <definedName name="Gk" localSheetId="10">#REF!</definedName>
    <definedName name="Gk">#REF!</definedName>
    <definedName name="GKJDGDIJZ">"Imagen 3"</definedName>
    <definedName name="gl" localSheetId="31">#REF!</definedName>
    <definedName name="gl" localSheetId="10">#REF!</definedName>
    <definedName name="gl">#REF!</definedName>
    <definedName name="gmt" localSheetId="31">#REF!</definedName>
    <definedName name="gmt" localSheetId="10">#REF!</definedName>
    <definedName name="gmt">#REF!</definedName>
    <definedName name="gn" localSheetId="31">#REF!</definedName>
    <definedName name="gn" localSheetId="10">#REF!</definedName>
    <definedName name="gn">#REF!</definedName>
    <definedName name="gnm" localSheetId="31">#REF!</definedName>
    <definedName name="gnm" localSheetId="10">#REF!</definedName>
    <definedName name="gnm">#REF!</definedName>
    <definedName name="gñ" localSheetId="31">#REF!</definedName>
    <definedName name="gñ" localSheetId="10">#REF!</definedName>
    <definedName name="gñ">#REF!</definedName>
    <definedName name="gp" localSheetId="31">#REF!</definedName>
    <definedName name="gp" localSheetId="10">#REF!</definedName>
    <definedName name="gp">#REF!</definedName>
    <definedName name="GPS" localSheetId="31">#REF!</definedName>
    <definedName name="GPS" localSheetId="10">#REF!</definedName>
    <definedName name="GPS">#REF!</definedName>
    <definedName name="GPSCostos" localSheetId="31">#REF!</definedName>
    <definedName name="GPSCostos" localSheetId="10">#REF!</definedName>
    <definedName name="GPSCostos">#REF!</definedName>
    <definedName name="_xlnm.Recorder" localSheetId="31">#REF!</definedName>
    <definedName name="_xlnm.Recorder" localSheetId="10">#REF!</definedName>
    <definedName name="_xlnm.Recorder">#REF!</definedName>
    <definedName name="Grados" localSheetId="31">#REF!</definedName>
    <definedName name="Grados" localSheetId="10">#REF!</definedName>
    <definedName name="Grados">#REF!</definedName>
    <definedName name="GRAF1ANO" localSheetId="4"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 localSheetId="10">#REF!</definedName>
    <definedName name="GRAF3">#REF!</definedName>
    <definedName name="GRANITO" localSheetId="43">#REF!</definedName>
    <definedName name="GRANITO" localSheetId="38">#REF!</definedName>
    <definedName name="GRANITO" localSheetId="37">#REF!</definedName>
    <definedName name="GRANITO" localSheetId="41">#REF!</definedName>
    <definedName name="GRANITO" localSheetId="10">#REF!</definedName>
    <definedName name="GRANITO">#REF!</definedName>
    <definedName name="GRANO" localSheetId="43">#REF!</definedName>
    <definedName name="GRANO" localSheetId="38">#REF!</definedName>
    <definedName name="GRANO" localSheetId="37">#REF!</definedName>
    <definedName name="GRANO" localSheetId="41">#REF!</definedName>
    <definedName name="GRANO" localSheetId="10">#REF!</definedName>
    <definedName name="GRANO">#REF!</definedName>
    <definedName name="gregds" localSheetId="4"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l" localSheetId="31">#REF!</definedName>
    <definedName name="grl" localSheetId="10">#REF!</definedName>
    <definedName name="grl">#REF!</definedName>
    <definedName name="grtyerh" localSheetId="4"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RUPO" localSheetId="31">#REF!</definedName>
    <definedName name="GRUPO" localSheetId="10">#REF!</definedName>
    <definedName name="GRUPO">#REF!</definedName>
    <definedName name="grupo1" localSheetId="31">#REF!</definedName>
    <definedName name="grupo1" localSheetId="10">#REF!</definedName>
    <definedName name="grupo1">#REF!</definedName>
    <definedName name="GRUPO2" localSheetId="10">#REF!</definedName>
    <definedName name="GRUPO2">#REF!</definedName>
    <definedName name="GSDG" localSheetId="4"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e" localSheetId="31">#REF!</definedName>
    <definedName name="gte" localSheetId="10">#REF!</definedName>
    <definedName name="gte">#REF!</definedName>
    <definedName name="gtgt" localSheetId="4"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GTI" localSheetId="31">#REF!</definedName>
    <definedName name="GTI" localSheetId="10">#REF!</definedName>
    <definedName name="GTI">#REF!</definedName>
    <definedName name="guardaescoba" localSheetId="43">[34]lisprecios!#REF!</definedName>
    <definedName name="guardaescoba" localSheetId="31">[34]lisprecios!#REF!</definedName>
    <definedName name="guardaescoba" localSheetId="38">[34]lisprecios!#REF!</definedName>
    <definedName name="guardaescoba" localSheetId="37">[34]lisprecios!#REF!</definedName>
    <definedName name="guardaescoba" localSheetId="41">[34]lisprecios!#REF!</definedName>
    <definedName name="guardaescoba" localSheetId="40">[34]lisprecios!#REF!</definedName>
    <definedName name="guardaescoba" localSheetId="36">[34]lisprecios!#REF!</definedName>
    <definedName name="guardaescoba">[34]lisprecios!#REF!</definedName>
    <definedName name="Gv" localSheetId="43">#REF!</definedName>
    <definedName name="Gv" localSheetId="31">#REF!</definedName>
    <definedName name="Gv" localSheetId="38">#REF!</definedName>
    <definedName name="Gv" localSheetId="37">#REF!</definedName>
    <definedName name="Gv" localSheetId="41">#REF!</definedName>
    <definedName name="Gv" localSheetId="10">#REF!</definedName>
    <definedName name="Gv" localSheetId="40">#REF!</definedName>
    <definedName name="Gv" localSheetId="36">#REF!</definedName>
    <definedName name="Gv">#REF!</definedName>
    <definedName name="Gw" localSheetId="43">#REF!</definedName>
    <definedName name="Gw" localSheetId="31">#REF!</definedName>
    <definedName name="Gw" localSheetId="38">#REF!</definedName>
    <definedName name="Gw" localSheetId="37">#REF!</definedName>
    <definedName name="Gw" localSheetId="41">#REF!</definedName>
    <definedName name="Gw" localSheetId="10">#REF!</definedName>
    <definedName name="Gw">#REF!</definedName>
    <definedName name="gy" localSheetId="31">#REF!</definedName>
    <definedName name="gy" localSheetId="10">#REF!</definedName>
    <definedName name="gy">#REF!</definedName>
    <definedName name="H">[53]TABLAS!$D$63:$D$78</definedName>
    <definedName name="H.L._INGENIEROS___API_LTDA" localSheetId="31">[13]UNIT081!#REF!</definedName>
    <definedName name="H.L._INGENIEROS___API_LTDA">[13]UNIT081!#REF!</definedName>
    <definedName name="h9h" localSheetId="4"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a" localSheetId="43">#REF!</definedName>
    <definedName name="Ha" localSheetId="31">#REF!</definedName>
    <definedName name="Ha" localSheetId="38">#REF!</definedName>
    <definedName name="Ha" localSheetId="37">#REF!</definedName>
    <definedName name="Ha" localSheetId="41">#REF!</definedName>
    <definedName name="Ha" localSheetId="10">#REF!</definedName>
    <definedName name="Ha">#REF!</definedName>
    <definedName name="hayud" localSheetId="31">#REF!</definedName>
    <definedName name="hayud" localSheetId="37">#REF!</definedName>
    <definedName name="hayud" localSheetId="10">#REF!</definedName>
    <definedName name="hayud">#REF!</definedName>
    <definedName name="Hb" localSheetId="31">#REF!</definedName>
    <definedName name="Hb" localSheetId="37">#REF!</definedName>
    <definedName name="Hb" localSheetId="10">#REF!</definedName>
    <definedName name="Hb">#REF!</definedName>
    <definedName name="hbfdhrw" localSheetId="4"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C_Accesorios" localSheetId="31">#REF!</definedName>
    <definedName name="HC_Accesorios" localSheetId="10">#REF!</definedName>
    <definedName name="HC_Accesorios">#REF!</definedName>
    <definedName name="HC_CANON_ESP" localSheetId="31">#REF!</definedName>
    <definedName name="HC_CANON_ESP" localSheetId="10">#REF!</definedName>
    <definedName name="HC_CANON_ESP">#REF!</definedName>
    <definedName name="HC_CanonInterpolado" localSheetId="31">#REF!</definedName>
    <definedName name="HC_CanonInterpolado" localSheetId="10">#REF!</definedName>
    <definedName name="HC_CanonInterpolado">#REF!</definedName>
    <definedName name="HC_Capital" localSheetId="31">#REF!</definedName>
    <definedName name="HC_Capital" localSheetId="10">#REF!</definedName>
    <definedName name="HC_Capital">#REF!</definedName>
    <definedName name="HC_Capital_Congelado" localSheetId="31">#REF!</definedName>
    <definedName name="HC_Capital_Congelado" localSheetId="10">#REF!</definedName>
    <definedName name="HC_Capital_Congelado">#REF!</definedName>
    <definedName name="HC_CapitalInicio" localSheetId="31">#REF!</definedName>
    <definedName name="HC_CapitalInicio" localSheetId="10">#REF!</definedName>
    <definedName name="HC_CapitalInicio">#REF!</definedName>
    <definedName name="HCAccesoriosPrecPub" localSheetId="31">#REF!</definedName>
    <definedName name="HCAccesoriosPrecPub" localSheetId="10">#REF!</definedName>
    <definedName name="HCAccesoriosPrecPub">#REF!</definedName>
    <definedName name="hcamion" localSheetId="37">#REF!</definedName>
    <definedName name="hcamion" localSheetId="10">#REF!</definedName>
    <definedName name="hcamion">#REF!</definedName>
    <definedName name="hdfh" localSheetId="4"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eader_Row" localSheetId="31">ROW(#REF!)</definedName>
    <definedName name="Header_Row">ROW(#REF!)</definedName>
    <definedName name="herr" localSheetId="31">#REF!</definedName>
    <definedName name="herr" localSheetId="10">#REF!</definedName>
    <definedName name="herr">#REF!</definedName>
    <definedName name="hfgh" localSheetId="4"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31">#REF!</definedName>
    <definedName name="HG" localSheetId="37">#REF!</definedName>
    <definedName name="HG" localSheetId="10">#REF!</definedName>
    <definedName name="HG">#REF!</definedName>
    <definedName name="HGFH" localSheetId="4"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grua" localSheetId="37">#REF!</definedName>
    <definedName name="hgrua" localSheetId="10">#REF!</definedName>
    <definedName name="hgrua">#REF!</definedName>
    <definedName name="hgt" localSheetId="31">#REF!</definedName>
    <definedName name="hgt" localSheetId="10">#REF!</definedName>
    <definedName name="hgt">#REF!</definedName>
    <definedName name="hgu" localSheetId="31">#REF!</definedName>
    <definedName name="hgu" localSheetId="10">#REF!</definedName>
    <definedName name="hgu">#REF!</definedName>
    <definedName name="HH" localSheetId="31">#REF!</definedName>
    <definedName name="HH" localSheetId="10">#REF!</definedName>
    <definedName name="HH">#REF!</definedName>
    <definedName name="hhh" localSheetId="4"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 localSheetId="31">#REF!</definedName>
    <definedName name="hhhh" localSheetId="10">#REF!</definedName>
    <definedName name="hhhh">#REF!</definedName>
    <definedName name="hhhhhh" localSheetId="4"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jh" localSheetId="31">#REF!</definedName>
    <definedName name="hhjh" localSheetId="10">#REF!</definedName>
    <definedName name="hhjh">#REF!</definedName>
    <definedName name="hhtrhreh" localSheetId="4"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R160PE_S1" localSheetId="37">#REF!</definedName>
    <definedName name="HIDR160PE_S1" localSheetId="10">#REF!</definedName>
    <definedName name="HIDR160PE_S1">#REF!</definedName>
    <definedName name="HIDR160PE_S2" localSheetId="37">#REF!</definedName>
    <definedName name="HIDR160PE_S2" localSheetId="10">#REF!</definedName>
    <definedName name="HIDR160PE_S2">#REF!</definedName>
    <definedName name="HIDR160PE_S3" localSheetId="37">#REF!</definedName>
    <definedName name="HIDR160PE_S3" localSheetId="10">#REF!</definedName>
    <definedName name="HIDR160PE_S3">#REF!</definedName>
    <definedName name="HIDR160PE_S4" localSheetId="37">#REF!</definedName>
    <definedName name="HIDR160PE_S4" localSheetId="10">#REF!</definedName>
    <definedName name="HIDR160PE_S4">#REF!</definedName>
    <definedName name="HIDR160PE_S5" localSheetId="37">#REF!</definedName>
    <definedName name="HIDR160PE_S5" localSheetId="10">#REF!</definedName>
    <definedName name="HIDR160PE_S5">#REF!</definedName>
    <definedName name="HIDR160PE_S6" localSheetId="37">#REF!</definedName>
    <definedName name="HIDR160PE_S6" localSheetId="10">#REF!</definedName>
    <definedName name="HIDR160PE_S6">#REF!</definedName>
    <definedName name="HIDR200PE_S1" localSheetId="37">#REF!</definedName>
    <definedName name="HIDR200PE_S1" localSheetId="10">#REF!</definedName>
    <definedName name="HIDR200PE_S1">#REF!</definedName>
    <definedName name="HIDR200PE_S2" localSheetId="37">#REF!</definedName>
    <definedName name="HIDR200PE_S2" localSheetId="10">#REF!</definedName>
    <definedName name="HIDR200PE_S2">#REF!</definedName>
    <definedName name="HIDR200PE_S3" localSheetId="37">#REF!</definedName>
    <definedName name="HIDR200PE_S3" localSheetId="10">#REF!</definedName>
    <definedName name="HIDR200PE_S3">#REF!</definedName>
    <definedName name="HIDR200PE_S4" localSheetId="37">#REF!</definedName>
    <definedName name="HIDR200PE_S4" localSheetId="10">#REF!</definedName>
    <definedName name="HIDR200PE_S4">#REF!</definedName>
    <definedName name="HIDR200PE_S5" localSheetId="37">#REF!</definedName>
    <definedName name="HIDR200PE_S5" localSheetId="10">#REF!</definedName>
    <definedName name="HIDR200PE_S5">#REF!</definedName>
    <definedName name="HIDR200PE_S6" localSheetId="37">#REF!</definedName>
    <definedName name="HIDR200PE_S6" localSheetId="10">#REF!</definedName>
    <definedName name="HIDR200PE_S6">#REF!</definedName>
    <definedName name="HIDROSELLO_DE_CAUCHO_10_S8" localSheetId="11">[20]Materiales!#REF!</definedName>
    <definedName name="HIDROSELLO_DE_CAUCHO_10_S8" localSheetId="12">[20]Materiales!#REF!</definedName>
    <definedName name="HIDROSELLO_DE_CAUCHO_10_S8" localSheetId="13">[20]Materiales!#REF!</definedName>
    <definedName name="HIDROSELLO_DE_CAUCHO_10_S8" localSheetId="14">[20]Materiales!#REF!</definedName>
    <definedName name="HIDROSELLO_DE_CAUCHO_10_S8" localSheetId="15">[20]Materiales!#REF!</definedName>
    <definedName name="HIDROSELLO_DE_CAUCHO_10_S8" localSheetId="16">[20]Materiales!#REF!</definedName>
    <definedName name="HIDROSELLO_DE_CAUCHO_10_S8" localSheetId="17">[20]Materiales!#REF!</definedName>
    <definedName name="HIDROSELLO_DE_CAUCHO_10_S8" localSheetId="18">[20]Materiales!#REF!</definedName>
    <definedName name="HIDROSELLO_DE_CAUCHO_10_S8" localSheetId="19">[20]Materiales!#REF!</definedName>
    <definedName name="HIDROSELLO_DE_CAUCHO_10_S8" localSheetId="20">[20]Materiales!#REF!</definedName>
    <definedName name="HIDROSELLO_DE_CAUCHO_10_S8" localSheetId="29">[20]Materiales!#REF!</definedName>
    <definedName name="HIDROSELLO_DE_CAUCHO_10_S8" localSheetId="30">[20]Materiales!#REF!</definedName>
    <definedName name="HIDROSELLO_DE_CAUCHO_10_S8" localSheetId="21">[20]Materiales!#REF!</definedName>
    <definedName name="HIDROSELLO_DE_CAUCHO_10_S8" localSheetId="22">[20]Materiales!#REF!</definedName>
    <definedName name="HIDROSELLO_DE_CAUCHO_10_S8" localSheetId="23">[20]Materiales!#REF!</definedName>
    <definedName name="HIDROSELLO_DE_CAUCHO_10_S8" localSheetId="24">[20]Materiales!#REF!</definedName>
    <definedName name="HIDROSELLO_DE_CAUCHO_10_S8" localSheetId="25">[20]Materiales!#REF!</definedName>
    <definedName name="HIDROSELLO_DE_CAUCHO_10_S8" localSheetId="26">[20]Materiales!#REF!</definedName>
    <definedName name="HIDROSELLO_DE_CAUCHO_10_S8" localSheetId="27">[20]Materiales!#REF!</definedName>
    <definedName name="HIDROSELLO_DE_CAUCHO_10_S8" localSheetId="28">[20]Materiales!#REF!</definedName>
    <definedName name="HIDROSELLO_DE_CAUCHO_10_S8" localSheetId="42">[20]Materiales!#REF!</definedName>
    <definedName name="HIDROSELLO_DE_CAUCHO_10_S8" localSheetId="39">[20]Materiales!#REF!</definedName>
    <definedName name="HIDROSELLO_DE_CAUCHO_10_S8">[20]Materiales!#REF!</definedName>
    <definedName name="HIDROSELLO_DE_CAUCHO_12_S8" localSheetId="11">[20]Materiales!#REF!</definedName>
    <definedName name="HIDROSELLO_DE_CAUCHO_12_S8" localSheetId="12">[20]Materiales!#REF!</definedName>
    <definedName name="HIDROSELLO_DE_CAUCHO_12_S8" localSheetId="13">[20]Materiales!#REF!</definedName>
    <definedName name="HIDROSELLO_DE_CAUCHO_12_S8" localSheetId="14">[20]Materiales!#REF!</definedName>
    <definedName name="HIDROSELLO_DE_CAUCHO_12_S8" localSheetId="15">[20]Materiales!#REF!</definedName>
    <definedName name="HIDROSELLO_DE_CAUCHO_12_S8" localSheetId="16">[20]Materiales!#REF!</definedName>
    <definedName name="HIDROSELLO_DE_CAUCHO_12_S8" localSheetId="17">[20]Materiales!#REF!</definedName>
    <definedName name="HIDROSELLO_DE_CAUCHO_12_S8" localSheetId="18">[20]Materiales!#REF!</definedName>
    <definedName name="HIDROSELLO_DE_CAUCHO_12_S8" localSheetId="19">[20]Materiales!#REF!</definedName>
    <definedName name="HIDROSELLO_DE_CAUCHO_12_S8" localSheetId="20">[20]Materiales!#REF!</definedName>
    <definedName name="HIDROSELLO_DE_CAUCHO_12_S8" localSheetId="29">[20]Materiales!#REF!</definedName>
    <definedName name="HIDROSELLO_DE_CAUCHO_12_S8" localSheetId="30">[20]Materiales!#REF!</definedName>
    <definedName name="HIDROSELLO_DE_CAUCHO_12_S8" localSheetId="21">[20]Materiales!#REF!</definedName>
    <definedName name="HIDROSELLO_DE_CAUCHO_12_S8" localSheetId="22">[20]Materiales!#REF!</definedName>
    <definedName name="HIDROSELLO_DE_CAUCHO_12_S8" localSheetId="23">[20]Materiales!#REF!</definedName>
    <definedName name="HIDROSELLO_DE_CAUCHO_12_S8" localSheetId="24">[20]Materiales!#REF!</definedName>
    <definedName name="HIDROSELLO_DE_CAUCHO_12_S8" localSheetId="25">[20]Materiales!#REF!</definedName>
    <definedName name="HIDROSELLO_DE_CAUCHO_12_S8" localSheetId="26">[20]Materiales!#REF!</definedName>
    <definedName name="HIDROSELLO_DE_CAUCHO_12_S8" localSheetId="27">[20]Materiales!#REF!</definedName>
    <definedName name="HIDROSELLO_DE_CAUCHO_12_S8" localSheetId="28">[20]Materiales!#REF!</definedName>
    <definedName name="HIDROSELLO_DE_CAUCHO_12_S8" localSheetId="42">[20]Materiales!#REF!</definedName>
    <definedName name="HIDROSELLO_DE_CAUCHO_12_S8" localSheetId="39">[20]Materiales!#REF!</definedName>
    <definedName name="HIDROSELLO_DE_CAUCHO_12_S8">[20]Materiales!#REF!</definedName>
    <definedName name="HIDROSELLO_DE_CAUCHO_14_S8" localSheetId="11">[20]Materiales!#REF!</definedName>
    <definedName name="HIDROSELLO_DE_CAUCHO_14_S8" localSheetId="12">[20]Materiales!#REF!</definedName>
    <definedName name="HIDROSELLO_DE_CAUCHO_14_S8" localSheetId="13">[20]Materiales!#REF!</definedName>
    <definedName name="HIDROSELLO_DE_CAUCHO_14_S8" localSheetId="14">[20]Materiales!#REF!</definedName>
    <definedName name="HIDROSELLO_DE_CAUCHO_14_S8" localSheetId="15">[20]Materiales!#REF!</definedName>
    <definedName name="HIDROSELLO_DE_CAUCHO_14_S8" localSheetId="16">[20]Materiales!#REF!</definedName>
    <definedName name="HIDROSELLO_DE_CAUCHO_14_S8" localSheetId="17">[20]Materiales!#REF!</definedName>
    <definedName name="HIDROSELLO_DE_CAUCHO_14_S8" localSheetId="18">[20]Materiales!#REF!</definedName>
    <definedName name="HIDROSELLO_DE_CAUCHO_14_S8" localSheetId="19">[20]Materiales!#REF!</definedName>
    <definedName name="HIDROSELLO_DE_CAUCHO_14_S8" localSheetId="20">[20]Materiales!#REF!</definedName>
    <definedName name="HIDROSELLO_DE_CAUCHO_14_S8" localSheetId="29">[20]Materiales!#REF!</definedName>
    <definedName name="HIDROSELLO_DE_CAUCHO_14_S8" localSheetId="30">[20]Materiales!#REF!</definedName>
    <definedName name="HIDROSELLO_DE_CAUCHO_14_S8" localSheetId="21">[20]Materiales!#REF!</definedName>
    <definedName name="HIDROSELLO_DE_CAUCHO_14_S8" localSheetId="22">[20]Materiales!#REF!</definedName>
    <definedName name="HIDROSELLO_DE_CAUCHO_14_S8" localSheetId="23">[20]Materiales!#REF!</definedName>
    <definedName name="HIDROSELLO_DE_CAUCHO_14_S8" localSheetId="24">[20]Materiales!#REF!</definedName>
    <definedName name="HIDROSELLO_DE_CAUCHO_14_S8" localSheetId="25">[20]Materiales!#REF!</definedName>
    <definedName name="HIDROSELLO_DE_CAUCHO_14_S8" localSheetId="26">[20]Materiales!#REF!</definedName>
    <definedName name="HIDROSELLO_DE_CAUCHO_14_S8" localSheetId="27">[20]Materiales!#REF!</definedName>
    <definedName name="HIDROSELLO_DE_CAUCHO_14_S8" localSheetId="28">[20]Materiales!#REF!</definedName>
    <definedName name="HIDROSELLO_DE_CAUCHO_14_S8" localSheetId="42">[20]Materiales!#REF!</definedName>
    <definedName name="HIDROSELLO_DE_CAUCHO_14_S8" localSheetId="39">[20]Materiales!#REF!</definedName>
    <definedName name="HIDROSELLO_DE_CAUCHO_14_S8">[20]Materiales!#REF!</definedName>
    <definedName name="HIDROSELLO_DE_CAUCHO_16_S8" localSheetId="11">[20]Materiales!#REF!</definedName>
    <definedName name="HIDROSELLO_DE_CAUCHO_16_S8" localSheetId="12">[20]Materiales!#REF!</definedName>
    <definedName name="HIDROSELLO_DE_CAUCHO_16_S8" localSheetId="13">[20]Materiales!#REF!</definedName>
    <definedName name="HIDROSELLO_DE_CAUCHO_16_S8" localSheetId="14">[20]Materiales!#REF!</definedName>
    <definedName name="HIDROSELLO_DE_CAUCHO_16_S8" localSheetId="15">[20]Materiales!#REF!</definedName>
    <definedName name="HIDROSELLO_DE_CAUCHO_16_S8" localSheetId="16">[20]Materiales!#REF!</definedName>
    <definedName name="HIDROSELLO_DE_CAUCHO_16_S8" localSheetId="17">[20]Materiales!#REF!</definedName>
    <definedName name="HIDROSELLO_DE_CAUCHO_16_S8" localSheetId="18">[20]Materiales!#REF!</definedName>
    <definedName name="HIDROSELLO_DE_CAUCHO_16_S8" localSheetId="19">[20]Materiales!#REF!</definedName>
    <definedName name="HIDROSELLO_DE_CAUCHO_16_S8" localSheetId="20">[20]Materiales!#REF!</definedName>
    <definedName name="HIDROSELLO_DE_CAUCHO_16_S8" localSheetId="29">[20]Materiales!#REF!</definedName>
    <definedName name="HIDROSELLO_DE_CAUCHO_16_S8" localSheetId="30">[20]Materiales!#REF!</definedName>
    <definedName name="HIDROSELLO_DE_CAUCHO_16_S8" localSheetId="21">[20]Materiales!#REF!</definedName>
    <definedName name="HIDROSELLO_DE_CAUCHO_16_S8" localSheetId="22">[20]Materiales!#REF!</definedName>
    <definedName name="HIDROSELLO_DE_CAUCHO_16_S8" localSheetId="23">[20]Materiales!#REF!</definedName>
    <definedName name="HIDROSELLO_DE_CAUCHO_16_S8" localSheetId="24">[20]Materiales!#REF!</definedName>
    <definedName name="HIDROSELLO_DE_CAUCHO_16_S8" localSheetId="25">[20]Materiales!#REF!</definedName>
    <definedName name="HIDROSELLO_DE_CAUCHO_16_S8" localSheetId="26">[20]Materiales!#REF!</definedName>
    <definedName name="HIDROSELLO_DE_CAUCHO_16_S8" localSheetId="27">[20]Materiales!#REF!</definedName>
    <definedName name="HIDROSELLO_DE_CAUCHO_16_S8" localSheetId="28">[20]Materiales!#REF!</definedName>
    <definedName name="HIDROSELLO_DE_CAUCHO_16_S8" localSheetId="42">[20]Materiales!#REF!</definedName>
    <definedName name="HIDROSELLO_DE_CAUCHO_16_S8" localSheetId="39">[20]Materiales!#REF!</definedName>
    <definedName name="HIDROSELLO_DE_CAUCHO_16_S8">[20]Materiales!#REF!</definedName>
    <definedName name="HIDROSELLO_DE_CAUCHO_18_S8" localSheetId="11">[20]Materiales!#REF!</definedName>
    <definedName name="HIDROSELLO_DE_CAUCHO_18_S8" localSheetId="12">[20]Materiales!#REF!</definedName>
    <definedName name="HIDROSELLO_DE_CAUCHO_18_S8" localSheetId="13">[20]Materiales!#REF!</definedName>
    <definedName name="HIDROSELLO_DE_CAUCHO_18_S8" localSheetId="14">[20]Materiales!#REF!</definedName>
    <definedName name="HIDROSELLO_DE_CAUCHO_18_S8" localSheetId="15">[20]Materiales!#REF!</definedName>
    <definedName name="HIDROSELLO_DE_CAUCHO_18_S8" localSheetId="16">[20]Materiales!#REF!</definedName>
    <definedName name="HIDROSELLO_DE_CAUCHO_18_S8" localSheetId="17">[20]Materiales!#REF!</definedName>
    <definedName name="HIDROSELLO_DE_CAUCHO_18_S8" localSheetId="18">[20]Materiales!#REF!</definedName>
    <definedName name="HIDROSELLO_DE_CAUCHO_18_S8" localSheetId="19">[20]Materiales!#REF!</definedName>
    <definedName name="HIDROSELLO_DE_CAUCHO_18_S8" localSheetId="20">[20]Materiales!#REF!</definedName>
    <definedName name="HIDROSELLO_DE_CAUCHO_18_S8" localSheetId="29">[20]Materiales!#REF!</definedName>
    <definedName name="HIDROSELLO_DE_CAUCHO_18_S8" localSheetId="30">[20]Materiales!#REF!</definedName>
    <definedName name="HIDROSELLO_DE_CAUCHO_18_S8" localSheetId="21">[20]Materiales!#REF!</definedName>
    <definedName name="HIDROSELLO_DE_CAUCHO_18_S8" localSheetId="22">[20]Materiales!#REF!</definedName>
    <definedName name="HIDROSELLO_DE_CAUCHO_18_S8" localSheetId="23">[20]Materiales!#REF!</definedName>
    <definedName name="HIDROSELLO_DE_CAUCHO_18_S8" localSheetId="24">[20]Materiales!#REF!</definedName>
    <definedName name="HIDROSELLO_DE_CAUCHO_18_S8" localSheetId="25">[20]Materiales!#REF!</definedName>
    <definedName name="HIDROSELLO_DE_CAUCHO_18_S8" localSheetId="26">[20]Materiales!#REF!</definedName>
    <definedName name="HIDROSELLO_DE_CAUCHO_18_S8" localSheetId="27">[20]Materiales!#REF!</definedName>
    <definedName name="HIDROSELLO_DE_CAUCHO_18_S8" localSheetId="28">[20]Materiales!#REF!</definedName>
    <definedName name="HIDROSELLO_DE_CAUCHO_18_S8" localSheetId="42">[20]Materiales!#REF!</definedName>
    <definedName name="HIDROSELLO_DE_CAUCHO_18_S8" localSheetId="39">[20]Materiales!#REF!</definedName>
    <definedName name="HIDROSELLO_DE_CAUCHO_18_S8">[20]Materiales!#REF!</definedName>
    <definedName name="HIDROSELLO_DE_CAUCHO_20_S8" localSheetId="11">[20]Materiales!#REF!</definedName>
    <definedName name="HIDROSELLO_DE_CAUCHO_20_S8" localSheetId="12">[20]Materiales!#REF!</definedName>
    <definedName name="HIDROSELLO_DE_CAUCHO_20_S8" localSheetId="13">[20]Materiales!#REF!</definedName>
    <definedName name="HIDROSELLO_DE_CAUCHO_20_S8" localSheetId="14">[20]Materiales!#REF!</definedName>
    <definedName name="HIDROSELLO_DE_CAUCHO_20_S8" localSheetId="15">[20]Materiales!#REF!</definedName>
    <definedName name="HIDROSELLO_DE_CAUCHO_20_S8" localSheetId="16">[20]Materiales!#REF!</definedName>
    <definedName name="HIDROSELLO_DE_CAUCHO_20_S8" localSheetId="17">[20]Materiales!#REF!</definedName>
    <definedName name="HIDROSELLO_DE_CAUCHO_20_S8" localSheetId="18">[20]Materiales!#REF!</definedName>
    <definedName name="HIDROSELLO_DE_CAUCHO_20_S8" localSheetId="19">[20]Materiales!#REF!</definedName>
    <definedName name="HIDROSELLO_DE_CAUCHO_20_S8" localSheetId="20">[20]Materiales!#REF!</definedName>
    <definedName name="HIDROSELLO_DE_CAUCHO_20_S8" localSheetId="29">[20]Materiales!#REF!</definedName>
    <definedName name="HIDROSELLO_DE_CAUCHO_20_S8" localSheetId="30">[20]Materiales!#REF!</definedName>
    <definedName name="HIDROSELLO_DE_CAUCHO_20_S8" localSheetId="21">[20]Materiales!#REF!</definedName>
    <definedName name="HIDROSELLO_DE_CAUCHO_20_S8" localSheetId="22">[20]Materiales!#REF!</definedName>
    <definedName name="HIDROSELLO_DE_CAUCHO_20_S8" localSheetId="23">[20]Materiales!#REF!</definedName>
    <definedName name="HIDROSELLO_DE_CAUCHO_20_S8" localSheetId="24">[20]Materiales!#REF!</definedName>
    <definedName name="HIDROSELLO_DE_CAUCHO_20_S8" localSheetId="25">[20]Materiales!#REF!</definedName>
    <definedName name="HIDROSELLO_DE_CAUCHO_20_S8" localSheetId="26">[20]Materiales!#REF!</definedName>
    <definedName name="HIDROSELLO_DE_CAUCHO_20_S8" localSheetId="27">[20]Materiales!#REF!</definedName>
    <definedName name="HIDROSELLO_DE_CAUCHO_20_S8" localSheetId="28">[20]Materiales!#REF!</definedName>
    <definedName name="HIDROSELLO_DE_CAUCHO_20_S8" localSheetId="42">[20]Materiales!#REF!</definedName>
    <definedName name="HIDROSELLO_DE_CAUCHO_20_S8" localSheetId="39">[20]Materiales!#REF!</definedName>
    <definedName name="HIDROSELLO_DE_CAUCHO_20_S8">[20]Materiales!#REF!</definedName>
    <definedName name="HIDROSELLO_DE_CAUCHO_24_S4" localSheetId="11">[20]Materiales!#REF!</definedName>
    <definedName name="HIDROSELLO_DE_CAUCHO_24_S4" localSheetId="12">[20]Materiales!#REF!</definedName>
    <definedName name="HIDROSELLO_DE_CAUCHO_24_S4" localSheetId="13">[20]Materiales!#REF!</definedName>
    <definedName name="HIDROSELLO_DE_CAUCHO_24_S4" localSheetId="14">[20]Materiales!#REF!</definedName>
    <definedName name="HIDROSELLO_DE_CAUCHO_24_S4" localSheetId="15">[20]Materiales!#REF!</definedName>
    <definedName name="HIDROSELLO_DE_CAUCHO_24_S4" localSheetId="16">[20]Materiales!#REF!</definedName>
    <definedName name="HIDROSELLO_DE_CAUCHO_24_S4" localSheetId="17">[20]Materiales!#REF!</definedName>
    <definedName name="HIDROSELLO_DE_CAUCHO_24_S4" localSheetId="18">[20]Materiales!#REF!</definedName>
    <definedName name="HIDROSELLO_DE_CAUCHO_24_S4" localSheetId="19">[20]Materiales!#REF!</definedName>
    <definedName name="HIDROSELLO_DE_CAUCHO_24_S4" localSheetId="20">[20]Materiales!#REF!</definedName>
    <definedName name="HIDROSELLO_DE_CAUCHO_24_S4" localSheetId="29">[20]Materiales!#REF!</definedName>
    <definedName name="HIDROSELLO_DE_CAUCHO_24_S4" localSheetId="30">[20]Materiales!#REF!</definedName>
    <definedName name="HIDROSELLO_DE_CAUCHO_24_S4" localSheetId="21">[20]Materiales!#REF!</definedName>
    <definedName name="HIDROSELLO_DE_CAUCHO_24_S4" localSheetId="22">[20]Materiales!#REF!</definedName>
    <definedName name="HIDROSELLO_DE_CAUCHO_24_S4" localSheetId="23">[20]Materiales!#REF!</definedName>
    <definedName name="HIDROSELLO_DE_CAUCHO_24_S4" localSheetId="24">[20]Materiales!#REF!</definedName>
    <definedName name="HIDROSELLO_DE_CAUCHO_24_S4" localSheetId="25">[20]Materiales!#REF!</definedName>
    <definedName name="HIDROSELLO_DE_CAUCHO_24_S4" localSheetId="26">[20]Materiales!#REF!</definedName>
    <definedName name="HIDROSELLO_DE_CAUCHO_24_S4" localSheetId="27">[20]Materiales!#REF!</definedName>
    <definedName name="HIDROSELLO_DE_CAUCHO_24_S4" localSheetId="28">[20]Materiales!#REF!</definedName>
    <definedName name="HIDROSELLO_DE_CAUCHO_24_S4" localSheetId="42">[20]Materiales!#REF!</definedName>
    <definedName name="HIDROSELLO_DE_CAUCHO_24_S4" localSheetId="39">[20]Materiales!#REF!</definedName>
    <definedName name="HIDROSELLO_DE_CAUCHO_24_S4">[20]Materiales!#REF!</definedName>
    <definedName name="HIDROSELLO_DE_CAUCHO_27_S4" localSheetId="11">[20]Materiales!#REF!</definedName>
    <definedName name="HIDROSELLO_DE_CAUCHO_27_S4" localSheetId="12">[20]Materiales!#REF!</definedName>
    <definedName name="HIDROSELLO_DE_CAUCHO_27_S4" localSheetId="13">[20]Materiales!#REF!</definedName>
    <definedName name="HIDROSELLO_DE_CAUCHO_27_S4" localSheetId="14">[20]Materiales!#REF!</definedName>
    <definedName name="HIDROSELLO_DE_CAUCHO_27_S4" localSheetId="15">[20]Materiales!#REF!</definedName>
    <definedName name="HIDROSELLO_DE_CAUCHO_27_S4" localSheetId="16">[20]Materiales!#REF!</definedName>
    <definedName name="HIDROSELLO_DE_CAUCHO_27_S4" localSheetId="17">[20]Materiales!#REF!</definedName>
    <definedName name="HIDROSELLO_DE_CAUCHO_27_S4" localSheetId="18">[20]Materiales!#REF!</definedName>
    <definedName name="HIDROSELLO_DE_CAUCHO_27_S4" localSheetId="19">[20]Materiales!#REF!</definedName>
    <definedName name="HIDROSELLO_DE_CAUCHO_27_S4" localSheetId="20">[20]Materiales!#REF!</definedName>
    <definedName name="HIDROSELLO_DE_CAUCHO_27_S4" localSheetId="29">[20]Materiales!#REF!</definedName>
    <definedName name="HIDROSELLO_DE_CAUCHO_27_S4" localSheetId="30">[20]Materiales!#REF!</definedName>
    <definedName name="HIDROSELLO_DE_CAUCHO_27_S4" localSheetId="21">[20]Materiales!#REF!</definedName>
    <definedName name="HIDROSELLO_DE_CAUCHO_27_S4" localSheetId="22">[20]Materiales!#REF!</definedName>
    <definedName name="HIDROSELLO_DE_CAUCHO_27_S4" localSheetId="23">[20]Materiales!#REF!</definedName>
    <definedName name="HIDROSELLO_DE_CAUCHO_27_S4" localSheetId="24">[20]Materiales!#REF!</definedName>
    <definedName name="HIDROSELLO_DE_CAUCHO_27_S4" localSheetId="25">[20]Materiales!#REF!</definedName>
    <definedName name="HIDROSELLO_DE_CAUCHO_27_S4" localSheetId="26">[20]Materiales!#REF!</definedName>
    <definedName name="HIDROSELLO_DE_CAUCHO_27_S4" localSheetId="27">[20]Materiales!#REF!</definedName>
    <definedName name="HIDROSELLO_DE_CAUCHO_27_S4" localSheetId="28">[20]Materiales!#REF!</definedName>
    <definedName name="HIDROSELLO_DE_CAUCHO_27_S4" localSheetId="42">[20]Materiales!#REF!</definedName>
    <definedName name="HIDROSELLO_DE_CAUCHO_27_S4" localSheetId="39">[20]Materiales!#REF!</definedName>
    <definedName name="HIDROSELLO_DE_CAUCHO_27_S4">[20]Materiales!#REF!</definedName>
    <definedName name="HIDROSELLO_DE_CAUCHO_30_S4" localSheetId="11">[20]Materiales!#REF!</definedName>
    <definedName name="HIDROSELLO_DE_CAUCHO_30_S4" localSheetId="12">[20]Materiales!#REF!</definedName>
    <definedName name="HIDROSELLO_DE_CAUCHO_30_S4" localSheetId="13">[20]Materiales!#REF!</definedName>
    <definedName name="HIDROSELLO_DE_CAUCHO_30_S4" localSheetId="14">[20]Materiales!#REF!</definedName>
    <definedName name="HIDROSELLO_DE_CAUCHO_30_S4" localSheetId="15">[20]Materiales!#REF!</definedName>
    <definedName name="HIDROSELLO_DE_CAUCHO_30_S4" localSheetId="16">[20]Materiales!#REF!</definedName>
    <definedName name="HIDROSELLO_DE_CAUCHO_30_S4" localSheetId="17">[20]Materiales!#REF!</definedName>
    <definedName name="HIDROSELLO_DE_CAUCHO_30_S4" localSheetId="18">[20]Materiales!#REF!</definedName>
    <definedName name="HIDROSELLO_DE_CAUCHO_30_S4" localSheetId="19">[20]Materiales!#REF!</definedName>
    <definedName name="HIDROSELLO_DE_CAUCHO_30_S4" localSheetId="20">[20]Materiales!#REF!</definedName>
    <definedName name="HIDROSELLO_DE_CAUCHO_30_S4" localSheetId="29">[20]Materiales!#REF!</definedName>
    <definedName name="HIDROSELLO_DE_CAUCHO_30_S4" localSheetId="30">[20]Materiales!#REF!</definedName>
    <definedName name="HIDROSELLO_DE_CAUCHO_30_S4" localSheetId="21">[20]Materiales!#REF!</definedName>
    <definedName name="HIDROSELLO_DE_CAUCHO_30_S4" localSheetId="22">[20]Materiales!#REF!</definedName>
    <definedName name="HIDROSELLO_DE_CAUCHO_30_S4" localSheetId="23">[20]Materiales!#REF!</definedName>
    <definedName name="HIDROSELLO_DE_CAUCHO_30_S4" localSheetId="24">[20]Materiales!#REF!</definedName>
    <definedName name="HIDROSELLO_DE_CAUCHO_30_S4" localSheetId="25">[20]Materiales!#REF!</definedName>
    <definedName name="HIDROSELLO_DE_CAUCHO_30_S4" localSheetId="26">[20]Materiales!#REF!</definedName>
    <definedName name="HIDROSELLO_DE_CAUCHO_30_S4" localSheetId="27">[20]Materiales!#REF!</definedName>
    <definedName name="HIDROSELLO_DE_CAUCHO_30_S4" localSheetId="28">[20]Materiales!#REF!</definedName>
    <definedName name="HIDROSELLO_DE_CAUCHO_30_S4" localSheetId="42">[20]Materiales!#REF!</definedName>
    <definedName name="HIDROSELLO_DE_CAUCHO_30_S4" localSheetId="39">[20]Materiales!#REF!</definedName>
    <definedName name="HIDROSELLO_DE_CAUCHO_30_S4">[20]Materiales!#REF!</definedName>
    <definedName name="HIDROSELLO_DE_CAUCHO_6_S8" localSheetId="11">[20]Materiales!#REF!</definedName>
    <definedName name="HIDROSELLO_DE_CAUCHO_6_S8" localSheetId="12">[20]Materiales!#REF!</definedName>
    <definedName name="HIDROSELLO_DE_CAUCHO_6_S8" localSheetId="13">[20]Materiales!#REF!</definedName>
    <definedName name="HIDROSELLO_DE_CAUCHO_6_S8" localSheetId="14">[20]Materiales!#REF!</definedName>
    <definedName name="HIDROSELLO_DE_CAUCHO_6_S8" localSheetId="15">[20]Materiales!#REF!</definedName>
    <definedName name="HIDROSELLO_DE_CAUCHO_6_S8" localSheetId="16">[20]Materiales!#REF!</definedName>
    <definedName name="HIDROSELLO_DE_CAUCHO_6_S8" localSheetId="17">[20]Materiales!#REF!</definedName>
    <definedName name="HIDROSELLO_DE_CAUCHO_6_S8" localSheetId="18">[20]Materiales!#REF!</definedName>
    <definedName name="HIDROSELLO_DE_CAUCHO_6_S8" localSheetId="19">[20]Materiales!#REF!</definedName>
    <definedName name="HIDROSELLO_DE_CAUCHO_6_S8" localSheetId="20">[20]Materiales!#REF!</definedName>
    <definedName name="HIDROSELLO_DE_CAUCHO_6_S8" localSheetId="29">[20]Materiales!#REF!</definedName>
    <definedName name="HIDROSELLO_DE_CAUCHO_6_S8" localSheetId="30">[20]Materiales!#REF!</definedName>
    <definedName name="HIDROSELLO_DE_CAUCHO_6_S8" localSheetId="21">[20]Materiales!#REF!</definedName>
    <definedName name="HIDROSELLO_DE_CAUCHO_6_S8" localSheetId="22">[20]Materiales!#REF!</definedName>
    <definedName name="HIDROSELLO_DE_CAUCHO_6_S8" localSheetId="23">[20]Materiales!#REF!</definedName>
    <definedName name="HIDROSELLO_DE_CAUCHO_6_S8" localSheetId="24">[20]Materiales!#REF!</definedName>
    <definedName name="HIDROSELLO_DE_CAUCHO_6_S8" localSheetId="25">[20]Materiales!#REF!</definedName>
    <definedName name="HIDROSELLO_DE_CAUCHO_6_S8" localSheetId="26">[20]Materiales!#REF!</definedName>
    <definedName name="HIDROSELLO_DE_CAUCHO_6_S8" localSheetId="27">[20]Materiales!#REF!</definedName>
    <definedName name="HIDROSELLO_DE_CAUCHO_6_S8" localSheetId="28">[20]Materiales!#REF!</definedName>
    <definedName name="HIDROSELLO_DE_CAUCHO_6_S8" localSheetId="42">[20]Materiales!#REF!</definedName>
    <definedName name="HIDROSELLO_DE_CAUCHO_6_S8" localSheetId="39">[20]Materiales!#REF!</definedName>
    <definedName name="HIDROSELLO_DE_CAUCHO_6_S8">[20]Materiales!#REF!</definedName>
    <definedName name="HIDROSELLO_DE_CAUCHO_8_S8" localSheetId="11">[20]Materiales!#REF!</definedName>
    <definedName name="HIDROSELLO_DE_CAUCHO_8_S8" localSheetId="12">[20]Materiales!#REF!</definedName>
    <definedName name="HIDROSELLO_DE_CAUCHO_8_S8" localSheetId="13">[20]Materiales!#REF!</definedName>
    <definedName name="HIDROSELLO_DE_CAUCHO_8_S8" localSheetId="14">[20]Materiales!#REF!</definedName>
    <definedName name="HIDROSELLO_DE_CAUCHO_8_S8" localSheetId="15">[20]Materiales!#REF!</definedName>
    <definedName name="HIDROSELLO_DE_CAUCHO_8_S8" localSheetId="16">[20]Materiales!#REF!</definedName>
    <definedName name="HIDROSELLO_DE_CAUCHO_8_S8" localSheetId="17">[20]Materiales!#REF!</definedName>
    <definedName name="HIDROSELLO_DE_CAUCHO_8_S8" localSheetId="18">[20]Materiales!#REF!</definedName>
    <definedName name="HIDROSELLO_DE_CAUCHO_8_S8" localSheetId="19">[20]Materiales!#REF!</definedName>
    <definedName name="HIDROSELLO_DE_CAUCHO_8_S8" localSheetId="20">[20]Materiales!#REF!</definedName>
    <definedName name="HIDROSELLO_DE_CAUCHO_8_S8" localSheetId="29">[20]Materiales!#REF!</definedName>
    <definedName name="HIDROSELLO_DE_CAUCHO_8_S8" localSheetId="30">[20]Materiales!#REF!</definedName>
    <definedName name="HIDROSELLO_DE_CAUCHO_8_S8" localSheetId="21">[20]Materiales!#REF!</definedName>
    <definedName name="HIDROSELLO_DE_CAUCHO_8_S8" localSheetId="22">[20]Materiales!#REF!</definedName>
    <definedName name="HIDROSELLO_DE_CAUCHO_8_S8" localSheetId="23">[20]Materiales!#REF!</definedName>
    <definedName name="HIDROSELLO_DE_CAUCHO_8_S8" localSheetId="24">[20]Materiales!#REF!</definedName>
    <definedName name="HIDROSELLO_DE_CAUCHO_8_S8" localSheetId="25">[20]Materiales!#REF!</definedName>
    <definedName name="HIDROSELLO_DE_CAUCHO_8_S8" localSheetId="26">[20]Materiales!#REF!</definedName>
    <definedName name="HIDROSELLO_DE_CAUCHO_8_S8" localSheetId="27">[20]Materiales!#REF!</definedName>
    <definedName name="HIDROSELLO_DE_CAUCHO_8_S8" localSheetId="28">[20]Materiales!#REF!</definedName>
    <definedName name="HIDROSELLO_DE_CAUCHO_8_S8" localSheetId="42">[20]Materiales!#REF!</definedName>
    <definedName name="HIDROSELLO_DE_CAUCHO_8_S8" localSheetId="39">[20]Materiales!#REF!</definedName>
    <definedName name="HIDROSELLO_DE_CAUCHO_8_S8">[20]Materiales!#REF!</definedName>
    <definedName name="HIDROSELLO_S8" localSheetId="11">[20]Materiales!#REF!</definedName>
    <definedName name="HIDROSELLO_S8" localSheetId="12">[20]Materiales!#REF!</definedName>
    <definedName name="HIDROSELLO_S8" localSheetId="13">[20]Materiales!#REF!</definedName>
    <definedName name="HIDROSELLO_S8" localSheetId="14">[20]Materiales!#REF!</definedName>
    <definedName name="HIDROSELLO_S8" localSheetId="15">[20]Materiales!#REF!</definedName>
    <definedName name="HIDROSELLO_S8" localSheetId="16">[20]Materiales!#REF!</definedName>
    <definedName name="HIDROSELLO_S8" localSheetId="17">[20]Materiales!#REF!</definedName>
    <definedName name="HIDROSELLO_S8" localSheetId="18">[20]Materiales!#REF!</definedName>
    <definedName name="HIDROSELLO_S8" localSheetId="19">[20]Materiales!#REF!</definedName>
    <definedName name="HIDROSELLO_S8" localSheetId="20">[20]Materiales!#REF!</definedName>
    <definedName name="HIDROSELLO_S8" localSheetId="29">[20]Materiales!#REF!</definedName>
    <definedName name="HIDROSELLO_S8" localSheetId="30">[20]Materiales!#REF!</definedName>
    <definedName name="HIDROSELLO_S8" localSheetId="21">[20]Materiales!#REF!</definedName>
    <definedName name="HIDROSELLO_S8" localSheetId="22">[20]Materiales!#REF!</definedName>
    <definedName name="HIDROSELLO_S8" localSheetId="23">[20]Materiales!#REF!</definedName>
    <definedName name="HIDROSELLO_S8" localSheetId="24">[20]Materiales!#REF!</definedName>
    <definedName name="HIDROSELLO_S8" localSheetId="25">[20]Materiales!#REF!</definedName>
    <definedName name="HIDROSELLO_S8" localSheetId="26">[20]Materiales!#REF!</definedName>
    <definedName name="HIDROSELLO_S8" localSheetId="27">[20]Materiales!#REF!</definedName>
    <definedName name="HIDROSELLO_S8" localSheetId="28">[20]Materiales!#REF!</definedName>
    <definedName name="HIDROSELLO_S8" localSheetId="42">[20]Materiales!#REF!</definedName>
    <definedName name="HIDROSELLO_S8" localSheetId="39">[20]Materiales!#REF!</definedName>
    <definedName name="HIDROSELLO_S8">[20]Materiales!#REF!</definedName>
    <definedName name="hierro" localSheetId="43">#REF!</definedName>
    <definedName name="hierro" localSheetId="38">#REF!</definedName>
    <definedName name="hierro" localSheetId="37">#REF!</definedName>
    <definedName name="hierro" localSheetId="41">#REF!</definedName>
    <definedName name="hierro" localSheetId="10">#REF!</definedName>
    <definedName name="hierro">#REF!</definedName>
    <definedName name="hierro1" localSheetId="43">#REF!</definedName>
    <definedName name="hierro1" localSheetId="38">#REF!</definedName>
    <definedName name="hierro1" localSheetId="37">#REF!</definedName>
    <definedName name="hierro1" localSheetId="41">#REF!</definedName>
    <definedName name="hierro1" localSheetId="10">#REF!</definedName>
    <definedName name="hierro1">#REF!</definedName>
    <definedName name="hierro2" localSheetId="31">'[67]APU''s'!#REF!</definedName>
    <definedName name="hierro2">'[67]APU''s'!#REF!</definedName>
    <definedName name="hierro4" localSheetId="31">'[67]APU''s'!#REF!</definedName>
    <definedName name="hierro4">'[67]APU''s'!#REF!</definedName>
    <definedName name="hing" localSheetId="43">#REF!</definedName>
    <definedName name="hing" localSheetId="31">#REF!</definedName>
    <definedName name="hing" localSheetId="38">#REF!</definedName>
    <definedName name="hing" localSheetId="37">#REF!</definedName>
    <definedName name="hing" localSheetId="41">#REF!</definedName>
    <definedName name="hing" localSheetId="10">#REF!</definedName>
    <definedName name="hing">#REF!</definedName>
    <definedName name="HisYear_0" localSheetId="31" hidden="1">#REF!</definedName>
    <definedName name="HisYear_0" localSheetId="10" hidden="1">#REF!</definedName>
    <definedName name="HisYear_0" hidden="1">#REF!</definedName>
    <definedName name="HisYear_1" localSheetId="31" hidden="1">#REF!</definedName>
    <definedName name="HisYear_1" localSheetId="10" hidden="1">#REF!</definedName>
    <definedName name="HisYear_1" hidden="1">#REF!</definedName>
    <definedName name="HisYear_2" localSheetId="31" hidden="1">#REF!</definedName>
    <definedName name="HisYear_2" localSheetId="10" hidden="1">#REF!</definedName>
    <definedName name="HisYear_2" hidden="1">#REF!</definedName>
    <definedName name="HisYear_3" localSheetId="31" hidden="1">#REF!</definedName>
    <definedName name="HisYear_3" localSheetId="10" hidden="1">#REF!</definedName>
    <definedName name="HisYear_3" hidden="1">#REF!</definedName>
    <definedName name="HJ" localSheetId="37">#REF!</definedName>
    <definedName name="HJ" localSheetId="10">#REF!</definedName>
    <definedName name="HJ">#REF!</definedName>
    <definedName name="hjfg" localSheetId="4"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hjhhhhhhhhhhhhh" localSheetId="31">#REF!</definedName>
    <definedName name="hjhjhhhhhhhhhhhhh" localSheetId="10">#REF!</definedName>
    <definedName name="hjhjhhhhhhhhhhhhh">#REF!</definedName>
    <definedName name="hjhjhj" localSheetId="31">#REF!</definedName>
    <definedName name="hjhjhj" localSheetId="10">#REF!</definedName>
    <definedName name="hjhjhj">#REF!</definedName>
    <definedName name="hjhjhjhj" localSheetId="31">#REF!</definedName>
    <definedName name="hjhjhjhj" localSheetId="10">#REF!</definedName>
    <definedName name="hjhjhjhj">#REF!</definedName>
    <definedName name="hjk" localSheetId="31">#REF!</definedName>
    <definedName name="hjk" localSheetId="10">#REF!</definedName>
    <definedName name="hjk">#REF!</definedName>
    <definedName name="HJKH" localSheetId="4"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l" localSheetId="31">#REF!</definedName>
    <definedName name="hl" localSheetId="10">#REF!</definedName>
    <definedName name="hl">#REF!</definedName>
    <definedName name="hmont" localSheetId="37">#REF!</definedName>
    <definedName name="hmont" localSheetId="10">#REF!</definedName>
    <definedName name="hmont">#REF!</definedName>
    <definedName name="hn" localSheetId="4"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n.ConvertZero1" hidden="1">[115]LTM!$G$461:$J$461,[115]LTM!$G$463:$J$464,[115]LTM!$G$468:$J$469,[115]LTM!$G$473:$J$475,[115]LTM!$G$480:$J$480,[115]LTM!$G$484:$J$485,[115]LTM!$G$490:$J$490,[115]LTM!$G$514:$J$518,[115]LTM!$G$525:$J$526,[115]LTM!$G$532:$J$537</definedName>
    <definedName name="hn.ConvertZero2" hidden="1">[115]LTM!$G$560:$J$560,[115]LTM!$H$590:$J$591,[115]LTM!$H$614:$J$614,[115]LTM!$H$635:$J$636,[115]LTM!$G$676:$J$680,[115]LTM!$G$686:$J$686,[115]LTM!$G$688:$J$694,[115]LTM!$G$681:$J$682</definedName>
    <definedName name="hn.ConvertZero3" hidden="1">[115]LTM!$G$699:$J$706,[115]LTM!$G$710:$J$714,[115]LTM!$G$717:$J$734,[115]LTM!$G$738:$J$738,[115]LTM!$G$745:$J$751</definedName>
    <definedName name="hn.ConvertZero4" hidden="1">[115]LTM!$G$840:$J$840,[115]LTM!$H$1266:$J$1266,[115]LTM!$G$1267:$J$1267,[115]LTM!$G$1454:$J$1461,[115]LTM!$J$1462,[115]LTM!$J$1463,[115]LTM!$G$1468:$J$1469,[115]LTM!$L$1469:$N$1469</definedName>
    <definedName name="hn.ConvertZeroUnhide1" hidden="1">[115]LTM!$G$1469:$J$1469,[115]LTM!$L$1469:$N$1469,[115]LTM!$H$1266:$J$1266</definedName>
    <definedName name="hn.Delete015" hidden="1">'[115]CREDIT STATS'!$B$9:$K$11,'[115]CREDIT STATS'!$O$11:$X$14,'[115]CREDIT STATS'!$B$25:$K$30,'[115]CREDIT STATS'!$O$25:$X$26</definedName>
    <definedName name="hn.DZ_MultByFXRates" hidden="1">[115]DropZone!$B$2:$I$118,[115]DropZone!$B$120:$I$132,[115]DropZone!$B$134:$I$136,[115]DropZone!$B$138:$I$146</definedName>
    <definedName name="hn.ExtDb" hidden="1">FALSE</definedName>
    <definedName name="hn.LTM_MultByFXRates" hidden="1">[115]LTM!$G$461:$N$477,[115]LTM!$G$480:$N$539,[115]LTM!$G$548:$N$667,[115]LTM!$G$676:$N$1266,[115]LTM!$G$1454:$N$1461,[115]LTM!$G$1463:$N$1465,[115]LTM!$G$1468:$N$1469</definedName>
    <definedName name="hn.ModelType" hidden="1">"DEAL"</definedName>
    <definedName name="hn.ModelVersion" hidden="1">1</definedName>
    <definedName name="hn.MultbyFXRates" hidden="1">[115]LTM!$G$461:$N$477,[115]LTM!$G$480:$N$539,[115]LTM!$G$548:$N$667,[115]LTM!$G$676:$N$1266,[115]LTM!$G$1454:$N$1461,[115]LTM!$G$1463:$N$1465,[115]LTM!$G$1468:$N$1469</definedName>
    <definedName name="hn.MultByFXRates1" hidden="1">[115]LTM!$G$461:$G$477,[115]LTM!$G$480:$G$539,[115]LTM!$G$548:$G$562,[115]LTM!$G$676:$G$840,[115]LTM!$G$1454:$G$1469</definedName>
    <definedName name="hn.MultByFXRates2" hidden="1">[115]LTM!$H$461:$H$477,[115]LTM!$H$480:$H$539,[115]LTM!$H$548:$H$667,[115]LTM!$H$676:$H$1266,[115]LTM!$H$1454:$H$1469</definedName>
    <definedName name="hn.MultByFXRates3" hidden="1">[115]LTM!$I$461:$I$477,[115]LTM!$I$480:$I$539,[115]LTM!$I$548:$I$667,[115]LTM!$I$676:$I$1266,[115]LTM!$I$1454:$I$1469</definedName>
    <definedName name="hn.MultbyFxrates4" hidden="1">[115]LTM!$J$461:$J$477,[115]LTM!$J$480:$J$539,[115]LTM!$J$548:$J$668,[115]LTM!$J$676:$J$1266,[115]LTM!$J$1454:$J$1461,[115]LTM!$J$1463:$J$1465,[115]LTM!$J$1468</definedName>
    <definedName name="hn.multbyfxrates5" hidden="1">[115]LTM!$L$461:$L$477,[115]LTM!$L$480:$L$539,[115]LTM!$L$548:$L$562,[115]LTM!$L$676:$L$840,[115]LTM!$L$1454:$L$1469</definedName>
    <definedName name="hn.multbyfxrates6" hidden="1">[115]LTM!$M$461:$M$477,[115]LTM!$M$480:$M$539,[115]LTM!$M$548:$M$668,[115]LTM!$M$676:$M$1266,[115]LTM!$M$1454:$M$1469</definedName>
    <definedName name="hn.multbyfxrates7" hidden="1">[115]LTM!$N$461:$N$477,[115]LTM!$N$480:$N$539,[115]LTM!$N$548:$N$667,[115]LTM!$N$676:$N$1266,[115]LTM!$N$1454:$N$1469</definedName>
    <definedName name="hn.MultByFXRatesBot1" hidden="1">[115]LTM!$G$676:$G$682,[115]LTM!$G$686,[115]LTM!$G$688:$G$694,[115]LTM!$G$699:$G$706,[115]LTM!$G$710:$G$714,[115]LTM!$G$717:$G$734,[115]LTM!$G$738,[115]LTM!$G$738,[115]LTM!$G$745:$G$751,[115]LTM!$G$840,[115]LTM!$G$1454:$G$1461,[115]LTM!$G$1468:$G$1469</definedName>
    <definedName name="hn.MultByFXRatesBot2" hidden="1">[115]LTM!$H$676:$H$682,[115]LTM!$H$686,[115]LTM!$H$688:$H$694,[115]LTM!$H$699:$H$706,[115]LTM!$H$710:$H$714,[115]LTM!$H$717:$H$734,[115]LTM!$H$738,[115]LTM!$H$745:$H$751,[115]LTM!$H$840,[115]LTM!$H$1266,[115]LTM!$H$1454:$H$1461,[115]LTM!$H$1468:$H$1469</definedName>
    <definedName name="hn.MultByFXRatesBot3" hidden="1">[115]LTM!$I$676:$I$682,[115]LTM!$I$686,[115]LTM!$I$688:$I$694,[115]LTM!$I$699:$I$706,[115]LTM!$I$710:$I$714,[115]LTM!$I$717:$I$734,[115]LTM!$I$738,[115]LTM!$I$745:$I$751,[115]LTM!$I$840,[115]LTM!$I$1266,[115]LTM!$I$1454:$I$1461,[115]LTM!$I$1468:$I$1469</definedName>
    <definedName name="hn.MultByFXRatesBot4" hidden="1">[115]LTM!$J$676:$J$682,[115]LTM!$J$686,[115]LTM!$J$688:$J$694,[115]LTM!$J$699:$J$706,[115]LTM!$J$710:$J$714,[115]LTM!$J$717:$J$734,[115]LTM!$J$738,[115]LTM!$J$745:$J$751,[115]LTM!$J$840,[115]LTM!$J$1266,[115]LTM!$J$1454:$J$1461,[115]LTM!$J$1463:$J$1465,[115]LTM!$J$1468</definedName>
    <definedName name="hn.MultByFXRatesBot5" hidden="1">[115]LTM!$L$676:$L$682,[115]LTM!$L$686,[115]LTM!$L$688:$L$694,[115]LTM!$L$699:$L$706,[115]LTM!$L$710:$L$714,[115]LTM!$L$717:$L$734,[115]LTM!$L$738,[115]LTM!$L$745:$L$751,[115]LTM!$L$837:$L$838,[115]LTM!$L$1454:$L$1458,[115]LTM!$L$1468:$L$1469</definedName>
    <definedName name="hn.MultByFXRatesBot6" hidden="1">[115]LTM!$M$676:$M$682,[115]LTM!$M$686,[115]LTM!$M$688:$M$694,[115]LTM!$M$699:$M$706,[115]LTM!$M$710:$M$714,[115]LTM!$M$717:$M$734,[115]LTM!$M$738,[115]LTM!$M$745:$M$751,[115]LTM!$M$837:$M$838,[115]LTM!$M$1454:$M$1458,[115]LTM!$M$1468:$M$1469</definedName>
    <definedName name="hn.MultByFXRatesBot7" hidden="1">[115]LTM!$N$676:$N$682,[115]LTM!$N$686,[115]LTM!$N$688:$N$694,[115]LTM!$N$699:$N$706,[115]LTM!$N$710:$N$714,[115]LTM!$N$717:$N$734,[115]LTM!$N$738,[115]LTM!$N$745:$N$751,[115]LTM!$N$837:$N$838,[115]LTM!$N$1454:$N$1458,[115]LTM!$N$1468:$N$1469</definedName>
    <definedName name="hn.MultByFXRatesTop1" hidden="1">[115]LTM!$G$461,[115]LTM!$G$463:$G$464,[115]LTM!$G$468:$G$469,[115]LTM!$G$473:$G$475,[115]LTM!$G$480,[115]LTM!$G$484:$G$485,[115]LTM!$G$490:$G$509,[115]LTM!$G$512,[115]LTM!$G$514:$G$518,[115]LTM!$G$525:$G$526,[115]LTM!$G$532:$G$537,[115]LTM!$G$560</definedName>
    <definedName name="hn.MultByFXRatesTop2" hidden="1">[115]LTM!$H$461,[115]LTM!$H$463:$H$464,[115]LTM!$H$468:$H$469,[115]LTM!$H$473:$H$475,[115]LTM!$H$480,[115]LTM!$H$484:$H$485,[115]LTM!$H$490:$H$509,[115]LTM!$H$512,[115]LTM!$H$514:$H$518,[115]LTM!$H$525:$H$526,[115]LTM!$H$532:$H$537,[115]LTM!$H$560,[115]LTM!$H$590:$H$591,[115]LTM!$H$614:$H$631,[115]LTM!$H$635:$H$636</definedName>
    <definedName name="hn.MultByFXRatesTop3" hidden="1">[115]LTM!$I$461,[115]LTM!$I$463:$I$464,[115]LTM!$I$468:$I$469,[115]LTM!$I$473:$I$475,[115]LTM!$I$480,[115]LTM!$I$484:$I$485,[115]LTM!$I$490:$I$509,[115]LTM!$I$512,[115]LTM!$I$514:$I$518,[115]LTM!$I$525:$I$526,[115]LTM!$I$532:$I$537,[115]LTM!$I$560,[115]LTM!$I$590:$I$591,[115]LTM!$I$614:$I$631,[115]LTM!$I$635:$I$636</definedName>
    <definedName name="hn.MultByFXRatesTop4" hidden="1">[115]LTM!$J$461,[115]LTM!$J$463:$J$464,[115]LTM!$J$468:$J$469,[115]LTM!$J$473:$J$475,[115]LTM!$J$480,[115]LTM!$J$484:$J$485,[115]LTM!$J$490:$J$509,[115]LTM!$J$512,[115]LTM!$J$514:$J$518,[115]LTM!$J$525:$J$526,[115]LTM!$J$532:$J$537,[115]LTM!$J$560,[115]LTM!$J$590:$J$591,[115]LTM!$J$614:$J$631,[115]LTM!$J$635:$J$636</definedName>
    <definedName name="hn.MultByFXRatesTop5" hidden="1">[115]LTM!$L$461,[115]LTM!$L$463:$L$464,[115]LTM!$L$468:$L$469,[115]LTM!$L$473:$L$475,[115]LTM!$L$480,[115]LTM!$L$484:$L$485,[115]LTM!$L$490:$L$509,[115]LTM!$L$512,[115]LTM!$L$514:$L$518,[115]LTM!$L$525:$L$526,[115]LTM!$L$532:$L$537,[115]LTM!$L$560</definedName>
    <definedName name="hn.MultByFXRatesTop6" hidden="1">[115]LTM!$M$461,[115]LTM!$M$463:$M$464,[115]LTM!$M$468:$M$469,[115]LTM!$M$473:$M$475,[115]LTM!$M$480,[115]LTM!$M$484:$M$485,[115]LTM!$M$490:$M$509,[115]LTM!$M$512,[115]LTM!$M$514:$M$518,[115]LTM!$M$525:$M$526,[115]LTM!$M$532:$M$537,[115]LTM!$M$560,[115]LTM!$M$590:$M$591,[115]LTM!$M$614:$M$631,[115]LTM!$M$635:$M$636</definedName>
    <definedName name="hn.MultByFXRatesTop7" hidden="1">[115]LTM!$N$461,[115]LTM!$N$463:$N$464,[115]LTM!$N$468:$N$469,[115]LTM!$N$473:$N$475,[115]LTM!$N$480,[115]LTM!$N$484:$N$485,[115]LTM!$N$490:$N$509,[115]LTM!$N$512,[115]LTM!$N$514:$N$518,[115]LTM!$N$525:$N$526,[115]LTM!$N$532:$N$537,[115]LTM!$N$560,[115]LTM!$N$590:$N$591,[115]LTM!$N$614:$N$631,[115]LTM!$N$635:$N$636</definedName>
    <definedName name="hn.NoUpload" hidden="1">0</definedName>
    <definedName name="hn.YearLabel" localSheetId="31" hidden="1">#REF!</definedName>
    <definedName name="hn.YearLabel" localSheetId="10" hidden="1">#REF!</definedName>
    <definedName name="hn.YearLabel" hidden="1">#REF!</definedName>
    <definedName name="hnt" localSheetId="31">#REF!</definedName>
    <definedName name="hnt" localSheetId="10">#REF!</definedName>
    <definedName name="hnt">#REF!</definedName>
    <definedName name="HOJA" localSheetId="11">DATE(YEAR([0]!Loan_Start),MONTH([0]!Loan_Start)+Payment_Number,DAY([0]!Loan_Start))</definedName>
    <definedName name="HOJA" localSheetId="12">DATE(YEAR([0]!Loan_Start),MONTH([0]!Loan_Start)+Payment_Number,DAY([0]!Loan_Start))</definedName>
    <definedName name="HOJA" localSheetId="13">DATE(YEAR([0]!Loan_Start),MONTH([0]!Loan_Start)+Payment_Number,DAY([0]!Loan_Start))</definedName>
    <definedName name="HOJA" localSheetId="14">DATE(YEAR([0]!Loan_Start),MONTH([0]!Loan_Start)+Payment_Number,DAY([0]!Loan_Start))</definedName>
    <definedName name="HOJA" localSheetId="15">DATE(YEAR([0]!Loan_Start),MONTH([0]!Loan_Start)+Payment_Number,DAY([0]!Loan_Start))</definedName>
    <definedName name="HOJA" localSheetId="16">DATE(YEAR([0]!Loan_Start),MONTH([0]!Loan_Start)+Payment_Number,DAY([0]!Loan_Start))</definedName>
    <definedName name="HOJA" localSheetId="17">DATE(YEAR([0]!Loan_Start),MONTH([0]!Loan_Start)+Payment_Number,DAY([0]!Loan_Start))</definedName>
    <definedName name="HOJA" localSheetId="18">DATE(YEAR([0]!Loan_Start),MONTH([0]!Loan_Start)+Payment_Number,DAY([0]!Loan_Start))</definedName>
    <definedName name="HOJA" localSheetId="19">DATE(YEAR([0]!Loan_Start),MONTH([0]!Loan_Start)+Payment_Number,DAY([0]!Loan_Start))</definedName>
    <definedName name="HOJA" localSheetId="29">DATE(YEAR([0]!Loan_Start),MONTH([0]!Loan_Start)+Payment_Number,DAY([0]!Loan_Start))</definedName>
    <definedName name="HOJA" localSheetId="30">DATE(YEAR([0]!Loan_Start),MONTH([0]!Loan_Start)+Payment_Number,DAY([0]!Loan_Start))</definedName>
    <definedName name="HOJA" localSheetId="21">DATE(YEAR([0]!Loan_Start),MONTH([0]!Loan_Start)+Payment_Number,DAY([0]!Loan_Start))</definedName>
    <definedName name="HOJA" localSheetId="22">DATE(YEAR([0]!Loan_Start),MONTH([0]!Loan_Start)+Payment_Number,DAY([0]!Loan_Start))</definedName>
    <definedName name="HOJA" localSheetId="23">DATE(YEAR([0]!Loan_Start),MONTH([0]!Loan_Start)+Payment_Number,DAY([0]!Loan_Start))</definedName>
    <definedName name="HOJA" localSheetId="24">DATE(YEAR([0]!Loan_Start),MONTH([0]!Loan_Start)+Payment_Number,DAY([0]!Loan_Start))</definedName>
    <definedName name="HOJA" localSheetId="25">DATE(YEAR([0]!Loan_Start),MONTH([0]!Loan_Start)+Payment_Number,DAY([0]!Loan_Start))</definedName>
    <definedName name="HOJA" localSheetId="26">DATE(YEAR([0]!Loan_Start),MONTH([0]!Loan_Start)+Payment_Number,DAY([0]!Loan_Start))</definedName>
    <definedName name="HOJA" localSheetId="27">DATE(YEAR([0]!Loan_Start),MONTH([0]!Loan_Start)+Payment_Number,DAY([0]!Loan_Start))</definedName>
    <definedName name="HOJA" localSheetId="28">DATE(YEAR([0]!Loan_Start),MONTH([0]!Loan_Start)+Payment_Number,DAY([0]!Loan_Start))</definedName>
    <definedName name="HOJA" localSheetId="4">DATE(YEAR([0]!Loan_Start),MONTH([0]!Loan_Start)+Payment_Number,DAY([0]!Loan_Start))</definedName>
    <definedName name="HOJA" localSheetId="31">DATE(YEAR('Especificaciones Estufas Eco'!Loan_Start),MONTH('Especificaciones Estufas Eco'!Loan_Start)+Payment_Number,DAY('Especificaciones Estufas Eco'!Loan_Start))</definedName>
    <definedName name="HOJA" localSheetId="41">DATE(YEAR([0]!Loan_Start),MONTH([0]!Loan_Start)+Payment_Number,DAY([0]!Loan_Start))</definedName>
    <definedName name="HOJA" localSheetId="10">DATE(YEAR('LOCALIZACIÓN (2)'!Loan_Start),MONTH('LOCALIZACIÓN (2)'!Loan_Start)+Payment_Number,DAY('LOCALIZACIÓN (2)'!Loan_Start))</definedName>
    <definedName name="HOJA">DATE(YEAR([0]!Loan_Start),MONTH([0]!Loan_Start)+Payment_Number,DAY([0]!Loan_Start))</definedName>
    <definedName name="Hoja_Dis">[116]Design!$B$11:$DY$51</definedName>
    <definedName name="Hoja_Dis_All">[116]Design!$A$11:$DY$29</definedName>
    <definedName name="Hoja_Dis_Com">[74]Design!$A$11:$EA$267</definedName>
    <definedName name="Hoja_Dis_out">[116]Design!$C$11:$BX$27</definedName>
    <definedName name="Hoja_Dis_Ver">[116]Design!$B$11:$DY$51</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9">#REF!</definedName>
    <definedName name="HOJA1" localSheetId="3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31">#REF!</definedName>
    <definedName name="HOJA1" localSheetId="37">#REF!</definedName>
    <definedName name="HOJA1" localSheetId="10">#REF!</definedName>
    <definedName name="HOJA1">#REF!</definedName>
    <definedName name="HOJA444" localSheetId="11">DATE(YEAR([0]!Loan_Start),MONTH([0]!Loan_Start)+Payment_Number,DAY([0]!Loan_Start))</definedName>
    <definedName name="HOJA444" localSheetId="12">DATE(YEAR([0]!Loan_Start),MONTH([0]!Loan_Start)+Payment_Number,DAY([0]!Loan_Start))</definedName>
    <definedName name="HOJA444" localSheetId="13">DATE(YEAR([0]!Loan_Start),MONTH([0]!Loan_Start)+Payment_Number,DAY([0]!Loan_Start))</definedName>
    <definedName name="HOJA444" localSheetId="14">DATE(YEAR([0]!Loan_Start),MONTH([0]!Loan_Start)+Payment_Number,DAY([0]!Loan_Start))</definedName>
    <definedName name="HOJA444" localSheetId="15">DATE(YEAR([0]!Loan_Start),MONTH([0]!Loan_Start)+Payment_Number,DAY([0]!Loan_Start))</definedName>
    <definedName name="HOJA444" localSheetId="16">DATE(YEAR([0]!Loan_Start),MONTH([0]!Loan_Start)+Payment_Number,DAY([0]!Loan_Start))</definedName>
    <definedName name="HOJA444" localSheetId="17">DATE(YEAR([0]!Loan_Start),MONTH([0]!Loan_Start)+Payment_Number,DAY([0]!Loan_Start))</definedName>
    <definedName name="HOJA444" localSheetId="18">DATE(YEAR([0]!Loan_Start),MONTH([0]!Loan_Start)+Payment_Number,DAY([0]!Loan_Start))</definedName>
    <definedName name="HOJA444" localSheetId="19">DATE(YEAR([0]!Loan_Start),MONTH([0]!Loan_Start)+Payment_Number,DAY([0]!Loan_Start))</definedName>
    <definedName name="HOJA444" localSheetId="29">DATE(YEAR([0]!Loan_Start),MONTH([0]!Loan_Start)+Payment_Number,DAY([0]!Loan_Start))</definedName>
    <definedName name="HOJA444" localSheetId="30">DATE(YEAR([0]!Loan_Start),MONTH([0]!Loan_Start)+Payment_Number,DAY([0]!Loan_Start))</definedName>
    <definedName name="HOJA444" localSheetId="21">DATE(YEAR([0]!Loan_Start),MONTH([0]!Loan_Start)+Payment_Number,DAY([0]!Loan_Start))</definedName>
    <definedName name="HOJA444" localSheetId="22">DATE(YEAR([0]!Loan_Start),MONTH([0]!Loan_Start)+Payment_Number,DAY([0]!Loan_Start))</definedName>
    <definedName name="HOJA444" localSheetId="23">DATE(YEAR([0]!Loan_Start),MONTH([0]!Loan_Start)+Payment_Number,DAY([0]!Loan_Start))</definedName>
    <definedName name="HOJA444" localSheetId="24">DATE(YEAR([0]!Loan_Start),MONTH([0]!Loan_Start)+Payment_Number,DAY([0]!Loan_Start))</definedName>
    <definedName name="HOJA444" localSheetId="25">DATE(YEAR([0]!Loan_Start),MONTH([0]!Loan_Start)+Payment_Number,DAY([0]!Loan_Start))</definedName>
    <definedName name="HOJA444" localSheetId="26">DATE(YEAR([0]!Loan_Start),MONTH([0]!Loan_Start)+Payment_Number,DAY([0]!Loan_Start))</definedName>
    <definedName name="HOJA444" localSheetId="27">DATE(YEAR([0]!Loan_Start),MONTH([0]!Loan_Start)+Payment_Number,DAY([0]!Loan_Start))</definedName>
    <definedName name="HOJA444" localSheetId="28">DATE(YEAR([0]!Loan_Start),MONTH([0]!Loan_Start)+Payment_Number,DAY([0]!Loan_Start))</definedName>
    <definedName name="HOJA444" localSheetId="4">DATE(YEAR([0]!Loan_Start),MONTH([0]!Loan_Start)+Payment_Number,DAY([0]!Loan_Start))</definedName>
    <definedName name="HOJA444" localSheetId="31">DATE(YEAR('Especificaciones Estufas Eco'!Loan_Start),MONTH('Especificaciones Estufas Eco'!Loan_Start)+Payment_Number,DAY('Especificaciones Estufas Eco'!Loan_Start))</definedName>
    <definedName name="HOJA444" localSheetId="41">DATE(YEAR([0]!Loan_Start),MONTH([0]!Loan_Start)+Payment_Number,DAY([0]!Loan_Start))</definedName>
    <definedName name="HOJA444" localSheetId="10">DATE(YEAR('LOCALIZACIÓN (2)'!Loan_Start),MONTH('LOCALIZACIÓN (2)'!Loan_Start)+Payment_Number,DAY('LOCALIZACIÓN (2)'!Loan_Start))</definedName>
    <definedName name="HOJA444">DATE(YEAR([0]!Loan_Start),MONTH([0]!Loan_Start)+Payment_Number,DAY([0]!Loan_Start))</definedName>
    <definedName name="HORAA" localSheetId="31">#REF!</definedName>
    <definedName name="HORAA" localSheetId="41">#REF!</definedName>
    <definedName name="HORAA" localSheetId="10">#REF!</definedName>
    <definedName name="HORAA">#REF!</definedName>
    <definedName name="HORAS_DIAS" localSheetId="31">#REF!</definedName>
    <definedName name="HORAS_DIAS" localSheetId="10">#REF!</definedName>
    <definedName name="HORAS_DIAS">#REF!</definedName>
    <definedName name="horas_lluvia" localSheetId="31">#REF!</definedName>
    <definedName name="horas_lluvia" localSheetId="10">#REF!</definedName>
    <definedName name="horas_lluvia">#REF!</definedName>
    <definedName name="HORAS_LLUVIAS" localSheetId="31">#REF!</definedName>
    <definedName name="HORAS_LLUVIAS" localSheetId="10">#REF!</definedName>
    <definedName name="HORAS_LLUVIAS">#REF!</definedName>
    <definedName name="HORASLLUVIA" localSheetId="31">#REF!</definedName>
    <definedName name="HORASLLUVIA" localSheetId="10">#REF!</definedName>
    <definedName name="HORASLLUVIA">#REF!</definedName>
    <definedName name="HoursTotCol" localSheetId="31">#REF!</definedName>
    <definedName name="HoursTotCol" localSheetId="10">#REF!</definedName>
    <definedName name="HoursTotCol">#REF!</definedName>
    <definedName name="Hp">[12]CALCULO!$E$67</definedName>
    <definedName name="hqi" localSheetId="31">#REF!</definedName>
    <definedName name="hqi" localSheetId="10">#REF!</definedName>
    <definedName name="hqi">#REF!</definedName>
    <definedName name="hreer" localSheetId="4"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Increment" localSheetId="31">'[59]Equip Data'!#REF!</definedName>
    <definedName name="HrIncrement">'[59]Equip Data'!#REF!</definedName>
    <definedName name="hrthtrh" localSheetId="4"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fg" localSheetId="4"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sup" localSheetId="11">#REF!</definedName>
    <definedName name="hsup" localSheetId="12">#REF!</definedName>
    <definedName name="hsup" localSheetId="13">#REF!</definedName>
    <definedName name="hsup" localSheetId="14">#REF!</definedName>
    <definedName name="hsup" localSheetId="15">#REF!</definedName>
    <definedName name="hsup" localSheetId="16">#REF!</definedName>
    <definedName name="hsup" localSheetId="17">#REF!</definedName>
    <definedName name="hsup" localSheetId="18">#REF!</definedName>
    <definedName name="hsup" localSheetId="19">#REF!</definedName>
    <definedName name="hsup" localSheetId="20">#REF!</definedName>
    <definedName name="hsup" localSheetId="29">#REF!</definedName>
    <definedName name="hsup" localSheetId="30">#REF!</definedName>
    <definedName name="hsup" localSheetId="21">#REF!</definedName>
    <definedName name="hsup" localSheetId="22">#REF!</definedName>
    <definedName name="hsup" localSheetId="23">#REF!</definedName>
    <definedName name="hsup" localSheetId="24">#REF!</definedName>
    <definedName name="hsup" localSheetId="25">#REF!</definedName>
    <definedName name="hsup" localSheetId="26">#REF!</definedName>
    <definedName name="hsup" localSheetId="27">#REF!</definedName>
    <definedName name="hsup" localSheetId="28">#REF!</definedName>
    <definedName name="hsup" localSheetId="31">#REF!</definedName>
    <definedName name="hsup" localSheetId="37">#REF!</definedName>
    <definedName name="hsup" localSheetId="10">#REF!</definedName>
    <definedName name="hsup">#REF!</definedName>
    <definedName name="ht" localSheetId="31">#REF!</definedName>
    <definedName name="ht" localSheetId="10">#REF!</definedName>
    <definedName name="ht">#REF!</definedName>
    <definedName name="htecn" localSheetId="31">#REF!</definedName>
    <definedName name="htecn" localSheetId="37">#REF!</definedName>
    <definedName name="htecn" localSheetId="10">#REF!</definedName>
    <definedName name="htecn">#REF!</definedName>
    <definedName name="hthdrf" localSheetId="4"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k" localSheetId="31">#REF!</definedName>
    <definedName name="htk" localSheetId="10">#REF!</definedName>
    <definedName name="htk">#REF!</definedName>
    <definedName name="htryrt7" localSheetId="4"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TTGF" localSheetId="11">[2]Basicos!#REF!</definedName>
    <definedName name="HTTGF" localSheetId="12">[2]Basicos!#REF!</definedName>
    <definedName name="HTTGF" localSheetId="13">[2]Basicos!#REF!</definedName>
    <definedName name="HTTGF" localSheetId="14">[2]Basicos!#REF!</definedName>
    <definedName name="HTTGF" localSheetId="15">[2]Basicos!#REF!</definedName>
    <definedName name="HTTGF" localSheetId="16">[2]Basicos!#REF!</definedName>
    <definedName name="HTTGF" localSheetId="17">[2]Basicos!#REF!</definedName>
    <definedName name="HTTGF" localSheetId="18">[2]Basicos!#REF!</definedName>
    <definedName name="HTTGF" localSheetId="19">[2]Basicos!#REF!</definedName>
    <definedName name="HTTGF" localSheetId="20">[2]Basicos!#REF!</definedName>
    <definedName name="HTTGF" localSheetId="29">[2]Basicos!#REF!</definedName>
    <definedName name="HTTGF" localSheetId="30">[2]Basicos!#REF!</definedName>
    <definedName name="HTTGF" localSheetId="21">[2]Basicos!#REF!</definedName>
    <definedName name="HTTGF" localSheetId="22">[2]Basicos!#REF!</definedName>
    <definedName name="HTTGF" localSheetId="23">[2]Basicos!#REF!</definedName>
    <definedName name="HTTGF" localSheetId="24">[2]Basicos!#REF!</definedName>
    <definedName name="HTTGF" localSheetId="25">[2]Basicos!#REF!</definedName>
    <definedName name="HTTGF" localSheetId="26">[2]Basicos!#REF!</definedName>
    <definedName name="HTTGF" localSheetId="27">[2]Basicos!#REF!</definedName>
    <definedName name="HTTGF" localSheetId="28">[2]Basicos!#REF!</definedName>
    <definedName name="HTTGF" localSheetId="35">[5]Basicos!#REF!</definedName>
    <definedName name="HTTGF" localSheetId="4">[5]Basicos!#REF!</definedName>
    <definedName name="HTTGF" localSheetId="45">[5]Basicos!#REF!</definedName>
    <definedName name="HTTGF" localSheetId="42">[2]Basicos!#REF!</definedName>
    <definedName name="HTTGF" localSheetId="39">[2]Basicos!#REF!</definedName>
    <definedName name="HTTGF">[5]Basicos!#REF!</definedName>
    <definedName name="HUGO">#N/A</definedName>
    <definedName name="hvehiculo" localSheetId="43">#REF!</definedName>
    <definedName name="hvehiculo" localSheetId="31">#REF!</definedName>
    <definedName name="hvehiculo" localSheetId="38">#REF!</definedName>
    <definedName name="hvehiculo" localSheetId="37">#REF!</definedName>
    <definedName name="hvehiculo" localSheetId="41">#REF!</definedName>
    <definedName name="hvehiculo" localSheetId="10">#REF!</definedName>
    <definedName name="hvehiculo">#REF!</definedName>
    <definedName name="HY" localSheetId="43">#REF!</definedName>
    <definedName name="HY" localSheetId="31">#REF!</definedName>
    <definedName name="HY" localSheetId="38">#REF!</definedName>
    <definedName name="HY" localSheetId="37">#REF!</definedName>
    <definedName name="HY" localSheetId="41">#REF!</definedName>
    <definedName name="HY" localSheetId="10">#REF!</definedName>
    <definedName name="HY">#REF!</definedName>
    <definedName name="hyhjop" localSheetId="4"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 localSheetId="31">#REF!</definedName>
    <definedName name="HYT" localSheetId="10">#REF!</definedName>
    <definedName name="HYT">#REF!</definedName>
    <definedName name="hytirs" localSheetId="4"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 localSheetId="43">#REF!</definedName>
    <definedName name="I" localSheetId="38">#REF!</definedName>
    <definedName name="I" localSheetId="37">#REF!</definedName>
    <definedName name="I" localSheetId="41">#REF!</definedName>
    <definedName name="I" localSheetId="10">#REF!</definedName>
    <definedName name="I">#REF!</definedName>
    <definedName name="i8i" localSheetId="4"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ANC">[4]INPUTS!$D$20</definedName>
    <definedName name="id" localSheetId="31">#REF!</definedName>
    <definedName name="id" localSheetId="10">#REF!</definedName>
    <definedName name="id">#REF!</definedName>
    <definedName name="IF" localSheetId="11">'[117]A. P. U.'!#REF!</definedName>
    <definedName name="IF" localSheetId="12">'[117]A. P. U.'!#REF!</definedName>
    <definedName name="IF" localSheetId="13">'[117]A. P. U.'!#REF!</definedName>
    <definedName name="IF" localSheetId="14">'[117]A. P. U.'!#REF!</definedName>
    <definedName name="IF" localSheetId="15">'[117]A. P. U.'!#REF!</definedName>
    <definedName name="IF" localSheetId="16">'[117]A. P. U.'!#REF!</definedName>
    <definedName name="IF" localSheetId="17">'[117]A. P. U.'!#REF!</definedName>
    <definedName name="IF" localSheetId="18">'[117]A. P. U.'!#REF!</definedName>
    <definedName name="IF" localSheetId="19">'[117]A. P. U.'!#REF!</definedName>
    <definedName name="IF" localSheetId="20">'[117]A. P. U.'!#REF!</definedName>
    <definedName name="IF" localSheetId="29">'[117]A. P. U.'!#REF!</definedName>
    <definedName name="IF" localSheetId="30">'[117]A. P. U.'!#REF!</definedName>
    <definedName name="IF" localSheetId="21">'[117]A. P. U.'!#REF!</definedName>
    <definedName name="IF" localSheetId="22">'[117]A. P. U.'!#REF!</definedName>
    <definedName name="IF" localSheetId="23">'[117]A. P. U.'!#REF!</definedName>
    <definedName name="IF" localSheetId="24">'[117]A. P. U.'!#REF!</definedName>
    <definedName name="IF" localSheetId="25">'[117]A. P. U.'!#REF!</definedName>
    <definedName name="IF" localSheetId="26">'[117]A. P. U.'!#REF!</definedName>
    <definedName name="IF" localSheetId="27">'[117]A. P. U.'!#REF!</definedName>
    <definedName name="IF" localSheetId="28">'[117]A. P. U.'!#REF!</definedName>
    <definedName name="IF" localSheetId="42">'[117]A. P. U.'!#REF!</definedName>
    <definedName name="IF" localSheetId="39">'[117]A. P. U.'!#REF!</definedName>
    <definedName name="IF">'[117]A. P. U.'!#REF!</definedName>
    <definedName name="ig" localSheetId="31">#REF!</definedName>
    <definedName name="ig" localSheetId="10">#REF!</definedName>
    <definedName name="ig">#REF!</definedName>
    <definedName name="ii" localSheetId="31">#REF!</definedName>
    <definedName name="ii" localSheetId="10">#REF!</definedName>
    <definedName name="ii">#REF!</definedName>
    <definedName name="III" localSheetId="31">#REF!</definedName>
    <definedName name="III" localSheetId="10">#REF!</definedName>
    <definedName name="III">#REF!</definedName>
    <definedName name="iiii" localSheetId="4"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 localSheetId="31">#REF!</definedName>
    <definedName name="ik" localSheetId="10">#REF!</definedName>
    <definedName name="ik">#REF!</definedName>
    <definedName name="ikj" localSheetId="31">#REF!</definedName>
    <definedName name="ikj" localSheetId="10">#REF!</definedName>
    <definedName name="ikj">#REF!</definedName>
    <definedName name="iktgvfmu" localSheetId="4"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m_Un" localSheetId="31">#REF!</definedName>
    <definedName name="Im_Un" localSheetId="10">#REF!</definedName>
    <definedName name="Im_Un">#REF!</definedName>
    <definedName name="ImpdosporMilCostos" localSheetId="31">#REF!</definedName>
    <definedName name="ImpdosporMilCostos" localSheetId="10">#REF!</definedName>
    <definedName name="ImpdosporMilCostos">#REF!</definedName>
    <definedName name="Impdosxmil" localSheetId="31">#REF!</definedName>
    <definedName name="Impdosxmil" localSheetId="10">#REF!</definedName>
    <definedName name="Impdosxmil">#REF!</definedName>
    <definedName name="imprev" localSheetId="31">#REF!</definedName>
    <definedName name="imprev" localSheetId="10">#REF!</definedName>
    <definedName name="imprev">#REF!</definedName>
    <definedName name="imprevistos">[56]DATOS!$B$17</definedName>
    <definedName name="Imprevistos_mmto_año1" localSheetId="31">#REF!</definedName>
    <definedName name="Imprevistos_mmto_año1" localSheetId="10">#REF!</definedName>
    <definedName name="Imprevistos_mmto_año1">#REF!</definedName>
    <definedName name="ImpuestoCostos" localSheetId="31">#REF!</definedName>
    <definedName name="ImpuestoCostos" localSheetId="10">#REF!</definedName>
    <definedName name="ImpuestoCostos">#REF!</definedName>
    <definedName name="Impuestos" localSheetId="31">#REF!</definedName>
    <definedName name="Impuestos" localSheetId="10">#REF!</definedName>
    <definedName name="Impuestos">#REF!</definedName>
    <definedName name="IMPULSIONALCANTARILLADOTABLA1.10">'[4]INFORMACIÓN REFERENCIA'!$B$441:$F$452</definedName>
    <definedName name="Incenti">'[16]A.P.U'!#REF!</definedName>
    <definedName name="Incomepb" localSheetId="31" hidden="1">#REF!</definedName>
    <definedName name="Incomepb" localSheetId="10" hidden="1">#REF!</definedName>
    <definedName name="Incomepb" hidden="1">#REF!</definedName>
    <definedName name="INCONTERMS" localSheetId="31">[118]LISTAS!#REF!</definedName>
    <definedName name="INCONTERMS">[118]LISTAS!#REF!</definedName>
    <definedName name="INCREMENTO1">'[119]CAT-D7H'!$R$3</definedName>
    <definedName name="INCREMENTO2">'[119]CAT-D7H'!$S$3</definedName>
    <definedName name="INCREMENTO3">'[119]CAT-D7H'!$T$3</definedName>
    <definedName name="IncrementoCanon" localSheetId="31">#REF!</definedName>
    <definedName name="IncrementoCanon" localSheetId="10">#REF!</definedName>
    <definedName name="IncrementoCanon">#REF!</definedName>
    <definedName name="incrustaciones" localSheetId="11">[34]lisprecios!#REF!</definedName>
    <definedName name="incrustaciones" localSheetId="12">[34]lisprecios!#REF!</definedName>
    <definedName name="incrustaciones" localSheetId="13">[34]lisprecios!#REF!</definedName>
    <definedName name="incrustaciones" localSheetId="14">[34]lisprecios!#REF!</definedName>
    <definedName name="incrustaciones" localSheetId="15">[34]lisprecios!#REF!</definedName>
    <definedName name="incrustaciones" localSheetId="16">[34]lisprecios!#REF!</definedName>
    <definedName name="incrustaciones" localSheetId="17">[34]lisprecios!#REF!</definedName>
    <definedName name="incrustaciones" localSheetId="18">[34]lisprecios!#REF!</definedName>
    <definedName name="incrustaciones" localSheetId="19">[34]lisprecios!#REF!</definedName>
    <definedName name="incrustaciones" localSheetId="20">[34]lisprecios!#REF!</definedName>
    <definedName name="incrustaciones" localSheetId="29">[34]lisprecios!#REF!</definedName>
    <definedName name="incrustaciones" localSheetId="30">[34]lisprecios!#REF!</definedName>
    <definedName name="incrustaciones" localSheetId="21">[34]lisprecios!#REF!</definedName>
    <definedName name="incrustaciones" localSheetId="22">[34]lisprecios!#REF!</definedName>
    <definedName name="incrustaciones" localSheetId="23">[34]lisprecios!#REF!</definedName>
    <definedName name="incrustaciones" localSheetId="24">[34]lisprecios!#REF!</definedName>
    <definedName name="incrustaciones" localSheetId="25">[34]lisprecios!#REF!</definedName>
    <definedName name="incrustaciones" localSheetId="26">[34]lisprecios!#REF!</definedName>
    <definedName name="incrustaciones" localSheetId="27">[34]lisprecios!#REF!</definedName>
    <definedName name="incrustaciones" localSheetId="28">[34]lisprecios!#REF!</definedName>
    <definedName name="incrustaciones" localSheetId="43">[34]lisprecios!#REF!</definedName>
    <definedName name="incrustaciones" localSheetId="31">[34]lisprecios!#REF!</definedName>
    <definedName name="incrustaciones" localSheetId="38">[34]lisprecios!#REF!</definedName>
    <definedName name="incrustaciones" localSheetId="37">[34]lisprecios!#REF!</definedName>
    <definedName name="incrustaciones" localSheetId="41">[34]lisprecios!#REF!</definedName>
    <definedName name="incrustaciones" localSheetId="42">[34]lisprecios!#REF!</definedName>
    <definedName name="incrustaciones" localSheetId="40">[34]lisprecios!#REF!</definedName>
    <definedName name="incrustaciones" localSheetId="39">[34]lisprecios!#REF!</definedName>
    <definedName name="incrustaciones" localSheetId="36">[34]lisprecios!#REF!</definedName>
    <definedName name="incrustaciones">[34]lisprecios!#REF!</definedName>
    <definedName name="IND">[120]items!$C$4:$J$247</definedName>
    <definedName name="IND_IMPACTO" localSheetId="45">#REF!</definedName>
    <definedName name="IND_IMPACTO" localSheetId="54">#REF!</definedName>
    <definedName name="IND_IMPACTO" localSheetId="59">#REF!</definedName>
    <definedName name="IND_IMPACTO" localSheetId="64">#REF!</definedName>
    <definedName name="IND_IMPACTO" localSheetId="10">#REF!</definedName>
    <definedName name="IND_IMPACTO">#REF!</definedName>
    <definedName name="INDEX" localSheetId="31">'[121]Presupuesto 2003'!#REF!</definedName>
    <definedName name="INDEX">'[121]Presupuesto 2003'!#REF!</definedName>
    <definedName name="Index." localSheetId="31">'[121]Presupuesto 2003'!#REF!</definedName>
    <definedName name="Index.">'[121]Presupuesto 2003'!#REF!</definedName>
    <definedName name="INDEXa" localSheetId="31">'[121]Presupuesto 2003'!#REF!</definedName>
    <definedName name="INDEXa">'[121]Presupuesto 2003'!#REF!</definedName>
    <definedName name="INDEXACIÓN" localSheetId="31">'[121]Presupuesto 2003'!#REF!</definedName>
    <definedName name="INDEXACIÓN">'[121]Presupuesto 2003'!#REF!</definedName>
    <definedName name="INDICE">[77]INDICE!$A:$IV</definedName>
    <definedName name="INDICEPRECIOSCONSUMIDOR">[4]REFERENCIAS!$A$28:$E$112</definedName>
    <definedName name="INDIREC" localSheetId="31">#REF!</definedName>
    <definedName name="INDIREC" localSheetId="10">#REF!</definedName>
    <definedName name="INDIREC">#REF!</definedName>
    <definedName name="INDJA1" localSheetId="31">#REF!</definedName>
    <definedName name="INDJA1" localSheetId="10">#REF!</definedName>
    <definedName name="INDJA1">#REF!</definedName>
    <definedName name="inf" localSheetId="43">#REF!</definedName>
    <definedName name="INF" localSheetId="31">#REF!</definedName>
    <definedName name="inf" localSheetId="38">#REF!</definedName>
    <definedName name="inf" localSheetId="37">#REF!</definedName>
    <definedName name="inf" localSheetId="41">#REF!</definedName>
    <definedName name="inf" localSheetId="10">#REF!</definedName>
    <definedName name="inf" localSheetId="40">#REF!</definedName>
    <definedName name="inf" localSheetId="36">#REF!</definedName>
    <definedName name="inf">#REF!</definedName>
    <definedName name="INFF" localSheetId="31">#REF!</definedName>
    <definedName name="INFF" localSheetId="10">#REF!</definedName>
    <definedName name="INFF">#REF!</definedName>
    <definedName name="infi" localSheetId="31">#REF!</definedName>
    <definedName name="infi" localSheetId="10">#REF!</definedName>
    <definedName name="infi">#REF!</definedName>
    <definedName name="IniCeldaDtfRapida" localSheetId="31">#REF!</definedName>
    <definedName name="IniCeldaDtfRapida" localSheetId="10">#REF!</definedName>
    <definedName name="IniCeldaDtfRapida">#REF!</definedName>
    <definedName name="InitFleet" localSheetId="31">#REF!</definedName>
    <definedName name="InitFleet" localSheetId="10">#REF!</definedName>
    <definedName name="InitFleet">#REF!</definedName>
    <definedName name="InitPurch" localSheetId="31">#REF!</definedName>
    <definedName name="InitPurch" localSheetId="10">#REF!</definedName>
    <definedName name="InitPurch">#REF!</definedName>
    <definedName name="inn" localSheetId="10">#REF!</definedName>
    <definedName name="inn">#REF!</definedName>
    <definedName name="ins">[122]insumos!$A$8:$A$40</definedName>
    <definedName name="Instalación_TM_incluye15Breake" localSheetId="31">'[37]L. MAT.'!#REF!</definedName>
    <definedName name="Instalación_TM_incluye15Breake">'[37]L. MAT.'!#REF!</definedName>
    <definedName name="instalaciontuberia3" localSheetId="11">#REF!</definedName>
    <definedName name="instalaciontuberia3" localSheetId="12">#REF!</definedName>
    <definedName name="instalaciontuberia3" localSheetId="13">#REF!</definedName>
    <definedName name="instalaciontuberia3" localSheetId="14">#REF!</definedName>
    <definedName name="instalaciontuberia3" localSheetId="15">#REF!</definedName>
    <definedName name="instalaciontuberia3" localSheetId="16">#REF!</definedName>
    <definedName name="instalaciontuberia3" localSheetId="17">#REF!</definedName>
    <definedName name="instalaciontuberia3" localSheetId="18">#REF!</definedName>
    <definedName name="instalaciontuberia3" localSheetId="19">#REF!</definedName>
    <definedName name="instalaciontuberia3" localSheetId="20">#REF!</definedName>
    <definedName name="instalaciontuberia3" localSheetId="29">#REF!</definedName>
    <definedName name="instalaciontuberia3" localSheetId="30">#REF!</definedName>
    <definedName name="instalaciontuberia3" localSheetId="21">#REF!</definedName>
    <definedName name="instalaciontuberia3" localSheetId="22">#REF!</definedName>
    <definedName name="instalaciontuberia3" localSheetId="23">#REF!</definedName>
    <definedName name="instalaciontuberia3" localSheetId="24">#REF!</definedName>
    <definedName name="instalaciontuberia3" localSheetId="25">#REF!</definedName>
    <definedName name="instalaciontuberia3" localSheetId="26">#REF!</definedName>
    <definedName name="instalaciontuberia3" localSheetId="27">#REF!</definedName>
    <definedName name="instalaciontuberia3" localSheetId="28">#REF!</definedName>
    <definedName name="instalaciontuberia3" localSheetId="31">#REF!</definedName>
    <definedName name="instalaciontuberia3" localSheetId="37">#REF!</definedName>
    <definedName name="instalaciontuberia3" localSheetId="10">#REF!</definedName>
    <definedName name="instalaciontuberia3">#REF!</definedName>
    <definedName name="InstElec" localSheetId="11">#REF!</definedName>
    <definedName name="InstElec" localSheetId="12">#REF!</definedName>
    <definedName name="InstElec" localSheetId="13">#REF!</definedName>
    <definedName name="InstElec" localSheetId="14">#REF!</definedName>
    <definedName name="InstElec" localSheetId="15">#REF!</definedName>
    <definedName name="InstElec" localSheetId="16">#REF!</definedName>
    <definedName name="InstElec" localSheetId="17">#REF!</definedName>
    <definedName name="InstElec" localSheetId="18">#REF!</definedName>
    <definedName name="InstElec" localSheetId="19">#REF!</definedName>
    <definedName name="InstElec" localSheetId="20">#REF!</definedName>
    <definedName name="InstElec" localSheetId="29">#REF!</definedName>
    <definedName name="InstElec" localSheetId="30">#REF!</definedName>
    <definedName name="InstElec" localSheetId="21">#REF!</definedName>
    <definedName name="InstElec" localSheetId="22">#REF!</definedName>
    <definedName name="InstElec" localSheetId="23">#REF!</definedName>
    <definedName name="InstElec" localSheetId="24">#REF!</definedName>
    <definedName name="InstElec" localSheetId="25">#REF!</definedName>
    <definedName name="InstElec" localSheetId="26">#REF!</definedName>
    <definedName name="InstElec" localSheetId="27">#REF!</definedName>
    <definedName name="InstElec" localSheetId="28">#REF!</definedName>
    <definedName name="InstElec" localSheetId="10">#REF!</definedName>
    <definedName name="InstElec">#REF!</definedName>
    <definedName name="instHidrSan" localSheetId="11">#REF!</definedName>
    <definedName name="instHidrSan" localSheetId="12">#REF!</definedName>
    <definedName name="instHidrSan" localSheetId="13">#REF!</definedName>
    <definedName name="instHidrSan" localSheetId="14">#REF!</definedName>
    <definedName name="instHidrSan" localSheetId="15">#REF!</definedName>
    <definedName name="instHidrSan" localSheetId="16">#REF!</definedName>
    <definedName name="instHidrSan" localSheetId="17">#REF!</definedName>
    <definedName name="instHidrSan" localSheetId="18">#REF!</definedName>
    <definedName name="instHidrSan" localSheetId="19">#REF!</definedName>
    <definedName name="instHidrSan" localSheetId="20">#REF!</definedName>
    <definedName name="instHidrSan" localSheetId="29">#REF!</definedName>
    <definedName name="instHidrSan" localSheetId="30">#REF!</definedName>
    <definedName name="instHidrSan" localSheetId="21">#REF!</definedName>
    <definedName name="instHidrSan" localSheetId="22">#REF!</definedName>
    <definedName name="instHidrSan" localSheetId="23">#REF!</definedName>
    <definedName name="instHidrSan" localSheetId="24">#REF!</definedName>
    <definedName name="instHidrSan" localSheetId="25">#REF!</definedName>
    <definedName name="instHidrSan" localSheetId="26">#REF!</definedName>
    <definedName name="instHidrSan" localSheetId="27">#REF!</definedName>
    <definedName name="instHidrSan" localSheetId="28">#REF!</definedName>
    <definedName name="instHidrSan" localSheetId="10">#REF!</definedName>
    <definedName name="instHidrSan">#REF!</definedName>
    <definedName name="INSU">[123]INSUMOS!$A$1:$E$65536</definedName>
    <definedName name="INSUMO">'[124]Base Datos Insumos'!$A$4:$B$483</definedName>
    <definedName name="INSUMOS">'[124]Base Datos Insumos'!$A$4:$B$483</definedName>
    <definedName name="InsuranceRate">[48]Parameters!$K$16</definedName>
    <definedName name="INT" localSheetId="11">#REF!</definedName>
    <definedName name="INT" localSheetId="12">#REF!</definedName>
    <definedName name="INT" localSheetId="13">#REF!</definedName>
    <definedName name="INT" localSheetId="14">#REF!</definedName>
    <definedName name="INT" localSheetId="15">#REF!</definedName>
    <definedName name="INT" localSheetId="16">#REF!</definedName>
    <definedName name="INT" localSheetId="17">#REF!</definedName>
    <definedName name="INT" localSheetId="18">#REF!</definedName>
    <definedName name="INT" localSheetId="19">#REF!</definedName>
    <definedName name="INT" localSheetId="20">#REF!</definedName>
    <definedName name="INT" localSheetId="29">#REF!</definedName>
    <definedName name="INT" localSheetId="30">#REF!</definedName>
    <definedName name="INT" localSheetId="21">#REF!</definedName>
    <definedName name="INT" localSheetId="22">#REF!</definedName>
    <definedName name="INT" localSheetId="23">#REF!</definedName>
    <definedName name="INT" localSheetId="24">#REF!</definedName>
    <definedName name="INT" localSheetId="25">#REF!</definedName>
    <definedName name="INT" localSheetId="26">#REF!</definedName>
    <definedName name="INT" localSheetId="27">#REF!</definedName>
    <definedName name="INT" localSheetId="28">#REF!</definedName>
    <definedName name="Int" localSheetId="31">#REF!</definedName>
    <definedName name="INT" localSheetId="10">#REF!</definedName>
    <definedName name="INT">#REF!</definedName>
    <definedName name="intCosteoMmto" localSheetId="31">#REF!</definedName>
    <definedName name="intCosteoMmto" localSheetId="10">#REF!</definedName>
    <definedName name="intCosteoMmto">#REF!</definedName>
    <definedName name="intDiasPagoFactura" localSheetId="31">#REF!</definedName>
    <definedName name="intDiasPagoFactura" localSheetId="10">#REF!</definedName>
    <definedName name="intDiasPagoFactura">#REF!</definedName>
    <definedName name="Interest_Rate" localSheetId="31">#REF!</definedName>
    <definedName name="Interest_Rate" localSheetId="10">#REF!</definedName>
    <definedName name="Interest_Rate">#REF!</definedName>
    <definedName name="InterestRate">[48]Parameters!$K$15</definedName>
    <definedName name="Interruptor_sencillo">'[26]LISTADO '!$F$81</definedName>
    <definedName name="intFrecIncremInsumosAno" localSheetId="31">#REF!</definedName>
    <definedName name="intFrecIncremInsumosAno" localSheetId="10">#REF!</definedName>
    <definedName name="intFrecIncremInsumosAno">#REF!</definedName>
    <definedName name="intFrecInctoMmtoAno" localSheetId="31">#REF!</definedName>
    <definedName name="intFrecInctoMmtoAno" localSheetId="10">#REF!</definedName>
    <definedName name="intFrecInctoMmtoAno">#REF!</definedName>
    <definedName name="intMesBenTributario" localSheetId="31">#REF!</definedName>
    <definedName name="intMesBenTributario" localSheetId="10">#REF!</definedName>
    <definedName name="intMesBenTributario">#REF!</definedName>
    <definedName name="intMesCruzarIva" localSheetId="31">#REF!</definedName>
    <definedName name="intMesCruzarIva" localSheetId="10">#REF!</definedName>
    <definedName name="intMesCruzarIva">#REF!</definedName>
    <definedName name="intMesInicioIncremInsumosAno" localSheetId="31">#REF!</definedName>
    <definedName name="intMesInicioIncremInsumosAno" localSheetId="10">#REF!</definedName>
    <definedName name="intMesInicioIncremInsumosAno">#REF!</definedName>
    <definedName name="intMesRevFinCont" localSheetId="31">#REF!</definedName>
    <definedName name="intMesRevFinCont" localSheetId="10">#REF!</definedName>
    <definedName name="intMesRevFinCont">#REF!</definedName>
    <definedName name="intPlazoVariable1" localSheetId="31">#REF!</definedName>
    <definedName name="intPlazoVariable1" localSheetId="10">#REF!</definedName>
    <definedName name="intPlazoVariable1">#REF!</definedName>
    <definedName name="intPlazoVariable2" localSheetId="31">#REF!</definedName>
    <definedName name="intPlazoVariable2" localSheetId="10">#REF!</definedName>
    <definedName name="intPlazoVariable2">#REF!</definedName>
    <definedName name="intPlazoVariable3" localSheetId="31">#REF!</definedName>
    <definedName name="intPlazoVariable3" localSheetId="10">#REF!</definedName>
    <definedName name="intPlazoVariable3">#REF!</definedName>
    <definedName name="IntRendCombKmGl" localSheetId="31">#REF!</definedName>
    <definedName name="IntRendCombKmGl" localSheetId="10">#REF!</definedName>
    <definedName name="IntRendCombKmGl">#REF!</definedName>
    <definedName name="IntTipoMmto" localSheetId="31">#REF!</definedName>
    <definedName name="IntTipoMmto" localSheetId="10">#REF!</definedName>
    <definedName name="IntTipoMmto">#REF!</definedName>
    <definedName name="INV_11" localSheetId="31">#REF!</definedName>
    <definedName name="INV_11" localSheetId="10">#REF!</definedName>
    <definedName name="INV_11">#REF!</definedName>
    <definedName name="Io" localSheetId="37">#REF!</definedName>
    <definedName name="Io" localSheetId="10">#REF!</definedName>
    <definedName name="Io">#REF!</definedName>
    <definedName name="IPC">[4]REFERENCIAS!$A$27:$E$112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31">#REF!</definedName>
    <definedName name="ir" localSheetId="10">#REF!</definedName>
    <definedName name="ir">#REF!</definedName>
    <definedName name="IsColHidden" hidden="1">FALSE</definedName>
    <definedName name="IsLTMColHidden" hidden="1">FALSE</definedName>
    <definedName name="IsSecureRevolver" localSheetId="31" hidden="1">#REF!</definedName>
    <definedName name="IsSecureRevolver" localSheetId="10" hidden="1">#REF!</definedName>
    <definedName name="IsSecureRevolver" hidden="1">#REF!</definedName>
    <definedName name="IsSecureSenior1" localSheetId="31" hidden="1">#REF!</definedName>
    <definedName name="IsSecureSenior1" localSheetId="10" hidden="1">#REF!</definedName>
    <definedName name="IsSecureSenior1" hidden="1">#REF!</definedName>
    <definedName name="IsSecureSenior2" localSheetId="31" hidden="1">#REF!</definedName>
    <definedName name="IsSecureSenior2" localSheetId="10" hidden="1">#REF!</definedName>
    <definedName name="IsSecureSenior2" hidden="1">#REF!</definedName>
    <definedName name="IsSecureSenior3" localSheetId="31" hidden="1">#REF!</definedName>
    <definedName name="IsSecureSenior3" localSheetId="10" hidden="1">#REF!</definedName>
    <definedName name="IsSecureSenior3" hidden="1">#REF!</definedName>
    <definedName name="IsSecureSenior4" localSheetId="31" hidden="1">#REF!</definedName>
    <definedName name="IsSecureSenior4" localSheetId="10" hidden="1">#REF!</definedName>
    <definedName name="IsSecureSenior4" hidden="1">#REF!</definedName>
    <definedName name="IsSecureSenior5" localSheetId="31" hidden="1">#REF!</definedName>
    <definedName name="IsSecureSenior5" localSheetId="10" hidden="1">#REF!</definedName>
    <definedName name="IsSecureSenior5" hidden="1">#REF!</definedName>
    <definedName name="IsSecureSenior6" localSheetId="31" hidden="1">#REF!</definedName>
    <definedName name="IsSecureSenior6" localSheetId="10" hidden="1">#REF!</definedName>
    <definedName name="IsSecureSenior6" hidden="1">#REF!</definedName>
    <definedName name="IsSecureSenior7" localSheetId="31" hidden="1">#REF!</definedName>
    <definedName name="IsSecureSenior7" localSheetId="10" hidden="1">#REF!</definedName>
    <definedName name="IsSecureSenior7" hidden="1">#REF!</definedName>
    <definedName name="IT" localSheetId="31">#REF!</definedName>
    <definedName name="IT" localSheetId="10">#REF!</definedName>
    <definedName name="IT">#REF!</definedName>
    <definedName name="it." localSheetId="31">#REF!</definedName>
    <definedName name="it." localSheetId="10">#REF!</definedName>
    <definedName name="it.">#REF!</definedName>
    <definedName name="item" localSheetId="11">#REF!</definedName>
    <definedName name="item" localSheetId="12">#REF!</definedName>
    <definedName name="item" localSheetId="13">#REF!</definedName>
    <definedName name="item" localSheetId="14">#REF!</definedName>
    <definedName name="item" localSheetId="15">#REF!</definedName>
    <definedName name="item" localSheetId="16">#REF!</definedName>
    <definedName name="item" localSheetId="17">#REF!</definedName>
    <definedName name="item" localSheetId="18">#REF!</definedName>
    <definedName name="item" localSheetId="19">#REF!</definedName>
    <definedName name="item" localSheetId="20">#REF!</definedName>
    <definedName name="item" localSheetId="29">#REF!</definedName>
    <definedName name="item" localSheetId="30">#REF!</definedName>
    <definedName name="item" localSheetId="21">#REF!</definedName>
    <definedName name="item" localSheetId="22">#REF!</definedName>
    <definedName name="item" localSheetId="23">#REF!</definedName>
    <definedName name="item" localSheetId="24">#REF!</definedName>
    <definedName name="item" localSheetId="25">#REF!</definedName>
    <definedName name="item" localSheetId="26">#REF!</definedName>
    <definedName name="item" localSheetId="27">#REF!</definedName>
    <definedName name="item" localSheetId="28">#REF!</definedName>
    <definedName name="ITEM" localSheetId="31">[125]BASE!$C$4:$H$270</definedName>
    <definedName name="ITEM" localSheetId="37">#REF!</definedName>
    <definedName name="item" localSheetId="41">#REF!</definedName>
    <definedName name="item" localSheetId="10">#REF!</definedName>
    <definedName name="item" localSheetId="42">#REF!</definedName>
    <definedName name="ITEM" localSheetId="40">#REF!</definedName>
    <definedName name="item">#REF!</definedName>
    <definedName name="ITEM___1.0" localSheetId="31">#REF!</definedName>
    <definedName name="ITEM___1.0" localSheetId="37">#REF!</definedName>
    <definedName name="ITEM___1.0" localSheetId="10">#REF!</definedName>
    <definedName name="ITEM___1.0">#REF!</definedName>
    <definedName name="ITEM_1.1" localSheetId="31">#REF!</definedName>
    <definedName name="ITEM_1.1" localSheetId="37">#REF!</definedName>
    <definedName name="ITEM_1.1" localSheetId="10">#REF!</definedName>
    <definedName name="ITEM_1.1">#REF!</definedName>
    <definedName name="ITEM_1.1.1" localSheetId="31">#REF!</definedName>
    <definedName name="ITEM_1.1.1" localSheetId="37">#REF!</definedName>
    <definedName name="ITEM_1.1.1" localSheetId="10">#REF!</definedName>
    <definedName name="ITEM_1.1.1">#REF!</definedName>
    <definedName name="ITEM_1.1.2" localSheetId="37">#REF!</definedName>
    <definedName name="ITEM_1.1.2" localSheetId="10">#REF!</definedName>
    <definedName name="ITEM_1.1.2">#REF!</definedName>
    <definedName name="ITEM_1.2.1" localSheetId="37">#REF!</definedName>
    <definedName name="ITEM_1.2.1" localSheetId="10">#REF!</definedName>
    <definedName name="ITEM_1.2.1">#REF!</definedName>
    <definedName name="ITEM_1.3.1" localSheetId="37">#REF!</definedName>
    <definedName name="ITEM_1.3.1" localSheetId="10">#REF!</definedName>
    <definedName name="ITEM_1.3.1">#REF!</definedName>
    <definedName name="ITEM_1.3.2" localSheetId="37">#REF!</definedName>
    <definedName name="ITEM_1.3.2" localSheetId="10">#REF!</definedName>
    <definedName name="ITEM_1.3.2">#REF!</definedName>
    <definedName name="ITEM_1.3.3" localSheetId="37">#REF!</definedName>
    <definedName name="ITEM_1.3.3" localSheetId="10">#REF!</definedName>
    <definedName name="ITEM_1.3.3">#REF!</definedName>
    <definedName name="ITEM_1.3.4" localSheetId="37">#REF!</definedName>
    <definedName name="ITEM_1.3.4" localSheetId="10">#REF!</definedName>
    <definedName name="ITEM_1.3.4">#REF!</definedName>
    <definedName name="ITEM_1.4" localSheetId="37">#REF!</definedName>
    <definedName name="ITEM_1.4" localSheetId="10">#REF!</definedName>
    <definedName name="ITEM_1.4">#REF!</definedName>
    <definedName name="ITEM_1.4.1" localSheetId="37">#REF!</definedName>
    <definedName name="ITEM_1.4.1" localSheetId="10">#REF!</definedName>
    <definedName name="ITEM_1.4.1">#REF!</definedName>
    <definedName name="ITEM_1.4.2" localSheetId="37">#REF!</definedName>
    <definedName name="ITEM_1.4.2" localSheetId="10">#REF!</definedName>
    <definedName name="ITEM_1.4.2">#REF!</definedName>
    <definedName name="ITEM_1.4.3" localSheetId="37">#REF!</definedName>
    <definedName name="ITEM_1.4.3" localSheetId="10">#REF!</definedName>
    <definedName name="ITEM_1.4.3">#REF!</definedName>
    <definedName name="ITEM_1.4.4" localSheetId="37">#REF!</definedName>
    <definedName name="ITEM_1.4.4" localSheetId="10">#REF!</definedName>
    <definedName name="ITEM_1.4.4">#REF!</definedName>
    <definedName name="ITEM_1.5" localSheetId="37">#REF!</definedName>
    <definedName name="ITEM_1.5" localSheetId="10">#REF!</definedName>
    <definedName name="ITEM_1.5">#REF!</definedName>
    <definedName name="ITEM_1.6.1" localSheetId="37">#REF!</definedName>
    <definedName name="ITEM_1.6.1" localSheetId="10">#REF!</definedName>
    <definedName name="ITEM_1.6.1">#REF!</definedName>
    <definedName name="ITEM_1.6.2" localSheetId="37">#REF!</definedName>
    <definedName name="ITEM_1.6.2" localSheetId="10">#REF!</definedName>
    <definedName name="ITEM_1.6.2">#REF!</definedName>
    <definedName name="ITEM_1.7.1" localSheetId="37">#REF!</definedName>
    <definedName name="ITEM_1.7.1" localSheetId="10">#REF!</definedName>
    <definedName name="ITEM_1.7.1">#REF!</definedName>
    <definedName name="ITEM_1.7.2" localSheetId="37">#REF!</definedName>
    <definedName name="ITEM_1.7.2" localSheetId="10">#REF!</definedName>
    <definedName name="ITEM_1.7.2">#REF!</definedName>
    <definedName name="ITEM_1.8" localSheetId="37">#REF!</definedName>
    <definedName name="ITEM_1.8" localSheetId="10">#REF!</definedName>
    <definedName name="ITEM_1.8">#REF!</definedName>
    <definedName name="ITEM_1_FILTRO" localSheetId="37">#REF!</definedName>
    <definedName name="ITEM_1_FILTRO" localSheetId="10">#REF!</definedName>
    <definedName name="ITEM_1_FILTRO">#REF!</definedName>
    <definedName name="ITEM_2" localSheetId="37">#REF!</definedName>
    <definedName name="ITEM_2" localSheetId="10">#REF!</definedName>
    <definedName name="ITEM_2">#REF!</definedName>
    <definedName name="ITEM_2.11" localSheetId="37">#REF!</definedName>
    <definedName name="ITEM_2.11" localSheetId="10">#REF!</definedName>
    <definedName name="ITEM_2.11">#REF!</definedName>
    <definedName name="ITEM_2.7" localSheetId="37">#REF!</definedName>
    <definedName name="ITEM_2.7" localSheetId="10">#REF!</definedName>
    <definedName name="ITEM_2.7">#REF!</definedName>
    <definedName name="ITEM_3.1" localSheetId="37">#REF!</definedName>
    <definedName name="ITEM_3.1" localSheetId="10">#REF!</definedName>
    <definedName name="ITEM_3.1">#REF!</definedName>
    <definedName name="ITEM_3.11" localSheetId="37">#REF!</definedName>
    <definedName name="ITEM_3.11" localSheetId="10">#REF!</definedName>
    <definedName name="ITEM_3.11">#REF!</definedName>
    <definedName name="ITEM_3.12" localSheetId="37">#REF!</definedName>
    <definedName name="ITEM_3.12" localSheetId="10">#REF!</definedName>
    <definedName name="ITEM_3.12">#REF!</definedName>
    <definedName name="ITEM_3.13" localSheetId="37">#REF!</definedName>
    <definedName name="ITEM_3.13" localSheetId="10">#REF!</definedName>
    <definedName name="ITEM_3.13">#REF!</definedName>
    <definedName name="ITEM_3.14" localSheetId="37">#REF!</definedName>
    <definedName name="ITEM_3.14" localSheetId="10">#REF!</definedName>
    <definedName name="ITEM_3.14">#REF!</definedName>
    <definedName name="ITEM_3.15" localSheetId="37">#REF!</definedName>
    <definedName name="ITEM_3.15" localSheetId="10">#REF!</definedName>
    <definedName name="ITEM_3.15">#REF!</definedName>
    <definedName name="ITEM_3_FILTRO" localSheetId="37">#REF!</definedName>
    <definedName name="ITEM_3_FILTRO" localSheetId="10">#REF!</definedName>
    <definedName name="ITEM_3_FILTRO">#REF!</definedName>
    <definedName name="ITEM_4" localSheetId="37">#REF!</definedName>
    <definedName name="ITEM_4" localSheetId="10">#REF!</definedName>
    <definedName name="ITEM_4">#REF!</definedName>
    <definedName name="ITEM_4_FILTRO" localSheetId="37">#REF!</definedName>
    <definedName name="ITEM_4_FILTRO" localSheetId="10">#REF!</definedName>
    <definedName name="ITEM_4_FILTRO">#REF!</definedName>
    <definedName name="ITEM_5" localSheetId="37">#REF!</definedName>
    <definedName name="ITEM_5" localSheetId="10">#REF!</definedName>
    <definedName name="ITEM_5">#REF!</definedName>
    <definedName name="ITEM_5_FILTRO" localSheetId="37">#REF!</definedName>
    <definedName name="ITEM_5_FILTRO" localSheetId="10">#REF!</definedName>
    <definedName name="ITEM_5_FILTRO">#REF!</definedName>
    <definedName name="ITEM_6.2" localSheetId="37">#REF!</definedName>
    <definedName name="ITEM_6.2" localSheetId="10">#REF!</definedName>
    <definedName name="ITEM_6.2">#REF!</definedName>
    <definedName name="ITEM_6.3" localSheetId="37">#REF!</definedName>
    <definedName name="ITEM_6.3" localSheetId="10">#REF!</definedName>
    <definedName name="ITEM_6.3">#REF!</definedName>
    <definedName name="ITEM_6.4" localSheetId="37">#REF!</definedName>
    <definedName name="ITEM_6.4" localSheetId="10">#REF!</definedName>
    <definedName name="ITEM_6.4">#REF!</definedName>
    <definedName name="ITEM_6.5" localSheetId="37">#REF!</definedName>
    <definedName name="ITEM_6.5" localSheetId="10">#REF!</definedName>
    <definedName name="ITEM_6.5">#REF!</definedName>
    <definedName name="ITEM_6.6" localSheetId="37">#REF!</definedName>
    <definedName name="ITEM_6.6" localSheetId="10">#REF!</definedName>
    <definedName name="ITEM_6.6">#REF!</definedName>
    <definedName name="ITEM_6.7" localSheetId="37">#REF!</definedName>
    <definedName name="ITEM_6.7" localSheetId="10">#REF!</definedName>
    <definedName name="ITEM_6.7">#REF!</definedName>
    <definedName name="ITEM_6.8" localSheetId="37">#REF!</definedName>
    <definedName name="ITEM_6.8" localSheetId="10">#REF!</definedName>
    <definedName name="ITEM_6.8">#REF!</definedName>
    <definedName name="ITEM_6.9" localSheetId="37">#REF!</definedName>
    <definedName name="ITEM_6.9" localSheetId="10">#REF!</definedName>
    <definedName name="ITEM_6.9">#REF!</definedName>
    <definedName name="ITEM_6_FILTRO" localSheetId="37">#REF!</definedName>
    <definedName name="ITEM_6_FILTRO" localSheetId="10">#REF!</definedName>
    <definedName name="ITEM_6_FILTRO">#REF!</definedName>
    <definedName name="ITEM_7" localSheetId="37">#REF!</definedName>
    <definedName name="ITEM_7" localSheetId="10">#REF!</definedName>
    <definedName name="ITEM_7">#REF!</definedName>
    <definedName name="ITEM_8" localSheetId="37">#REF!</definedName>
    <definedName name="ITEM_8" localSheetId="10">#REF!</definedName>
    <definedName name="ITEM_8">#REF!</definedName>
    <definedName name="ITEM_9" localSheetId="37">#REF!</definedName>
    <definedName name="ITEM_9" localSheetId="10">#REF!</definedName>
    <definedName name="ITEM_9">#REF!</definedName>
    <definedName name="ITEM_COD45" localSheetId="37">#REF!</definedName>
    <definedName name="ITEM_COD45" localSheetId="10">#REF!</definedName>
    <definedName name="ITEM_COD45">#REF!</definedName>
    <definedName name="item_exccon" localSheetId="37">#REF!</definedName>
    <definedName name="item_exccon" localSheetId="10">#REF!</definedName>
    <definedName name="item_exccon">#REF!</definedName>
    <definedName name="ITEM_INST_2" localSheetId="37">#REF!</definedName>
    <definedName name="ITEM_INST_2" localSheetId="10">#REF!</definedName>
    <definedName name="ITEM_INST_2">#REF!</definedName>
    <definedName name="ITEM_INST_3" localSheetId="37">#REF!</definedName>
    <definedName name="ITEM_INST_3" localSheetId="10">#REF!</definedName>
    <definedName name="ITEM_INST_3">#REF!</definedName>
    <definedName name="ITEM_MEDID" localSheetId="37">#REF!</definedName>
    <definedName name="ITEM_MEDID" localSheetId="10">#REF!</definedName>
    <definedName name="ITEM_MEDID">#REF!</definedName>
    <definedName name="Item_number" localSheetId="31">#REF!</definedName>
    <definedName name="Item_number" localSheetId="10">#REF!</definedName>
    <definedName name="Item_number">#REF!</definedName>
    <definedName name="ITEM_REDU" localSheetId="37">#REF!</definedName>
    <definedName name="ITEM_REDU" localSheetId="10">#REF!</definedName>
    <definedName name="ITEM_REDU">#REF!</definedName>
    <definedName name="ITEM_SIFON" localSheetId="37">#REF!</definedName>
    <definedName name="ITEM_SIFON" localSheetId="10">#REF!</definedName>
    <definedName name="ITEM_SIFON">#REF!</definedName>
    <definedName name="ITEM_TEE_3_2" localSheetId="37">#REF!</definedName>
    <definedName name="ITEM_TEE_3_2" localSheetId="10">#REF!</definedName>
    <definedName name="ITEM_TEE_3_2">#REF!</definedName>
    <definedName name="ITEM_TEE_4X4" localSheetId="37">#REF!</definedName>
    <definedName name="ITEM_TEE_4X4" localSheetId="10">#REF!</definedName>
    <definedName name="ITEM_TEE_4X4">#REF!</definedName>
    <definedName name="ITEM_TEFLON" localSheetId="37">#REF!</definedName>
    <definedName name="ITEM_TEFLON" localSheetId="10">#REF!</definedName>
    <definedName name="ITEM_TEFLON">#REF!</definedName>
    <definedName name="ITEM_VENTO" localSheetId="37">#REF!</definedName>
    <definedName name="ITEM_VENTO" localSheetId="10">#REF!</definedName>
    <definedName name="ITEM_VENTO">#REF!</definedName>
    <definedName name="ITEM1" localSheetId="37">#REF!</definedName>
    <definedName name="ITEM1" localSheetId="10">#REF!</definedName>
    <definedName name="ITEM1">#REF!</definedName>
    <definedName name="ITEM15" localSheetId="37">#REF!</definedName>
    <definedName name="ITEM15" localSheetId="10">#REF!</definedName>
    <definedName name="ITEM15">#REF!</definedName>
    <definedName name="ITEM2" localSheetId="37">#REF!</definedName>
    <definedName name="ITEM2" localSheetId="10">#REF!</definedName>
    <definedName name="ITEM2">#REF!</definedName>
    <definedName name="ITEM2.10">[89]APU!$E$14843</definedName>
    <definedName name="ITEM2.11">[89]APU!$E$14904</definedName>
    <definedName name="ITEM2.12">[89]APU!$E$14965</definedName>
    <definedName name="ITEM201.1" localSheetId="10">#REF!</definedName>
    <definedName name="ITEM201.1">#REF!</definedName>
    <definedName name="ITEM201.2" localSheetId="10">#REF!</definedName>
    <definedName name="ITEM201.2">#REF!</definedName>
    <definedName name="ITEM201.3" localSheetId="10">#REF!</definedName>
    <definedName name="ITEM201.3">#REF!</definedName>
    <definedName name="ITEM210.2" localSheetId="10">#REF!</definedName>
    <definedName name="ITEM210.2">#REF!</definedName>
    <definedName name="ITEM210.3" localSheetId="10">#REF!</definedName>
    <definedName name="ITEM210.3">#REF!</definedName>
    <definedName name="ITEM211.1" localSheetId="10">#REF!</definedName>
    <definedName name="ITEM211.1">#REF!</definedName>
    <definedName name="ITEM220.1" localSheetId="10">#REF!</definedName>
    <definedName name="ITEM220.1">#REF!</definedName>
    <definedName name="ITEM230" localSheetId="10">#REF!</definedName>
    <definedName name="ITEM230">#REF!</definedName>
    <definedName name="ITEM3" localSheetId="43">#REF!</definedName>
    <definedName name="ITEM3" localSheetId="31">#REF!</definedName>
    <definedName name="ITEM3" localSheetId="38">#REF!</definedName>
    <definedName name="ITEM3" localSheetId="37">#REF!</definedName>
    <definedName name="ITEM3" localSheetId="41">#REF!</definedName>
    <definedName name="ITEM3" localSheetId="10">#REF!</definedName>
    <definedName name="ITEM3" localSheetId="40">#REF!</definedName>
    <definedName name="ITEM3" localSheetId="36">#REF!</definedName>
    <definedName name="ITEM3">#REF!</definedName>
    <definedName name="ITEM3.15">[89]APU!$E$8621</definedName>
    <definedName name="ITEM3.16">[89]APU!$E$8682</definedName>
    <definedName name="ITEM3.17">[89]APU!$E$8743</definedName>
    <definedName name="ITEM3.18">[89]APU!$E$8804</definedName>
    <definedName name="ITEM3.19">[89]APU!$E$8865</definedName>
    <definedName name="ITEM3.20">[89]APU!$E$8926</definedName>
    <definedName name="ITEM3.21">[89]APU!$E$11915</definedName>
    <definedName name="ITEM3.22">[89]APU!$E$14477</definedName>
    <definedName name="ITEM3.23">[89]APU!$E$15087</definedName>
    <definedName name="item320" localSheetId="10">#REF!</definedName>
    <definedName name="item320">#REF!</definedName>
    <definedName name="ITEM330" localSheetId="10">#REF!</definedName>
    <definedName name="ITEM330">#REF!</definedName>
    <definedName name="ITEM4.20">[89]APU!$E$9170</definedName>
    <definedName name="ITEM4.21">[89]APU!$E$9231</definedName>
    <definedName name="ITEM4.22">[89]APU!$E$9292</definedName>
    <definedName name="ITEM4.23">[89]APU!$E$9353</definedName>
    <definedName name="ITEM4.24">[89]APU!$E$9414</definedName>
    <definedName name="ITEM4.25">[89]APU!$E$9475</definedName>
    <definedName name="ITEM4.26">[89]APU!$E$9536</definedName>
    <definedName name="ITEM4.27">[89]APU!$E$9597</definedName>
    <definedName name="ITEM4.28">[89]APU!$E$9658</definedName>
    <definedName name="ITEM4.29">[89]APU!$E$9719</definedName>
    <definedName name="ITEM4.30">[89]APU!$E$9780</definedName>
    <definedName name="ITEM4.31">[89]APU!$E$9841</definedName>
    <definedName name="ITEM4.32">[89]APU!$E$9902</definedName>
    <definedName name="ITEM4.33">[89]APU!$E$9963</definedName>
    <definedName name="ITEM4.34">[89]APU!$E$10024</definedName>
    <definedName name="ITEM4.35">[89]APU!$E$11549</definedName>
    <definedName name="ITEM4.36">[89]APU!$E$11610</definedName>
    <definedName name="ITEM4.37">[89]APU!$E$15941</definedName>
    <definedName name="ITEM4.38">[89]APU!$E$15148</definedName>
    <definedName name="ITEM4.39">[89]APU!$E$14233</definedName>
    <definedName name="ITEM4.40">[89]APU!$E$14294</definedName>
    <definedName name="ITEM4.41">[89]APU!$E$14355</definedName>
    <definedName name="ITEM4.42">[89]APU!$E$14416</definedName>
    <definedName name="ITEM4.43">[89]APU!$E$14538</definedName>
    <definedName name="ITEM4.44">[89]APU!$E$16002</definedName>
    <definedName name="ITEM4.45">[89]APU!$E$16063</definedName>
    <definedName name="ITEM4.46">[89]APU!$E$14660</definedName>
    <definedName name="ITEM410" localSheetId="10">#REF!</definedName>
    <definedName name="ITEM410">#REF!</definedName>
    <definedName name="ITEM420" localSheetId="10">#REF!</definedName>
    <definedName name="ITEM420">#REF!</definedName>
    <definedName name="ITEM450" localSheetId="10">#REF!</definedName>
    <definedName name="ITEM450">#REF!</definedName>
    <definedName name="ITEM5.100">[89]APU!$E$12403</definedName>
    <definedName name="ITEM5.101">[89]APU!$E$12464</definedName>
    <definedName name="ITEM5.104">[89]APU!$E$12525</definedName>
    <definedName name="ITEM5.105">[89]APU!$E$12586</definedName>
    <definedName name="ITEM5.106">[89]APU!$E$12647</definedName>
    <definedName name="ITEM5.107">[89]APU!$E$12708</definedName>
    <definedName name="ITEM5.108">[89]APU!$E$12769</definedName>
    <definedName name="ITEM5.109">[89]APU!$E$12830</definedName>
    <definedName name="ITEM5.111">[89]APU!$E$12891</definedName>
    <definedName name="ITEM5.112">[89]APU!$E$12952</definedName>
    <definedName name="ITEM5.113">[89]APU!$E$14721</definedName>
    <definedName name="ITEM5.114">[89]APU!$E$14782</definedName>
    <definedName name="ITEM5.115">[89]APU!$E$15026</definedName>
    <definedName name="ITEM5.53">[89]APU!$E$10085</definedName>
    <definedName name="ITEM5.54">[89]APU!$E$10146</definedName>
    <definedName name="ITEM5.55">[89]APU!$E$10207</definedName>
    <definedName name="ITEM5.56">[89]APU!$E$10268</definedName>
    <definedName name="ITEM5.57">[89]APU!$E$10329</definedName>
    <definedName name="ITEM5.58">[89]APU!$E$10390</definedName>
    <definedName name="ITEM5.59">[89]APU!$E$10451</definedName>
    <definedName name="ITEM5.60">[89]APU!$E$10512</definedName>
    <definedName name="ITEM5.61">[89]APU!$E$10573</definedName>
    <definedName name="ITEM5.62">[89]APU!$E$10634</definedName>
    <definedName name="ITEM5.63">[89]APU!$E$10695</definedName>
    <definedName name="ITEM5.64">[89]APU!$E$10756</definedName>
    <definedName name="ITEM5.65">[89]APU!$E$10817</definedName>
    <definedName name="ITEM5.66">[89]APU!$E$10878</definedName>
    <definedName name="ITEM5.67">[89]APU!$E$10939</definedName>
    <definedName name="ITEM5.68">[89]APU!$E$11000</definedName>
    <definedName name="ITEM5.69">[89]APU!$E$11061</definedName>
    <definedName name="ITEM5.70">[89]APU!$E$11122</definedName>
    <definedName name="ITEM5.71">[89]APU!$E$11183</definedName>
    <definedName name="ITEM5.72">[89]APU!$E$11976</definedName>
    <definedName name="ITEM5.73">[89]APU!$E$12037</definedName>
    <definedName name="ITEM5.74">[89]APU!$E$12098</definedName>
    <definedName name="ITEM5.77">[89]APU!$E$12159</definedName>
    <definedName name="ITEM5.78">[89]APU!$E$12281</definedName>
    <definedName name="ITEM5.79">[89]APU!$E$12342</definedName>
    <definedName name="ITEM5.80">[89]APU!$E$12220</definedName>
    <definedName name="ITEM5.82">[89]APU!$E$13989</definedName>
    <definedName name="ITEM5.83">[89]APU!$E$14050</definedName>
    <definedName name="ITEM5.84">[89]APU!$E$13318</definedName>
    <definedName name="ITEM5.85">[89]APU!$E$13379</definedName>
    <definedName name="ITEM5.86">[89]APU!$E$13440</definedName>
    <definedName name="ITEM5.87">[89]APU!$E$13501</definedName>
    <definedName name="ITEM5.88">[89]APU!$E$13562</definedName>
    <definedName name="ITEM5.89">[89]APU!$E$13623</definedName>
    <definedName name="ITEM5.90">[89]APU!$E$13684</definedName>
    <definedName name="ITEM5.91">[89]APU!$E$13745</definedName>
    <definedName name="ITEM5.92">[89]APU!$E$13806</definedName>
    <definedName name="ITEM5.93">[89]APU!$E$13867</definedName>
    <definedName name="ITEM5.94">[89]APU!$E$13928</definedName>
    <definedName name="ITEM5.95">[89]APU!$E$13013</definedName>
    <definedName name="ITEM5.96">[89]APU!$E$13074</definedName>
    <definedName name="ITEM5.97">[89]APU!$E$13135</definedName>
    <definedName name="ITEM5.98">[89]APU!$E$13196</definedName>
    <definedName name="ITEM5.99">[89]APU!$E$13257</definedName>
    <definedName name="ITEM521">[86]ITEMS!$A$522</definedName>
    <definedName name="ITEM6.1" localSheetId="43">#REF!</definedName>
    <definedName name="ITEM6.1" localSheetId="31">#REF!</definedName>
    <definedName name="ITEM6.1" localSheetId="38">#REF!</definedName>
    <definedName name="ITEM6.1" localSheetId="37">#REF!</definedName>
    <definedName name="ITEM6.1" localSheetId="41">#REF!</definedName>
    <definedName name="ITEM6.1" localSheetId="10">#REF!</definedName>
    <definedName name="ITEM6.1" localSheetId="40">#REF!</definedName>
    <definedName name="ITEM6.1" localSheetId="36">#REF!</definedName>
    <definedName name="ITEM6.1">#REF!</definedName>
    <definedName name="ITEM610" localSheetId="10">#REF!</definedName>
    <definedName name="ITEM610">#REF!</definedName>
    <definedName name="ITEM630.4" localSheetId="10">#REF!</definedName>
    <definedName name="ITEM630.4">#REF!</definedName>
    <definedName name="ITEM630.5" localSheetId="10">#REF!</definedName>
    <definedName name="ITEM630.5">#REF!</definedName>
    <definedName name="ITEM630.6" localSheetId="10">#REF!</definedName>
    <definedName name="ITEM630.6">#REF!</definedName>
    <definedName name="ITEM630.7" localSheetId="10">#REF!</definedName>
    <definedName name="ITEM630.7">#REF!</definedName>
    <definedName name="ITEM630.8" localSheetId="10">#REF!</definedName>
    <definedName name="ITEM630.8">#REF!</definedName>
    <definedName name="ITEM632" localSheetId="10">#REF!</definedName>
    <definedName name="ITEM632">#REF!</definedName>
    <definedName name="ITEM640" localSheetId="10">#REF!</definedName>
    <definedName name="ITEM640">#REF!</definedName>
    <definedName name="ITEM661" localSheetId="10">#REF!</definedName>
    <definedName name="ITEM661">#REF!</definedName>
    <definedName name="ITEM671" localSheetId="10">#REF!</definedName>
    <definedName name="ITEM671">#REF!</definedName>
    <definedName name="ITEM681" localSheetId="10">#REF!</definedName>
    <definedName name="ITEM681">#REF!</definedName>
    <definedName name="ITEM7.1">[89]APU!$E$7589</definedName>
    <definedName name="ITEM7.10">[89]APU!$E$8138</definedName>
    <definedName name="ITEM7.11">[89]APU!$E$8199</definedName>
    <definedName name="ITEM7.12">[89]APU!$E$8259</definedName>
    <definedName name="ITEM7.13">[89]APU!$E$8320</definedName>
    <definedName name="ITEM7.14">[89]APU!$E$8381</definedName>
    <definedName name="ITEM7.15">[89]APU!$E$8442</definedName>
    <definedName name="ITEM7.16">[89]APU!$E$8560</definedName>
    <definedName name="ITEM7.17">[89]APU!$E$11244</definedName>
    <definedName name="ITEM7.18">[89]APU!$E$11305</definedName>
    <definedName name="ITEM7.19">[89]APU!$E$11366</definedName>
    <definedName name="ITEM7.2">[89]APU!$E$7650</definedName>
    <definedName name="ITEM7.20">[89]APU!$E$11427</definedName>
    <definedName name="ITEM7.21">[89]APU!$E$11488</definedName>
    <definedName name="ITEM7.22">[89]APU!$E$11671</definedName>
    <definedName name="ITEM7.23">[89]APU!$E$11732</definedName>
    <definedName name="ITEM7.24">[89]APU!$E$14599</definedName>
    <definedName name="ITEM7.25">[89]APU!$E$15209</definedName>
    <definedName name="ITEM7.26">[89]APU!$E$15270</definedName>
    <definedName name="ITEM7.27">[89]APU!$E$15331</definedName>
    <definedName name="ITEM7.28">[89]APU!$E$15392</definedName>
    <definedName name="ITEM7.29">[89]APU!$E$15453</definedName>
    <definedName name="ITEM7.3">[89]APU!$E$7711</definedName>
    <definedName name="ITEM7.30">[89]APU!$E$15514</definedName>
    <definedName name="ITEM7.31">[89]APU!$E$15575</definedName>
    <definedName name="ITEM7.32">[89]APU!$E$15636</definedName>
    <definedName name="ITEM7.33">[89]APU!$E$15697</definedName>
    <definedName name="ITEM7.34">[89]APU!$E$15758</definedName>
    <definedName name="ITEM7.35">[89]APU!$E$15819</definedName>
    <definedName name="ITEM7.4">[89]APU!$E$7772</definedName>
    <definedName name="ITEM7.5">[89]APU!$E$7833</definedName>
    <definedName name="ITEM7.6">[89]APU!$E$7894</definedName>
    <definedName name="ITEM7.7">[89]APU!$E$7955</definedName>
    <definedName name="ITEM7.8">[89]APU!$E$8016</definedName>
    <definedName name="ITEM7.9">[89]APU!$E$8077</definedName>
    <definedName name="ITEM704" localSheetId="10">#REF!</definedName>
    <definedName name="ITEM704">#REF!</definedName>
    <definedName name="ITEM720" localSheetId="10">#REF!</definedName>
    <definedName name="ITEM720">#REF!</definedName>
    <definedName name="ITEM900" localSheetId="10">#REF!</definedName>
    <definedName name="ITEM900">#REF!</definedName>
    <definedName name="ITEMCOD90" localSheetId="43">#REF!</definedName>
    <definedName name="ITEMCOD90" localSheetId="31">#REF!</definedName>
    <definedName name="ITEMCOD90" localSheetId="38">#REF!</definedName>
    <definedName name="ITEMCOD90" localSheetId="37">#REF!</definedName>
    <definedName name="ITEMCOD90" localSheetId="41">#REF!</definedName>
    <definedName name="ITEMCOD90" localSheetId="10">#REF!</definedName>
    <definedName name="ITEMCOD90" localSheetId="40">#REF!</definedName>
    <definedName name="ITEMCOD90" localSheetId="36">#REF!</definedName>
    <definedName name="ITEMCOD90">#REF!</definedName>
    <definedName name="ItemCodos" localSheetId="31">#REF!</definedName>
    <definedName name="ItemCodos" localSheetId="10">#REF!</definedName>
    <definedName name="ItemCodos">#REF!</definedName>
    <definedName name="items">[56]ITEMS!$B$6:$B$176</definedName>
    <definedName name="ITEN_2_FILTRO" localSheetId="43">#REF!</definedName>
    <definedName name="ITEN_2_FILTRO" localSheetId="31">#REF!</definedName>
    <definedName name="ITEN_2_FILTRO" localSheetId="38">#REF!</definedName>
    <definedName name="ITEN_2_FILTRO" localSheetId="37">#REF!</definedName>
    <definedName name="ITEN_2_FILTRO" localSheetId="41">#REF!</definedName>
    <definedName name="ITEN_2_FILTRO" localSheetId="10">#REF!</definedName>
    <definedName name="ITEN_2_FILTRO">#REF!</definedName>
    <definedName name="ITEN320" localSheetId="10">#REF!</definedName>
    <definedName name="ITEN320">#REF!</definedName>
    <definedName name="ITENM_DOMIC" localSheetId="43">#REF!</definedName>
    <definedName name="ITENM_DOMIC" localSheetId="31">#REF!</definedName>
    <definedName name="ITENM_DOMIC" localSheetId="38">#REF!</definedName>
    <definedName name="ITENM_DOMIC" localSheetId="37">#REF!</definedName>
    <definedName name="ITENM_DOMIC" localSheetId="41">#REF!</definedName>
    <definedName name="ITENM_DOMIC" localSheetId="10">#REF!</definedName>
    <definedName name="ITENM_DOMIC">#REF!</definedName>
    <definedName name="IUI" localSheetId="4"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31">[9]Gastos!#REF!</definedName>
    <definedName name="iva">[9]Gastos!#REF!</definedName>
    <definedName name="iyuiuyi" localSheetId="4"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j" localSheetId="11" hidden="1">'[126]Datos-Gráfica'!#REF!</definedName>
    <definedName name="j" localSheetId="12" hidden="1">'[126]Datos-Gráfica'!#REF!</definedName>
    <definedName name="j" localSheetId="13" hidden="1">'[126]Datos-Gráfica'!#REF!</definedName>
    <definedName name="j" localSheetId="14" hidden="1">'[126]Datos-Gráfica'!#REF!</definedName>
    <definedName name="j" localSheetId="15" hidden="1">'[126]Datos-Gráfica'!#REF!</definedName>
    <definedName name="j" localSheetId="16" hidden="1">'[126]Datos-Gráfica'!#REF!</definedName>
    <definedName name="j" localSheetId="17" hidden="1">'[126]Datos-Gráfica'!#REF!</definedName>
    <definedName name="j" localSheetId="18" hidden="1">'[126]Datos-Gráfica'!#REF!</definedName>
    <definedName name="j" localSheetId="19" hidden="1">'[126]Datos-Gráfica'!#REF!</definedName>
    <definedName name="j" localSheetId="20" hidden="1">'[126]Datos-Gráfica'!#REF!</definedName>
    <definedName name="j" localSheetId="29" hidden="1">'[126]Datos-Gráfica'!#REF!</definedName>
    <definedName name="j" localSheetId="30" hidden="1">'[126]Datos-Gráfica'!#REF!</definedName>
    <definedName name="j" localSheetId="21" hidden="1">'[126]Datos-Gráfica'!#REF!</definedName>
    <definedName name="j" localSheetId="22" hidden="1">'[126]Datos-Gráfica'!#REF!</definedName>
    <definedName name="j" localSheetId="23" hidden="1">'[126]Datos-Gráfica'!#REF!</definedName>
    <definedName name="j" localSheetId="24" hidden="1">'[126]Datos-Gráfica'!#REF!</definedName>
    <definedName name="j" localSheetId="25" hidden="1">'[126]Datos-Gráfica'!#REF!</definedName>
    <definedName name="j" localSheetId="26" hidden="1">'[126]Datos-Gráfica'!#REF!</definedName>
    <definedName name="j" localSheetId="27" hidden="1">'[126]Datos-Gráfica'!#REF!</definedName>
    <definedName name="j" localSheetId="28" hidden="1">'[126]Datos-Gráfica'!#REF!</definedName>
    <definedName name="j" localSheetId="31">#REF!</definedName>
    <definedName name="j" hidden="1">'[126]Datos-Gráfica'!#REF!</definedName>
    <definedName name="Ja" localSheetId="43">#REF!</definedName>
    <definedName name="Ja" localSheetId="31">#REF!</definedName>
    <definedName name="Ja" localSheetId="38">#REF!</definedName>
    <definedName name="Ja" localSheetId="37">#REF!</definedName>
    <definedName name="Ja" localSheetId="41">#REF!</definedName>
    <definedName name="Ja" localSheetId="10">#REF!</definedName>
    <definedName name="Ja">#REF!</definedName>
    <definedName name="JACK_RYAN" localSheetId="31">#REF!</definedName>
    <definedName name="JACK_RYAN" localSheetId="10">#REF!</definedName>
    <definedName name="JACK_RYAN">#REF!</definedName>
    <definedName name="jan02a" localSheetId="31">#REF!</definedName>
    <definedName name="jan02a" localSheetId="10">#REF!</definedName>
    <definedName name="jan02a">#REF!</definedName>
    <definedName name="JAPF" localSheetId="31">#REF!</definedName>
    <definedName name="JAPF" localSheetId="10">#REF!</definedName>
    <definedName name="JAPF">#REF!</definedName>
    <definedName name="Jb" localSheetId="43">#REF!</definedName>
    <definedName name="Jb" localSheetId="38">#REF!</definedName>
    <definedName name="Jb" localSheetId="37">#REF!</definedName>
    <definedName name="Jb" localSheetId="41">#REF!</definedName>
    <definedName name="Jb" localSheetId="10">#REF!</definedName>
    <definedName name="Jb">#REF!</definedName>
    <definedName name="Jc" localSheetId="43">#REF!</definedName>
    <definedName name="Jc" localSheetId="38">#REF!</definedName>
    <definedName name="Jc" localSheetId="37">#REF!</definedName>
    <definedName name="Jc" localSheetId="41">#REF!</definedName>
    <definedName name="Jc" localSheetId="10">#REF!</definedName>
    <definedName name="Jc">#REF!</definedName>
    <definedName name="Jd" localSheetId="37">#REF!</definedName>
    <definedName name="Jd" localSheetId="10">#REF!</definedName>
    <definedName name="Jd">#REF!</definedName>
    <definedName name="jdh" localSheetId="4"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 localSheetId="37">#REF!</definedName>
    <definedName name="Je" localSheetId="10">#REF!</definedName>
    <definedName name="Je">#REF!</definedName>
    <definedName name="jeytj" localSheetId="4"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 localSheetId="37">#REF!</definedName>
    <definedName name="Jf" localSheetId="10">#REF!</definedName>
    <definedName name="Jf">#REF!</definedName>
    <definedName name="jfhjfrt" localSheetId="4"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 localSheetId="31">#REF!</definedName>
    <definedName name="jh" localSheetId="10">#REF!</definedName>
    <definedName name="jh">#REF!</definedName>
    <definedName name="jhg" localSheetId="4"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31">#REF!</definedName>
    <definedName name="jj" localSheetId="10">#REF!</definedName>
    <definedName name="jj">#REF!</definedName>
    <definedName name="jjfq" localSheetId="4"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localSheetId="31">#REF!</definedName>
    <definedName name="jjj" localSheetId="10">#REF!</definedName>
    <definedName name="jjj">#REF!</definedName>
    <definedName name="jjjhjddfg" localSheetId="4"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jjjjjjjjjjj" localSheetId="31">#REF!</definedName>
    <definedName name="jjjjjjjjjjjjjjj" localSheetId="10">#REF!</definedName>
    <definedName name="jjjjjjjjjjjjjjj">#REF!</definedName>
    <definedName name="jjjjju" localSheetId="4"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 localSheetId="31">#REF!</definedName>
    <definedName name="jk" localSheetId="10">#REF!</definedName>
    <definedName name="jk">#REF!</definedName>
    <definedName name="jkjh" localSheetId="31">#REF!</definedName>
    <definedName name="jkjh" localSheetId="10">#REF!</definedName>
    <definedName name="jkjh">#REF!</definedName>
    <definedName name="jkk" localSheetId="4"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4" hidden="1">{"TAB1",#N/A,TRUE,"GENERAL";"TAB2",#N/A,TRUE,"GENERAL";"TAB3",#N/A,TRUE,"GENERAL";"TAB4",#N/A,TRUE,"GENERAL";"TAB5",#N/A,TRUE,"GENERAL"}</definedName>
    <definedName name="jkl" localSheetId="10" hidden="1">{"TAB1",#N/A,TRUE,"GENERAL";"TAB2",#N/A,TRUE,"GENERAL";"TAB3",#N/A,TRUE,"GENERAL";"TAB4",#N/A,TRUE,"GENERAL";"TAB5",#N/A,TRUE,"GENERAL"}</definedName>
    <definedName name="jkl" hidden="1">{"TAB1",#N/A,TRUE,"GENERAL";"TAB2",#N/A,TRUE,"GENERAL";"TAB3",#N/A,TRUE,"GENERAL";"TAB4",#N/A,TRUE,"GENERAL";"TAB5",#N/A,TRUE,"GENERAL"}</definedName>
    <definedName name="jklj" localSheetId="31" hidden="1">#REF!</definedName>
    <definedName name="jklj" localSheetId="10" hidden="1">#REF!</definedName>
    <definedName name="jklj" hidden="1">#REF!</definedName>
    <definedName name="jn" localSheetId="31">#REF!</definedName>
    <definedName name="jn" localSheetId="10">#REF!</definedName>
    <definedName name="jn">#REF!</definedName>
    <definedName name="jñ" localSheetId="31">#REF!</definedName>
    <definedName name="jñ" localSheetId="10">#REF!</definedName>
    <definedName name="jñ">#REF!</definedName>
    <definedName name="jo" localSheetId="31">#REF!</definedName>
    <definedName name="jo" localSheetId="10">#REF!</definedName>
    <definedName name="jo">#REF!</definedName>
    <definedName name="Job_number" localSheetId="31">#REF!</definedName>
    <definedName name="Job_number" localSheetId="10">#REF!</definedName>
    <definedName name="Job_number">#REF!</definedName>
    <definedName name="JobNo" localSheetId="31">#REF!</definedName>
    <definedName name="JobNo" localSheetId="10">#REF!</definedName>
    <definedName name="JobNo">#REF!</definedName>
    <definedName name="jose" localSheetId="31">#REF!</definedName>
    <definedName name="jose" localSheetId="10">#REF!</definedName>
    <definedName name="jose">#REF!</definedName>
    <definedName name="jqm" localSheetId="31">#REF!</definedName>
    <definedName name="jqm" localSheetId="10">#REF!</definedName>
    <definedName name="jqm">#REF!</definedName>
    <definedName name="JRYJ" localSheetId="4"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t" localSheetId="31">#REF!</definedName>
    <definedName name="jt" localSheetId="10">#REF!</definedName>
    <definedName name="jt">#REF!</definedName>
    <definedName name="jtyj" localSheetId="4"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egoIncrustables" localSheetId="35">#REF!</definedName>
    <definedName name="JuegoIncrustables" localSheetId="4">#REF!</definedName>
    <definedName name="JuegoIncrustables" localSheetId="45">#REF!</definedName>
    <definedName name="JuegoIncrustables" localSheetId="10">#REF!</definedName>
    <definedName name="JuegoIncrustables">#REF!</definedName>
    <definedName name="jui" localSheetId="31">#REF!</definedName>
    <definedName name="jui" localSheetId="10">#REF!</definedName>
    <definedName name="jui">#REF!</definedName>
    <definedName name="juj" localSheetId="4"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l00" localSheetId="31">[9]Dólar!#REF!</definedName>
    <definedName name="jul00">[9]Dólar!#REF!</definedName>
    <definedName name="jun" localSheetId="31">#REF!</definedName>
    <definedName name="jun" localSheetId="10">#REF!</definedName>
    <definedName name="jun">#REF!</definedName>
    <definedName name="jun00" localSheetId="31">[9]Dólar!#REF!</definedName>
    <definedName name="jun00">[9]Dólar!#REF!</definedName>
    <definedName name="JUNE3" localSheetId="31">#REF!</definedName>
    <definedName name="JUNE3" localSheetId="10">#REF!</definedName>
    <definedName name="JUNE3">#REF!</definedName>
    <definedName name="junebs" localSheetId="31">#REF!</definedName>
    <definedName name="junebs" localSheetId="10">#REF!</definedName>
    <definedName name="junebs">#REF!</definedName>
    <definedName name="juneint" localSheetId="31">#REF!</definedName>
    <definedName name="juneint" localSheetId="10">#REF!</definedName>
    <definedName name="juneint">#REF!</definedName>
    <definedName name="juneint1" localSheetId="31">#REF!</definedName>
    <definedName name="juneint1" localSheetId="10">#REF!</definedName>
    <definedName name="juneint1">#REF!</definedName>
    <definedName name="juneint2" localSheetId="31">#REF!</definedName>
    <definedName name="juneint2" localSheetId="10">#REF!</definedName>
    <definedName name="juneint2">#REF!</definedName>
    <definedName name="JUNEINT3" localSheetId="31">#REF!</definedName>
    <definedName name="JUNEINT3" localSheetId="10">#REF!</definedName>
    <definedName name="JUNEINT3">#REF!</definedName>
    <definedName name="juuuhb" localSheetId="4"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uy" localSheetId="31">#REF!</definedName>
    <definedName name="juy" localSheetId="10">#REF!</definedName>
    <definedName name="juy">#REF!</definedName>
    <definedName name="jyjt7" localSheetId="4"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 localSheetId="31">#REF!</definedName>
    <definedName name="K" localSheetId="10">#REF!</definedName>
    <definedName name="K">#REF!</definedName>
    <definedName name="K0F1" localSheetId="37">#REF!</definedName>
    <definedName name="K0F1" localSheetId="10">#REF!</definedName>
    <definedName name="K0F1">#REF!</definedName>
    <definedName name="K0F2" localSheetId="37">#REF!</definedName>
    <definedName name="K0F2" localSheetId="10">#REF!</definedName>
    <definedName name="K0F2">#REF!</definedName>
    <definedName name="K10ALO" localSheetId="37">#REF!</definedName>
    <definedName name="K10ALO" localSheetId="10">#REF!</definedName>
    <definedName name="K10ALO">#REF!</definedName>
    <definedName name="K11ALO" localSheetId="37">#REF!</definedName>
    <definedName name="K11ALO" localSheetId="10">#REF!</definedName>
    <definedName name="K11ALO">#REF!</definedName>
    <definedName name="K1F1" localSheetId="37">#REF!</definedName>
    <definedName name="K1F1" localSheetId="10">#REF!</definedName>
    <definedName name="K1F1">#REF!</definedName>
    <definedName name="K1F2" localSheetId="37">#REF!</definedName>
    <definedName name="K1F2" localSheetId="10">#REF!</definedName>
    <definedName name="K1F2">#REF!</definedName>
    <definedName name="K2F1" localSheetId="37">#REF!</definedName>
    <definedName name="K2F1" localSheetId="10">#REF!</definedName>
    <definedName name="K2F1">#REF!</definedName>
    <definedName name="K2F2" localSheetId="37">#REF!</definedName>
    <definedName name="K2F2" localSheetId="10">#REF!</definedName>
    <definedName name="K2F2">#REF!</definedName>
    <definedName name="K3F1" localSheetId="37">#REF!</definedName>
    <definedName name="K3F1" localSheetId="10">#REF!</definedName>
    <definedName name="K3F1">#REF!</definedName>
    <definedName name="K3F2" localSheetId="37">#REF!</definedName>
    <definedName name="K3F2" localSheetId="10">#REF!</definedName>
    <definedName name="K3F2">#REF!</definedName>
    <definedName name="K4F1" localSheetId="37">#REF!</definedName>
    <definedName name="K4F1" localSheetId="10">#REF!</definedName>
    <definedName name="K4F1">#REF!</definedName>
    <definedName name="K4F2" localSheetId="37">#REF!</definedName>
    <definedName name="K4F2" localSheetId="10">#REF!</definedName>
    <definedName name="K4F2">#REF!</definedName>
    <definedName name="K5F1" localSheetId="37">#REF!</definedName>
    <definedName name="K5F1" localSheetId="10">#REF!</definedName>
    <definedName name="K5F1">#REF!</definedName>
    <definedName name="K5F2" localSheetId="37">#REF!</definedName>
    <definedName name="K5F2" localSheetId="10">#REF!</definedName>
    <definedName name="K5F2">#REF!</definedName>
    <definedName name="K6F1" localSheetId="37">#REF!</definedName>
    <definedName name="K6F1" localSheetId="10">#REF!</definedName>
    <definedName name="K6F1">#REF!</definedName>
    <definedName name="K6F2" localSheetId="37">#REF!</definedName>
    <definedName name="K6F2" localSheetId="10">#REF!</definedName>
    <definedName name="K6F2">#REF!</definedName>
    <definedName name="K7F1" localSheetId="37">#REF!</definedName>
    <definedName name="K7F1" localSheetId="10">#REF!</definedName>
    <definedName name="K7F1">#REF!</definedName>
    <definedName name="K7F2" localSheetId="37">#REF!</definedName>
    <definedName name="K7F2" localSheetId="10">#REF!</definedName>
    <definedName name="K7F2">#REF!</definedName>
    <definedName name="K8ALO" localSheetId="37">#REF!</definedName>
    <definedName name="K8ALO" localSheetId="10">#REF!</definedName>
    <definedName name="K8ALO">#REF!</definedName>
    <definedName name="K8F1" localSheetId="37">#REF!</definedName>
    <definedName name="K8F1" localSheetId="10">#REF!</definedName>
    <definedName name="K8F1">#REF!</definedName>
    <definedName name="K8F2" localSheetId="37">#REF!</definedName>
    <definedName name="K8F2" localSheetId="10">#REF!</definedName>
    <definedName name="K8F2">#REF!</definedName>
    <definedName name="K9ALO" localSheetId="37">#REF!</definedName>
    <definedName name="K9ALO" localSheetId="10">#REF!</definedName>
    <definedName name="K9ALO">#REF!</definedName>
    <definedName name="ka" localSheetId="31">#REF!</definedName>
    <definedName name="ka" localSheetId="10">#REF!</definedName>
    <definedName name="ka">#REF!</definedName>
    <definedName name="karen">'[85]2008 Capital Budget'!$E$2:$E$171,'[85]2008 Capital Budget'!$E$171:$E$172</definedName>
    <definedName name="KHGGH" localSheetId="4"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 localSheetId="31">#REF!</definedName>
    <definedName name="Ki" localSheetId="10">#REF!</definedName>
    <definedName name="Ki">#REF!</definedName>
    <definedName name="kikik" localSheetId="4"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io" localSheetId="31">#REF!</definedName>
    <definedName name="kio" localSheetId="10">#REF!</definedName>
    <definedName name="kio">#REF!</definedName>
    <definedName name="kip" localSheetId="31">#REF!</definedName>
    <definedName name="kip" localSheetId="10">#REF!</definedName>
    <definedName name="kip">#REF!</definedName>
    <definedName name="KitCarretera" localSheetId="31">#REF!</definedName>
    <definedName name="KitCarretera" localSheetId="10">#REF!</definedName>
    <definedName name="KitCarretera">#REF!</definedName>
    <definedName name="KitCarreteraCostos" localSheetId="31">#REF!</definedName>
    <definedName name="KitCarreteraCostos" localSheetId="10">#REF!</definedName>
    <definedName name="KitCarreteraCostos">#REF!</definedName>
    <definedName name="Kiunga_Elec">[108]Inputs!$J$26</definedName>
    <definedName name="KJH" localSheetId="31">#REF!</definedName>
    <definedName name="KJH" localSheetId="10">#REF!</definedName>
    <definedName name="KJH">#REF!</definedName>
    <definedName name="kjhkd" localSheetId="4"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k" localSheetId="4"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kjk" localSheetId="31">#REF!</definedName>
    <definedName name="kjkjk" localSheetId="10">#REF!</definedName>
    <definedName name="kjkjk">#REF!</definedName>
    <definedName name="kjljkl" localSheetId="31">#REF!</definedName>
    <definedName name="kjljkl" localSheetId="10">#REF!</definedName>
    <definedName name="kjljkl">#REF!</definedName>
    <definedName name="kjtrkjr" localSheetId="4"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 localSheetId="31">#REF!</definedName>
    <definedName name="kk" localSheetId="10">#REF!</definedName>
    <definedName name="kk">#REF!</definedName>
    <definedName name="kkkki" localSheetId="4"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kkkkkk" localSheetId="31">#REF!</definedName>
    <definedName name="kkkkkkk" localSheetId="10">#REF!</definedName>
    <definedName name="kkkkkkk">#REF!</definedName>
    <definedName name="kkkkkkkk" localSheetId="31">#REF!</definedName>
    <definedName name="kkkkkkkk" localSheetId="10">#REF!</definedName>
    <definedName name="kkkkkkkk">#REF!</definedName>
    <definedName name="kkkkkkkkkkk" localSheetId="31">#REF!</definedName>
    <definedName name="kkkkkkkkkkk" localSheetId="10">#REF!</definedName>
    <definedName name="kkkkkkkkkkk">#REF!</definedName>
    <definedName name="KL" localSheetId="31">#REF!</definedName>
    <definedName name="KL" localSheetId="10">#REF!</definedName>
    <definedName name="KL">#REF!</definedName>
    <definedName name="kñy" localSheetId="31">#REF!</definedName>
    <definedName name="kñy" localSheetId="10">#REF!</definedName>
    <definedName name="kñy">#REF!</definedName>
    <definedName name="ko">[127]items!$C$4:$J$247</definedName>
    <definedName name="krtrk" localSheetId="4"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s">[36]Hoja2!$D$13</definedName>
    <definedName name="KTES_AL" localSheetId="31">#REF!</definedName>
    <definedName name="KTES_AL" localSheetId="10">#REF!</definedName>
    <definedName name="KTES_AL">#REF!</definedName>
    <definedName name="KU">[53]TABLAS!$D$252:$D$256</definedName>
    <definedName name="kuh" localSheetId="31">#REF!</definedName>
    <definedName name="kuh" localSheetId="10">#REF!</definedName>
    <definedName name="kuh">#REF!</definedName>
    <definedName name="kuy" localSheetId="31">#REF!</definedName>
    <definedName name="kuy" localSheetId="10">#REF!</definedName>
    <definedName name="kuy">#REF!</definedName>
    <definedName name="kyr" localSheetId="4"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 localSheetId="31">[12]CALCULO!#REF!</definedName>
    <definedName name="L">[12]CALCULO!#REF!</definedName>
    <definedName name="L_L">#N/A</definedName>
    <definedName name="L21_001">[128]APUs!$G$31</definedName>
    <definedName name="l21_002">[128]APUs!$G$63</definedName>
    <definedName name="l21_003">[128]APUs!$G$123</definedName>
    <definedName name="l21_004">[128]APUs!$G$93</definedName>
    <definedName name="l21_005">[128]APUs!$G$183</definedName>
    <definedName name="l21_006">[128]APUs!$G$213</definedName>
    <definedName name="l21_007">[128]APUs!$G$243</definedName>
    <definedName name="l21_008">[128]APUs!$G$273</definedName>
    <definedName name="l21_009">[128]APUs!$G$303</definedName>
    <definedName name="l21_011">[128]APUs!$G$363</definedName>
    <definedName name="l21_012">[128]APUs!$G$393</definedName>
    <definedName name="l21_013">[128]APUs!$G$423</definedName>
    <definedName name="l21_014">[128]APUs!$G$513</definedName>
    <definedName name="l21_015">[128]APUs!$G$483</definedName>
    <definedName name="l21_016">[128]APUs!$G$543</definedName>
    <definedName name="l21_017">[128]APUs!$G$753</definedName>
    <definedName name="l21_018">[128]APUs!$G$573</definedName>
    <definedName name="l21_019">[128]APUs!$G$693</definedName>
    <definedName name="l21_020">[128]APUs!$G$723</definedName>
    <definedName name="l21_021">[128]APUs!$G$633</definedName>
    <definedName name="L21_022">[128]APUs!$G$663</definedName>
    <definedName name="l21_023">[128]APUs!$G$783</definedName>
    <definedName name="l21_024">[128]APUs!$G$813</definedName>
    <definedName name="l21_025">[128]APUs!$G$843</definedName>
    <definedName name="l21_026">[128]APUs!$G$1263</definedName>
    <definedName name="l21_027">[128]APUs!$G$873</definedName>
    <definedName name="l21_028">[128]APUs!$G$963</definedName>
    <definedName name="l21_029">[128]APUs!$G$903</definedName>
    <definedName name="l21_030">[128]APUs!$G$933</definedName>
    <definedName name="l21_032">[128]APUs!$G$993</definedName>
    <definedName name="l21_033">[128]APUs!$G$1023</definedName>
    <definedName name="l21_034">[128]APUs!$G$1053</definedName>
    <definedName name="l21_035">[128]APUs!$G$1083</definedName>
    <definedName name="l21_036">[128]APUs!$G$1113</definedName>
    <definedName name="l21_038">[128]APUs!$G$1143</definedName>
    <definedName name="l21_039">[128]APUs!$G$1173</definedName>
    <definedName name="l21_040">[128]APUs!$G$1203</definedName>
    <definedName name="l21_042">[128]APUs!$G$1233</definedName>
    <definedName name="La" localSheetId="11">#REF!</definedName>
    <definedName name="La" localSheetId="12">#REF!</definedName>
    <definedName name="La" localSheetId="13">#REF!</definedName>
    <definedName name="La" localSheetId="14">#REF!</definedName>
    <definedName name="La" localSheetId="15">#REF!</definedName>
    <definedName name="La" localSheetId="16">#REF!</definedName>
    <definedName name="La" localSheetId="17">#REF!</definedName>
    <definedName name="La" localSheetId="18">#REF!</definedName>
    <definedName name="La" localSheetId="19">#REF!</definedName>
    <definedName name="La" localSheetId="20">#REF!</definedName>
    <definedName name="La" localSheetId="29">#REF!</definedName>
    <definedName name="La" localSheetId="30">#REF!</definedName>
    <definedName name="La" localSheetId="21">#REF!</definedName>
    <definedName name="La" localSheetId="22">#REF!</definedName>
    <definedName name="La" localSheetId="23">#REF!</definedName>
    <definedName name="La" localSheetId="24">#REF!</definedName>
    <definedName name="La" localSheetId="25">#REF!</definedName>
    <definedName name="La" localSheetId="26">#REF!</definedName>
    <definedName name="La" localSheetId="27">#REF!</definedName>
    <definedName name="La" localSheetId="28">#REF!</definedName>
    <definedName name="La" localSheetId="31">#REF!</definedName>
    <definedName name="La" localSheetId="37">#REF!</definedName>
    <definedName name="La" localSheetId="10">#REF!</definedName>
    <definedName name="La">#REF!</definedName>
    <definedName name="Labour">[79]Constants!$B$10</definedName>
    <definedName name="LADRILLO_COMUN" localSheetId="11">[20]Materiales!#REF!</definedName>
    <definedName name="LADRILLO_COMUN" localSheetId="12">[20]Materiales!#REF!</definedName>
    <definedName name="LADRILLO_COMUN" localSheetId="13">[20]Materiales!#REF!</definedName>
    <definedName name="LADRILLO_COMUN" localSheetId="14">[20]Materiales!#REF!</definedName>
    <definedName name="LADRILLO_COMUN" localSheetId="15">[20]Materiales!#REF!</definedName>
    <definedName name="LADRILLO_COMUN" localSheetId="16">[20]Materiales!#REF!</definedName>
    <definedName name="LADRILLO_COMUN" localSheetId="17">[20]Materiales!#REF!</definedName>
    <definedName name="LADRILLO_COMUN" localSheetId="18">[20]Materiales!#REF!</definedName>
    <definedName name="LADRILLO_COMUN" localSheetId="19">[20]Materiales!#REF!</definedName>
    <definedName name="LADRILLO_COMUN" localSheetId="20">[20]Materiales!#REF!</definedName>
    <definedName name="LADRILLO_COMUN" localSheetId="29">[20]Materiales!#REF!</definedName>
    <definedName name="LADRILLO_COMUN" localSheetId="30">[20]Materiales!#REF!</definedName>
    <definedName name="LADRILLO_COMUN" localSheetId="21">[20]Materiales!#REF!</definedName>
    <definedName name="LADRILLO_COMUN" localSheetId="22">[20]Materiales!#REF!</definedName>
    <definedName name="LADRILLO_COMUN" localSheetId="23">[20]Materiales!#REF!</definedName>
    <definedName name="LADRILLO_COMUN" localSheetId="24">[20]Materiales!#REF!</definedName>
    <definedName name="LADRILLO_COMUN" localSheetId="25">[20]Materiales!#REF!</definedName>
    <definedName name="LADRILLO_COMUN" localSheetId="26">[20]Materiales!#REF!</definedName>
    <definedName name="LADRILLO_COMUN" localSheetId="27">[20]Materiales!#REF!</definedName>
    <definedName name="LADRILLO_COMUN" localSheetId="28">[20]Materiales!#REF!</definedName>
    <definedName name="LADRILLO_COMUN">[20]Materiales!#REF!</definedName>
    <definedName name="Lamparas_2_48">'[26]LISTADO '!$F$107</definedName>
    <definedName name="Last_Row">#N/A</definedName>
    <definedName name="Lavamanos" localSheetId="35">#REF!</definedName>
    <definedName name="Lavamanos" localSheetId="4">#REF!</definedName>
    <definedName name="Lavamanos" localSheetId="45">#REF!</definedName>
    <definedName name="Lavamanos" localSheetId="10">#REF!</definedName>
    <definedName name="Lavamanos">#REF!</definedName>
    <definedName name="Lb" localSheetId="31">#REF!</definedName>
    <definedName name="Lb" localSheetId="37">#REF!</definedName>
    <definedName name="Lb" localSheetId="10">#REF!</definedName>
    <definedName name="Lb">#REF!</definedName>
    <definedName name="Ld" localSheetId="31">#REF!</definedName>
    <definedName name="Ld" localSheetId="37">#REF!</definedName>
    <definedName name="Ld" localSheetId="10">#REF!</definedName>
    <definedName name="Ld">#REF!</definedName>
    <definedName name="Le" localSheetId="31">#REF!</definedName>
    <definedName name="Le" localSheetId="37">#REF!</definedName>
    <definedName name="Le" localSheetId="10">#REF!</definedName>
    <definedName name="Le">#REF!</definedName>
    <definedName name="Left_Header" localSheetId="31" hidden="1">#REF!</definedName>
    <definedName name="Left_Header" localSheetId="10" hidden="1">#REF!</definedName>
    <definedName name="Left_Header" hidden="1">#REF!</definedName>
    <definedName name="lev0.1" localSheetId="37">#REF!</definedName>
    <definedName name="lev0.1" localSheetId="10">#REF!</definedName>
    <definedName name="lev0.1">#REF!</definedName>
    <definedName name="Lf" localSheetId="37">#REF!</definedName>
    <definedName name="Lf" localSheetId="10">#REF!</definedName>
    <definedName name="Lf">#REF!</definedName>
    <definedName name="Lh" localSheetId="37">#REF!</definedName>
    <definedName name="Lh" localSheetId="10">#REF!</definedName>
    <definedName name="Lh">#REF!</definedName>
    <definedName name="Li" localSheetId="37">#REF!</definedName>
    <definedName name="Li" localSheetId="10">#REF!</definedName>
    <definedName name="Li">#REF!</definedName>
    <definedName name="LICITACION" localSheetId="10">#REF!</definedName>
    <definedName name="LICITACION">#REF!</definedName>
    <definedName name="LIGBOQ" localSheetId="31">#REF!</definedName>
    <definedName name="LIGBOQ" localSheetId="10">#REF!</definedName>
    <definedName name="LIGBOQ">#REF!</definedName>
    <definedName name="LIGGARDE" localSheetId="31">#REF!</definedName>
    <definedName name="LIGGARDE" localSheetId="10">#REF!</definedName>
    <definedName name="LIGGARDE">#REF!</definedName>
    <definedName name="LIGRECAP" localSheetId="31">#REF!</definedName>
    <definedName name="LIGRECAP" localSheetId="10">#REF!</definedName>
    <definedName name="LIGRECAP">#REF!</definedName>
    <definedName name="LIGTITRE" localSheetId="31">#REF!</definedName>
    <definedName name="LIGTITRE" localSheetId="10">#REF!</definedName>
    <definedName name="LIGTITRE">#REF!</definedName>
    <definedName name="LIJOIJOI" localSheetId="31">#REF!</definedName>
    <definedName name="LIJOIJOI" localSheetId="10">#REF!</definedName>
    <definedName name="LIJOIJOI">#REF!</definedName>
    <definedName name="LIMATESA" localSheetId="37">#REF!</definedName>
    <definedName name="LIMATESA" localSheetId="10">#REF!</definedName>
    <definedName name="LIMATESA">#REF!</definedName>
    <definedName name="Limatesa_thermo">'[26]LISTADO '!$F$104</definedName>
    <definedName name="limcount" hidden="1">1</definedName>
    <definedName name="LINA" localSheetId="31">#REF!</definedName>
    <definedName name="LINA" localSheetId="10">#REF!</definedName>
    <definedName name="LINA">#REF!</definedName>
    <definedName name="LINEA">[56]DATOS!$B$16</definedName>
    <definedName name="Liner_Bolts">'[108]Fixed Plant Maintenance'!$C$12:$AA$32</definedName>
    <definedName name="Liquor.SG" localSheetId="31">#REF!</definedName>
    <definedName name="Liquor.SG" localSheetId="10">#REF!</definedName>
    <definedName name="Liquor.SG">#REF!</definedName>
    <definedName name="LIST" localSheetId="31">#REF!</definedName>
    <definedName name="LIST" localSheetId="10">#REF!</definedName>
    <definedName name="LIST">#REF!</definedName>
    <definedName name="List_cuadrillas" localSheetId="11">#REF!</definedName>
    <definedName name="List_cuadrillas" localSheetId="12">#REF!</definedName>
    <definedName name="List_cuadrillas" localSheetId="13">#REF!</definedName>
    <definedName name="List_cuadrillas" localSheetId="14">#REF!</definedName>
    <definedName name="List_cuadrillas" localSheetId="15">#REF!</definedName>
    <definedName name="List_cuadrillas" localSheetId="16">#REF!</definedName>
    <definedName name="List_cuadrillas" localSheetId="17">#REF!</definedName>
    <definedName name="List_cuadrillas" localSheetId="18">#REF!</definedName>
    <definedName name="List_cuadrillas" localSheetId="19">#REF!</definedName>
    <definedName name="List_cuadrillas" localSheetId="20">#REF!</definedName>
    <definedName name="List_cuadrillas" localSheetId="29">#REF!</definedName>
    <definedName name="List_cuadrillas" localSheetId="30">#REF!</definedName>
    <definedName name="List_cuadrillas" localSheetId="21">#REF!</definedName>
    <definedName name="List_cuadrillas" localSheetId="22">#REF!</definedName>
    <definedName name="List_cuadrillas" localSheetId="23">#REF!</definedName>
    <definedName name="List_cuadrillas" localSheetId="24">#REF!</definedName>
    <definedName name="List_cuadrillas" localSheetId="25">#REF!</definedName>
    <definedName name="List_cuadrillas" localSheetId="26">#REF!</definedName>
    <definedName name="List_cuadrillas" localSheetId="27">#REF!</definedName>
    <definedName name="List_cuadrillas" localSheetId="28">#REF!</definedName>
    <definedName name="List_cuadrillas" localSheetId="10">#REF!</definedName>
    <definedName name="List_cuadrillas">#REF!</definedName>
    <definedName name="LISTA" localSheetId="31">#REF!</definedName>
    <definedName name="LISTA" localSheetId="10">#REF!</definedName>
    <definedName name="LISTA">#REF!</definedName>
    <definedName name="LISTA_DE_PRECIOS" localSheetId="31">#REF!</definedName>
    <definedName name="LISTA_DE_PRECIOS" localSheetId="10">#REF!</definedName>
    <definedName name="LISTA_DE_PRECIOS">#REF!</definedName>
    <definedName name="Lista_Mater" localSheetId="31">#REF!</definedName>
    <definedName name="Lista_Mater" localSheetId="10">#REF!</definedName>
    <definedName name="Lista_Mater">#REF!</definedName>
    <definedName name="Lista_MO" localSheetId="31">#REF!</definedName>
    <definedName name="Lista_MO" localSheetId="10">#REF!</definedName>
    <definedName name="Lista_MO">#REF!</definedName>
    <definedName name="LISTA1" localSheetId="31">#REF!</definedName>
    <definedName name="LISTA1" localSheetId="10">#REF!</definedName>
    <definedName name="LISTA1">#REF!</definedName>
    <definedName name="LISTA2">'[129]LISTA DE PRECIOS'!$A$4:$A$26</definedName>
    <definedName name="lista3">[130]Hoja2!$C$2:$C$5</definedName>
    <definedName name="ListaCantidad" localSheetId="31">#REF!</definedName>
    <definedName name="ListaCantidad" localSheetId="10">#REF!</definedName>
    <definedName name="ListaCantidad">#REF!</definedName>
    <definedName name="ListaItem" localSheetId="31">#REF!</definedName>
    <definedName name="ListaItem" localSheetId="10">#REF!</definedName>
    <definedName name="ListaItem">#REF!</definedName>
    <definedName name="ListaUni">[131]TOTALES!$D$7:$D$654</definedName>
    <definedName name="LISTON_2_2">'[21]LISTADO '!$F$22</definedName>
    <definedName name="LISTON_2_4">'[21]LISTADO '!$F$21</definedName>
    <definedName name="LISTON_DE_2X4X15" localSheetId="11">#REF!</definedName>
    <definedName name="LISTON_DE_2X4X15" localSheetId="12">#REF!</definedName>
    <definedName name="LISTON_DE_2X4X15" localSheetId="13">#REF!</definedName>
    <definedName name="LISTON_DE_2X4X15" localSheetId="14">#REF!</definedName>
    <definedName name="LISTON_DE_2X4X15" localSheetId="15">#REF!</definedName>
    <definedName name="LISTON_DE_2X4X15" localSheetId="16">#REF!</definedName>
    <definedName name="LISTON_DE_2X4X15" localSheetId="17">#REF!</definedName>
    <definedName name="LISTON_DE_2X4X15" localSheetId="18">#REF!</definedName>
    <definedName name="LISTON_DE_2X4X15" localSheetId="19">#REF!</definedName>
    <definedName name="LISTON_DE_2X4X15" localSheetId="20">#REF!</definedName>
    <definedName name="LISTON_DE_2X4X15" localSheetId="29">#REF!</definedName>
    <definedName name="LISTON_DE_2X4X15" localSheetId="30">#REF!</definedName>
    <definedName name="LISTON_DE_2X4X15" localSheetId="21">#REF!</definedName>
    <definedName name="LISTON_DE_2X4X15" localSheetId="22">#REF!</definedName>
    <definedName name="LISTON_DE_2X4X15" localSheetId="23">#REF!</definedName>
    <definedName name="LISTON_DE_2X4X15" localSheetId="24">#REF!</definedName>
    <definedName name="LISTON_DE_2X4X15" localSheetId="25">#REF!</definedName>
    <definedName name="LISTON_DE_2X4X15" localSheetId="26">#REF!</definedName>
    <definedName name="LISTON_DE_2X4X15" localSheetId="27">#REF!</definedName>
    <definedName name="LISTON_DE_2X4X15" localSheetId="28">#REF!</definedName>
    <definedName name="LISTON_DE_2X4X15" localSheetId="31">#REF!</definedName>
    <definedName name="LISTON_DE_2X4X15" localSheetId="37">#REF!</definedName>
    <definedName name="LISTON_DE_2X4X15" localSheetId="10">#REF!</definedName>
    <definedName name="LISTON_DE_2X4X15">#REF!</definedName>
    <definedName name="LISTON2">[132]PRECIOS!$B$90</definedName>
    <definedName name="LISTON2x4x15">[132]PRECIOS!$B$45</definedName>
    <definedName name="liuoo" localSheetId="4"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j" localSheetId="43">#REF!</definedName>
    <definedName name="Lj" localSheetId="31">#REF!</definedName>
    <definedName name="Lj" localSheetId="38">#REF!</definedName>
    <definedName name="Lj" localSheetId="37">#REF!</definedName>
    <definedName name="Lj" localSheetId="41">#REF!</definedName>
    <definedName name="Lj" localSheetId="10">#REF!</definedName>
    <definedName name="Lj" localSheetId="40">#REF!</definedName>
    <definedName name="Lj" localSheetId="36">#REF!</definedName>
    <definedName name="Lj">#REF!</definedName>
    <definedName name="Lk" localSheetId="43">#REF!</definedName>
    <definedName name="Lk" localSheetId="31">#REF!</definedName>
    <definedName name="Lk" localSheetId="38">#REF!</definedName>
    <definedName name="Lk" localSheetId="37">#REF!</definedName>
    <definedName name="Lk" localSheetId="41">#REF!</definedName>
    <definedName name="Lk" localSheetId="10">#REF!</definedName>
    <definedName name="Lk">#REF!</definedName>
    <definedName name="lkj" localSheetId="4"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kkl" localSheetId="31">#REF!</definedName>
    <definedName name="lkkl" localSheetId="10">#REF!</definedName>
    <definedName name="lkkl">#REF!</definedName>
    <definedName name="ll" localSheetId="31">#REF!</definedName>
    <definedName name="ll" localSheetId="10">#REF!</definedName>
    <definedName name="ll">#REF!</definedName>
    <definedName name="LLAVE_DE_CHORRO_1_2" localSheetId="43">#REF!</definedName>
    <definedName name="LLAVE_DE_CHORRO_1_2" localSheetId="38">#REF!</definedName>
    <definedName name="LLAVE_DE_CHORRO_1_2" localSheetId="37">#REF!</definedName>
    <definedName name="LLAVE_DE_CHORRO_1_2" localSheetId="41">#REF!</definedName>
    <definedName name="LLAVE_DE_CHORRO_1_2" localSheetId="10">#REF!</definedName>
    <definedName name="LLAVE_DE_CHORRO_1_2">#REF!</definedName>
    <definedName name="LLAVE_DE_PASO_1_2" localSheetId="37">#REF!</definedName>
    <definedName name="LLAVE_DE_PASO_1_2" localSheetId="10">#REF!</definedName>
    <definedName name="LLAVE_DE_PASO_1_2">#REF!</definedName>
    <definedName name="LLC_north_perc">50</definedName>
    <definedName name="LLC_south_perc">100</definedName>
    <definedName name="Lll" localSheetId="11">#REF!</definedName>
    <definedName name="Lll" localSheetId="12">#REF!</definedName>
    <definedName name="Lll" localSheetId="13">#REF!</definedName>
    <definedName name="Lll" localSheetId="14">#REF!</definedName>
    <definedName name="Lll" localSheetId="15">#REF!</definedName>
    <definedName name="Lll" localSheetId="16">#REF!</definedName>
    <definedName name="Lll" localSheetId="17">#REF!</definedName>
    <definedName name="Lll" localSheetId="18">#REF!</definedName>
    <definedName name="Lll" localSheetId="19">#REF!</definedName>
    <definedName name="Lll" localSheetId="20">#REF!</definedName>
    <definedName name="Lll" localSheetId="29">#REF!</definedName>
    <definedName name="Lll" localSheetId="30">#REF!</definedName>
    <definedName name="Lll" localSheetId="21">#REF!</definedName>
    <definedName name="Lll" localSheetId="22">#REF!</definedName>
    <definedName name="Lll" localSheetId="23">#REF!</definedName>
    <definedName name="Lll" localSheetId="24">#REF!</definedName>
    <definedName name="Lll" localSheetId="25">#REF!</definedName>
    <definedName name="Lll" localSheetId="26">#REF!</definedName>
    <definedName name="Lll" localSheetId="27">#REF!</definedName>
    <definedName name="Lll" localSheetId="28">#REF!</definedName>
    <definedName name="Lll" localSheetId="31">#REF!</definedName>
    <definedName name="Lll" localSheetId="37">#REF!</definedName>
    <definedName name="Lll" localSheetId="10">#REF!</definedName>
    <definedName name="Lll">#REF!</definedName>
    <definedName name="llll" localSheetId="31">#REF!</definedName>
    <definedName name="llll" localSheetId="10">#REF!</definedName>
    <definedName name="llll">#REF!</definedName>
    <definedName name="lllllh" localSheetId="4"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lllll" localSheetId="31">#REF!</definedName>
    <definedName name="lllllllllll" localSheetId="10">#REF!</definedName>
    <definedName name="lllllllllll">#REF!</definedName>
    <definedName name="lllllllo" localSheetId="4"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LUVIA" localSheetId="31">#REF!</definedName>
    <definedName name="LLUVIA" localSheetId="10">#REF!</definedName>
    <definedName name="LLUVIA">#REF!</definedName>
    <definedName name="Lm" localSheetId="37">#REF!</definedName>
    <definedName name="Lm" localSheetId="10">#REF!</definedName>
    <definedName name="Lm">#REF!</definedName>
    <definedName name="lmf" localSheetId="31">'[133]BASE DE DATOS ORIG'!#REF!</definedName>
    <definedName name="lmf">'[133]BASE DE DATOS ORIG'!#REF!</definedName>
    <definedName name="LMO">[134]MO!$A$2:$A$188</definedName>
    <definedName name="Ln" localSheetId="11">#REF!</definedName>
    <definedName name="Ln" localSheetId="12">#REF!</definedName>
    <definedName name="Ln" localSheetId="13">#REF!</definedName>
    <definedName name="Ln" localSheetId="14">#REF!</definedName>
    <definedName name="Ln" localSheetId="15">#REF!</definedName>
    <definedName name="Ln" localSheetId="16">#REF!</definedName>
    <definedName name="Ln" localSheetId="17">#REF!</definedName>
    <definedName name="Ln" localSheetId="18">#REF!</definedName>
    <definedName name="Ln" localSheetId="19">#REF!</definedName>
    <definedName name="Ln" localSheetId="20">#REF!</definedName>
    <definedName name="Ln" localSheetId="29">#REF!</definedName>
    <definedName name="Ln" localSheetId="30">#REF!</definedName>
    <definedName name="Ln" localSheetId="21">#REF!</definedName>
    <definedName name="Ln" localSheetId="22">#REF!</definedName>
    <definedName name="Ln" localSheetId="23">#REF!</definedName>
    <definedName name="Ln" localSheetId="24">#REF!</definedName>
    <definedName name="Ln" localSheetId="25">#REF!</definedName>
    <definedName name="Ln" localSheetId="26">#REF!</definedName>
    <definedName name="Ln" localSheetId="27">#REF!</definedName>
    <definedName name="Ln" localSheetId="28">#REF!</definedName>
    <definedName name="Ln" localSheetId="31">#REF!</definedName>
    <definedName name="Ln" localSheetId="37">#REF!</definedName>
    <definedName name="Ln" localSheetId="10">#REF!</definedName>
    <definedName name="Ln">#REF!</definedName>
    <definedName name="LngCantVehic" localSheetId="31">#REF!</definedName>
    <definedName name="LngCantVehic" localSheetId="10">#REF!</definedName>
    <definedName name="LngCantVehic">#REF!</definedName>
    <definedName name="LngKilometrajeAnno" localSheetId="31">#REF!</definedName>
    <definedName name="LngKilometrajeAnno" localSheetId="10">#REF!</definedName>
    <definedName name="LngKilometrajeAnno">#REF!</definedName>
    <definedName name="LngKilometrajeAno" localSheetId="31">#REF!</definedName>
    <definedName name="LngKilometrajeAno" localSheetId="10">#REF!</definedName>
    <definedName name="LngKilometrajeAno">#REF!</definedName>
    <definedName name="LngNumPeriodosGracia" localSheetId="31">#REF!</definedName>
    <definedName name="LngNumPeriodosGracia" localSheetId="10">#REF!</definedName>
    <definedName name="LngNumPeriodosGracia">#REF!</definedName>
    <definedName name="LngPickupKilometros" localSheetId="31">#REF!</definedName>
    <definedName name="LngPickupKilometros" localSheetId="10">#REF!</definedName>
    <definedName name="LngPickupKilometros">#REF!</definedName>
    <definedName name="LngPlazoRenting" localSheetId="31">#REF!</definedName>
    <definedName name="LngPlazoRenting" localSheetId="10">#REF!</definedName>
    <definedName name="LngPlazoRenting">#REF!</definedName>
    <definedName name="LngTiempoDepreciarMeses" localSheetId="31">#REF!</definedName>
    <definedName name="LngTiempoDepreciarMeses" localSheetId="10">#REF!</definedName>
    <definedName name="LngTiempoDepreciarMeses">#REF!</definedName>
    <definedName name="Lñ" localSheetId="37">#REF!</definedName>
    <definedName name="Lñ" localSheetId="10">#REF!</definedName>
    <definedName name="Lñ">#REF!</definedName>
    <definedName name="LÑP" localSheetId="31">#REF!</definedName>
    <definedName name="LÑP" localSheetId="10">#REF!</definedName>
    <definedName name="LÑP">#REF!</definedName>
    <definedName name="Lo" localSheetId="37">#REF!</definedName>
    <definedName name="Lo" localSheetId="10">#REF!</definedName>
    <definedName name="Lo">#REF!</definedName>
    <definedName name="Loan_Amount" localSheetId="31">#REF!</definedName>
    <definedName name="Loan_Amount" localSheetId="10">#REF!</definedName>
    <definedName name="Loan_Amount">#REF!</definedName>
    <definedName name="Loan_Start" localSheetId="31">#REF!</definedName>
    <definedName name="Loan_Start" localSheetId="10">#REF!</definedName>
    <definedName name="Loan_Start">#REF!</definedName>
    <definedName name="Loan_Years" localSheetId="31">#REF!</definedName>
    <definedName name="Loan_Years" localSheetId="10">#REF!</definedName>
    <definedName name="Loan_Years">#REF!</definedName>
    <definedName name="LOCA" localSheetId="11">[19]!absc</definedName>
    <definedName name="LOCA" localSheetId="12">[19]!absc</definedName>
    <definedName name="LOCA" localSheetId="13">[19]!absc</definedName>
    <definedName name="LOCA" localSheetId="14">[19]!absc</definedName>
    <definedName name="LOCA" localSheetId="15">[19]!absc</definedName>
    <definedName name="LOCA" localSheetId="16">[19]!absc</definedName>
    <definedName name="LOCA" localSheetId="17">[19]!absc</definedName>
    <definedName name="LOCA" localSheetId="18">[19]!absc</definedName>
    <definedName name="LOCA" localSheetId="19">[19]!absc</definedName>
    <definedName name="LOCA" localSheetId="29">[19]!absc</definedName>
    <definedName name="LOCA" localSheetId="30">[19]!absc</definedName>
    <definedName name="LOCA" localSheetId="21">[19]!absc</definedName>
    <definedName name="LOCA" localSheetId="22">[19]!absc</definedName>
    <definedName name="LOCA" localSheetId="23">[19]!absc</definedName>
    <definedName name="LOCA" localSheetId="24">[19]!absc</definedName>
    <definedName name="LOCA" localSheetId="25">[19]!absc</definedName>
    <definedName name="LOCA" localSheetId="26">[19]!absc</definedName>
    <definedName name="LOCA" localSheetId="27">[19]!absc</definedName>
    <definedName name="LOCA" localSheetId="28">[19]!absc</definedName>
    <definedName name="LOCA" localSheetId="31">#N/A</definedName>
    <definedName name="LOCA" localSheetId="37">[19]!absc</definedName>
    <definedName name="LOCA" localSheetId="41">[19]!absc</definedName>
    <definedName name="LOCA">[19]!absc</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ACION" localSheetId="4">#REF!</definedName>
    <definedName name="LOCALIZACION" localSheetId="31">#REF!</definedName>
    <definedName name="LOCALIZACION" localSheetId="10">#REF!</definedName>
    <definedName name="LOCALIZACION">#REF!</definedName>
    <definedName name="LOCALIZACIÓN_Y_REPLANTEO._ESTRUCTURAS" localSheetId="4">[77]INDICE!#REF!</definedName>
    <definedName name="LOCALIZACIÓN_Y_REPLANTEO._ESTRUCTURAS" localSheetId="31">[77]INDICE!#REF!</definedName>
    <definedName name="LOCALIZACIÓN_Y_REPLANTEO._ESTRUCTURAS">[77]INDICE!#REF!</definedName>
    <definedName name="LocalizaciónReplanteo" localSheetId="35">#REF!</definedName>
    <definedName name="LocalizaciónReplanteo" localSheetId="4">#REF!</definedName>
    <definedName name="LocalizaciónReplanteo" localSheetId="45">#REF!</definedName>
    <definedName name="LocalizaciónReplanteo" localSheetId="10">#REF!</definedName>
    <definedName name="LocalizaciónReplanteo">#REF!</definedName>
    <definedName name="LocalizaciónReplanteoML" localSheetId="35">#REF!</definedName>
    <definedName name="LocalizaciónReplanteoML" localSheetId="4">#REF!</definedName>
    <definedName name="LocalizaciónReplanteoML" localSheetId="45">#REF!</definedName>
    <definedName name="LocalizaciónReplanteoML" localSheetId="10">#REF!</definedName>
    <definedName name="LocalizaciónReplanteoML">#REF!</definedName>
    <definedName name="location">'[85]REF - Listas'!$B$41:$B$47</definedName>
    <definedName name="location1" localSheetId="31">#REF!</definedName>
    <definedName name="location1" localSheetId="10">#REF!</definedName>
    <definedName name="location1">#REF!</definedName>
    <definedName name="logLiquida" localSheetId="31">#REF!</definedName>
    <definedName name="logLiquida" localSheetId="10">#REF!</definedName>
    <definedName name="logLiquida">#REF!</definedName>
    <definedName name="LOI" localSheetId="31">#REF!</definedName>
    <definedName name="LOI" localSheetId="10">#REF!</definedName>
    <definedName name="LOI">#REF!</definedName>
    <definedName name="LOLA" localSheetId="31">#REF!</definedName>
    <definedName name="LOLA" localSheetId="10">#REF!</definedName>
    <definedName name="LOLA">#REF!</definedName>
    <definedName name="lolol" localSheetId="4"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itud" localSheetId="43">#REF!</definedName>
    <definedName name="Longitud" localSheetId="38">#REF!</definedName>
    <definedName name="Longitud" localSheetId="37">#REF!</definedName>
    <definedName name="Longitud" localSheetId="41">#REF!</definedName>
    <definedName name="Longitud" localSheetId="10">#REF!</definedName>
    <definedName name="Longitud" localSheetId="40">#REF!</definedName>
    <definedName name="Longitud" localSheetId="36">#REF!</definedName>
    <definedName name="Longitud">#REF!</definedName>
    <definedName name="Longitud1" localSheetId="37">#REF!</definedName>
    <definedName name="Longitud1" localSheetId="10">#REF!</definedName>
    <definedName name="Longitud1">#REF!</definedName>
    <definedName name="Longitud2" localSheetId="37">#REF!</definedName>
    <definedName name="Longitud2" localSheetId="10">#REF!</definedName>
    <definedName name="Longitud2">#REF!</definedName>
    <definedName name="LOPE" localSheetId="31">#REF!</definedName>
    <definedName name="LOPE" localSheetId="10">#REF!</definedName>
    <definedName name="LOPE">#REF!</definedName>
    <definedName name="Lp" localSheetId="37">#REF!</definedName>
    <definedName name="Lp" localSheetId="10">#REF!</definedName>
    <definedName name="Lp">#REF!</definedName>
    <definedName name="lplpl" localSheetId="4"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Lq" localSheetId="37">#REF!</definedName>
    <definedName name="Lq" localSheetId="10">#REF!</definedName>
    <definedName name="Lq">#REF!</definedName>
    <definedName name="Lr" localSheetId="37">#REF!</definedName>
    <definedName name="Lr" localSheetId="10">#REF!</definedName>
    <definedName name="Lr">#REF!</definedName>
    <definedName name="lrr" localSheetId="10">#REF!</definedName>
    <definedName name="lrr">#REF!</definedName>
    <definedName name="Ls" localSheetId="37">#REF!</definedName>
    <definedName name="Ls" localSheetId="10">#REF!</definedName>
    <definedName name="Ls">#REF!</definedName>
    <definedName name="Lt" localSheetId="37">#REF!</definedName>
    <definedName name="Lt" localSheetId="10">#REF!</definedName>
    <definedName name="Lt">#REF!</definedName>
    <definedName name="Lu" localSheetId="37">#REF!</definedName>
    <definedName name="Lu" localSheetId="10">#REF!</definedName>
    <definedName name="Lu">#REF!</definedName>
    <definedName name="LubeCostOutput" localSheetId="31">#REF!</definedName>
    <definedName name="LubeCostOutput" localSheetId="10">#REF!</definedName>
    <definedName name="LubeCostOutput">#REF!</definedName>
    <definedName name="LUBRICANTE" localSheetId="11">[20]Materiales!#REF!</definedName>
    <definedName name="LUBRICANTE" localSheetId="12">[20]Materiales!#REF!</definedName>
    <definedName name="LUBRICANTE" localSheetId="13">[20]Materiales!#REF!</definedName>
    <definedName name="LUBRICANTE" localSheetId="14">[20]Materiales!#REF!</definedName>
    <definedName name="LUBRICANTE" localSheetId="15">[20]Materiales!#REF!</definedName>
    <definedName name="LUBRICANTE" localSheetId="16">[20]Materiales!#REF!</definedName>
    <definedName name="LUBRICANTE" localSheetId="17">[20]Materiales!#REF!</definedName>
    <definedName name="LUBRICANTE" localSheetId="18">[20]Materiales!#REF!</definedName>
    <definedName name="LUBRICANTE" localSheetId="19">[20]Materiales!#REF!</definedName>
    <definedName name="LUBRICANTE" localSheetId="20">[20]Materiales!#REF!</definedName>
    <definedName name="LUBRICANTE" localSheetId="29">[20]Materiales!#REF!</definedName>
    <definedName name="LUBRICANTE" localSheetId="30">[20]Materiales!#REF!</definedName>
    <definedName name="LUBRICANTE" localSheetId="21">[20]Materiales!#REF!</definedName>
    <definedName name="LUBRICANTE" localSheetId="22">[20]Materiales!#REF!</definedName>
    <definedName name="LUBRICANTE" localSheetId="23">[20]Materiales!#REF!</definedName>
    <definedName name="LUBRICANTE" localSheetId="24">[20]Materiales!#REF!</definedName>
    <definedName name="LUBRICANTE" localSheetId="25">[20]Materiales!#REF!</definedName>
    <definedName name="LUBRICANTE" localSheetId="26">[20]Materiales!#REF!</definedName>
    <definedName name="LUBRICANTE" localSheetId="27">[20]Materiales!#REF!</definedName>
    <definedName name="LUBRICANTE" localSheetId="28">[20]Materiales!#REF!</definedName>
    <definedName name="LUBRICANTE">[20]Materiales!#REF!</definedName>
    <definedName name="LUCY" localSheetId="11">OFFSET([0]!Full_Print,0,0,'1.1'!LOCA)</definedName>
    <definedName name="LUCY" localSheetId="12">OFFSET([0]!Full_Print,0,0,'1.2'!LOCA)</definedName>
    <definedName name="LUCY" localSheetId="13">OFFSET([0]!Full_Print,0,0,'1.3'!LOCA)</definedName>
    <definedName name="LUCY" localSheetId="14">OFFSET([0]!Full_Print,0,0,'1.4'!LOCA)</definedName>
    <definedName name="LUCY" localSheetId="15">OFFSET([0]!Full_Print,0,0,'1.5'!LOCA)</definedName>
    <definedName name="LUCY" localSheetId="16">OFFSET([0]!Full_Print,0,0,'1.6'!LOCA)</definedName>
    <definedName name="LUCY" localSheetId="17">OFFSET([0]!Full_Print,0,0,'1.7'!LOCA)</definedName>
    <definedName name="LUCY" localSheetId="18">OFFSET([0]!Full_Print,0,0,'1.8'!LOCA)</definedName>
    <definedName name="LUCY" localSheetId="19">OFFSET([0]!Full_Print,0,0,'1.9'!LOCA)</definedName>
    <definedName name="LUCY" localSheetId="29">OFFSET([0]!Full_Print,0,0,'2.10'!LOCA)</definedName>
    <definedName name="LUCY" localSheetId="30">OFFSET([0]!Full_Print,0,0,'2.11'!LOCA)</definedName>
    <definedName name="LUCY" localSheetId="21">OFFSET([0]!Full_Print,0,0,'2.2'!LOCA)</definedName>
    <definedName name="LUCY" localSheetId="22">OFFSET([0]!Full_Print,0,0,'2.3'!LOCA)</definedName>
    <definedName name="LUCY" localSheetId="23">OFFSET([0]!Full_Print,0,0,'2.4'!LOCA)</definedName>
    <definedName name="LUCY" localSheetId="24">OFFSET([0]!Full_Print,0,0,'2.5'!LOCA)</definedName>
    <definedName name="LUCY" localSheetId="25">OFFSET([0]!Full_Print,0,0,'2.6'!LOCA)</definedName>
    <definedName name="LUCY" localSheetId="26">OFFSET([0]!Full_Print,0,0,'2.7'!LOCA)</definedName>
    <definedName name="LUCY" localSheetId="27">OFFSET([0]!Full_Print,0,0,'2.8'!LOCA)</definedName>
    <definedName name="LUCY" localSheetId="28">OFFSET([0]!Full_Print,0,0,'2.9'!LOCA)</definedName>
    <definedName name="LUCY" localSheetId="4">OFFSET(Full_Print,0,0,[0]!LOCA)</definedName>
    <definedName name="LUCY" localSheetId="31">OFFSET('Especificaciones Estufas Eco'!Full_Print,0,0,'Especificaciones Estufas Eco'!LOCA)</definedName>
    <definedName name="LUCY" localSheetId="41">OFFSET([0]!Full_Print,0,0,LOCALIZACIÓN!LOCA)</definedName>
    <definedName name="LUCY" localSheetId="10">OFFSET('LOCALIZACIÓN (2)'!Full_Print,0,0,[0]!LOCA)</definedName>
    <definedName name="LUCY">OFFSET(Full_Print,0,0,[0]!LOCA)</definedName>
    <definedName name="Lw">[7]Cálculo!$B$130</definedName>
    <definedName name="lx" localSheetId="10">#REF!</definedName>
    <definedName name="lx">#REF!</definedName>
    <definedName name="ly" localSheetId="10">#REF!</definedName>
    <definedName name="ly">#REF!</definedName>
    <definedName name="Lz" localSheetId="43">#REF!</definedName>
    <definedName name="Lz" localSheetId="31">#REF!</definedName>
    <definedName name="Lz" localSheetId="38">#REF!</definedName>
    <definedName name="Lz" localSheetId="37">#REF!</definedName>
    <definedName name="Lz" localSheetId="41">#REF!</definedName>
    <definedName name="Lz" localSheetId="10">#REF!</definedName>
    <definedName name="Lz">#REF!</definedName>
    <definedName name="M">[53]TABLAS!$E$63:$E$78</definedName>
    <definedName name="M_O">'[94]MATRIZ DE PRECIOS'!$G$526:$G$540</definedName>
    <definedName name="Ma" localSheetId="43">#REF!</definedName>
    <definedName name="Ma" localSheetId="31">#REF!</definedName>
    <definedName name="Ma" localSheetId="38">#REF!</definedName>
    <definedName name="Ma" localSheetId="37">#REF!</definedName>
    <definedName name="Ma" localSheetId="41">#REF!</definedName>
    <definedName name="Ma" localSheetId="10">#REF!</definedName>
    <definedName name="Ma">#REF!</definedName>
    <definedName name="mac" localSheetId="10">#REF!</definedName>
    <definedName name="mac">#REF!</definedName>
    <definedName name="MACROMEDIDOR__3__B_x_B" localSheetId="43">#REF!</definedName>
    <definedName name="MACROMEDIDOR__3__B_x_B" localSheetId="31">#REF!</definedName>
    <definedName name="MACROMEDIDOR__3__B_x_B" localSheetId="38">#REF!</definedName>
    <definedName name="MACROMEDIDOR__3__B_x_B" localSheetId="37">#REF!</definedName>
    <definedName name="MACROMEDIDOR__3__B_x_B" localSheetId="41">#REF!</definedName>
    <definedName name="MACROMEDIDOR__3__B_x_B" localSheetId="10">#REF!</definedName>
    <definedName name="MACROMEDIDOR__3__B_x_B">#REF!</definedName>
    <definedName name="MACROMEDIDOR_4__B_x_B" localSheetId="43">#REF!</definedName>
    <definedName name="MACROMEDIDOR_4__B_x_B" localSheetId="31">#REF!</definedName>
    <definedName name="MACROMEDIDOR_4__B_x_B" localSheetId="38">#REF!</definedName>
    <definedName name="MACROMEDIDOR_4__B_x_B" localSheetId="37">#REF!</definedName>
    <definedName name="MACROMEDIDOR_4__B_x_B" localSheetId="41">#REF!</definedName>
    <definedName name="MACROMEDIDOR_4__B_x_B" localSheetId="10">#REF!</definedName>
    <definedName name="MACROMEDIDOR_4__B_x_B">#REF!</definedName>
    <definedName name="MACROMEDIDORES" localSheetId="31">#REF!</definedName>
    <definedName name="MACROMEDIDORES" localSheetId="10">#REF!</definedName>
    <definedName name="MACROMEDIDORES">#REF!</definedName>
    <definedName name="Maestro" localSheetId="31">'[21]M.O.'!$F$16</definedName>
    <definedName name="MAESTRO">[45]PRECIOS!$B$19</definedName>
    <definedName name="mafdsf" localSheetId="4"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int_Labour_Factor">[135]Index!$U$62</definedName>
    <definedName name="MaintManHours">[48]Parameters!$R$19</definedName>
    <definedName name="MALLA" localSheetId="43">#REF!</definedName>
    <definedName name="MALLA" localSheetId="31">#REF!</definedName>
    <definedName name="MALLA" localSheetId="38">#REF!</definedName>
    <definedName name="MALLA" localSheetId="37">#REF!</definedName>
    <definedName name="MALLA" localSheetId="41">#REF!</definedName>
    <definedName name="MALLA" localSheetId="10">#REF!</definedName>
    <definedName name="MALLA" localSheetId="40">#REF!</definedName>
    <definedName name="MALLA" localSheetId="36">#REF!</definedName>
    <definedName name="MALLA">#REF!</definedName>
    <definedName name="MALO" localSheetId="31">'[136]ESTADO VÍA-CRIT.TECNICO'!#REF!&lt;2.5</definedName>
    <definedName name="MALO">'[136]ESTADO VÍA-CRIT.TECNICO'!#REF!&lt;2.5</definedName>
    <definedName name="MALO4006" localSheetId="31">#REF!</definedName>
    <definedName name="MALO4006" localSheetId="10">#REF!</definedName>
    <definedName name="MALO4006">#REF!</definedName>
    <definedName name="MALO4006A" localSheetId="31">#REF!</definedName>
    <definedName name="MALO4006A" localSheetId="10">#REF!</definedName>
    <definedName name="MALO4006A">#REF!</definedName>
    <definedName name="MALO40CN01" localSheetId="31">#REF!</definedName>
    <definedName name="MALO40CN01" localSheetId="10">#REF!</definedName>
    <definedName name="MALO40CN01">#REF!</definedName>
    <definedName name="MALO40CNA" localSheetId="31">#REF!</definedName>
    <definedName name="MALO40CNA" localSheetId="10">#REF!</definedName>
    <definedName name="MALO40CNA">#REF!</definedName>
    <definedName name="MALO40CNB" localSheetId="31">#REF!</definedName>
    <definedName name="MALO40CNB" localSheetId="10">#REF!</definedName>
    <definedName name="MALO40CNB">#REF!</definedName>
    <definedName name="MALO55CN01" localSheetId="31">#REF!</definedName>
    <definedName name="MALO55CN01" localSheetId="10">#REF!</definedName>
    <definedName name="MALO55CN01">#REF!</definedName>
    <definedName name="MALO55CN03" localSheetId="31">#REF!</definedName>
    <definedName name="MALO55CN03" localSheetId="10">#REF!</definedName>
    <definedName name="MALO55CN03">#REF!</definedName>
    <definedName name="MALO5607" localSheetId="31">#REF!</definedName>
    <definedName name="MALO5607" localSheetId="10">#REF!</definedName>
    <definedName name="MALO5607">#REF!</definedName>
    <definedName name="MALOAFIR5607" localSheetId="31">#REF!</definedName>
    <definedName name="MALOAFIR5607" localSheetId="10">#REF!</definedName>
    <definedName name="MALOAFIR5607">#REF!</definedName>
    <definedName name="mama" localSheetId="11" hidden="1">'[137]Datos-Gráfica-Apartada'!#REF!</definedName>
    <definedName name="mama" localSheetId="12" hidden="1">'[137]Datos-Gráfica-Apartada'!#REF!</definedName>
    <definedName name="mama" localSheetId="13" hidden="1">'[137]Datos-Gráfica-Apartada'!#REF!</definedName>
    <definedName name="mama" localSheetId="14" hidden="1">'[137]Datos-Gráfica-Apartada'!#REF!</definedName>
    <definedName name="mama" localSheetId="15" hidden="1">'[137]Datos-Gráfica-Apartada'!#REF!</definedName>
    <definedName name="mama" localSheetId="16" hidden="1">'[137]Datos-Gráfica-Apartada'!#REF!</definedName>
    <definedName name="mama" localSheetId="17" hidden="1">'[137]Datos-Gráfica-Apartada'!#REF!</definedName>
    <definedName name="mama" localSheetId="18" hidden="1">'[137]Datos-Gráfica-Apartada'!#REF!</definedName>
    <definedName name="mama" localSheetId="19" hidden="1">'[137]Datos-Gráfica-Apartada'!#REF!</definedName>
    <definedName name="mama" localSheetId="20" hidden="1">'[137]Datos-Gráfica-Apartada'!#REF!</definedName>
    <definedName name="mama" localSheetId="29" hidden="1">'[137]Datos-Gráfica-Apartada'!#REF!</definedName>
    <definedName name="mama" localSheetId="30" hidden="1">'[137]Datos-Gráfica-Apartada'!#REF!</definedName>
    <definedName name="mama" localSheetId="21" hidden="1">'[137]Datos-Gráfica-Apartada'!#REF!</definedName>
    <definedName name="mama" localSheetId="22" hidden="1">'[137]Datos-Gráfica-Apartada'!#REF!</definedName>
    <definedName name="mama" localSheetId="23" hidden="1">'[137]Datos-Gráfica-Apartada'!#REF!</definedName>
    <definedName name="mama" localSheetId="24" hidden="1">'[137]Datos-Gráfica-Apartada'!#REF!</definedName>
    <definedName name="mama" localSheetId="25" hidden="1">'[137]Datos-Gráfica-Apartada'!#REF!</definedName>
    <definedName name="mama" localSheetId="26" hidden="1">'[137]Datos-Gráfica-Apartada'!#REF!</definedName>
    <definedName name="mama" localSheetId="27" hidden="1">'[137]Datos-Gráfica-Apartada'!#REF!</definedName>
    <definedName name="mama" localSheetId="28" hidden="1">'[137]Datos-Gráfica-Apartada'!#REF!</definedName>
    <definedName name="mama" localSheetId="31" hidden="1">'[137]Datos-Gráfica-Apartada'!#REF!</definedName>
    <definedName name="mama" localSheetId="42" hidden="1">'[137]Datos-Gráfica-Apartada'!#REF!</definedName>
    <definedName name="mama" localSheetId="39" hidden="1">'[137]Datos-Gráfica-Apartada'!#REF!</definedName>
    <definedName name="mama" hidden="1">'[137]Datos-Gráfica-Apartada'!#REF!</definedName>
    <definedName name="mamposteria" localSheetId="11">#REF!</definedName>
    <definedName name="mamposteria" localSheetId="12">#REF!</definedName>
    <definedName name="mamposteria" localSheetId="13">#REF!</definedName>
    <definedName name="mamposteria" localSheetId="14">#REF!</definedName>
    <definedName name="mamposteria" localSheetId="15">#REF!</definedName>
    <definedName name="mamposteria" localSheetId="16">#REF!</definedName>
    <definedName name="mamposteria" localSheetId="17">#REF!</definedName>
    <definedName name="mamposteria" localSheetId="18">#REF!</definedName>
    <definedName name="mamposteria" localSheetId="19">#REF!</definedName>
    <definedName name="mamposteria" localSheetId="20">#REF!</definedName>
    <definedName name="mamposteria" localSheetId="29">#REF!</definedName>
    <definedName name="mamposteria" localSheetId="30">#REF!</definedName>
    <definedName name="mamposteria" localSheetId="21">#REF!</definedName>
    <definedName name="mamposteria" localSheetId="22">#REF!</definedName>
    <definedName name="mamposteria" localSheetId="23">#REF!</definedName>
    <definedName name="mamposteria" localSheetId="24">#REF!</definedName>
    <definedName name="mamposteria" localSheetId="25">#REF!</definedName>
    <definedName name="mamposteria" localSheetId="26">#REF!</definedName>
    <definedName name="mamposteria" localSheetId="27">#REF!</definedName>
    <definedName name="mamposteria" localSheetId="28">#REF!</definedName>
    <definedName name="mamposteria" localSheetId="10">#REF!</definedName>
    <definedName name="mamposteria">#REF!</definedName>
    <definedName name="MANGLE" localSheetId="43">#REF!</definedName>
    <definedName name="MANGLE" localSheetId="31">#REF!</definedName>
    <definedName name="MANGLE" localSheetId="38">#REF!</definedName>
    <definedName name="MANGLE" localSheetId="37">#REF!</definedName>
    <definedName name="MANGLE" localSheetId="41">#REF!</definedName>
    <definedName name="MANGLE" localSheetId="10">#REF!</definedName>
    <definedName name="MANGLE">#REF!</definedName>
    <definedName name="mantenimiento" localSheetId="11">'[138]COSTOS OFICINA'!#REF!</definedName>
    <definedName name="mantenimiento" localSheetId="12">'[138]COSTOS OFICINA'!#REF!</definedName>
    <definedName name="mantenimiento" localSheetId="13">'[138]COSTOS OFICINA'!#REF!</definedName>
    <definedName name="mantenimiento" localSheetId="14">'[138]COSTOS OFICINA'!#REF!</definedName>
    <definedName name="mantenimiento" localSheetId="15">'[138]COSTOS OFICINA'!#REF!</definedName>
    <definedName name="mantenimiento" localSheetId="16">'[138]COSTOS OFICINA'!#REF!</definedName>
    <definedName name="mantenimiento" localSheetId="17">'[138]COSTOS OFICINA'!#REF!</definedName>
    <definedName name="mantenimiento" localSheetId="18">'[138]COSTOS OFICINA'!#REF!</definedName>
    <definedName name="mantenimiento" localSheetId="19">'[138]COSTOS OFICINA'!#REF!</definedName>
    <definedName name="mantenimiento" localSheetId="20">'[138]COSTOS OFICINA'!#REF!</definedName>
    <definedName name="mantenimiento" localSheetId="29">'[138]COSTOS OFICINA'!#REF!</definedName>
    <definedName name="mantenimiento" localSheetId="30">'[138]COSTOS OFICINA'!#REF!</definedName>
    <definedName name="mantenimiento" localSheetId="21">'[138]COSTOS OFICINA'!#REF!</definedName>
    <definedName name="mantenimiento" localSheetId="22">'[138]COSTOS OFICINA'!#REF!</definedName>
    <definedName name="mantenimiento" localSheetId="23">'[138]COSTOS OFICINA'!#REF!</definedName>
    <definedName name="mantenimiento" localSheetId="24">'[138]COSTOS OFICINA'!#REF!</definedName>
    <definedName name="mantenimiento" localSheetId="25">'[138]COSTOS OFICINA'!#REF!</definedName>
    <definedName name="mantenimiento" localSheetId="26">'[138]COSTOS OFICINA'!#REF!</definedName>
    <definedName name="mantenimiento" localSheetId="27">'[138]COSTOS OFICINA'!#REF!</definedName>
    <definedName name="mantenimiento" localSheetId="28">'[138]COSTOS OFICINA'!#REF!</definedName>
    <definedName name="mantenimiento" localSheetId="43">'[138]COSTOS OFICINA'!#REF!</definedName>
    <definedName name="mantenimiento" localSheetId="38">'[138]COSTOS OFICINA'!#REF!</definedName>
    <definedName name="mantenimiento" localSheetId="37">'[138]COSTOS OFICINA'!#REF!</definedName>
    <definedName name="mantenimiento" localSheetId="41">'[138]COSTOS OFICINA'!#REF!</definedName>
    <definedName name="mantenimiento" localSheetId="42">'[138]COSTOS OFICINA'!#REF!</definedName>
    <definedName name="mantenimiento" localSheetId="40">'[138]COSTOS OFICINA'!#REF!</definedName>
    <definedName name="mantenimiento" localSheetId="39">'[138]COSTOS OFICINA'!#REF!</definedName>
    <definedName name="mantenimiento" localSheetId="36">'[138]COSTOS OFICINA'!#REF!</definedName>
    <definedName name="mantenimiento">'[138]COSTOS OFICINA'!#REF!</definedName>
    <definedName name="MANTO" localSheetId="31">'[52]BASE DE DATOS ORIG'!#REF!</definedName>
    <definedName name="MANTO">'[52]BASE DE DATOS ORIG'!#REF!</definedName>
    <definedName name="manufactures_lead_time" localSheetId="31">#REF!</definedName>
    <definedName name="manufactures_lead_time" localSheetId="10">#REF!</definedName>
    <definedName name="manufactures_lead_time">#REF!</definedName>
    <definedName name="mao" localSheetId="4"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q">[122]insumos!$G$8:$G$40</definedName>
    <definedName name="MAQUINAR">[60]Insum!$A$68:$H$98</definedName>
    <definedName name="mar00" localSheetId="31">[9]Dólar!#REF!</definedName>
    <definedName name="mar00">[9]Dólar!#REF!</definedName>
    <definedName name="marc06" localSheetId="31">[9]Gastos!#REF!</definedName>
    <definedName name="marc06">[9]Gastos!#REF!</definedName>
    <definedName name="MargenComercial" localSheetId="31">#REF!</definedName>
    <definedName name="MargenComercial" localSheetId="10">#REF!</definedName>
    <definedName name="MargenComercial">#REF!</definedName>
    <definedName name="MargenFinanciero" localSheetId="31">#REF!</definedName>
    <definedName name="MargenFinanciero" localSheetId="10">#REF!</definedName>
    <definedName name="MargenFinanciero">#REF!</definedName>
    <definedName name="marol" localSheetId="31">#REF!</definedName>
    <definedName name="marol" localSheetId="10">#REF!</definedName>
    <definedName name="marol">#REF!</definedName>
    <definedName name="marol1" localSheetId="31">#REF!</definedName>
    <definedName name="marol1" localSheetId="10">#REF!</definedName>
    <definedName name="marol1">#REF!</definedName>
    <definedName name="MARTA">#N/A</definedName>
    <definedName name="MARTHA">[56]DATOS!$A$9</definedName>
    <definedName name="masor" localSheetId="4"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9">#REF!</definedName>
    <definedName name="MAT" localSheetId="30">#REF!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43">#REF!</definedName>
    <definedName name="MAT" localSheetId="31">[139]Materiales!$A:$IV</definedName>
    <definedName name="MAT" localSheetId="38">#REF!</definedName>
    <definedName name="MAT" localSheetId="37">#REF!</definedName>
    <definedName name="MAT" localSheetId="41">#REF!</definedName>
    <definedName name="MAT" localSheetId="10">#REF!</definedName>
    <definedName name="MAT" localSheetId="40">#REF!</definedName>
    <definedName name="MAT" localSheetId="36">#REF!</definedName>
    <definedName name="MAT">#REF!</definedName>
    <definedName name="MATE">[77]Materiales!$A:$IV</definedName>
    <definedName name="mater">'[56]precios-básicos2002'!$C$59:$C$127</definedName>
    <definedName name="MATERIAL_AMARILLO_SELECCIONADO" localSheetId="11">[20]Materiales!#REF!</definedName>
    <definedName name="MATERIAL_AMARILLO_SELECCIONADO" localSheetId="12">[20]Materiales!#REF!</definedName>
    <definedName name="MATERIAL_AMARILLO_SELECCIONADO" localSheetId="13">[20]Materiales!#REF!</definedName>
    <definedName name="MATERIAL_AMARILLO_SELECCIONADO" localSheetId="14">[20]Materiales!#REF!</definedName>
    <definedName name="MATERIAL_AMARILLO_SELECCIONADO" localSheetId="15">[20]Materiales!#REF!</definedName>
    <definedName name="MATERIAL_AMARILLO_SELECCIONADO" localSheetId="16">[20]Materiales!#REF!</definedName>
    <definedName name="MATERIAL_AMARILLO_SELECCIONADO" localSheetId="17">[20]Materiales!#REF!</definedName>
    <definedName name="MATERIAL_AMARILLO_SELECCIONADO" localSheetId="18">[20]Materiales!#REF!</definedName>
    <definedName name="MATERIAL_AMARILLO_SELECCIONADO" localSheetId="19">[20]Materiales!#REF!</definedName>
    <definedName name="MATERIAL_AMARILLO_SELECCIONADO" localSheetId="20">[20]Materiales!#REF!</definedName>
    <definedName name="MATERIAL_AMARILLO_SELECCIONADO" localSheetId="29">[20]Materiales!#REF!</definedName>
    <definedName name="MATERIAL_AMARILLO_SELECCIONADO" localSheetId="30">[20]Materiales!#REF!</definedName>
    <definedName name="MATERIAL_AMARILLO_SELECCIONADO" localSheetId="21">[20]Materiales!#REF!</definedName>
    <definedName name="MATERIAL_AMARILLO_SELECCIONADO" localSheetId="22">[20]Materiales!#REF!</definedName>
    <definedName name="MATERIAL_AMARILLO_SELECCIONADO" localSheetId="23">[20]Materiales!#REF!</definedName>
    <definedName name="MATERIAL_AMARILLO_SELECCIONADO" localSheetId="24">[20]Materiales!#REF!</definedName>
    <definedName name="MATERIAL_AMARILLO_SELECCIONADO" localSheetId="25">[20]Materiales!#REF!</definedName>
    <definedName name="MATERIAL_AMARILLO_SELECCIONADO" localSheetId="26">[20]Materiales!#REF!</definedName>
    <definedName name="MATERIAL_AMARILLO_SELECCIONADO" localSheetId="27">[20]Materiales!#REF!</definedName>
    <definedName name="MATERIAL_AMARILLO_SELECCIONADO" localSheetId="28">[20]Materiales!#REF!</definedName>
    <definedName name="MATERIAL_AMARILLO_SELECCIONADO">[20]Materiales!#REF!</definedName>
    <definedName name="MATERIAL_FILTRANTE" localSheetId="43">#REF!</definedName>
    <definedName name="MATERIAL_FILTRANTE" localSheetId="31">#REF!</definedName>
    <definedName name="MATERIAL_FILTRANTE" localSheetId="38">#REF!</definedName>
    <definedName name="MATERIAL_FILTRANTE" localSheetId="37">#REF!</definedName>
    <definedName name="MATERIAL_FILTRANTE" localSheetId="41">#REF!</definedName>
    <definedName name="MATERIAL_FILTRANTE" localSheetId="10">#REF!</definedName>
    <definedName name="MATERIAL_FILTRANTE">#REF!</definedName>
    <definedName name="Material_seleccionado">'[21]LISTADO '!$F$11</definedName>
    <definedName name="Materiales" localSheetId="31">#REF!</definedName>
    <definedName name="Materiales" localSheetId="42">[76]Mat!$A$10:$E$1065</definedName>
    <definedName name="MATERIALES">'[94]MATRIZ DE PRECIOS'!$G$11:$G$490</definedName>
    <definedName name="MaterialFiltrante" localSheetId="35">#REF!</definedName>
    <definedName name="MaterialFiltrante" localSheetId="4">#REF!</definedName>
    <definedName name="MaterialFiltrante" localSheetId="45">#REF!</definedName>
    <definedName name="MaterialFiltrante" localSheetId="10">#REF!</definedName>
    <definedName name="MaterialFiltrante">#REF!</definedName>
    <definedName name="MaterialTub" localSheetId="31">#REF!</definedName>
    <definedName name="MaterialTub" localSheetId="10">#REF!</definedName>
    <definedName name="MaterialTub">#REF!</definedName>
    <definedName name="matgranular" localSheetId="43">[34]lisprecios!#REF!</definedName>
    <definedName name="matgranular" localSheetId="31">[34]lisprecios!#REF!</definedName>
    <definedName name="matgranular" localSheetId="38">[34]lisprecios!#REF!</definedName>
    <definedName name="matgranular" localSheetId="37">[34]lisprecios!#REF!</definedName>
    <definedName name="matgranular" localSheetId="41">[34]lisprecios!#REF!</definedName>
    <definedName name="matgranular" localSheetId="40">[34]lisprecios!#REF!</definedName>
    <definedName name="matgranular" localSheetId="36">[34]lisprecios!#REF!</definedName>
    <definedName name="matgranular">[34]lisprecios!#REF!</definedName>
    <definedName name="MATRIZ_IND_IMPACTO" localSheetId="45">#REF!</definedName>
    <definedName name="MATRIZ_IND_IMPACTO" localSheetId="54">#REF!</definedName>
    <definedName name="MATRIZ_IND_IMPACTO" localSheetId="59">#REF!</definedName>
    <definedName name="MATRIZ_IND_IMPACTO" localSheetId="64">#REF!</definedName>
    <definedName name="MATRIZ_IND_IMPACTO" localSheetId="10">#REF!</definedName>
    <definedName name="MATRIZ_IND_IMPACTO">#REF!</definedName>
    <definedName name="MATRIZRICS">'[140]RICS NUEVA HOJA DIARIA'!$A$1:$AB$42</definedName>
    <definedName name="maxdeficit" localSheetId="31">#REF!</definedName>
    <definedName name="maxdeficit" localSheetId="10">#REF!</definedName>
    <definedName name="maxdeficit">#REF!</definedName>
    <definedName name="may00" localSheetId="31">[9]Dólar!#REF!</definedName>
    <definedName name="may00">[9]Dólar!#REF!</definedName>
    <definedName name="Mb" localSheetId="43">#REF!</definedName>
    <definedName name="Mb" localSheetId="31">#REF!</definedName>
    <definedName name="Mb" localSheetId="38">#REF!</definedName>
    <definedName name="Mb" localSheetId="37">#REF!</definedName>
    <definedName name="Mb" localSheetId="41">#REF!</definedName>
    <definedName name="Mb" localSheetId="10">#REF!</definedName>
    <definedName name="Mb" localSheetId="40">#REF!</definedName>
    <definedName name="Mb" localSheetId="36">#REF!</definedName>
    <definedName name="Mb">#REF!</definedName>
    <definedName name="mdd" localSheetId="4"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DEO">#N/A</definedName>
    <definedName name="mdo">'[56]precios-básicos2002'!$C$131:$C$140</definedName>
    <definedName name="meg" localSheetId="4"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EJORA" localSheetId="31">#REF!</definedName>
    <definedName name="MEJORA" localSheetId="10">#REF!</definedName>
    <definedName name="MEJORA">#REF!</definedName>
    <definedName name="mejoramientosubrasante" localSheetId="31">#REF!</definedName>
    <definedName name="mejoramientosubrasante" localSheetId="37">#REF!</definedName>
    <definedName name="mejoramientosubrasante" localSheetId="10">#REF!</definedName>
    <definedName name="mejoramientosubrasante">#REF!</definedName>
    <definedName name="merchandCostos" localSheetId="31">#REF!</definedName>
    <definedName name="merchandCostos" localSheetId="10">#REF!</definedName>
    <definedName name="merchandCostos">#REF!</definedName>
    <definedName name="Merchandisig" localSheetId="31">#REF!</definedName>
    <definedName name="Merchandisig" localSheetId="10">#REF!</definedName>
    <definedName name="Merchandisig">#REF!</definedName>
    <definedName name="MES" localSheetId="31">#REF!</definedName>
    <definedName name="MES" localSheetId="10">#REF!</definedName>
    <definedName name="MES">#REF!</definedName>
    <definedName name="meses" localSheetId="11">'[83]POA-1'!$Q$2:$Q$13</definedName>
    <definedName name="meses" localSheetId="12">'[83]POA-1'!$Q$2:$Q$13</definedName>
    <definedName name="meses" localSheetId="13">'[83]POA-1'!$Q$2:$Q$13</definedName>
    <definedName name="meses" localSheetId="14">'[83]POA-1'!$Q$2:$Q$13</definedName>
    <definedName name="meses" localSheetId="15">'[83]POA-1'!$Q$2:$Q$13</definedName>
    <definedName name="meses" localSheetId="16">'[83]POA-1'!$Q$2:$Q$13</definedName>
    <definedName name="meses" localSheetId="17">'[83]POA-1'!$Q$2:$Q$13</definedName>
    <definedName name="meses" localSheetId="18">'[83]POA-1'!$Q$2:$Q$13</definedName>
    <definedName name="meses" localSheetId="19">'[83]POA-1'!$Q$2:$Q$13</definedName>
    <definedName name="meses" localSheetId="20">'[83]POA-1'!$Q$2:$Q$13</definedName>
    <definedName name="meses" localSheetId="29">'[83]POA-1'!$Q$2:$Q$13</definedName>
    <definedName name="meses" localSheetId="30">'[83]POA-1'!$Q$2:$Q$13</definedName>
    <definedName name="meses" localSheetId="21">'[83]POA-1'!$Q$2:$Q$13</definedName>
    <definedName name="meses" localSheetId="22">'[83]POA-1'!$Q$2:$Q$13</definedName>
    <definedName name="meses" localSheetId="23">'[83]POA-1'!$Q$2:$Q$13</definedName>
    <definedName name="meses" localSheetId="24">'[83]POA-1'!$Q$2:$Q$13</definedName>
    <definedName name="meses" localSheetId="25">'[83]POA-1'!$Q$2:$Q$13</definedName>
    <definedName name="meses" localSheetId="26">'[83]POA-1'!$Q$2:$Q$13</definedName>
    <definedName name="meses" localSheetId="27">'[83]POA-1'!$Q$2:$Q$13</definedName>
    <definedName name="meses" localSheetId="28">'[83]POA-1'!$Q$2:$Q$13</definedName>
    <definedName name="meses" localSheetId="43">#REF!</definedName>
    <definedName name="meses" localSheetId="31">#REF!</definedName>
    <definedName name="meses" localSheetId="38">#REF!</definedName>
    <definedName name="meses" localSheetId="37">#REF!</definedName>
    <definedName name="meses" localSheetId="41">#REF!</definedName>
    <definedName name="meses" localSheetId="42">'[83]POA-1'!$Q$2:$Q$13</definedName>
    <definedName name="meses" localSheetId="40">#REF!</definedName>
    <definedName name="meses" localSheetId="39">'[83]POA-1'!$Q$2:$Q$13</definedName>
    <definedName name="meses" localSheetId="36">#REF!</definedName>
    <definedName name="meses">'[84]POA-1'!$Q$2:$Q$13</definedName>
    <definedName name="MEZCLADORA" localSheetId="11">#REF!</definedName>
    <definedName name="MEZCLADORA" localSheetId="12">#REF!</definedName>
    <definedName name="MEZCLADORA" localSheetId="13">#REF!</definedName>
    <definedName name="MEZCLADORA" localSheetId="14">#REF!</definedName>
    <definedName name="MEZCLADORA" localSheetId="15">#REF!</definedName>
    <definedName name="MEZCLADORA" localSheetId="16">#REF!</definedName>
    <definedName name="MEZCLADORA" localSheetId="17">#REF!</definedName>
    <definedName name="MEZCLADORA" localSheetId="18">#REF!</definedName>
    <definedName name="MEZCLADORA" localSheetId="19">#REF!</definedName>
    <definedName name="MEZCLADORA" localSheetId="20">#REF!</definedName>
    <definedName name="MEZCLADORA" localSheetId="29">#REF!</definedName>
    <definedName name="MEZCLADORA" localSheetId="30">#REF!</definedName>
    <definedName name="MEZCLADORA" localSheetId="21">#REF!</definedName>
    <definedName name="MEZCLADORA" localSheetId="22">#REF!</definedName>
    <definedName name="MEZCLADORA" localSheetId="23">#REF!</definedName>
    <definedName name="MEZCLADORA" localSheetId="24">#REF!</definedName>
    <definedName name="MEZCLADORA" localSheetId="25">#REF!</definedName>
    <definedName name="MEZCLADORA" localSheetId="26">#REF!</definedName>
    <definedName name="MEZCLADORA" localSheetId="27">#REF!</definedName>
    <definedName name="MEZCLADORA" localSheetId="28">#REF!</definedName>
    <definedName name="MEZCLADORA" localSheetId="43">#REF!</definedName>
    <definedName name="Mezcladora" localSheetId="31">'[21]LISTADO '!$L$4</definedName>
    <definedName name="MEZCLADORA" localSheetId="38">#REF!</definedName>
    <definedName name="MEZCLADORA" localSheetId="37">#REF!</definedName>
    <definedName name="MEZCLADORA" localSheetId="41">#REF!</definedName>
    <definedName name="MEZCLADORA" localSheetId="10">#REF!</definedName>
    <definedName name="MEZCLADORA" localSheetId="40">#REF!</definedName>
    <definedName name="MEZCLADORA">#REF!</definedName>
    <definedName name="MEZCLADORA_DE_CONCRETO">[33]Equipo!$F$10</definedName>
    <definedName name="mf" localSheetId="31">#REF!</definedName>
    <definedName name="mf" localSheetId="10">#REF!</definedName>
    <definedName name="mf">#REF!</definedName>
    <definedName name="mfgjrdt" localSheetId="4"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H_1" localSheetId="31">#REF!</definedName>
    <definedName name="MH_1" localSheetId="10">#REF!</definedName>
    <definedName name="MH_1">#REF!</definedName>
    <definedName name="MH_2" localSheetId="31">#REF!</definedName>
    <definedName name="MH_2" localSheetId="10">#REF!</definedName>
    <definedName name="MH_2">#REF!</definedName>
    <definedName name="MH_3" localSheetId="31">#REF!</definedName>
    <definedName name="MH_3" localSheetId="10">#REF!</definedName>
    <definedName name="MH_3">#REF!</definedName>
    <definedName name="MH_4" localSheetId="31">#REF!</definedName>
    <definedName name="MH_4" localSheetId="10">#REF!</definedName>
    <definedName name="MH_4">#REF!</definedName>
    <definedName name="MH_5" localSheetId="31">#REF!</definedName>
    <definedName name="MH_5" localSheetId="10">#REF!</definedName>
    <definedName name="MH_5">#REF!</definedName>
    <definedName name="mhg" localSheetId="31">#REF!</definedName>
    <definedName name="mhg" localSheetId="10">#REF!</definedName>
    <definedName name="mhg">#REF!</definedName>
    <definedName name="mht" localSheetId="31">#REF!</definedName>
    <definedName name="mht" localSheetId="10">#REF!</definedName>
    <definedName name="mht">#REF!</definedName>
    <definedName name="mhy" localSheetId="31">#REF!</definedName>
    <definedName name="mhy" localSheetId="10">#REF!</definedName>
    <definedName name="mhy">#REF!</definedName>
    <definedName name="Mill_Head_H2O.Total_Volume" localSheetId="31">#REF!</definedName>
    <definedName name="Mill_Head_H2O.Total_Volume" localSheetId="10">#REF!</definedName>
    <definedName name="Mill_Head_H2O.Total_Volume">#REF!</definedName>
    <definedName name="Mill_Screen_H2O.Total_Volume" localSheetId="31">#REF!</definedName>
    <definedName name="Mill_Screen_H2O.Total_Volume" localSheetId="10">#REF!</definedName>
    <definedName name="Mill_Screen_H2O.Total_Volume">#REF!</definedName>
    <definedName name="Mill_Weight" localSheetId="31">#REF!</definedName>
    <definedName name="Mill_Weight" localSheetId="10">#REF!</definedName>
    <definedName name="Mill_Weight">#REF!</definedName>
    <definedName name="min" localSheetId="31">#REF!</definedName>
    <definedName name="min" localSheetId="10">#REF!</definedName>
    <definedName name="min">#REF!</definedName>
    <definedName name="Mine_Equip_Hrs">'[64]Mine Hours'!$A$11:$BX$30</definedName>
    <definedName name="Mine_Equip_Hrs_MARC">'[64]Mine Hours'!$A$94:$BX$112</definedName>
    <definedName name="Mine_Equip_Hrs_Remaining" localSheetId="31">'[141]Equipment Hours TODOS'!#REF!</definedName>
    <definedName name="Mine_Equip_Hrs_Remaining">'[141]Equipment Hours TODOS'!#REF!</definedName>
    <definedName name="MineUsed">[78]Sheet1!$M$18:$M$977</definedName>
    <definedName name="Minutos" localSheetId="31">#REF!</definedName>
    <definedName name="Minutos" localSheetId="10">#REF!</definedName>
    <definedName name="Minutos">#REF!</definedName>
    <definedName name="mjmj" localSheetId="4"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ju" localSheetId="31">#REF!</definedName>
    <definedName name="mju" localSheetId="10">#REF!</definedName>
    <definedName name="mju">#REF!</definedName>
    <definedName name="mku" localSheetId="31">#REF!</definedName>
    <definedName name="mku" localSheetId="10">#REF!</definedName>
    <definedName name="mku">#REF!</definedName>
    <definedName name="mm" localSheetId="31">#REF!</definedName>
    <definedName name="mm" localSheetId="10">#REF!</definedName>
    <definedName name="mm">#REF!</definedName>
    <definedName name="MMH">'[142]MMH WORKINGS'!$A$1:$A$65536</definedName>
    <definedName name="MMHBS" localSheetId="31">#REF!</definedName>
    <definedName name="MMHBS" localSheetId="10">#REF!</definedName>
    <definedName name="MMHBS">#REF!</definedName>
    <definedName name="mmhcosts">'[143]Cost Ledger 30-6-99'!$A$1:$C$84</definedName>
    <definedName name="MMHJUN02" localSheetId="31">#REF!</definedName>
    <definedName name="MMHJUN02" localSheetId="10">#REF!</definedName>
    <definedName name="MMHJUN02">#REF!</definedName>
    <definedName name="mmhmarch2000" localSheetId="31">#REF!</definedName>
    <definedName name="mmhmarch2000" localSheetId="10">#REF!</definedName>
    <definedName name="mmhmarch2000">#REF!</definedName>
    <definedName name="mmjmjh" localSheetId="4"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JV" localSheetId="31">#REF!</definedName>
    <definedName name="MMJV" localSheetId="10">#REF!</definedName>
    <definedName name="MMJV">#REF!</definedName>
    <definedName name="MMM" localSheetId="31">'[16]A.P.U'!#REF!</definedName>
    <definedName name="MMM">'[16]A.P.U'!#REF!</definedName>
    <definedName name="mmmh" localSheetId="4"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mto" localSheetId="31">#REF!</definedName>
    <definedName name="Mmto" localSheetId="10">#REF!</definedName>
    <definedName name="Mmto">#REF!</definedName>
    <definedName name="MN" localSheetId="4"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NO" localSheetId="31">#REF!</definedName>
    <definedName name="MNO" localSheetId="10">#REF!</definedName>
    <definedName name="MNO">#REF!</definedName>
    <definedName name="MO" localSheetId="31">#REF!</definedName>
    <definedName name="MO" localSheetId="10">#REF!</definedName>
    <definedName name="MO">#REF!</definedName>
    <definedName name="mobil06" localSheetId="31">[9]Gastos!#REF!</definedName>
    <definedName name="mobil06">[9]Gastos!#REF!</definedName>
    <definedName name="mobra">'[56]precios-básicos2002'!$C$131:$E$140</definedName>
    <definedName name="MOMATECA" localSheetId="31">#REF!</definedName>
    <definedName name="MOMATECA" localSheetId="10">#REF!</definedName>
    <definedName name="MOMATECA">#REF!</definedName>
    <definedName name="MONETARY" localSheetId="31">#REF!</definedName>
    <definedName name="MONETARY" localSheetId="10">#REF!</definedName>
    <definedName name="MONETARY">#REF!</definedName>
    <definedName name="MontajeEstructuraMetalica" localSheetId="35">#REF!</definedName>
    <definedName name="MontajeEstructuraMetalica" localSheetId="4">#REF!</definedName>
    <definedName name="MontajeEstructuraMetalica" localSheetId="45">#REF!</definedName>
    <definedName name="MontajeEstructuraMetalica" localSheetId="10">#REF!</definedName>
    <definedName name="MontajeEstructuraMetalica">#REF!</definedName>
    <definedName name="MOR1_4" localSheetId="31">#REF!</definedName>
    <definedName name="MOR1_4" localSheetId="37">#REF!</definedName>
    <definedName name="MOR1_4" localSheetId="10">#REF!</definedName>
    <definedName name="MOR1_4">#REF!</definedName>
    <definedName name="MORTE12" localSheetId="37">#REF!</definedName>
    <definedName name="MORTE12" localSheetId="10">#REF!</definedName>
    <definedName name="MORTE12">#REF!</definedName>
    <definedName name="MORTE14" localSheetId="37">#REF!</definedName>
    <definedName name="MORTE14" localSheetId="10">#REF!</definedName>
    <definedName name="MORTE14">#REF!</definedName>
    <definedName name="morte15" localSheetId="37">#REF!</definedName>
    <definedName name="morte15" localSheetId="10">#REF!</definedName>
    <definedName name="morte15">#REF!</definedName>
    <definedName name="MORTE16" localSheetId="37">#REF!</definedName>
    <definedName name="MORTE16" localSheetId="10">#REF!</definedName>
    <definedName name="MORTE16">#REF!</definedName>
    <definedName name="MORTERO" localSheetId="35">#REF!</definedName>
    <definedName name="MORTERO" localSheetId="4">#REF!</definedName>
    <definedName name="MORTERO" localSheetId="45">#REF!</definedName>
    <definedName name="mortero" localSheetId="37">#REF!</definedName>
    <definedName name="MORTERO" localSheetId="10">#REF!</definedName>
    <definedName name="MORTERO">#REF!</definedName>
    <definedName name="Mortero_1_3">'[21]Apu Basicos'!$F$74</definedName>
    <definedName name="Mortero13Mpa" localSheetId="35">#REF!</definedName>
    <definedName name="Mortero13Mpa" localSheetId="4">#REF!</definedName>
    <definedName name="Mortero13Mpa" localSheetId="45">#REF!</definedName>
    <definedName name="Mortero13Mpa" localSheetId="10">#REF!</definedName>
    <definedName name="Mortero13Mpa">#REF!</definedName>
    <definedName name="mortero14" localSheetId="31">'[67]APU''s'!#REF!</definedName>
    <definedName name="mortero14">[41]unitario!$G$1283</definedName>
    <definedName name="Mortero14Mpa" localSheetId="35">#REF!</definedName>
    <definedName name="Mortero14Mpa" localSheetId="4">#REF!</definedName>
    <definedName name="Mortero14Mpa" localSheetId="45">#REF!</definedName>
    <definedName name="Mortero14Mpa" localSheetId="10">#REF!</definedName>
    <definedName name="Mortero14Mpa">#REF!</definedName>
    <definedName name="mortero15" localSheetId="31">'[67]APU''s'!#REF!</definedName>
    <definedName name="mortero15">'[67]APU''s'!#REF!</definedName>
    <definedName name="Mortero17Mpa" localSheetId="35">#REF!</definedName>
    <definedName name="Mortero17Mpa" localSheetId="4">#REF!</definedName>
    <definedName name="Mortero17Mpa" localSheetId="45">#REF!</definedName>
    <definedName name="Mortero17Mpa" localSheetId="10">#REF!</definedName>
    <definedName name="Mortero17Mpa">#REF!</definedName>
    <definedName name="MORTERO24" localSheetId="35">#REF!</definedName>
    <definedName name="MORTERO24" localSheetId="4">#REF!</definedName>
    <definedName name="MORTERO24" localSheetId="45">#REF!</definedName>
    <definedName name="MORTERO24" localSheetId="10">#REF!</definedName>
    <definedName name="MORTERO24">#REF!</definedName>
    <definedName name="MorteroMuros" localSheetId="35">#REF!</definedName>
    <definedName name="MorteroMuros" localSheetId="4">#REF!</definedName>
    <definedName name="MorteroMuros" localSheetId="45">#REF!</definedName>
    <definedName name="MorteroMuros" localSheetId="10">#REF!</definedName>
    <definedName name="MorteroMuros">#REF!</definedName>
    <definedName name="motobomba" localSheetId="43">'[34]PRESTACIONES SOCIALES'!#REF!</definedName>
    <definedName name="motobomba" localSheetId="31">'[34]PRESTACIONES SOCIALES'!#REF!</definedName>
    <definedName name="motobomba" localSheetId="38">'[34]PRESTACIONES SOCIALES'!#REF!</definedName>
    <definedName name="motobomba" localSheetId="37">'[34]PRESTACIONES SOCIALES'!#REF!</definedName>
    <definedName name="motobomba" localSheetId="41">'[34]PRESTACIONES SOCIALES'!#REF!</definedName>
    <definedName name="motobomba" localSheetId="40">'[34]PRESTACIONES SOCIALES'!#REF!</definedName>
    <definedName name="motobomba" localSheetId="36">'[34]PRESTACIONES SOCIALES'!#REF!</definedName>
    <definedName name="motobomba">'[34]PRESTACIONES SOCIALES'!#REF!</definedName>
    <definedName name="mr" localSheetId="31">#REF!</definedName>
    <definedName name="mr" localSheetId="10">#REF!</definedName>
    <definedName name="mr">#REF!</definedName>
    <definedName name="MR_DESCRIPTION" localSheetId="31">#REF!</definedName>
    <definedName name="MR_DESCRIPTION" localSheetId="10">#REF!</definedName>
    <definedName name="MR_DESCRIPTION">#REF!</definedName>
    <definedName name="MRNumber" localSheetId="31">#REF!</definedName>
    <definedName name="MRNumber" localSheetId="10">#REF!</definedName>
    <definedName name="MRNumber">#REF!</definedName>
    <definedName name="MTD.ROM1_PercentFed" localSheetId="31">#REF!</definedName>
    <definedName name="MTD.ROM1_PercentFed" localSheetId="10">#REF!</definedName>
    <definedName name="MTD.ROM1_PercentFed">#REF!</definedName>
    <definedName name="MTD.ROM2_PercentFed" localSheetId="31">#REF!</definedName>
    <definedName name="MTD.ROM2_PercentFed" localSheetId="10">#REF!</definedName>
    <definedName name="MTD.ROM2_PercentFed">#REF!</definedName>
    <definedName name="MTD.ROM3_PercentFed" localSheetId="31">#REF!</definedName>
    <definedName name="MTD.ROM3_PercentFed" localSheetId="10">#REF!</definedName>
    <definedName name="MTD.ROM3_PercentFed">#REF!</definedName>
    <definedName name="MTD.ROM4_PercentFed" localSheetId="31">#REF!</definedName>
    <definedName name="MTD.ROM4_PercentFed" localSheetId="10">#REF!</definedName>
    <definedName name="MTD.ROM4_PercentFed">#REF!</definedName>
    <definedName name="MTD.ROM5_PercentFed" localSheetId="31">#REF!</definedName>
    <definedName name="MTD.ROM5_PercentFed" localSheetId="10">#REF!</definedName>
    <definedName name="MTD.ROM5_PercentFed">#REF!</definedName>
    <definedName name="MTD_Days" localSheetId="31">#REF!</definedName>
    <definedName name="MTD_Days" localSheetId="10">#REF!</definedName>
    <definedName name="MTD_Days">#REF!</definedName>
    <definedName name="muro" localSheetId="43">#REF!</definedName>
    <definedName name="muro" localSheetId="38">#REF!</definedName>
    <definedName name="muro" localSheetId="37">#REF!</definedName>
    <definedName name="muro" localSheetId="41">#REF!</definedName>
    <definedName name="muro" localSheetId="10">#REF!</definedName>
    <definedName name="muro" localSheetId="40">#REF!</definedName>
    <definedName name="muro" localSheetId="36">#REF!</definedName>
    <definedName name="muro">#REF!</definedName>
    <definedName name="MuroBloque" localSheetId="35">#REF!</definedName>
    <definedName name="MuroBloque" localSheetId="4">#REF!</definedName>
    <definedName name="MuroBloque" localSheetId="45">#REF!</definedName>
    <definedName name="MuroBloque" localSheetId="10">#REF!</definedName>
    <definedName name="MuroBloque">#REF!</definedName>
    <definedName name="murocontencion" localSheetId="37">#REF!</definedName>
    <definedName name="murocontencion" localSheetId="10">#REF!</definedName>
    <definedName name="murocontencion">#REF!</definedName>
    <definedName name="MuroLadrilloTolete" localSheetId="35">#REF!</definedName>
    <definedName name="MuroLadrilloTolete" localSheetId="4">#REF!</definedName>
    <definedName name="MuroLadrilloTolete" localSheetId="45">#REF!</definedName>
    <definedName name="MuroLadrilloTolete" localSheetId="10">#REF!</definedName>
    <definedName name="MuroLadrilloTolete">#REF!</definedName>
    <definedName name="muroLadrilloToleteTizon" localSheetId="35">#REF!</definedName>
    <definedName name="muroLadrilloToleteTizon" localSheetId="4">#REF!</definedName>
    <definedName name="muroLadrilloToleteTizon" localSheetId="45">#REF!</definedName>
    <definedName name="muroLadrilloToleteTizon" localSheetId="10">#REF!</definedName>
    <definedName name="muroLadrilloToleteTizon">#REF!</definedName>
    <definedName name="MXSMAR" localSheetId="31">#REF!</definedName>
    <definedName name="MXSMAR" localSheetId="10">#REF!</definedName>
    <definedName name="MXSMAR">#REF!</definedName>
    <definedName name="n">[36]Hoja2!$D$9</definedName>
    <definedName name="Na" localSheetId="37">#REF!</definedName>
    <definedName name="Na" localSheetId="10">#REF!</definedName>
    <definedName name="Na">#REF!</definedName>
    <definedName name="Nb" localSheetId="37">#REF!</definedName>
    <definedName name="Nb" localSheetId="10">#REF!</definedName>
    <definedName name="Nb">#REF!</definedName>
    <definedName name="nbnbv" localSheetId="31">#REF!</definedName>
    <definedName name="nbnbv" localSheetId="10">#REF!</definedName>
    <definedName name="nbnbv">#REF!</definedName>
    <definedName name="nbv" localSheetId="31">#REF!</definedName>
    <definedName name="nbv" localSheetId="10">#REF!</definedName>
    <definedName name="nbv">#REF!</definedName>
    <definedName name="nbvnv" localSheetId="4"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c" localSheetId="37">#REF!</definedName>
    <definedName name="Nc" localSheetId="10">#REF!</definedName>
    <definedName name="Nc">#REF!</definedName>
    <definedName name="Nd" localSheetId="37">#REF!</definedName>
    <definedName name="Nd" localSheetId="10">#REF!</definedName>
    <definedName name="Nd">#REF!</definedName>
    <definedName name="NDHS" localSheetId="4"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e" localSheetId="37">#REF!</definedName>
    <definedName name="Ne" localSheetId="10">#REF!</definedName>
    <definedName name="Ne">#REF!</definedName>
    <definedName name="nece.cab" localSheetId="31">#REF!</definedName>
    <definedName name="nece.cab" localSheetId="10">#REF!</definedName>
    <definedName name="nece.cab">#REF!</definedName>
    <definedName name="Necesidad_entorchado_Zonas" localSheetId="31">#REF!</definedName>
    <definedName name="Necesidad_entorchado_Zonas" localSheetId="10">#REF!</definedName>
    <definedName name="Necesidad_entorchado_Zonas">#REF!</definedName>
    <definedName name="NEOLAI" localSheetId="37">#REF!</definedName>
    <definedName name="NEOLAI" localSheetId="10">#REF!</definedName>
    <definedName name="NEOLAI">#REF!</definedName>
    <definedName name="NES" localSheetId="10">#REF!</definedName>
    <definedName name="NES">#REF!</definedName>
    <definedName name="Nett_Rev_COL_Nom">[65]W_REV!$H$115:$AP$115</definedName>
    <definedName name="nf" localSheetId="4"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dn" localSheetId="4"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G" localSheetId="31">#REF!</definedName>
    <definedName name="NHG" localSheetId="10">#REF!</definedName>
    <definedName name="NHG">#REF!</definedName>
    <definedName name="nhn" localSheetId="4"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ic_nis">[144]Hoja1!$A$1:$IV$65536</definedName>
    <definedName name="NIPLE_DE_1_2__ROSCADO_DE_HG_x_L__3_PULGADAS" localSheetId="11">#REF!</definedName>
    <definedName name="NIPLE_DE_1_2__ROSCADO_DE_HG_x_L__3_PULGADAS" localSheetId="12">#REF!</definedName>
    <definedName name="NIPLE_DE_1_2__ROSCADO_DE_HG_x_L__3_PULGADAS" localSheetId="13">#REF!</definedName>
    <definedName name="NIPLE_DE_1_2__ROSCADO_DE_HG_x_L__3_PULGADAS" localSheetId="14">#REF!</definedName>
    <definedName name="NIPLE_DE_1_2__ROSCADO_DE_HG_x_L__3_PULGADAS" localSheetId="15">#REF!</definedName>
    <definedName name="NIPLE_DE_1_2__ROSCADO_DE_HG_x_L__3_PULGADAS" localSheetId="16">#REF!</definedName>
    <definedName name="NIPLE_DE_1_2__ROSCADO_DE_HG_x_L__3_PULGADAS" localSheetId="17">#REF!</definedName>
    <definedName name="NIPLE_DE_1_2__ROSCADO_DE_HG_x_L__3_PULGADAS" localSheetId="18">#REF!</definedName>
    <definedName name="NIPLE_DE_1_2__ROSCADO_DE_HG_x_L__3_PULGADAS" localSheetId="19">#REF!</definedName>
    <definedName name="NIPLE_DE_1_2__ROSCADO_DE_HG_x_L__3_PULGADAS" localSheetId="20">#REF!</definedName>
    <definedName name="NIPLE_DE_1_2__ROSCADO_DE_HG_x_L__3_PULGADAS" localSheetId="29">#REF!</definedName>
    <definedName name="NIPLE_DE_1_2__ROSCADO_DE_HG_x_L__3_PULGADAS" localSheetId="30">#REF!</definedName>
    <definedName name="NIPLE_DE_1_2__ROSCADO_DE_HG_x_L__3_PULGADAS" localSheetId="21">#REF!</definedName>
    <definedName name="NIPLE_DE_1_2__ROSCADO_DE_HG_x_L__3_PULGADAS" localSheetId="22">#REF!</definedName>
    <definedName name="NIPLE_DE_1_2__ROSCADO_DE_HG_x_L__3_PULGADAS" localSheetId="23">#REF!</definedName>
    <definedName name="NIPLE_DE_1_2__ROSCADO_DE_HG_x_L__3_PULGADAS" localSheetId="24">#REF!</definedName>
    <definedName name="NIPLE_DE_1_2__ROSCADO_DE_HG_x_L__3_PULGADAS" localSheetId="25">#REF!</definedName>
    <definedName name="NIPLE_DE_1_2__ROSCADO_DE_HG_x_L__3_PULGADAS" localSheetId="26">#REF!</definedName>
    <definedName name="NIPLE_DE_1_2__ROSCADO_DE_HG_x_L__3_PULGADAS" localSheetId="27">#REF!</definedName>
    <definedName name="NIPLE_DE_1_2__ROSCADO_DE_HG_x_L__3_PULGADAS" localSheetId="28">#REF!</definedName>
    <definedName name="NIPLE_DE_1_2__ROSCADO_DE_HG_x_L__3_PULGADAS" localSheetId="31">#REF!</definedName>
    <definedName name="NIPLE_DE_1_2__ROSCADO_DE_HG_x_L__3_PULGADAS" localSheetId="37">#REF!</definedName>
    <definedName name="NIPLE_DE_1_2__ROSCADO_DE_HG_x_L__3_PULGADAS" localSheetId="10">#REF!</definedName>
    <definedName name="NIPLE_DE_1_2__ROSCADO_DE_HG_x_L__3_PULGADAS">#REF!</definedName>
    <definedName name="NIPLE_DE_3__B_x_EL_L__0.25_MTS" localSheetId="31">#REF!</definedName>
    <definedName name="NIPLE_DE_3__B_x_EL_L__0.25_MTS" localSheetId="37">#REF!</definedName>
    <definedName name="NIPLE_DE_3__B_x_EL_L__0.25_MTS" localSheetId="10">#REF!</definedName>
    <definedName name="NIPLE_DE_3__B_x_EL_L__0.25_MTS">#REF!</definedName>
    <definedName name="NIPLE_DE_4__B_x_EL_L__0.25_MTS" localSheetId="31">#REF!</definedName>
    <definedName name="NIPLE_DE_4__B_x_EL_L__0.25_MTS" localSheetId="37">#REF!</definedName>
    <definedName name="NIPLE_DE_4__B_x_EL_L__0.25_MTS" localSheetId="10">#REF!</definedName>
    <definedName name="NIPLE_DE_4__B_x_EL_L__0.25_MTS">#REF!</definedName>
    <definedName name="NIPLE_L__0.25" localSheetId="37">#REF!</definedName>
    <definedName name="NIPLE_L__0.25" localSheetId="10">#REF!</definedName>
    <definedName name="NIPLE_L__0.25">#REF!</definedName>
    <definedName name="NIVEL" localSheetId="31">'[52]BASE DE DATOS ORIG'!#REF!</definedName>
    <definedName name="NIVEL">'[52]BASE DE DATOS ORIG'!#REF!</definedName>
    <definedName name="NJH" localSheetId="31">#REF!</definedName>
    <definedName name="NJH" localSheetId="10">#REF!</definedName>
    <definedName name="NJH">#REF!</definedName>
    <definedName name="nm" localSheetId="31">#REF!</definedName>
    <definedName name="nm" localSheetId="10">#REF!</definedName>
    <definedName name="nm">#REF!</definedName>
    <definedName name="nmmmm" localSheetId="4"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hd" localSheetId="4"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OA_4" localSheetId="31">#REF!</definedName>
    <definedName name="NOA_4" localSheetId="10">#REF!</definedName>
    <definedName name="NOA_4">#REF!</definedName>
    <definedName name="NOA_7" localSheetId="31">#REF!</definedName>
    <definedName name="NOA_7" localSheetId="10">#REF!</definedName>
    <definedName name="NOA_7">#REF!</definedName>
    <definedName name="NOMBRE" localSheetId="10">#REF!</definedName>
    <definedName name="NOMBRE">#REF!</definedName>
    <definedName name="NOMINA" localSheetId="31">#REF!</definedName>
    <definedName name="NOMINA" localSheetId="10">#REF!</definedName>
    <definedName name="NOMINA">#REF!</definedName>
    <definedName name="Nomina06" localSheetId="31">[9]Gastos!#REF!</definedName>
    <definedName name="Nomina06">[9]Gastos!#REF!</definedName>
    <definedName name="NOO" localSheetId="11">[2]Basicos!#REF!</definedName>
    <definedName name="NOO" localSheetId="12">[2]Basicos!#REF!</definedName>
    <definedName name="NOO" localSheetId="13">[2]Basicos!#REF!</definedName>
    <definedName name="NOO" localSheetId="14">[2]Basicos!#REF!</definedName>
    <definedName name="NOO" localSheetId="15">[2]Basicos!#REF!</definedName>
    <definedName name="NOO" localSheetId="16">[2]Basicos!#REF!</definedName>
    <definedName name="NOO" localSheetId="17">[2]Basicos!#REF!</definedName>
    <definedName name="NOO" localSheetId="18">[2]Basicos!#REF!</definedName>
    <definedName name="NOO" localSheetId="19">[2]Basicos!#REF!</definedName>
    <definedName name="NOO" localSheetId="20">[2]Basicos!#REF!</definedName>
    <definedName name="NOO" localSheetId="29">[2]Basicos!#REF!</definedName>
    <definedName name="NOO" localSheetId="30">[2]Basicos!#REF!</definedName>
    <definedName name="NOO" localSheetId="21">[2]Basicos!#REF!</definedName>
    <definedName name="NOO" localSheetId="22">[2]Basicos!#REF!</definedName>
    <definedName name="NOO" localSheetId="23">[2]Basicos!#REF!</definedName>
    <definedName name="NOO" localSheetId="24">[2]Basicos!#REF!</definedName>
    <definedName name="NOO" localSheetId="25">[2]Basicos!#REF!</definedName>
    <definedName name="NOO" localSheetId="26">[2]Basicos!#REF!</definedName>
    <definedName name="NOO" localSheetId="27">[2]Basicos!#REF!</definedName>
    <definedName name="NOO" localSheetId="28">[2]Basicos!#REF!</definedName>
    <definedName name="NOO">[2]Basicos!#REF!</definedName>
    <definedName name="NoRepAtEnd" localSheetId="31">#REF!</definedName>
    <definedName name="NoRepAtEnd" localSheetId="10">#REF!</definedName>
    <definedName name="NoRepAtEnd">#REF!</definedName>
    <definedName name="Norte" localSheetId="31">#REF!</definedName>
    <definedName name="Norte" localSheetId="10">#REF!</definedName>
    <definedName name="Norte">#REF!</definedName>
    <definedName name="North_sales" localSheetId="31">[59]Royalties!#REF!</definedName>
    <definedName name="North_sales">[59]Royalties!#REF!</definedName>
    <definedName name="nov00" localSheetId="31">[9]Dólar!#REF!</definedName>
    <definedName name="nov00">[9]Dólar!#REF!</definedName>
    <definedName name="nr" localSheetId="31">#REF!</definedName>
    <definedName name="nr" localSheetId="10">#REF!</definedName>
    <definedName name="nr">#REF!</definedName>
    <definedName name="nt" localSheetId="31">#REF!</definedName>
    <definedName name="nt" localSheetId="10">#REF!</definedName>
    <definedName name="nt">#REF!</definedName>
    <definedName name="NUEVO" localSheetId="31">#REF!</definedName>
    <definedName name="NUEVO" localSheetId="10">#REF!</definedName>
    <definedName name="NUEVO">#REF!</definedName>
    <definedName name="Num_Pmt_Per_Year" localSheetId="31">#REF!</definedName>
    <definedName name="Num_Pmt_Per_Year" localSheetId="10">#REF!</definedName>
    <definedName name="Num_Pmt_Per_Year">#REF!</definedName>
    <definedName name="Number_of_Payments" localSheetId="4">MATCH(0.01,End_Bal,-1)+1</definedName>
    <definedName name="Number_of_Payments" localSheetId="31">MATCH(0.01,'Especificaciones Estufas Eco'!End_Bal,-1)+1</definedName>
    <definedName name="Number_of_Payments" localSheetId="41">MATCH(0.01,End_Bal,-1)+1</definedName>
    <definedName name="Number_of_Payments" localSheetId="10">MATCH(0.01,'LOCALIZACIÓN (2)'!End_Bal,-1)+1</definedName>
    <definedName name="Number_of_Payments">MATCH(0.01,End_Bal,-1)+1</definedName>
    <definedName name="NUNI" localSheetId="43">#REF!</definedName>
    <definedName name="NUNI" localSheetId="38">#REF!</definedName>
    <definedName name="NUNI" localSheetId="37">#REF!</definedName>
    <definedName name="NUNI" localSheetId="41">#REF!</definedName>
    <definedName name="NUNI" localSheetId="10">#REF!</definedName>
    <definedName name="NUNI">#REF!</definedName>
    <definedName name="nxn" localSheetId="4"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l" localSheetId="31">#REF!</definedName>
    <definedName name="ñl" localSheetId="10">#REF!</definedName>
    <definedName name="ñl">#REF!</definedName>
    <definedName name="ñll_455" localSheetId="11">#REF!</definedName>
    <definedName name="ñll_455" localSheetId="12">#REF!</definedName>
    <definedName name="ñll_455" localSheetId="13">#REF!</definedName>
    <definedName name="ñll_455" localSheetId="14">#REF!</definedName>
    <definedName name="ñll_455" localSheetId="15">#REF!</definedName>
    <definedName name="ñll_455" localSheetId="16">#REF!</definedName>
    <definedName name="ñll_455" localSheetId="17">#REF!</definedName>
    <definedName name="ñll_455" localSheetId="18">#REF!</definedName>
    <definedName name="ñll_455" localSheetId="19">#REF!</definedName>
    <definedName name="ñll_455" localSheetId="20">#REF!</definedName>
    <definedName name="ñll_455" localSheetId="29">#REF!</definedName>
    <definedName name="ñll_455" localSheetId="30">#REF!</definedName>
    <definedName name="ñll_455" localSheetId="21">#REF!</definedName>
    <definedName name="ñll_455" localSheetId="22">#REF!</definedName>
    <definedName name="ñll_455" localSheetId="23">#REF!</definedName>
    <definedName name="ñll_455" localSheetId="24">#REF!</definedName>
    <definedName name="ñll_455" localSheetId="25">#REF!</definedName>
    <definedName name="ñll_455" localSheetId="26">#REF!</definedName>
    <definedName name="ñll_455" localSheetId="27">#REF!</definedName>
    <definedName name="ñll_455" localSheetId="28">#REF!</definedName>
    <definedName name="ñll_455" localSheetId="10">#REF!</definedName>
    <definedName name="ñll_455">#REF!</definedName>
    <definedName name="ññ" localSheetId="31">#REF!</definedName>
    <definedName name="ññ" localSheetId="10">#REF!</definedName>
    <definedName name="ññ">#REF!</definedName>
    <definedName name="ÑÑÑ" localSheetId="31">#REF!</definedName>
    <definedName name="ÑÑÑ" localSheetId="10">#REF!</definedName>
    <definedName name="ÑÑÑ">#REF!</definedName>
    <definedName name="ñok" localSheetId="31">#REF!</definedName>
    <definedName name="ñok" localSheetId="10">#REF!</definedName>
    <definedName name="ñok">#REF!</definedName>
    <definedName name="ñp" localSheetId="31">#REF!</definedName>
    <definedName name="ñp" localSheetId="10">#REF!</definedName>
    <definedName name="ñp">#REF!</definedName>
    <definedName name="ñpñpñ" localSheetId="4"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ñpo" localSheetId="31">#REF!</definedName>
    <definedName name="ñpo" localSheetId="10">#REF!</definedName>
    <definedName name="ñpo">#REF!</definedName>
    <definedName name="O" localSheetId="31">#REF!</definedName>
    <definedName name="O" localSheetId="10">#REF!</definedName>
    <definedName name="O">#REF!</definedName>
    <definedName name="o9o9" localSheetId="4"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9">#REF!</definedName>
    <definedName name="Obra" localSheetId="30">#REF!</definedName>
    <definedName name="Obra" localSheetId="21">#REF!</definedName>
    <definedName name="Obra" localSheetId="22">#REF!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 localSheetId="10">#REF!</definedName>
    <definedName name="Obra">#REF!</definedName>
    <definedName name="OBS_Data_Col" localSheetId="31" hidden="1">#REF!</definedName>
    <definedName name="OBS_Data_Col" localSheetId="10" hidden="1">#REF!</definedName>
    <definedName name="OBS_Data_Col" hidden="1">#REF!</definedName>
    <definedName name="OCEquipData" localSheetId="31">#REF!</definedName>
    <definedName name="OCEquipData" localSheetId="10">#REF!</definedName>
    <definedName name="OCEquipData">#REF!</definedName>
    <definedName name="oct00" localSheetId="31">[9]Dólar!#REF!</definedName>
    <definedName name="oct00">[9]Dólar!#REF!</definedName>
    <definedName name="OFFICE_ENTITY" localSheetId="31">#REF!</definedName>
    <definedName name="OFFICE_ENTITY" localSheetId="10">#REF!</definedName>
    <definedName name="OFFICE_ENTITY">#REF!</definedName>
    <definedName name="OFICIAL">[45]PRECIOS!$B$17</definedName>
    <definedName name="OHaulCostOutput" localSheetId="31">#REF!</definedName>
    <definedName name="OHaulCostOutput" localSheetId="10">#REF!</definedName>
    <definedName name="OHaulCostOutput">#REF!</definedName>
    <definedName name="oiret" localSheetId="4"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juojoijojoijdlf" localSheetId="31">#REF!</definedName>
    <definedName name="ojuojoijojoijdlf" localSheetId="10">#REF!</definedName>
    <definedName name="ojuojoijojoijdlf">#REF!</definedName>
    <definedName name="om">'[4]CALCULO POI'!$B$120:$C$154</definedName>
    <definedName name="oo" localSheetId="31">#REF!</definedName>
    <definedName name="oo" localSheetId="10">#REF!</definedName>
    <definedName name="oo">#REF!</definedName>
    <definedName name="ooo" localSheetId="10">#REF!</definedName>
    <definedName name="ooo">#REF!</definedName>
    <definedName name="ooooiii" localSheetId="4"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P" localSheetId="31">#REF!</definedName>
    <definedName name="OP" localSheetId="10">#REF!</definedName>
    <definedName name="OP">#REF!</definedName>
    <definedName name="Openingpb" localSheetId="31" hidden="1">#REF!</definedName>
    <definedName name="Openingpb" localSheetId="10" hidden="1">#REF!</definedName>
    <definedName name="Openingpb" hidden="1">#REF!</definedName>
    <definedName name="OpEquip" localSheetId="31">#REF!</definedName>
    <definedName name="OpEquip" localSheetId="10">#REF!</definedName>
    <definedName name="OpEquip">#REF!</definedName>
    <definedName name="OpexFac">[48]Sensitivities!$I$12</definedName>
    <definedName name="Option">[59]Title!$L$28</definedName>
    <definedName name="Orden">[145]Hoja2!$C$2:$C$6</definedName>
    <definedName name="OreToStorage.Check_tonne_error" localSheetId="31">#REF!</definedName>
    <definedName name="OreToStorage.Check_tonne_error" localSheetId="10">#REF!</definedName>
    <definedName name="OreToStorage.Check_tonne_error">#REF!</definedName>
    <definedName name="OreToStorage.Check_Tonnes" localSheetId="31">#REF!</definedName>
    <definedName name="OreToStorage.Check_Tonnes" localSheetId="10">#REF!</definedName>
    <definedName name="OreToStorage.Check_Tonnes">#REF!</definedName>
    <definedName name="OreToStorage.Check_Volume" localSheetId="31">#REF!</definedName>
    <definedName name="OreToStorage.Check_Volume" localSheetId="10">#REF!</definedName>
    <definedName name="OreToStorage.Check_Volume">#REF!</definedName>
    <definedName name="OreToStorage.Pulp_Density" localSheetId="31">#REF!</definedName>
    <definedName name="OreToStorage.Pulp_Density" localSheetId="10">#REF!</definedName>
    <definedName name="OreToStorage.Pulp_Density">#REF!</definedName>
    <definedName name="os" localSheetId="31">#REF!</definedName>
    <definedName name="os" localSheetId="10">#REF!</definedName>
    <definedName name="os">#REF!</definedName>
    <definedName name="OtherCosts" localSheetId="31">#REF!</definedName>
    <definedName name="OtherCosts" localSheetId="10">#REF!</definedName>
    <definedName name="OtherCosts">#REF!</definedName>
    <definedName name="OTR">[139]Otros!$A:$IV</definedName>
    <definedName name="OTRO">[77]Otros!$A:$IV</definedName>
    <definedName name="otro2">[93]Otros!$A:$IV</definedName>
    <definedName name="otros" localSheetId="31">'[146]Datos del 2005 CONTRATO'!#REF!</definedName>
    <definedName name="otros">'[146]Datos del 2005 CONTRATO'!#REF!</definedName>
    <definedName name="OtrosServicios" localSheetId="31">#REF!</definedName>
    <definedName name="OtrosServicios" localSheetId="10">#REF!</definedName>
    <definedName name="OtrosServicios">#REF!</definedName>
    <definedName name="OtrosServiciosCostos" localSheetId="31">#REF!</definedName>
    <definedName name="OtrosServiciosCostos" localSheetId="10">#REF!</definedName>
    <definedName name="OtrosServiciosCostos">#REF!</definedName>
    <definedName name="OU_1" localSheetId="31">#REF!</definedName>
    <definedName name="OU_1" localSheetId="10">#REF!</definedName>
    <definedName name="OU_1">#REF!</definedName>
    <definedName name="OU_2" localSheetId="31">#REF!</definedName>
    <definedName name="OU_2" localSheetId="10">#REF!</definedName>
    <definedName name="OU_2">#REF!</definedName>
    <definedName name="OU_3" localSheetId="31">#REF!</definedName>
    <definedName name="OU_3" localSheetId="10">#REF!</definedName>
    <definedName name="OU_3">#REF!</definedName>
    <definedName name="OU_4" localSheetId="31">#REF!</definedName>
    <definedName name="OU_4" localSheetId="10">#REF!</definedName>
    <definedName name="OU_4">#REF!</definedName>
    <definedName name="OU_5" localSheetId="31">#REF!</definedName>
    <definedName name="OU_5" localSheetId="10">#REF!</definedName>
    <definedName name="OU_5">#REF!</definedName>
    <definedName name="ØuRn1v" localSheetId="31">[147]Cálculo!#REF!</definedName>
    <definedName name="ØuRn1v">[147]Cálculo!#REF!</definedName>
    <definedName name="ØuRn2v" localSheetId="31">[147]Cálculo!#REF!</definedName>
    <definedName name="ØuRn2v">[147]Cálculo!#REF!</definedName>
    <definedName name="OWNER" localSheetId="31" hidden="1">#REF!</definedName>
    <definedName name="OWNER" localSheetId="10" hidden="1">#REF!</definedName>
    <definedName name="OWNER" hidden="1">#REF!</definedName>
    <definedName name="P">[53]TABLAS!$C$252:$C$256</definedName>
    <definedName name="p.BS" localSheetId="31" hidden="1">#REF!</definedName>
    <definedName name="p.BS" localSheetId="10" hidden="1">#REF!</definedName>
    <definedName name="p.BS" hidden="1">#REF!</definedName>
    <definedName name="p.BSAssumptions" localSheetId="31" hidden="1">#REF!</definedName>
    <definedName name="p.BSAssumptions" localSheetId="10" hidden="1">#REF!</definedName>
    <definedName name="p.BSAssumptions" hidden="1">#REF!</definedName>
    <definedName name="p.CapStructure" localSheetId="31" hidden="1">#REF!</definedName>
    <definedName name="p.CapStructure" localSheetId="10" hidden="1">#REF!</definedName>
    <definedName name="p.CapStructure" hidden="1">#REF!</definedName>
    <definedName name="p.CashFlow" localSheetId="31" hidden="1">#REF!</definedName>
    <definedName name="p.CashFlow" localSheetId="10" hidden="1">#REF!</definedName>
    <definedName name="p.CashFlow" hidden="1">#REF!</definedName>
    <definedName name="p.Cover" localSheetId="31" hidden="1">#REF!</definedName>
    <definedName name="p.Cover" localSheetId="10" hidden="1">#REF!</definedName>
    <definedName name="p.Cover" hidden="1">#REF!</definedName>
    <definedName name="p.Depreciation" localSheetId="31" hidden="1">#REF!</definedName>
    <definedName name="p.Depreciation" localSheetId="10" hidden="1">#REF!</definedName>
    <definedName name="p.Depreciation" hidden="1">#REF!</definedName>
    <definedName name="p.Executive" localSheetId="31" hidden="1">#REF!</definedName>
    <definedName name="p.Executive" localSheetId="10" hidden="1">#REF!</definedName>
    <definedName name="p.Executive" hidden="1">#REF!</definedName>
    <definedName name="p.FactSheet" localSheetId="31" hidden="1">#REF!</definedName>
    <definedName name="p.FactSheet" localSheetId="10" hidden="1">#REF!</definedName>
    <definedName name="p.FactSheet" hidden="1">#REF!</definedName>
    <definedName name="p.IS" localSheetId="31" hidden="1">#REF!</definedName>
    <definedName name="p.IS" localSheetId="10" hidden="1">#REF!</definedName>
    <definedName name="p.IS" hidden="1">#REF!</definedName>
    <definedName name="p.ISAssumptions" localSheetId="31" hidden="1">#REF!</definedName>
    <definedName name="p.ISAssumptions" localSheetId="10" hidden="1">#REF!</definedName>
    <definedName name="p.ISAssumptions" hidden="1">#REF!</definedName>
    <definedName name="p.OpeningBS" localSheetId="31" hidden="1">#REF!</definedName>
    <definedName name="p.OpeningBS" localSheetId="10" hidden="1">#REF!</definedName>
    <definedName name="p.OpeningBS" hidden="1">#REF!</definedName>
    <definedName name="p.TaxCalculation" localSheetId="31" hidden="1">#REF!</definedName>
    <definedName name="p.TaxCalculation" localSheetId="10" hidden="1">#REF!</definedName>
    <definedName name="p.TaxCalculation" hidden="1">#REF!</definedName>
    <definedName name="p0p0" localSheetId="4"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A" localSheetId="11">#REF!</definedName>
    <definedName name="PA" localSheetId="12">#REF!</definedName>
    <definedName name="PA" localSheetId="13">#REF!</definedName>
    <definedName name="PA" localSheetId="14">#REF!</definedName>
    <definedName name="PA" localSheetId="15">#REF!</definedName>
    <definedName name="PA" localSheetId="16">#REF!</definedName>
    <definedName name="PA" localSheetId="17">#REF!</definedName>
    <definedName name="PA" localSheetId="18">#REF!</definedName>
    <definedName name="PA" localSheetId="19">#REF!</definedName>
    <definedName name="PA" localSheetId="20">#REF!</definedName>
    <definedName name="PA" localSheetId="29">#REF!</definedName>
    <definedName name="PA" localSheetId="30">#REF!</definedName>
    <definedName name="PA" localSheetId="21">#REF!</definedName>
    <definedName name="PA" localSheetId="22">#REF!</definedName>
    <definedName name="PA" localSheetId="23">#REF!</definedName>
    <definedName name="PA" localSheetId="24">#REF!</definedName>
    <definedName name="PA" localSheetId="25">#REF!</definedName>
    <definedName name="PA" localSheetId="26">#REF!</definedName>
    <definedName name="PA" localSheetId="27">#REF!</definedName>
    <definedName name="PA" localSheetId="28">#REF!</definedName>
    <definedName name="Pa" localSheetId="43">#REF!</definedName>
    <definedName name="Pa" localSheetId="38">#REF!</definedName>
    <definedName name="Pa" localSheetId="37">#REF!</definedName>
    <definedName name="Pa" localSheetId="41">#REF!</definedName>
    <definedName name="PA" localSheetId="10">#REF!</definedName>
    <definedName name="Pa" localSheetId="40">#REF!</definedName>
    <definedName name="Pa" localSheetId="36">#REF!</definedName>
    <definedName name="PA">#REF!</definedName>
    <definedName name="PAG">#N/A</definedName>
    <definedName name="PagoFinanciero" localSheetId="31">#REF!</definedName>
    <definedName name="PagoFinanciero" localSheetId="10">#REF!</definedName>
    <definedName name="PagoFinanciero">#REF!</definedName>
    <definedName name="pagos" localSheetId="31">#REF!</definedName>
    <definedName name="pagos" localSheetId="10">#REF!</definedName>
    <definedName name="pagos">#REF!</definedName>
    <definedName name="PANEL" localSheetId="31">'[52]BASE DE DATOS ORIG'!#REF!</definedName>
    <definedName name="PANEL">'[52]BASE DE DATOS ORIG'!#REF!</definedName>
    <definedName name="pañet" localSheetId="43">#REF!</definedName>
    <definedName name="pañet" localSheetId="31">#REF!</definedName>
    <definedName name="pañet" localSheetId="38">#REF!</definedName>
    <definedName name="pañet" localSheetId="37">#REF!</definedName>
    <definedName name="pañet" localSheetId="41">#REF!</definedName>
    <definedName name="pañet" localSheetId="10">#REF!</definedName>
    <definedName name="pañet">#REF!</definedName>
    <definedName name="pañetes" localSheetId="11">#REF!</definedName>
    <definedName name="pañetes" localSheetId="12">#REF!</definedName>
    <definedName name="pañetes" localSheetId="13">#REF!</definedName>
    <definedName name="pañetes" localSheetId="14">#REF!</definedName>
    <definedName name="pañetes" localSheetId="15">#REF!</definedName>
    <definedName name="pañetes" localSheetId="16">#REF!</definedName>
    <definedName name="pañetes" localSheetId="17">#REF!</definedName>
    <definedName name="pañetes" localSheetId="18">#REF!</definedName>
    <definedName name="pañetes" localSheetId="19">#REF!</definedName>
    <definedName name="pañetes" localSheetId="20">#REF!</definedName>
    <definedName name="pañetes" localSheetId="29">#REF!</definedName>
    <definedName name="pañetes" localSheetId="30">#REF!</definedName>
    <definedName name="pañetes" localSheetId="21">#REF!</definedName>
    <definedName name="pañetes" localSheetId="22">#REF!</definedName>
    <definedName name="pañetes" localSheetId="23">#REF!</definedName>
    <definedName name="pañetes" localSheetId="24">#REF!</definedName>
    <definedName name="pañetes" localSheetId="25">#REF!</definedName>
    <definedName name="pañetes" localSheetId="26">#REF!</definedName>
    <definedName name="pañetes" localSheetId="27">#REF!</definedName>
    <definedName name="pañetes" localSheetId="28">#REF!</definedName>
    <definedName name="pañetes" localSheetId="10">#REF!</definedName>
    <definedName name="pañetes">#REF!</definedName>
    <definedName name="PARAMETROS" localSheetId="31">#REF!</definedName>
    <definedName name="PARAMETROS" localSheetId="10">#REF!</definedName>
    <definedName name="PARAMETROS">#REF!</definedName>
    <definedName name="pasamuro" localSheetId="43">[34]lisprecios!#REF!</definedName>
    <definedName name="pasamuro" localSheetId="31">[34]lisprecios!#REF!</definedName>
    <definedName name="pasamuro" localSheetId="38">[34]lisprecios!#REF!</definedName>
    <definedName name="pasamuro" localSheetId="37">[34]lisprecios!#REF!</definedName>
    <definedName name="pasamuro" localSheetId="41">[34]lisprecios!#REF!</definedName>
    <definedName name="pasamuro" localSheetId="40">[34]lisprecios!#REF!</definedName>
    <definedName name="pasamuro" localSheetId="36">[34]lisprecios!#REF!</definedName>
    <definedName name="pasamuro">[34]lisprecios!#REF!</definedName>
    <definedName name="PASAMURO_B_x_EL_L_0.25_Z_0.125_M" localSheetId="43">#REF!</definedName>
    <definedName name="PASAMURO_B_x_EL_L_0.25_Z_0.125_M" localSheetId="31">#REF!</definedName>
    <definedName name="PASAMURO_B_x_EL_L_0.25_Z_0.125_M" localSheetId="38">#REF!</definedName>
    <definedName name="PASAMURO_B_x_EL_L_0.25_Z_0.125_M" localSheetId="37">#REF!</definedName>
    <definedName name="PASAMURO_B_x_EL_L_0.25_Z_0.125_M" localSheetId="41">#REF!</definedName>
    <definedName name="PASAMURO_B_x_EL_L_0.25_Z_0.125_M" localSheetId="10">#REF!</definedName>
    <definedName name="PASAMURO_B_x_EL_L_0.25_Z_0.125_M" localSheetId="40">#REF!</definedName>
    <definedName name="PASAMURO_B_x_EL_L_0.25_Z_0.125_M" localSheetId="36">#REF!</definedName>
    <definedName name="PASAMURO_B_x_EL_L_0.25_Z_0.125_M">#REF!</definedName>
    <definedName name="Pay_Date" localSheetId="31">#REF!</definedName>
    <definedName name="Pay_Date" localSheetId="10">#REF!</definedName>
    <definedName name="Pay_Date">#REF!</definedName>
    <definedName name="Pay_Num" localSheetId="31">#REF!</definedName>
    <definedName name="Pay_Num" localSheetId="10">#REF!</definedName>
    <definedName name="Pay_Num">#REF!</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4">DATE(YEAR(Loan_Start),MONTH(Loan_Start)+Payment_Number,DAY(Loan_Start))</definedName>
    <definedName name="Payment_Date" localSheetId="31">DATE(YEAR('Especificaciones Estufas Eco'!Loan_Start),MONTH('Especificaciones Estufas Eco'!Loan_Start)+Payment_Number,DAY('Especificaciones Estufas Eco'!Loan_Start))</definedName>
    <definedName name="Payment_Date" localSheetId="41">DATE(YEAR([0]!Loan_Start),MONTH([0]!Loan_Start)+Payment_Number,DAY([0]!Loan_Start))</definedName>
    <definedName name="Payment_Date" localSheetId="10">DATE(YEAR('LOCALIZACIÓN (2)'!Loan_Start),MONTH('LOCALIZACIÓN (2)'!Loan_Start)+Payment_Number,DAY('LOCALIZACIÓN (2)'!Loan_Start))</definedName>
    <definedName name="Payment_Date">DATE(YEAR(Loan_Start),MONTH(Loan_Start)+Payment_Number,DAY(Loan_Start))</definedName>
    <definedName name="payment_terms" localSheetId="4">#REF!</definedName>
    <definedName name="payment_terms" localSheetId="31">#REF!</definedName>
    <definedName name="payment_terms" localSheetId="41">#REF!</definedName>
    <definedName name="payment_terms" localSheetId="10">#REF!</definedName>
    <definedName name="payment_terms">#REF!</definedName>
    <definedName name="PAZ" localSheetId="31">#REF!</definedName>
    <definedName name="PAZ" localSheetId="10">#REF!</definedName>
    <definedName name="PAZ">#REF!</definedName>
    <definedName name="PB" localSheetId="11">#REF!</definedName>
    <definedName name="PB" localSheetId="12">#REF!</definedName>
    <definedName name="PB" localSheetId="13">#REF!</definedName>
    <definedName name="PB" localSheetId="14">#REF!</definedName>
    <definedName name="PB" localSheetId="15">#REF!</definedName>
    <definedName name="PB" localSheetId="16">#REF!</definedName>
    <definedName name="PB" localSheetId="17">#REF!</definedName>
    <definedName name="PB" localSheetId="18">#REF!</definedName>
    <definedName name="PB" localSheetId="19">#REF!</definedName>
    <definedName name="PB" localSheetId="20">#REF!</definedName>
    <definedName name="PB" localSheetId="29">#REF!</definedName>
    <definedName name="PB" localSheetId="30">#REF!</definedName>
    <definedName name="PB" localSheetId="21">#REF!</definedName>
    <definedName name="PB" localSheetId="22">#REF!</definedName>
    <definedName name="PB" localSheetId="23">#REF!</definedName>
    <definedName name="PB" localSheetId="24">#REF!</definedName>
    <definedName name="PB" localSheetId="25">#REF!</definedName>
    <definedName name="PB" localSheetId="26">#REF!</definedName>
    <definedName name="PB" localSheetId="27">#REF!</definedName>
    <definedName name="PB" localSheetId="28">#REF!</definedName>
    <definedName name="Pb" localSheetId="43">#REF!</definedName>
    <definedName name="Pb" localSheetId="31">#REF!</definedName>
    <definedName name="Pb" localSheetId="38">#REF!</definedName>
    <definedName name="Pb" localSheetId="37">#REF!</definedName>
    <definedName name="Pb" localSheetId="41">#REF!</definedName>
    <definedName name="PB" localSheetId="10">#REF!</definedName>
    <definedName name="PB">#REF!</definedName>
    <definedName name="PC" localSheetId="11">#REF!</definedName>
    <definedName name="PC" localSheetId="12">#REF!</definedName>
    <definedName name="PC" localSheetId="13">#REF!</definedName>
    <definedName name="PC" localSheetId="14">#REF!</definedName>
    <definedName name="PC" localSheetId="15">#REF!</definedName>
    <definedName name="PC" localSheetId="16">#REF!</definedName>
    <definedName name="PC" localSheetId="17">#REF!</definedName>
    <definedName name="PC" localSheetId="18">#REF!</definedName>
    <definedName name="PC" localSheetId="19">#REF!</definedName>
    <definedName name="PC" localSheetId="20">#REF!</definedName>
    <definedName name="PC" localSheetId="29">#REF!</definedName>
    <definedName name="PC" localSheetId="30">#REF!</definedName>
    <definedName name="PC" localSheetId="21">#REF!</definedName>
    <definedName name="PC" localSheetId="22">#REF!</definedName>
    <definedName name="PC" localSheetId="23">#REF!</definedName>
    <definedName name="PC" localSheetId="24">#REF!</definedName>
    <definedName name="PC" localSheetId="25">#REF!</definedName>
    <definedName name="PC" localSheetId="26">#REF!</definedName>
    <definedName name="PC" localSheetId="27">#REF!</definedName>
    <definedName name="PC" localSheetId="28">#REF!</definedName>
    <definedName name="Pc" localSheetId="43">#REF!</definedName>
    <definedName name="Pc" localSheetId="38">#REF!</definedName>
    <definedName name="Pc" localSheetId="37">#REF!</definedName>
    <definedName name="Pc" localSheetId="41">#REF!</definedName>
    <definedName name="PC" localSheetId="10">#REF!</definedName>
    <definedName name="PC">#REF!</definedName>
    <definedName name="Pd" localSheetId="37">#REF!</definedName>
    <definedName name="Pd" localSheetId="10">#REF!</definedName>
    <definedName name="Pd">#REF!</definedName>
    <definedName name="PE" localSheetId="11">#REF!</definedName>
    <definedName name="PE" localSheetId="12">#REF!</definedName>
    <definedName name="PE" localSheetId="13">#REF!</definedName>
    <definedName name="PE" localSheetId="14">#REF!</definedName>
    <definedName name="PE" localSheetId="15">#REF!</definedName>
    <definedName name="PE" localSheetId="16">#REF!</definedName>
    <definedName name="PE" localSheetId="17">#REF!</definedName>
    <definedName name="PE" localSheetId="18">#REF!</definedName>
    <definedName name="PE" localSheetId="19">#REF!</definedName>
    <definedName name="PE" localSheetId="20">#REF!</definedName>
    <definedName name="PE" localSheetId="29">#REF!</definedName>
    <definedName name="PE" localSheetId="30">#REF!</definedName>
    <definedName name="PE" localSheetId="21">#REF!</definedName>
    <definedName name="PE" localSheetId="22">#REF!</definedName>
    <definedName name="PE" localSheetId="23">#REF!</definedName>
    <definedName name="PE" localSheetId="24">#REF!</definedName>
    <definedName name="PE" localSheetId="25">#REF!</definedName>
    <definedName name="PE" localSheetId="26">#REF!</definedName>
    <definedName name="PE" localSheetId="27">#REF!</definedName>
    <definedName name="PE" localSheetId="28">#REF!</definedName>
    <definedName name="Pe" localSheetId="37">#REF!</definedName>
    <definedName name="PE" localSheetId="10">#REF!</definedName>
    <definedName name="PE">#REF!</definedName>
    <definedName name="pedro" localSheetId="31">#REF!</definedName>
    <definedName name="pedro" localSheetId="10">#REF!</definedName>
    <definedName name="pedro">#REF!</definedName>
    <definedName name="Pega_plus">'[26]LISTADO '!$F$27</definedName>
    <definedName name="PEGANTE_P.V.C" localSheetId="11">#REF!</definedName>
    <definedName name="PEGANTE_P.V.C" localSheetId="12">#REF!</definedName>
    <definedName name="PEGANTE_P.V.C" localSheetId="13">#REF!</definedName>
    <definedName name="PEGANTE_P.V.C" localSheetId="14">#REF!</definedName>
    <definedName name="PEGANTE_P.V.C" localSheetId="15">#REF!</definedName>
    <definedName name="PEGANTE_P.V.C" localSheetId="16">#REF!</definedName>
    <definedName name="PEGANTE_P.V.C" localSheetId="17">#REF!</definedName>
    <definedName name="PEGANTE_P.V.C" localSheetId="18">#REF!</definedName>
    <definedName name="PEGANTE_P.V.C" localSheetId="19">#REF!</definedName>
    <definedName name="PEGANTE_P.V.C" localSheetId="20">#REF!</definedName>
    <definedName name="PEGANTE_P.V.C" localSheetId="29">#REF!</definedName>
    <definedName name="PEGANTE_P.V.C" localSheetId="30">#REF!</definedName>
    <definedName name="PEGANTE_P.V.C" localSheetId="21">#REF!</definedName>
    <definedName name="PEGANTE_P.V.C" localSheetId="22">#REF!</definedName>
    <definedName name="PEGANTE_P.V.C" localSheetId="23">#REF!</definedName>
    <definedName name="PEGANTE_P.V.C" localSheetId="24">#REF!</definedName>
    <definedName name="PEGANTE_P.V.C" localSheetId="25">#REF!</definedName>
    <definedName name="PEGANTE_P.V.C" localSheetId="26">#REF!</definedName>
    <definedName name="PEGANTE_P.V.C" localSheetId="27">#REF!</definedName>
    <definedName name="PEGANTE_P.V.C" localSheetId="28">#REF!</definedName>
    <definedName name="PEGANTE_P.V.C" localSheetId="31">#REF!</definedName>
    <definedName name="PEGANTE_P.V.C" localSheetId="37">#REF!</definedName>
    <definedName name="PEGANTE_P.V.C" localSheetId="10">#REF!</definedName>
    <definedName name="PEGANTE_P.V.C">#REF!</definedName>
    <definedName name="Pegante_PVC" localSheetId="31">'[37]L. MAT.'!#REF!</definedName>
    <definedName name="Pegante_PVC">'[37]L. MAT.'!#REF!</definedName>
    <definedName name="perDate">[109]Parameters!$E$9:$E$38</definedName>
    <definedName name="perfil" localSheetId="11">[34]lisprecios!#REF!</definedName>
    <definedName name="perfil" localSheetId="12">[34]lisprecios!#REF!</definedName>
    <definedName name="perfil" localSheetId="13">[34]lisprecios!#REF!</definedName>
    <definedName name="perfil" localSheetId="14">[34]lisprecios!#REF!</definedName>
    <definedName name="perfil" localSheetId="15">[34]lisprecios!#REF!</definedName>
    <definedName name="perfil" localSheetId="16">[34]lisprecios!#REF!</definedName>
    <definedName name="perfil" localSheetId="17">[34]lisprecios!#REF!</definedName>
    <definedName name="perfil" localSheetId="18">[34]lisprecios!#REF!</definedName>
    <definedName name="perfil" localSheetId="19">[34]lisprecios!#REF!</definedName>
    <definedName name="perfil" localSheetId="20">[34]lisprecios!#REF!</definedName>
    <definedName name="perfil" localSheetId="29">[34]lisprecios!#REF!</definedName>
    <definedName name="perfil" localSheetId="30">[34]lisprecios!#REF!</definedName>
    <definedName name="perfil" localSheetId="21">[34]lisprecios!#REF!</definedName>
    <definedName name="perfil" localSheetId="22">[34]lisprecios!#REF!</definedName>
    <definedName name="perfil" localSheetId="23">[34]lisprecios!#REF!</definedName>
    <definedName name="perfil" localSheetId="24">[34]lisprecios!#REF!</definedName>
    <definedName name="perfil" localSheetId="25">[34]lisprecios!#REF!</definedName>
    <definedName name="perfil" localSheetId="26">[34]lisprecios!#REF!</definedName>
    <definedName name="perfil" localSheetId="27">[34]lisprecios!#REF!</definedName>
    <definedName name="perfil" localSheetId="28">[34]lisprecios!#REF!</definedName>
    <definedName name="perfil" localSheetId="43">[34]lisprecios!#REF!</definedName>
    <definedName name="Perfil" localSheetId="31">'[21]LISTADO '!$F$28</definedName>
    <definedName name="perfil" localSheetId="38">[34]lisprecios!#REF!</definedName>
    <definedName name="perfil" localSheetId="37">[34]lisprecios!#REF!</definedName>
    <definedName name="perfil" localSheetId="41">[34]lisprecios!#REF!</definedName>
    <definedName name="perfil" localSheetId="40">[34]lisprecios!#REF!</definedName>
    <definedName name="perfil" localSheetId="36">[34]lisprecios!#REF!</definedName>
    <definedName name="perfil">[34]lisprecios!#REF!</definedName>
    <definedName name="Perfil_16_6">'[26]LISTADO '!$F$105</definedName>
    <definedName name="PERFIL_DEL_TRAMO" localSheetId="31">#REF!</definedName>
    <definedName name="PERFIL_DEL_TRAMO" localSheetId="10">#REF!</definedName>
    <definedName name="PERFIL_DEL_TRAMO">#REF!</definedName>
    <definedName name="PeriodInc">[59]Index!$L$57</definedName>
    <definedName name="PERIODO">[28]CUMPLIMIENTO!$M$5</definedName>
    <definedName name="PeriodoD" localSheetId="31">#REF!</definedName>
    <definedName name="PeriodoD" localSheetId="10">#REF!</definedName>
    <definedName name="PeriodoD">#REF!</definedName>
    <definedName name="perLabel">[109]Parameters!$C$9:$C$38</definedName>
    <definedName name="PERSONALTABLA1.1.1">'[4]CALCULO COSTOS DE OPERACIÓN'!$B$50:$AJ$85</definedName>
    <definedName name="PERSONALTABLA1.2">'[4]INFORMACIÓN REFERENCIA'!$B$477:$F$489</definedName>
    <definedName name="PERSONALTABLA1.3">'[4]INFORMACIÓN REFERENCIA'!$B$494:$F$506</definedName>
    <definedName name="PESO14.2" localSheetId="43">#REF!</definedName>
    <definedName name="PESO14.2" localSheetId="31">#REF!</definedName>
    <definedName name="PESO14.2" localSheetId="38">#REF!</definedName>
    <definedName name="PESO14.2" localSheetId="37">#REF!</definedName>
    <definedName name="PESO14.2" localSheetId="41">#REF!</definedName>
    <definedName name="PESO14.2" localSheetId="10">#REF!</definedName>
    <definedName name="PESO14.2" localSheetId="40">#REF!</definedName>
    <definedName name="PESO14.2" localSheetId="36">#REF!</definedName>
    <definedName name="PESO14.2">#REF!</definedName>
    <definedName name="PESO14.3" localSheetId="43">#REF!</definedName>
    <definedName name="PESO14.3" localSheetId="31">#REF!</definedName>
    <definedName name="PESO14.3" localSheetId="38">#REF!</definedName>
    <definedName name="PESO14.3" localSheetId="37">#REF!</definedName>
    <definedName name="PESO14.3" localSheetId="41">#REF!</definedName>
    <definedName name="PESO14.3" localSheetId="10">#REF!</definedName>
    <definedName name="PESO14.3">#REF!</definedName>
    <definedName name="PESO14.4" localSheetId="43">#REF!</definedName>
    <definedName name="PESO14.4" localSheetId="31">#REF!</definedName>
    <definedName name="PESO14.4" localSheetId="38">#REF!</definedName>
    <definedName name="PESO14.4" localSheetId="37">#REF!</definedName>
    <definedName name="PESO14.4" localSheetId="41">#REF!</definedName>
    <definedName name="PESO14.4" localSheetId="10">#REF!</definedName>
    <definedName name="PESO14.4">#REF!</definedName>
    <definedName name="PF" localSheetId="10">#REF!</definedName>
    <definedName name="PF">#REF!</definedName>
    <definedName name="PFF" localSheetId="10">#REF!</definedName>
    <definedName name="PFF">#REF!</definedName>
    <definedName name="PFFF" localSheetId="10">#REF!</definedName>
    <definedName name="PFFF">#REF!</definedName>
    <definedName name="PIA" localSheetId="31" hidden="1">#REF!</definedName>
    <definedName name="PIA" localSheetId="10" hidden="1">#REF!</definedName>
    <definedName name="PIA" hidden="1">#REF!</definedName>
    <definedName name="Piedra" localSheetId="31">#REF!</definedName>
    <definedName name="Piedra" localSheetId="10">#REF!</definedName>
    <definedName name="Piedra">#REF!</definedName>
    <definedName name="PILOTE" localSheetId="31">#REF!</definedName>
    <definedName name="PILOTE" localSheetId="10">#REF!</definedName>
    <definedName name="PILOTE">#REF!</definedName>
    <definedName name="Pintor">'[21]M.O.'!$F$17</definedName>
    <definedName name="Pintura_exteriores">'[26]LISTADO '!$F$95</definedName>
    <definedName name="PinturaCarpinteriaMetalica" localSheetId="35">#REF!</definedName>
    <definedName name="PinturaCarpinteriaMetalica" localSheetId="4">#REF!</definedName>
    <definedName name="PinturaCarpinteriaMetalica" localSheetId="45">#REF!</definedName>
    <definedName name="PinturaCarpinteriaMetalica" localSheetId="10">#REF!</definedName>
    <definedName name="PinturaCarpinteriaMetalica">#REF!</definedName>
    <definedName name="PinturaMuros" localSheetId="35">#REF!</definedName>
    <definedName name="PinturaMuros" localSheetId="4">#REF!</definedName>
    <definedName name="PinturaMuros" localSheetId="45">#REF!</definedName>
    <definedName name="PinturaMuros" localSheetId="10">#REF!</definedName>
    <definedName name="PinturaMuros">#REF!</definedName>
    <definedName name="pinturavinilo" localSheetId="31">#REF!</definedName>
    <definedName name="pinturavinilo" localSheetId="37">#REF!</definedName>
    <definedName name="pinturavinilo" localSheetId="10">#REF!</definedName>
    <definedName name="pinturavinilo">#REF!</definedName>
    <definedName name="PIPE_1" localSheetId="31">#REF!</definedName>
    <definedName name="PIPE_1" localSheetId="10">#REF!</definedName>
    <definedName name="PIPE_1">#REF!</definedName>
    <definedName name="PIPE_2" localSheetId="31">#REF!</definedName>
    <definedName name="PIPE_2" localSheetId="10">#REF!</definedName>
    <definedName name="PIPE_2">#REF!</definedName>
    <definedName name="PIPE_3" localSheetId="31">#REF!</definedName>
    <definedName name="PIPE_3" localSheetId="10">#REF!</definedName>
    <definedName name="PIPE_3">#REF!</definedName>
    <definedName name="PIPE_4" localSheetId="31">#REF!</definedName>
    <definedName name="PIPE_4" localSheetId="10">#REF!</definedName>
    <definedName name="PIPE_4">#REF!</definedName>
    <definedName name="PIPE_5" localSheetId="31">#REF!</definedName>
    <definedName name="PIPE_5" localSheetId="10">#REF!</definedName>
    <definedName name="PIPE_5">#REF!</definedName>
    <definedName name="PisoPrimarioE10" localSheetId="35">#REF!</definedName>
    <definedName name="PisoPrimarioE10" localSheetId="4">#REF!</definedName>
    <definedName name="PisoPrimarioE10" localSheetId="45">#REF!</definedName>
    <definedName name="PisoPrimarioE10" localSheetId="10">#REF!</definedName>
    <definedName name="PisoPrimarioE10">#REF!</definedName>
    <definedName name="PKHK" localSheetId="4"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L" localSheetId="11">#REF!</definedName>
    <definedName name="PL" localSheetId="12">#REF!</definedName>
    <definedName name="PL" localSheetId="13">#REF!</definedName>
    <definedName name="PL" localSheetId="14">#REF!</definedName>
    <definedName name="PL" localSheetId="15">#REF!</definedName>
    <definedName name="PL" localSheetId="16">#REF!</definedName>
    <definedName name="PL" localSheetId="17">#REF!</definedName>
    <definedName name="PL" localSheetId="18">#REF!</definedName>
    <definedName name="PL" localSheetId="19">#REF!</definedName>
    <definedName name="PL" localSheetId="20">#REF!</definedName>
    <definedName name="PL" localSheetId="29">#REF!</definedName>
    <definedName name="PL" localSheetId="30">#REF!</definedName>
    <definedName name="PL" localSheetId="21">#REF!</definedName>
    <definedName name="PL" localSheetId="22">#REF!</definedName>
    <definedName name="PL" localSheetId="23">#REF!</definedName>
    <definedName name="PL" localSheetId="24">#REF!</definedName>
    <definedName name="PL" localSheetId="25">#REF!</definedName>
    <definedName name="PL" localSheetId="26">#REF!</definedName>
    <definedName name="PL" localSheetId="27">#REF!</definedName>
    <definedName name="PL" localSheetId="28">#REF!</definedName>
    <definedName name="PL" localSheetId="10">#REF!</definedName>
    <definedName name="PL">#REF!</definedName>
    <definedName name="Placas_.9x.9_Azul_labrador" localSheetId="31">'[37]L. MAT.'!#REF!</definedName>
    <definedName name="Placas_.9x.9_Azul_labrador">'[37]L. MAT.'!#REF!</definedName>
    <definedName name="PLAD" localSheetId="4"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an" localSheetId="31">#REF!</definedName>
    <definedName name="plan" localSheetId="10">#REF!</definedName>
    <definedName name="plan">#REF!</definedName>
    <definedName name="Plan_Vallejo_Sens">'[62]Inputs-SUMMARY'!$H$279:$BR$279</definedName>
    <definedName name="PLANT7" localSheetId="11">#REF!</definedName>
    <definedName name="PLANT7" localSheetId="12">#REF!</definedName>
    <definedName name="PLANT7" localSheetId="13">#REF!</definedName>
    <definedName name="PLANT7" localSheetId="14">#REF!</definedName>
    <definedName name="PLANT7" localSheetId="15">#REF!</definedName>
    <definedName name="PLANT7" localSheetId="16">#REF!</definedName>
    <definedName name="PLANT7" localSheetId="17">#REF!</definedName>
    <definedName name="PLANT7" localSheetId="18">#REF!</definedName>
    <definedName name="PLANT7" localSheetId="19">#REF!</definedName>
    <definedName name="PLANT7" localSheetId="20">#REF!</definedName>
    <definedName name="PLANT7" localSheetId="29">#REF!</definedName>
    <definedName name="PLANT7" localSheetId="30">#REF!</definedName>
    <definedName name="PLANT7" localSheetId="21">#REF!</definedName>
    <definedName name="PLANT7" localSheetId="22">#REF!</definedName>
    <definedName name="PLANT7" localSheetId="23">#REF!</definedName>
    <definedName name="PLANT7" localSheetId="24">#REF!</definedName>
    <definedName name="PLANT7" localSheetId="25">#REF!</definedName>
    <definedName name="PLANT7" localSheetId="26">#REF!</definedName>
    <definedName name="PLANT7" localSheetId="27">#REF!</definedName>
    <definedName name="PLANT7" localSheetId="28">#REF!</definedName>
    <definedName name="PLANT7" localSheetId="31">#REF!</definedName>
    <definedName name="PLANT7" localSheetId="37">#REF!</definedName>
    <definedName name="PLANT7" localSheetId="10">#REF!</definedName>
    <definedName name="PLANT7">#REF!</definedName>
    <definedName name="PLANTASALCANTARILLADO1.1">'[4]INFORMACIÓN REFERENCIA'!$B$313:$I$324</definedName>
    <definedName name="PLANTASALCANTARILLADOTABLA1.7">'[4]INFORMACIÓN REFERENCIA'!$B$393:$C$404</definedName>
    <definedName name="PLANTASTRATAMIENTOTABLA5.1">'[4]INFORMACIÓN REFERENCIA'!$B$216:$F$220</definedName>
    <definedName name="PLANTASTRATAMIENTOTABLA5.2" localSheetId="31">#REF!</definedName>
    <definedName name="PLANTASTRATAMIENTOTABLA5.2" localSheetId="10">#REF!</definedName>
    <definedName name="PLANTASTRATAMIENTOTABLA5.2">#REF!</definedName>
    <definedName name="PlanVallejo" localSheetId="31">#REF!</definedName>
    <definedName name="PlanVallejo" localSheetId="10">#REF!</definedName>
    <definedName name="PlanVallejo">#REF!</definedName>
    <definedName name="plastocrete" localSheetId="43">[34]lisprecios!#REF!</definedName>
    <definedName name="plastocrete" localSheetId="31">[34]lisprecios!#REF!</definedName>
    <definedName name="plastocrete" localSheetId="38">[34]lisprecios!#REF!</definedName>
    <definedName name="plastocrete" localSheetId="37">[34]lisprecios!#REF!</definedName>
    <definedName name="plastocrete" localSheetId="41">[34]lisprecios!#REF!</definedName>
    <definedName name="plastocrete" localSheetId="40">[34]lisprecios!#REF!</definedName>
    <definedName name="plastocrete" localSheetId="36">[34]lisprecios!#REF!</definedName>
    <definedName name="plastocrete">[34]lisprecios!#REF!</definedName>
    <definedName name="PLASTROCRETE_DM" localSheetId="43">#REF!</definedName>
    <definedName name="PLASTROCRETE_DM" localSheetId="31">#REF!</definedName>
    <definedName name="PLASTROCRETE_DM" localSheetId="38">#REF!</definedName>
    <definedName name="PLASTROCRETE_DM" localSheetId="37">#REF!</definedName>
    <definedName name="PLASTROCRETE_DM" localSheetId="41">#REF!</definedName>
    <definedName name="PLASTROCRETE_DM" localSheetId="10">#REF!</definedName>
    <definedName name="PLASTROCRETE_DM" localSheetId="40">#REF!</definedName>
    <definedName name="PLASTROCRETE_DM" localSheetId="36">#REF!</definedName>
    <definedName name="PLASTROCRETE_DM">#REF!</definedName>
    <definedName name="PlazoAIU" localSheetId="10">#REF!</definedName>
    <definedName name="PlazoAIU">#REF!</definedName>
    <definedName name="PLOMERO">[22]PRECIOS!$B$15</definedName>
    <definedName name="PLPLUNN" localSheetId="4"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LUG" localSheetId="31" hidden="1">#REF!</definedName>
    <definedName name="PLUG" localSheetId="10" hidden="1">#REF!</definedName>
    <definedName name="PLUG" hidden="1">#REF!</definedName>
    <definedName name="PMT" localSheetId="43">#REF!</definedName>
    <definedName name="PMT" localSheetId="31">#REF!</definedName>
    <definedName name="PMT" localSheetId="38">#REF!</definedName>
    <definedName name="PMT" localSheetId="37">#REF!</definedName>
    <definedName name="PMT" localSheetId="41">#REF!</definedName>
    <definedName name="PMT" localSheetId="10">#REF!</definedName>
    <definedName name="PMT" localSheetId="40">#REF!</definedName>
    <definedName name="PMT" localSheetId="36">#REF!</definedName>
    <definedName name="PMT">#REF!</definedName>
    <definedName name="pñ" localSheetId="31">#REF!</definedName>
    <definedName name="pñ" localSheetId="10">#REF!</definedName>
    <definedName name="pñ">#REF!</definedName>
    <definedName name="po" localSheetId="31">#REF!</definedName>
    <definedName name="po" localSheetId="10">#REF!</definedName>
    <definedName name="po">#REF!</definedName>
    <definedName name="Poblacion" localSheetId="31">#REF!</definedName>
    <definedName name="Poblacion" localSheetId="10">#REF!</definedName>
    <definedName name="Poblacion">#REF!</definedName>
    <definedName name="poi" localSheetId="31">#REF!</definedName>
    <definedName name="poi" localSheetId="10">#REF!</definedName>
    <definedName name="poi">#REF!</definedName>
    <definedName name="POIL" localSheetId="10">#REF!</definedName>
    <definedName name="POIL">#REF!</definedName>
    <definedName name="POIPOZOS">'[4]CALCULO POI'!$B$118:$I$154</definedName>
    <definedName name="POIUP" localSheetId="4"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lynomial" localSheetId="31">#REF!</definedName>
    <definedName name="Polynomial" localSheetId="10">#REF!</definedName>
    <definedName name="Polynomial">#REF!</definedName>
    <definedName name="Ponton8m" localSheetId="35">#REF!</definedName>
    <definedName name="Ponton8m" localSheetId="4">#REF!</definedName>
    <definedName name="Ponton8m" localSheetId="45">#REF!</definedName>
    <definedName name="Ponton8m" localSheetId="10">#REF!</definedName>
    <definedName name="Ponton8m">#REF!</definedName>
    <definedName name="POO" localSheetId="31">#REF!</definedName>
    <definedName name="POO" localSheetId="10">#REF!</definedName>
    <definedName name="POO">#REF!</definedName>
    <definedName name="POPO" localSheetId="10">#REF!</definedName>
    <definedName name="POPO">#REF!</definedName>
    <definedName name="popop" localSheetId="4"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vds" localSheetId="4"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AdicCostoLlantasCliente" localSheetId="31">#REF!</definedName>
    <definedName name="PorcAdicCostoLlantasCliente" localSheetId="10">#REF!</definedName>
    <definedName name="PorcAdicCostoLlantasCliente">#REF!</definedName>
    <definedName name="PorcAdicCostoMtto" localSheetId="31">#REF!</definedName>
    <definedName name="PorcAdicCostoMtto" localSheetId="10">#REF!</definedName>
    <definedName name="PorcAdicCostoMtto">#REF!</definedName>
    <definedName name="PorcCostosOcultos" localSheetId="31">#REF!</definedName>
    <definedName name="PorcCostosOcultos" localSheetId="10">#REF!</definedName>
    <definedName name="PorcCostosOcultos">#REF!</definedName>
    <definedName name="PorContribConduct" localSheetId="31">#REF!</definedName>
    <definedName name="PorContribConduct" localSheetId="10">#REF!</definedName>
    <definedName name="PorContribConduct">#REF!</definedName>
    <definedName name="PorContribImpRod" localSheetId="31">#REF!</definedName>
    <definedName name="PorContribImpRod" localSheetId="10">#REF!</definedName>
    <definedName name="PorContribImpRod">#REF!</definedName>
    <definedName name="PorContribLlantas" localSheetId="31">#REF!</definedName>
    <definedName name="PorContribLlantas" localSheetId="10">#REF!</definedName>
    <definedName name="PorContribLlantas">#REF!</definedName>
    <definedName name="PorContribMtto" localSheetId="31">#REF!</definedName>
    <definedName name="PorContribMtto" localSheetId="10">#REF!</definedName>
    <definedName name="PorContribMtto">#REF!</definedName>
    <definedName name="PorContribSeguro" localSheetId="31">#REF!</definedName>
    <definedName name="PorContribSeguro" localSheetId="10">#REF!</definedName>
    <definedName name="PorContribSeguro">#REF!</definedName>
    <definedName name="PorcPAAG" localSheetId="31">#REF!</definedName>
    <definedName name="PorcPAAG" localSheetId="10">#REF!</definedName>
    <definedName name="PorcPAAG">#REF!</definedName>
    <definedName name="PorcPuntosAdicCredito" localSheetId="31">#REF!</definedName>
    <definedName name="PorcPuntosAdicCredito" localSheetId="10">#REF!</definedName>
    <definedName name="PorcPuntosAdicCredito">#REF!</definedName>
    <definedName name="PorcPuntosAdicLeasing" localSheetId="31">#REF!</definedName>
    <definedName name="PorcPuntosAdicLeasing" localSheetId="10">#REF!</definedName>
    <definedName name="PorcPuntosAdicLeasing">#REF!</definedName>
    <definedName name="PorcTasaSeguroCanon" localSheetId="31">#REF!</definedName>
    <definedName name="PorcTasaSeguroCanon" localSheetId="10">#REF!</definedName>
    <definedName name="PorcTasaSeguroCanon">#REF!</definedName>
    <definedName name="PorcTasaSeguroCliente" localSheetId="31">#REF!</definedName>
    <definedName name="PorcTasaSeguroCliente" localSheetId="10">#REF!</definedName>
    <definedName name="PorcTasaSeguroCliente">#REF!</definedName>
    <definedName name="PorDecremImptosRodamto" localSheetId="31">#REF!</definedName>
    <definedName name="PorDecremImptosRodamto" localSheetId="10">#REF!</definedName>
    <definedName name="PorDecremImptosRodamto">#REF!</definedName>
    <definedName name="porDemerito1" localSheetId="31">#REF!</definedName>
    <definedName name="porDemerito1" localSheetId="10">#REF!</definedName>
    <definedName name="porDemerito1">#REF!</definedName>
    <definedName name="porDemerito10" localSheetId="31">#REF!</definedName>
    <definedName name="porDemerito10" localSheetId="10">#REF!</definedName>
    <definedName name="porDemerito10">#REF!</definedName>
    <definedName name="porDemerito11" localSheetId="31">#REF!</definedName>
    <definedName name="porDemerito11" localSheetId="10">#REF!</definedName>
    <definedName name="porDemerito11">#REF!</definedName>
    <definedName name="porDemerito2" localSheetId="31">#REF!</definedName>
    <definedName name="porDemerito2" localSheetId="10">#REF!</definedName>
    <definedName name="porDemerito2">#REF!</definedName>
    <definedName name="porDemerito3" localSheetId="31">#REF!</definedName>
    <definedName name="porDemerito3" localSheetId="10">#REF!</definedName>
    <definedName name="porDemerito3">#REF!</definedName>
    <definedName name="porDemerito4" localSheetId="31">#REF!</definedName>
    <definedName name="porDemerito4" localSheetId="10">#REF!</definedName>
    <definedName name="porDemerito4">#REF!</definedName>
    <definedName name="porDemerito5" localSheetId="31">#REF!</definedName>
    <definedName name="porDemerito5" localSheetId="10">#REF!</definedName>
    <definedName name="porDemerito5">#REF!</definedName>
    <definedName name="porDemerito6" localSheetId="31">#REF!</definedName>
    <definedName name="porDemerito6" localSheetId="10">#REF!</definedName>
    <definedName name="porDemerito6">#REF!</definedName>
    <definedName name="porDemerito7" localSheetId="31">#REF!</definedName>
    <definedName name="porDemerito7" localSheetId="10">#REF!</definedName>
    <definedName name="porDemerito7">#REF!</definedName>
    <definedName name="porDemerito8" localSheetId="31">#REF!</definedName>
    <definedName name="porDemerito8" localSheetId="10">#REF!</definedName>
    <definedName name="porDemerito8">#REF!</definedName>
    <definedName name="porDemerito9" localSheetId="31">#REF!</definedName>
    <definedName name="porDemerito9" localSheetId="10">#REF!</definedName>
    <definedName name="porDemerito9">#REF!</definedName>
    <definedName name="porDemeritoAcces" localSheetId="31">#REF!</definedName>
    <definedName name="porDemeritoAcces" localSheetId="10">#REF!</definedName>
    <definedName name="porDemeritoAcces">#REF!</definedName>
    <definedName name="PorDesctoTransfdoVehicClien" localSheetId="31">#REF!</definedName>
    <definedName name="PorDesctoTransfdoVehicClien" localSheetId="10">#REF!</definedName>
    <definedName name="PorDesctoTransfdoVehicClien">#REF!</definedName>
    <definedName name="PorDesctoVehicCliente" localSheetId="31">#REF!</definedName>
    <definedName name="PorDesctoVehicCliente" localSheetId="10">#REF!</definedName>
    <definedName name="PorDesctoVehicCliente">#REF!</definedName>
    <definedName name="PorDesctoVehicSurenting" localSheetId="31">#REF!</definedName>
    <definedName name="PorDesctoVehicSurenting" localSheetId="10">#REF!</definedName>
    <definedName name="PorDesctoVehicSurenting">#REF!</definedName>
    <definedName name="PorDesctoVehícSurenting" localSheetId="31">#REF!</definedName>
    <definedName name="PorDesctoVehícSurenting" localSheetId="10">#REF!</definedName>
    <definedName name="PorDesctoVehícSurenting">#REF!</definedName>
    <definedName name="PorFactorIvaCanon" localSheetId="31">#REF!</definedName>
    <definedName name="PorFactorIvaCanon" localSheetId="10">#REF!</definedName>
    <definedName name="PorFactorIvaCanon">#REF!</definedName>
    <definedName name="PorFactPrestacConduct" localSheetId="31">#REF!</definedName>
    <definedName name="PorFactPrestacConduct" localSheetId="10">#REF!</definedName>
    <definedName name="PorFactPrestacConduct">#REF!</definedName>
    <definedName name="porImprevistos" localSheetId="31">#REF!</definedName>
    <definedName name="porImprevistos" localSheetId="10">#REF!</definedName>
    <definedName name="porImprevistos">#REF!</definedName>
    <definedName name="PorImpto2Xmil" localSheetId="31">#REF!</definedName>
    <definedName name="PorImpto2Xmil" localSheetId="10">#REF!</definedName>
    <definedName name="PorImpto2Xmil">#REF!</definedName>
    <definedName name="PorIncremAnualComb" localSheetId="31">#REF!</definedName>
    <definedName name="PorIncremAnualComb" localSheetId="10">#REF!</definedName>
    <definedName name="PorIncremAnualComb">#REF!</definedName>
    <definedName name="PorIncremAnualCostos" localSheetId="31">#REF!</definedName>
    <definedName name="PorIncremAnualCostos" localSheetId="10">#REF!</definedName>
    <definedName name="PorIncremAnualCostos">#REF!</definedName>
    <definedName name="PorIncremAnualCostos10" localSheetId="31">#REF!</definedName>
    <definedName name="PorIncremAnualCostos10" localSheetId="10">#REF!</definedName>
    <definedName name="PorIncremAnualCostos10">#REF!</definedName>
    <definedName name="PorIncremAnualCostos11" localSheetId="31">#REF!</definedName>
    <definedName name="PorIncremAnualCostos11" localSheetId="10">#REF!</definedName>
    <definedName name="PorIncremAnualCostos11">#REF!</definedName>
    <definedName name="PorIncremAnualCostos2" localSheetId="31">#REF!</definedName>
    <definedName name="PorIncremAnualCostos2" localSheetId="10">#REF!</definedName>
    <definedName name="PorIncremAnualCostos2">#REF!</definedName>
    <definedName name="PorIncremAnualCostos3" localSheetId="31">#REF!</definedName>
    <definedName name="PorIncremAnualCostos3" localSheetId="10">#REF!</definedName>
    <definedName name="PorIncremAnualCostos3">#REF!</definedName>
    <definedName name="PorIncremAnualCostos4" localSheetId="31">#REF!</definedName>
    <definedName name="PorIncremAnualCostos4" localSheetId="10">#REF!</definedName>
    <definedName name="PorIncremAnualCostos4">#REF!</definedName>
    <definedName name="PorIncremAnualCostos5" localSheetId="31">#REF!</definedName>
    <definedName name="PorIncremAnualCostos5" localSheetId="10">#REF!</definedName>
    <definedName name="PorIncremAnualCostos5">#REF!</definedName>
    <definedName name="PorIncremAnualCostos6" localSheetId="31">#REF!</definedName>
    <definedName name="PorIncremAnualCostos6" localSheetId="10">#REF!</definedName>
    <definedName name="PorIncremAnualCostos6">#REF!</definedName>
    <definedName name="PorIncremAnualCostos7" localSheetId="31">#REF!</definedName>
    <definedName name="PorIncremAnualCostos7" localSheetId="10">#REF!</definedName>
    <definedName name="PorIncremAnualCostos7">#REF!</definedName>
    <definedName name="PorIncremAnualCostos8" localSheetId="31">#REF!</definedName>
    <definedName name="PorIncremAnualCostos8" localSheetId="10">#REF!</definedName>
    <definedName name="PorIncremAnualCostos8">#REF!</definedName>
    <definedName name="PorIncremAnualCostos9" localSheetId="31">#REF!</definedName>
    <definedName name="PorIncremAnualCostos9" localSheetId="10">#REF!</definedName>
    <definedName name="PorIncremAnualCostos9">#REF!</definedName>
    <definedName name="PorIncremAnualManoObra" localSheetId="31">#REF!</definedName>
    <definedName name="PorIncremAnualManoObra" localSheetId="10">#REF!</definedName>
    <definedName name="PorIncremAnualManoObra">#REF!</definedName>
    <definedName name="PorIncreSeguro10A" localSheetId="31">#REF!</definedName>
    <definedName name="PorIncreSeguro10A" localSheetId="10">#REF!</definedName>
    <definedName name="PorIncreSeguro10A">#REF!</definedName>
    <definedName name="PorIncreSeguro11A" localSheetId="31">#REF!</definedName>
    <definedName name="PorIncreSeguro11A" localSheetId="10">#REF!</definedName>
    <definedName name="PorIncreSeguro11A">#REF!</definedName>
    <definedName name="PorIncreSeguro2A" localSheetId="31">#REF!</definedName>
    <definedName name="PorIncreSeguro2A" localSheetId="10">#REF!</definedName>
    <definedName name="PorIncreSeguro2A">#REF!</definedName>
    <definedName name="PorIncreSeguro3A" localSheetId="31">#REF!</definedName>
    <definedName name="PorIncreSeguro3A" localSheetId="10">#REF!</definedName>
    <definedName name="PorIncreSeguro3A">#REF!</definedName>
    <definedName name="PorIncreSeguro4A" localSheetId="31">#REF!</definedName>
    <definedName name="PorIncreSeguro4A" localSheetId="10">#REF!</definedName>
    <definedName name="PorIncreSeguro4A">#REF!</definedName>
    <definedName name="PorIncreSeguro5A" localSheetId="31">#REF!</definedName>
    <definedName name="PorIncreSeguro5A" localSheetId="10">#REF!</definedName>
    <definedName name="PorIncreSeguro5A">#REF!</definedName>
    <definedName name="PorIncreSeguro6A" localSheetId="31">#REF!</definedName>
    <definedName name="PorIncreSeguro6A" localSheetId="10">#REF!</definedName>
    <definedName name="PorIncreSeguro6A">#REF!</definedName>
    <definedName name="PorIncreSeguro7A" localSheetId="31">#REF!</definedName>
    <definedName name="PorIncreSeguro7A" localSheetId="10">#REF!</definedName>
    <definedName name="PorIncreSeguro7A">#REF!</definedName>
    <definedName name="PorIncreSeguro8A" localSheetId="31">#REF!</definedName>
    <definedName name="PorIncreSeguro8A" localSheetId="10">#REF!</definedName>
    <definedName name="PorIncreSeguro8A">#REF!</definedName>
    <definedName name="PorIncreSeguro9A" localSheetId="31">#REF!</definedName>
    <definedName name="PorIncreSeguro9A" localSheetId="10">#REF!</definedName>
    <definedName name="PorIncreSeguro9A">#REF!</definedName>
    <definedName name="porInsumos" localSheetId="31">#REF!</definedName>
    <definedName name="porInsumos" localSheetId="10">#REF!</definedName>
    <definedName name="porInsumos">#REF!</definedName>
    <definedName name="PorIvaVehic" localSheetId="31">#REF!</definedName>
    <definedName name="PorIvaVehic" localSheetId="10">#REF!</definedName>
    <definedName name="PorIvaVehic">#REF!</definedName>
    <definedName name="porManoObra" localSheetId="31">#REF!</definedName>
    <definedName name="porManoObra" localSheetId="10">#REF!</definedName>
    <definedName name="porManoObra">#REF!</definedName>
    <definedName name="PorMargenFuel" localSheetId="31">#REF!</definedName>
    <definedName name="PorMargenFuel" localSheetId="10">#REF!</definedName>
    <definedName name="PorMargenFuel">#REF!</definedName>
    <definedName name="PorMargenGeneral" localSheetId="31">#REF!</definedName>
    <definedName name="PorMargenGeneral" localSheetId="10">#REF!</definedName>
    <definedName name="PorMargenGeneral">#REF!</definedName>
    <definedName name="PorMargenGPS" localSheetId="31">#REF!</definedName>
    <definedName name="PorMargenGPS" localSheetId="10">#REF!</definedName>
    <definedName name="PorMargenGPS">#REF!</definedName>
    <definedName name="porMargenReventa" localSheetId="31">#REF!</definedName>
    <definedName name="porMargenReventa" localSheetId="10">#REF!</definedName>
    <definedName name="porMargenReventa">#REF!</definedName>
    <definedName name="PorMargenStandby" localSheetId="31">#REF!</definedName>
    <definedName name="PorMargenStandby" localSheetId="10">#REF!</definedName>
    <definedName name="PorMargenStandby">#REF!</definedName>
    <definedName name="PorPuntosAdicionDTF" localSheetId="31">#REF!</definedName>
    <definedName name="PorPuntosAdicionDTF" localSheetId="10">#REF!</definedName>
    <definedName name="PorPuntosAdicionDTF">#REF!</definedName>
    <definedName name="PorPuntosAdicServicios" localSheetId="31">#REF!</definedName>
    <definedName name="PorPuntosAdicServicios" localSheetId="10">#REF!</definedName>
    <definedName name="PorPuntosAdicServicios">#REF!</definedName>
    <definedName name="PorPuntosPromTAFondeo" localSheetId="31">#REF!</definedName>
    <definedName name="PorPuntosPromTAFondeo" localSheetId="10">#REF!</definedName>
    <definedName name="PorPuntosPromTAFondeo">#REF!</definedName>
    <definedName name="PorRetomaCliente" localSheetId="31">#REF!</definedName>
    <definedName name="PorRetomaCliente" localSheetId="10">#REF!</definedName>
    <definedName name="PorRetomaCliente">#REF!</definedName>
    <definedName name="PorRetomaLeasing" localSheetId="31">#REF!</definedName>
    <definedName name="PorRetomaLeasing" localSheetId="10">#REF!</definedName>
    <definedName name="PorRetomaLeasing">#REF!</definedName>
    <definedName name="porReventaCliente" localSheetId="31">#REF!</definedName>
    <definedName name="porReventaCliente" localSheetId="10">#REF!</definedName>
    <definedName name="porReventaCliente">#REF!</definedName>
    <definedName name="PorReventaSurenting" localSheetId="31">#REF!</definedName>
    <definedName name="PorReventaSurenting" localSheetId="10">#REF!</definedName>
    <definedName name="PorReventaSurenting">#REF!</definedName>
    <definedName name="PorRiesgoReventa" localSheetId="31">#REF!</definedName>
    <definedName name="PorRiesgoReventa" localSheetId="10">#REF!</definedName>
    <definedName name="PorRiesgoReventa">#REF!</definedName>
    <definedName name="PorTasaImpoPagoImptoRenta" localSheetId="31">#REF!</definedName>
    <definedName name="PorTasaImpoPagoImptoRenta" localSheetId="10">#REF!</definedName>
    <definedName name="PorTasaImpoPagoImptoRenta">#REF!</definedName>
    <definedName name="PorTasaMensualDesctarVPN" localSheetId="31">#REF!</definedName>
    <definedName name="PorTasaMensualDesctarVPN" localSheetId="10">#REF!</definedName>
    <definedName name="PorTasaMensualDesctarVPN">#REF!</definedName>
    <definedName name="PorTasaSeguro" localSheetId="31">#REF!</definedName>
    <definedName name="PorTasaSeguro" localSheetId="10">#REF!</definedName>
    <definedName name="PorTasaSeguro">#REF!</definedName>
    <definedName name="PorTasaSgro" localSheetId="31">#REF!</definedName>
    <definedName name="PorTasaSgro" localSheetId="10">#REF!</definedName>
    <definedName name="PorTasaSgro">#REF!</definedName>
    <definedName name="PortonMalla" localSheetId="35">#REF!</definedName>
    <definedName name="PortonMalla" localSheetId="4">#REF!</definedName>
    <definedName name="PortonMalla" localSheetId="45">#REF!</definedName>
    <definedName name="PortonMalla" localSheetId="10">#REF!</definedName>
    <definedName name="PortonMalla">#REF!</definedName>
    <definedName name="PortonMetalico2.5p2.5" localSheetId="35">#REF!</definedName>
    <definedName name="PortonMetalico2.5p2.5" localSheetId="4">#REF!</definedName>
    <definedName name="PortonMetalico2.5p2.5" localSheetId="45">#REF!</definedName>
    <definedName name="PortonMetalico2.5p2.5" localSheetId="10">#REF!</definedName>
    <definedName name="PortonMetalico2.5p2.5">#REF!</definedName>
    <definedName name="PorUtilidadDesctoCompra" localSheetId="31">#REF!</definedName>
    <definedName name="PorUtilidadDesctoCompra" localSheetId="10">#REF!</definedName>
    <definedName name="PorUtilidadDesctoCompra">#REF!</definedName>
    <definedName name="PorUtilidadFinanciera" localSheetId="31">#REF!</definedName>
    <definedName name="PorUtilidadFinanciera" localSheetId="10">#REF!</definedName>
    <definedName name="PorUtilidadFinanciera">#REF!</definedName>
    <definedName name="pouig" localSheetId="4"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ZOSACTUAL">'[4]INFORMACIÓN REFERENCIA'!$B$23:$M$34</definedName>
    <definedName name="pozosconduccion">'[4]INFORMACIÓN REFERENCIA'!$B$122:$F$133</definedName>
    <definedName name="pp" localSheetId="31">#REF!</definedName>
    <definedName name="pp" localSheetId="10">#REF!</definedName>
    <definedName name="pp">#REF!</definedName>
    <definedName name="ppppp9" localSheetId="4"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pppppppppp" localSheetId="31">#REF!</definedName>
    <definedName name="pppppppppppp" localSheetId="10">#REF!</definedName>
    <definedName name="pppppppppppp">#REF!</definedName>
    <definedName name="PPPPPPPPPPPPEE" localSheetId="31">#REF!</definedName>
    <definedName name="PPPPPPPPPPPPEE" localSheetId="10">#REF!</definedName>
    <definedName name="PPPPPPPPPPPPEE">#REF!</definedName>
    <definedName name="PPTO" localSheetId="43">[148]ANALISIS!#REF!</definedName>
    <definedName name="PPTO" localSheetId="31">[148]ANALISIS!#REF!</definedName>
    <definedName name="PPTO" localSheetId="38">[148]ANALISIS!#REF!</definedName>
    <definedName name="PPTO" localSheetId="37">[148]ANALISIS!#REF!</definedName>
    <definedName name="PPTO" localSheetId="41">[148]ANALISIS!#REF!</definedName>
    <definedName name="PPTO" localSheetId="40">[148]ANALISIS!#REF!</definedName>
    <definedName name="PPTO" localSheetId="36">[148]ANALISIS!#REF!</definedName>
    <definedName name="PPTO">[148]ANALISIS!#REF!</definedName>
    <definedName name="PPtoNorte" localSheetId="31">#REF!</definedName>
    <definedName name="PPtoNorte" localSheetId="10">#REF!</definedName>
    <definedName name="PPtoNorte">#REF!</definedName>
    <definedName name="pqroj" localSheetId="4"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E" localSheetId="43">#REF!</definedName>
    <definedName name="pre" localSheetId="31">#REF!</definedName>
    <definedName name="PRE" localSheetId="38">#REF!</definedName>
    <definedName name="PRE" localSheetId="37">#REF!</definedName>
    <definedName name="PRE" localSheetId="41">#REF!</definedName>
    <definedName name="PRE" localSheetId="10">#REF!</definedName>
    <definedName name="PRE" localSheetId="40">#REF!</definedName>
    <definedName name="PRE" localSheetId="36">#REF!</definedName>
    <definedName name="PRE">#REF!</definedName>
    <definedName name="Precio" localSheetId="31">#REF!</definedName>
    <definedName name="Precio" localSheetId="10">#REF!</definedName>
    <definedName name="Precio">#REF!</definedName>
    <definedName name="precio2" localSheetId="31">#REF!</definedName>
    <definedName name="precio2" localSheetId="10">#REF!</definedName>
    <definedName name="precio2">#REF!</definedName>
    <definedName name="precios" localSheetId="31">#REF!</definedName>
    <definedName name="precios" localSheetId="10">#REF!</definedName>
    <definedName name="precios">#REF!</definedName>
    <definedName name="prefabricados" localSheetId="11">#REF!</definedName>
    <definedName name="prefabricados" localSheetId="12">#REF!</definedName>
    <definedName name="prefabricados" localSheetId="13">#REF!</definedName>
    <definedName name="prefabricados" localSheetId="14">#REF!</definedName>
    <definedName name="prefabricados" localSheetId="15">#REF!</definedName>
    <definedName name="prefabricados" localSheetId="16">#REF!</definedName>
    <definedName name="prefabricados" localSheetId="17">#REF!</definedName>
    <definedName name="prefabricados" localSheetId="18">#REF!</definedName>
    <definedName name="prefabricados" localSheetId="19">#REF!</definedName>
    <definedName name="prefabricados" localSheetId="20">#REF!</definedName>
    <definedName name="prefabricados" localSheetId="29">#REF!</definedName>
    <definedName name="prefabricados" localSheetId="30">#REF!</definedName>
    <definedName name="prefabricados" localSheetId="21">#REF!</definedName>
    <definedName name="prefabricados" localSheetId="22">#REF!</definedName>
    <definedName name="prefabricados" localSheetId="23">#REF!</definedName>
    <definedName name="prefabricados" localSheetId="24">#REF!</definedName>
    <definedName name="prefabricados" localSheetId="25">#REF!</definedName>
    <definedName name="prefabricados" localSheetId="26">#REF!</definedName>
    <definedName name="prefabricados" localSheetId="27">#REF!</definedName>
    <definedName name="prefabricados" localSheetId="28">#REF!</definedName>
    <definedName name="prefabricados" localSheetId="10">#REF!</definedName>
    <definedName name="prefabricados">#REF!</definedName>
    <definedName name="preliminares" localSheetId="11">#REF!</definedName>
    <definedName name="preliminares" localSheetId="12">#REF!</definedName>
    <definedName name="preliminares" localSheetId="13">#REF!</definedName>
    <definedName name="preliminares" localSheetId="14">#REF!</definedName>
    <definedName name="preliminares" localSheetId="15">#REF!</definedName>
    <definedName name="preliminares" localSheetId="16">#REF!</definedName>
    <definedName name="preliminares" localSheetId="17">#REF!</definedName>
    <definedName name="preliminares" localSheetId="18">#REF!</definedName>
    <definedName name="preliminares" localSheetId="19">#REF!</definedName>
    <definedName name="preliminares" localSheetId="20">#REF!</definedName>
    <definedName name="preliminares" localSheetId="29">#REF!</definedName>
    <definedName name="preliminares" localSheetId="30">#REF!</definedName>
    <definedName name="preliminares" localSheetId="21">#REF!</definedName>
    <definedName name="preliminares" localSheetId="22">#REF!</definedName>
    <definedName name="preliminares" localSheetId="23">#REF!</definedName>
    <definedName name="preliminares" localSheetId="24">#REF!</definedName>
    <definedName name="preliminares" localSheetId="25">#REF!</definedName>
    <definedName name="preliminares" localSheetId="26">#REF!</definedName>
    <definedName name="preliminares" localSheetId="27">#REF!</definedName>
    <definedName name="preliminares" localSheetId="28">#REF!</definedName>
    <definedName name="preliminares" localSheetId="10">#REF!</definedName>
    <definedName name="preliminares">#REF!</definedName>
    <definedName name="PRES" localSheetId="31">#REF!</definedName>
    <definedName name="PRES" localSheetId="10">#REF!</definedName>
    <definedName name="PRES">#REF!</definedName>
    <definedName name="prestaciones">[56]DATOS!$B$14</definedName>
    <definedName name="Prestaciones_sociales" localSheetId="31">'[37]P.S.'!$C$33</definedName>
    <definedName name="PRESTACIONES_SOCIALES">'[33]Datos iniciales '!$C$32</definedName>
    <definedName name="Presu" localSheetId="31">'[4]CALCULO POI'!#REF!</definedName>
    <definedName name="Presu">'[4]CALCULO POI'!#REF!</definedName>
    <definedName name="PRESUP" localSheetId="31">#REF!</definedName>
    <definedName name="PRESUP" localSheetId="10">#REF!</definedName>
    <definedName name="PRESUP">#REF!</definedName>
    <definedName name="Presupuest" localSheetId="31">#REF!</definedName>
    <definedName name="Presupuest" localSheetId="10">#REF!</definedName>
    <definedName name="Presupuest">#REF!</definedName>
    <definedName name="PRESUPUESTO" localSheetId="31">#REF!</definedName>
    <definedName name="PRESUPUESTO" localSheetId="10">#REF!</definedName>
    <definedName name="PRESUPUESTO">#REF!</definedName>
    <definedName name="PResupuestos">'[149]CtaGeneral-A'!$F$12:$AH$131</definedName>
    <definedName name="PrevFleet" localSheetId="31">#REF!</definedName>
    <definedName name="PrevFleet" localSheetId="10">#REF!</definedName>
    <definedName name="PrevFleet">#REF!</definedName>
    <definedName name="PRICES_FIRM" localSheetId="31">#REF!</definedName>
    <definedName name="PRICES_FIRM" localSheetId="10">#REF!</definedName>
    <definedName name="PRICES_FIRM">#REF!</definedName>
    <definedName name="primer" localSheetId="31">'[25]ESTADO RED'!#REF!</definedName>
    <definedName name="primer">'[25]ESTADO RED'!#REF!</definedName>
    <definedName name="PRIMET" localSheetId="4"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c" localSheetId="31">#REF!</definedName>
    <definedName name="Princ" localSheetId="10">#REF!</definedName>
    <definedName name="Princ">#REF!</definedName>
    <definedName name="PRINT_AREA">#N/A</definedName>
    <definedName name="PRINT_AREA_MI" localSheetId="31">#REF!</definedName>
    <definedName name="PRINT_AREA_MI" localSheetId="10">#REF!</definedName>
    <definedName name="PRINT_AREA_MI">#REF!</definedName>
    <definedName name="Print_Area_Reset" localSheetId="4">OFFSET(Full_Print,0,0,Last_Row)</definedName>
    <definedName name="Print_Area_Reset" localSheetId="31">OFFSET('Especificaciones Estufas Eco'!Full_Print,0,0,Last_Row)</definedName>
    <definedName name="Print_Area_Reset" localSheetId="41">OFFSET(Full_Print,0,0,Last_Row)</definedName>
    <definedName name="Print_Area_Reset" localSheetId="10">OFFSET('LOCALIZACIÓN (2)'!Full_Print,0,0,Last_Row)</definedName>
    <definedName name="Print_Area_Reset">OFFSET(Full_Print,0,0,Last_Row)</definedName>
    <definedName name="PRINT_TITLES">#N/A</definedName>
    <definedName name="PRINT_TITLES_MI">#N/A</definedName>
    <definedName name="PRINT2" localSheetId="4">[150]Report!#REF!</definedName>
    <definedName name="PRINT2" localSheetId="31">[150]Report!#REF!</definedName>
    <definedName name="PRINT2" localSheetId="41">[150]Report!#REF!</definedName>
    <definedName name="PRINT2">[150]Report!#REF!</definedName>
    <definedName name="PrintEnd" localSheetId="31" hidden="1">#REF!</definedName>
    <definedName name="PrintEnd" localSheetId="41" hidden="1">#REF!</definedName>
    <definedName name="PrintEnd" localSheetId="10" hidden="1">#REF!</definedName>
    <definedName name="PrintEnd" hidden="1">#REF!</definedName>
    <definedName name="PrintStart" localSheetId="31" hidden="1">#REF!</definedName>
    <definedName name="PrintStart" localSheetId="10" hidden="1">#REF!</definedName>
    <definedName name="PrintStart" hidden="1">#REF!</definedName>
    <definedName name="PrintTitle" localSheetId="31">#REF!</definedName>
    <definedName name="PrintTitle" localSheetId="10">#REF!</definedName>
    <definedName name="PrintTitle">#REF!</definedName>
    <definedName name="Prioridad">[151]Sheet1!$D$2:$D$4</definedName>
    <definedName name="prod" localSheetId="31">[9]Gastos!#REF!</definedName>
    <definedName name="prod">[9]Gastos!#REF!</definedName>
    <definedName name="prod1" localSheetId="31">[9]Gastos!#REF!</definedName>
    <definedName name="prod1">[9]Gastos!#REF!</definedName>
    <definedName name="prod98" localSheetId="31">[9]Gastos!#REF!</definedName>
    <definedName name="prod98">[9]Gastos!#REF!</definedName>
    <definedName name="prodcal" localSheetId="31">[9]Gastos!#REF!</definedName>
    <definedName name="prodcal">[9]Gastos!#REF!</definedName>
    <definedName name="prodeco">[152]LISTAS!#REF!</definedName>
    <definedName name="prodhati">[9]Gastos!#REF!</definedName>
    <definedName name="PRODUCCIONACTUAL">'[4]INFORMACIÓN REFERENCIA'!$B$8:$C$19</definedName>
    <definedName name="PRODUCTCARB" localSheetId="31">#REF!</definedName>
    <definedName name="PRODUCTCARB" localSheetId="10">#REF!</definedName>
    <definedName name="PRODUCTCARB">#REF!</definedName>
    <definedName name="PRODUCTEST" localSheetId="31">#REF!</definedName>
    <definedName name="PRODUCTEST" localSheetId="10">#REF!</definedName>
    <definedName name="PRODUCTEST">#REF!</definedName>
    <definedName name="PROF" localSheetId="31">#REF!</definedName>
    <definedName name="PROF" localSheetId="10">#REF!</definedName>
    <definedName name="PROF">#REF!</definedName>
    <definedName name="profit_margin" localSheetId="31">#REF!</definedName>
    <definedName name="profit_margin" localSheetId="10">#REF!</definedName>
    <definedName name="profit_margin">#REF!</definedName>
    <definedName name="Profundidad" localSheetId="31">#REF!</definedName>
    <definedName name="Profundidad" localSheetId="10">#REF!</definedName>
    <definedName name="Profundidad">#REF!</definedName>
    <definedName name="Project" localSheetId="31">#REF!</definedName>
    <definedName name="Project" localSheetId="10">#REF!</definedName>
    <definedName name="Project">#REF!</definedName>
    <definedName name="PROJECT_CURRENCY" localSheetId="31">#REF!</definedName>
    <definedName name="PROJECT_CURRENCY" localSheetId="10">#REF!</definedName>
    <definedName name="PROJECT_CURRENCY">#REF!</definedName>
    <definedName name="Project_Name" localSheetId="31">#REF!</definedName>
    <definedName name="Project_Name" localSheetId="10">#REF!</definedName>
    <definedName name="Project_Name">#REF!</definedName>
    <definedName name="Project_name_1" localSheetId="31">#REF!</definedName>
    <definedName name="Project_name_1" localSheetId="10">#REF!</definedName>
    <definedName name="Project_name_1">#REF!</definedName>
    <definedName name="Project_name_2" localSheetId="31">#REF!</definedName>
    <definedName name="Project_name_2" localSheetId="10">#REF!</definedName>
    <definedName name="Project_name_2">#REF!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9">#REF!</definedName>
    <definedName name="Proponente" localSheetId="30">#REF!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10">#REF!</definedName>
    <definedName name="Proponente">#REF!</definedName>
    <definedName name="PROYECCION" localSheetId="31">#REF!</definedName>
    <definedName name="PROYECCION" localSheetId="10">#REF!</definedName>
    <definedName name="PROYECCION">#REF!</definedName>
    <definedName name="PROYECCIONDEMANDATABLA1">[4]DEMANDABASEAND!$B$7:$F$19</definedName>
    <definedName name="PROYECTOS">[4]REFERENCIAS!$A$3:$F$25</definedName>
    <definedName name="PRUEBA" localSheetId="11">[153]!absc</definedName>
    <definedName name="PRUEBA" localSheetId="12">[153]!absc</definedName>
    <definedName name="PRUEBA" localSheetId="13">[153]!absc</definedName>
    <definedName name="PRUEBA" localSheetId="14">[153]!absc</definedName>
    <definedName name="PRUEBA" localSheetId="15">[153]!absc</definedName>
    <definedName name="PRUEBA" localSheetId="16">[153]!absc</definedName>
    <definedName name="PRUEBA" localSheetId="17">[153]!absc</definedName>
    <definedName name="PRUEBA" localSheetId="18">[153]!absc</definedName>
    <definedName name="PRUEBA" localSheetId="19">[153]!absc</definedName>
    <definedName name="PRUEBA" localSheetId="29">[153]!absc</definedName>
    <definedName name="PRUEBA" localSheetId="30">[153]!absc</definedName>
    <definedName name="PRUEBA" localSheetId="21">[153]!absc</definedName>
    <definedName name="PRUEBA" localSheetId="22">[153]!absc</definedName>
    <definedName name="PRUEBA" localSheetId="23">[153]!absc</definedName>
    <definedName name="PRUEBA" localSheetId="24">[153]!absc</definedName>
    <definedName name="PRUEBA" localSheetId="25">[153]!absc</definedName>
    <definedName name="PRUEBA" localSheetId="26">[153]!absc</definedName>
    <definedName name="PRUEBA" localSheetId="27">[153]!absc</definedName>
    <definedName name="PRUEBA" localSheetId="28">[153]!absc</definedName>
    <definedName name="PRUEBA" localSheetId="43">[154]!absc</definedName>
    <definedName name="PRUEBA" localSheetId="38">[154]!absc</definedName>
    <definedName name="PRUEBA" localSheetId="37">[154]!absc</definedName>
    <definedName name="PRUEBA" localSheetId="41">[154]!absc</definedName>
    <definedName name="PRUEBA" localSheetId="40">[154]!absc</definedName>
    <definedName name="PRUEBA" localSheetId="36">[154]!absc</definedName>
    <definedName name="PRUEBA">[153]!absc</definedName>
    <definedName name="prueba1" localSheetId="11">[153]!absc</definedName>
    <definedName name="prueba1" localSheetId="12">[153]!absc</definedName>
    <definedName name="prueba1" localSheetId="13">[153]!absc</definedName>
    <definedName name="prueba1" localSheetId="14">[153]!absc</definedName>
    <definedName name="prueba1" localSheetId="15">[153]!absc</definedName>
    <definedName name="prueba1" localSheetId="16">[153]!absc</definedName>
    <definedName name="prueba1" localSheetId="17">[153]!absc</definedName>
    <definedName name="prueba1" localSheetId="18">[153]!absc</definedName>
    <definedName name="prueba1" localSheetId="19">[153]!absc</definedName>
    <definedName name="prueba1" localSheetId="29">[153]!absc</definedName>
    <definedName name="prueba1" localSheetId="30">[153]!absc</definedName>
    <definedName name="prueba1" localSheetId="21">[153]!absc</definedName>
    <definedName name="prueba1" localSheetId="22">[153]!absc</definedName>
    <definedName name="prueba1" localSheetId="23">[153]!absc</definedName>
    <definedName name="prueba1" localSheetId="24">[153]!absc</definedName>
    <definedName name="prueba1" localSheetId="25">[153]!absc</definedName>
    <definedName name="prueba1" localSheetId="26">[153]!absc</definedName>
    <definedName name="prueba1" localSheetId="27">[153]!absc</definedName>
    <definedName name="prueba1" localSheetId="28">[153]!absc</definedName>
    <definedName name="prueba1" localSheetId="43">[154]!absc</definedName>
    <definedName name="prueba1" localSheetId="38">[154]!absc</definedName>
    <definedName name="prueba1" localSheetId="37">[154]!absc</definedName>
    <definedName name="prueba1" localSheetId="41">[154]!absc</definedName>
    <definedName name="prueba1" localSheetId="40">[154]!absc</definedName>
    <definedName name="prueba1" localSheetId="36">[154]!absc</definedName>
    <definedName name="prueba1">[153]!absc</definedName>
    <definedName name="PRUEBA2" localSheetId="43">#REF!</definedName>
    <definedName name="PRUEBA2" localSheetId="38">#REF!</definedName>
    <definedName name="PRUEBA2" localSheetId="37">#REF!</definedName>
    <definedName name="PRUEBA2" localSheetId="41">#REF!</definedName>
    <definedName name="PRUEBA2" localSheetId="10">#REF!</definedName>
    <definedName name="PRUEBA2" localSheetId="40">#REF!</definedName>
    <definedName name="PRUEBA2" localSheetId="36">#REF!</definedName>
    <definedName name="PRUEBA2">#REF!</definedName>
    <definedName name="ps" localSheetId="10">#REF!</definedName>
    <definedName name="ps">#REF!</definedName>
    <definedName name="PTAP" localSheetId="35">#REF!</definedName>
    <definedName name="PTAP" localSheetId="4">#REF!</definedName>
    <definedName name="PTAP" localSheetId="45">#REF!</definedName>
    <definedName name="PTAP" localSheetId="10">#REF!</definedName>
    <definedName name="PTAP">#REF!</definedName>
    <definedName name="PtapCajaMezclayMedicion" localSheetId="35">#REF!</definedName>
    <definedName name="PtapCajaMezclayMedicion" localSheetId="4">#REF!</definedName>
    <definedName name="PtapCajaMezclayMedicion" localSheetId="45">#REF!</definedName>
    <definedName name="PtapCajaMezclayMedicion" localSheetId="10">#REF!</definedName>
    <definedName name="PtapCajaMezclayMedicion">#REF!</definedName>
    <definedName name="PtapConstrucciónCaseta" localSheetId="35">#REF!</definedName>
    <definedName name="PtapConstrucciónCaseta" localSheetId="4">#REF!</definedName>
    <definedName name="PtapConstrucciónCaseta" localSheetId="45">#REF!</definedName>
    <definedName name="PtapConstrucciónCaseta" localSheetId="10">#REF!</definedName>
    <definedName name="PtapConstrucciónCaseta">#REF!</definedName>
    <definedName name="PtapDiseño" localSheetId="35">#REF!</definedName>
    <definedName name="PtapDiseño" localSheetId="4">#REF!</definedName>
    <definedName name="PtapDiseño" localSheetId="45">#REF!</definedName>
    <definedName name="PtapDiseño" localSheetId="10">#REF!</definedName>
    <definedName name="PtapDiseño">#REF!</definedName>
    <definedName name="PtapDosificaciónGravedad" localSheetId="35">#REF!</definedName>
    <definedName name="PtapDosificaciónGravedad" localSheetId="4">#REF!</definedName>
    <definedName name="PtapDosificaciónGravedad" localSheetId="45">#REF!</definedName>
    <definedName name="PtapDosificaciónGravedad" localSheetId="10">#REF!</definedName>
    <definedName name="PtapDosificaciónGravedad">#REF!</definedName>
    <definedName name="PtapDosificaciónProductos" localSheetId="35">#REF!</definedName>
    <definedName name="PtapDosificaciónProductos" localSheetId="4">#REF!</definedName>
    <definedName name="PtapDosificaciónProductos" localSheetId="45">#REF!</definedName>
    <definedName name="PtapDosificaciónProductos" localSheetId="10">#REF!</definedName>
    <definedName name="PtapDosificaciónProductos">#REF!</definedName>
    <definedName name="PtapEscaleraMetalica" localSheetId="35">#REF!</definedName>
    <definedName name="PtapEscaleraMetalica" localSheetId="4">#REF!</definedName>
    <definedName name="PtapEscaleraMetalica" localSheetId="45">#REF!</definedName>
    <definedName name="PtapEscaleraMetalica" localSheetId="10">#REF!</definedName>
    <definedName name="PtapEscaleraMetalica">#REF!</definedName>
    <definedName name="PtapFiltroAutolavable" localSheetId="35">#REF!</definedName>
    <definedName name="PtapFiltroAutolavable" localSheetId="4">#REF!</definedName>
    <definedName name="PtapFiltroAutolavable" localSheetId="45">#REF!</definedName>
    <definedName name="PtapFiltroAutolavable" localSheetId="10">#REF!</definedName>
    <definedName name="PtapFiltroAutolavable">#REF!</definedName>
    <definedName name="PtapFloculadorSedimentador" localSheetId="35">#REF!</definedName>
    <definedName name="PtapFloculadorSedimentador" localSheetId="4">#REF!</definedName>
    <definedName name="PtapFloculadorSedimentador" localSheetId="45">#REF!</definedName>
    <definedName name="PtapFloculadorSedimentador" localSheetId="10">#REF!</definedName>
    <definedName name="PtapFloculadorSedimentador">#REF!</definedName>
    <definedName name="PtapFloculadoSedimentador" localSheetId="35">#REF!</definedName>
    <definedName name="PtapFloculadoSedimentador" localSheetId="4">#REF!</definedName>
    <definedName name="PtapFloculadoSedimentador" localSheetId="45">#REF!</definedName>
    <definedName name="PtapFloculadoSedimentador" localSheetId="10">#REF!</definedName>
    <definedName name="PtapFloculadoSedimentador">#REF!</definedName>
    <definedName name="PtapKitsParaMedición" localSheetId="35">#REF!</definedName>
    <definedName name="PtapKitsParaMedición" localSheetId="4">#REF!</definedName>
    <definedName name="PtapKitsParaMedición" localSheetId="45">#REF!</definedName>
    <definedName name="PtapKitsParaMedición" localSheetId="10">#REF!</definedName>
    <definedName name="PtapKitsParaMedición">#REF!</definedName>
    <definedName name="PtapModuloSedimentación" localSheetId="35">#REF!</definedName>
    <definedName name="PtapModuloSedimentación" localSheetId="4">#REF!</definedName>
    <definedName name="PtapModuloSedimentación" localSheetId="45">#REF!</definedName>
    <definedName name="PtapModuloSedimentación" localSheetId="10">#REF!</definedName>
    <definedName name="PtapModuloSedimentación">#REF!</definedName>
    <definedName name="PtapMontajeInstalación" localSheetId="35">#REF!</definedName>
    <definedName name="PtapMontajeInstalación" localSheetId="4">#REF!</definedName>
    <definedName name="PtapMontajeInstalación" localSheetId="45">#REF!</definedName>
    <definedName name="PtapMontajeInstalación" localSheetId="10">#REF!</definedName>
    <definedName name="PtapMontajeInstalación">#REF!</definedName>
    <definedName name="PtapPlataformaEscalera" localSheetId="35">#REF!</definedName>
    <definedName name="PtapPlataformaEscalera" localSheetId="4">#REF!</definedName>
    <definedName name="PtapPlataformaEscalera" localSheetId="45">#REF!</definedName>
    <definedName name="PtapPlataformaEscalera" localSheetId="10">#REF!</definedName>
    <definedName name="PtapPlataformaEscalera">#REF!</definedName>
    <definedName name="PtapPlataformaSuperior" localSheetId="35">#REF!</definedName>
    <definedName name="PtapPlataformaSuperior" localSheetId="4">#REF!</definedName>
    <definedName name="PtapPlataformaSuperior" localSheetId="45">#REF!</definedName>
    <definedName name="PtapPlataformaSuperior" localSheetId="10">#REF!</definedName>
    <definedName name="PtapPlataformaSuperior">#REF!</definedName>
    <definedName name="PtapProductosQuimicos" localSheetId="35">#REF!</definedName>
    <definedName name="PtapProductosQuimicos" localSheetId="4">#REF!</definedName>
    <definedName name="PtapProductosQuimicos" localSheetId="45">#REF!</definedName>
    <definedName name="PtapProductosQuimicos" localSheetId="10">#REF!</definedName>
    <definedName name="PtapProductosQuimicos">#REF!</definedName>
    <definedName name="PtapTanqueeInstalación" localSheetId="35">#REF!</definedName>
    <definedName name="PtapTanqueeInstalación" localSheetId="4">#REF!</definedName>
    <definedName name="PtapTanqueeInstalación" localSheetId="45">#REF!</definedName>
    <definedName name="PtapTanqueeInstalación" localSheetId="10">#REF!</definedName>
    <definedName name="PtapTanqueeInstalación">#REF!</definedName>
    <definedName name="PtarDosificaciónCloroGaseoso" localSheetId="35">#REF!</definedName>
    <definedName name="PtarDosificaciónCloroGaseoso" localSheetId="4">#REF!</definedName>
    <definedName name="PtarDosificaciónCloroGaseoso" localSheetId="45">#REF!</definedName>
    <definedName name="PtarDosificaciónCloroGaseoso" localSheetId="10">#REF!</definedName>
    <definedName name="PtarDosificaciónCloroGaseoso">#REF!</definedName>
    <definedName name="PtarProductosQuimicos" localSheetId="35">#REF!</definedName>
    <definedName name="PtarProductosQuimicos" localSheetId="4">#REF!</definedName>
    <definedName name="PtarProductosQuimicos" localSheetId="45">#REF!</definedName>
    <definedName name="PtarProductosQuimicos" localSheetId="10">#REF!</definedName>
    <definedName name="PtarProductosQuimicos">#REF!</definedName>
    <definedName name="ptope" localSheetId="4"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ulidora" localSheetId="31">'[37]L. MAT.'!#REF!</definedName>
    <definedName name="Pulidora">'[37]L. MAT.'!#REF!</definedName>
    <definedName name="PUNTILLA" localSheetId="11">#REF!</definedName>
    <definedName name="PUNTILLA" localSheetId="12">#REF!</definedName>
    <definedName name="PUNTILLA" localSheetId="13">#REF!</definedName>
    <definedName name="PUNTILLA" localSheetId="14">#REF!</definedName>
    <definedName name="PUNTILLA" localSheetId="15">#REF!</definedName>
    <definedName name="PUNTILLA" localSheetId="16">#REF!</definedName>
    <definedName name="PUNTILLA" localSheetId="17">#REF!</definedName>
    <definedName name="PUNTILLA" localSheetId="18">#REF!</definedName>
    <definedName name="PUNTILLA" localSheetId="19">#REF!</definedName>
    <definedName name="PUNTILLA" localSheetId="20">#REF!</definedName>
    <definedName name="PUNTILLA" localSheetId="29">#REF!</definedName>
    <definedName name="PUNTILLA" localSheetId="30">#REF!</definedName>
    <definedName name="PUNTILLA" localSheetId="21">#REF!</definedName>
    <definedName name="PUNTILLA" localSheetId="22">#REF!</definedName>
    <definedName name="PUNTILLA" localSheetId="23">#REF!</definedName>
    <definedName name="PUNTILLA" localSheetId="24">#REF!</definedName>
    <definedName name="PUNTILLA" localSheetId="25">#REF!</definedName>
    <definedName name="PUNTILLA" localSheetId="26">#REF!</definedName>
    <definedName name="PUNTILLA" localSheetId="27">#REF!</definedName>
    <definedName name="PUNTILLA" localSheetId="28">#REF!</definedName>
    <definedName name="PUNTILLA" localSheetId="31">#REF!</definedName>
    <definedName name="PUNTILLA" localSheetId="37">#REF!</definedName>
    <definedName name="PUNTILLA" localSheetId="10">#REF!</definedName>
    <definedName name="PUNTILLA">#REF!</definedName>
    <definedName name="Punto" localSheetId="31">#REF!</definedName>
    <definedName name="Punto" localSheetId="10">#REF!</definedName>
    <definedName name="Punto">#REF!</definedName>
    <definedName name="PuntoElectrico" localSheetId="35">#REF!</definedName>
    <definedName name="PuntoElectrico" localSheetId="4">#REF!</definedName>
    <definedName name="PuntoElectrico" localSheetId="45">#REF!</definedName>
    <definedName name="PuntoElectrico" localSheetId="10">#REF!</definedName>
    <definedName name="PuntoElectrico">#REF!</definedName>
    <definedName name="PuntoHidraulico" localSheetId="35">#REF!</definedName>
    <definedName name="PuntoHidraulico" localSheetId="4">#REF!</definedName>
    <definedName name="PuntoHidraulico" localSheetId="45">#REF!</definedName>
    <definedName name="PuntoHidraulico" localSheetId="10">#REF!</definedName>
    <definedName name="PuntoHidraulico">#REF!</definedName>
    <definedName name="PuntoSanitario" localSheetId="35">#REF!</definedName>
    <definedName name="PuntoSanitario" localSheetId="4">#REF!</definedName>
    <definedName name="PuntoSanitario" localSheetId="45">#REF!</definedName>
    <definedName name="PuntoSanitario" localSheetId="10">#REF!</definedName>
    <definedName name="PuntoSanitario">#REF!</definedName>
    <definedName name="PuntosRentabilidad" localSheetId="31">#REF!</definedName>
    <definedName name="PuntosRentabilidad" localSheetId="10">#REF!</definedName>
    <definedName name="PuntosRentabilidad">#REF!</definedName>
    <definedName name="Purchase" localSheetId="31">#REF!</definedName>
    <definedName name="Purchase" localSheetId="10">#REF!</definedName>
    <definedName name="Purchase">#REF!</definedName>
    <definedName name="q" localSheetId="31">#REF!</definedName>
    <definedName name="q" localSheetId="10">#REF!</definedName>
    <definedName name="q">#REF!</definedName>
    <definedName name="q1q1q" localSheetId="4"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E" localSheetId="31">[97]TARIF2002!#REF!</definedName>
    <definedName name="QE">[97]TARIF2002!#REF!</definedName>
    <definedName name="QE_TE" localSheetId="31">[97]TARIF2002!#REF!</definedName>
    <definedName name="QE_TE">[97]TARIF2002!#REF!</definedName>
    <definedName name="qedcd" localSheetId="4"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I" localSheetId="31">[97]TARIF2002!#REF!</definedName>
    <definedName name="QI">[97]TARIF2002!#REF!</definedName>
    <definedName name="QI_TI" localSheetId="31">[97]TARIF2002!#REF!</definedName>
    <definedName name="QI_TI">[97]TARIF2002!#REF!</definedName>
    <definedName name="qm" localSheetId="31">#REF!</definedName>
    <definedName name="qm" localSheetId="10">#REF!</definedName>
    <definedName name="qm">#REF!</definedName>
    <definedName name="QMAXDIARIO">'[4]CALCULO POI'!$B$118:$C$154</definedName>
    <definedName name="QN" localSheetId="31">[97]TARIF2002!#REF!</definedName>
    <definedName name="QN">[97]TARIF2002!#REF!</definedName>
    <definedName name="QN_QI" localSheetId="31">[97]TARIF2002!#REF!</definedName>
    <definedName name="QN_QI">[97]TARIF2002!#REF!</definedName>
    <definedName name="QNS" localSheetId="31">[155]TARIF2002!#REF!</definedName>
    <definedName name="QNS">[155]TARIF2002!#REF!</definedName>
    <definedName name="QPROM">[4]TARIFAS!$C$570</definedName>
    <definedName name="qq" localSheetId="31">#REF!</definedName>
    <definedName name="qq" localSheetId="10">#REF!</definedName>
    <definedName name="qq">#REF!</definedName>
    <definedName name="qqq" localSheetId="31">#REF!</definedName>
    <definedName name="qqq" localSheetId="37">#REF!</definedName>
    <definedName name="qqq" localSheetId="10">#REF!</definedName>
    <definedName name="qqq">#REF!</definedName>
    <definedName name="qqqqqqqqqqqqqqqq" localSheetId="31">#REF!</definedName>
    <definedName name="qqqqqqqqqqqqqqqq" localSheetId="10">#REF!</definedName>
    <definedName name="qqqqqqqqqqqqqqqq">#REF!</definedName>
    <definedName name="qqqqqw" localSheetId="4"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RS" localSheetId="31">#REF!</definedName>
    <definedName name="QRS" localSheetId="10">#REF!</definedName>
    <definedName name="QRS">#REF!</definedName>
    <definedName name="qsqw" localSheetId="31">#REF!</definedName>
    <definedName name="qsqw" localSheetId="10">#REF!</definedName>
    <definedName name="qsqw">#REF!</definedName>
    <definedName name="Quality_PvT" localSheetId="31">#REF!</definedName>
    <definedName name="Quality_PvT" localSheetId="10">#REF!</definedName>
    <definedName name="Quality_PvT">#REF!</definedName>
    <definedName name="QualityF" localSheetId="31">#REF!</definedName>
    <definedName name="QualityF" localSheetId="10">#REF!</definedName>
    <definedName name="QualityF">#REF!</definedName>
    <definedName name="quantity" localSheetId="31">#REF!</definedName>
    <definedName name="quantity" localSheetId="10">#REF!</definedName>
    <definedName name="quantity">#REF!</definedName>
    <definedName name="QUIMICOSTABLA1.3.1">'[4]CALCULO COSTOS DE OPERACIÓN'!$B$176:$J$211</definedName>
    <definedName name="qw" localSheetId="31">#REF!</definedName>
    <definedName name="qw" localSheetId="10">#REF!</definedName>
    <definedName name="qw">#REF!</definedName>
    <definedName name="qwdas2" localSheetId="4"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qe" localSheetId="4"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qw" localSheetId="31">#REF!</definedName>
    <definedName name="qwqw" localSheetId="10">#REF!</definedName>
    <definedName name="qwqw">#REF!</definedName>
    <definedName name="qwqwas" localSheetId="31">#REF!</definedName>
    <definedName name="qwqwas" localSheetId="10">#REF!</definedName>
    <definedName name="qwqwas">#REF!</definedName>
    <definedName name="qwqwqwj" localSheetId="4"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1" localSheetId="37">#REF!</definedName>
    <definedName name="R.1" localSheetId="10">#REF!</definedName>
    <definedName name="R.1">#REF!</definedName>
    <definedName name="R.10" localSheetId="37">#REF!</definedName>
    <definedName name="R.10" localSheetId="10">#REF!</definedName>
    <definedName name="R.10">#REF!</definedName>
    <definedName name="R.11" localSheetId="37">#REF!</definedName>
    <definedName name="R.11" localSheetId="10">#REF!</definedName>
    <definedName name="R.11">#REF!</definedName>
    <definedName name="R.12" localSheetId="37">#REF!</definedName>
    <definedName name="R.12" localSheetId="10">#REF!</definedName>
    <definedName name="R.12">#REF!</definedName>
    <definedName name="R.13" localSheetId="37">#REF!</definedName>
    <definedName name="R.13" localSheetId="10">#REF!</definedName>
    <definedName name="R.13">#REF!</definedName>
    <definedName name="R.14" localSheetId="37">#REF!</definedName>
    <definedName name="R.14" localSheetId="10">#REF!</definedName>
    <definedName name="R.14">#REF!</definedName>
    <definedName name="R.15" localSheetId="37">#REF!</definedName>
    <definedName name="R.15" localSheetId="10">#REF!</definedName>
    <definedName name="R.15">#REF!</definedName>
    <definedName name="R.16" localSheetId="37">#REF!</definedName>
    <definedName name="R.16" localSheetId="10">#REF!</definedName>
    <definedName name="R.16">#REF!</definedName>
    <definedName name="R.17" localSheetId="37">#REF!</definedName>
    <definedName name="R.17" localSheetId="10">#REF!</definedName>
    <definedName name="R.17">#REF!</definedName>
    <definedName name="R.18" localSheetId="37">#REF!</definedName>
    <definedName name="R.18" localSheetId="10">#REF!</definedName>
    <definedName name="R.18">#REF!</definedName>
    <definedName name="R.19" localSheetId="37">#REF!</definedName>
    <definedName name="R.19" localSheetId="10">#REF!</definedName>
    <definedName name="R.19">#REF!</definedName>
    <definedName name="R.2" localSheetId="37">#REF!</definedName>
    <definedName name="R.2" localSheetId="10">#REF!</definedName>
    <definedName name="R.2">#REF!</definedName>
    <definedName name="R.3" localSheetId="37">#REF!</definedName>
    <definedName name="R.3" localSheetId="10">#REF!</definedName>
    <definedName name="R.3">#REF!</definedName>
    <definedName name="R.4" localSheetId="37">#REF!</definedName>
    <definedName name="R.4" localSheetId="10">#REF!</definedName>
    <definedName name="R.4">#REF!</definedName>
    <definedName name="R.5" localSheetId="37">#REF!</definedName>
    <definedName name="R.5" localSheetId="10">#REF!</definedName>
    <definedName name="R.5">#REF!</definedName>
    <definedName name="R.6" localSheetId="37">#REF!</definedName>
    <definedName name="R.6" localSheetId="10">#REF!</definedName>
    <definedName name="R.6">#REF!</definedName>
    <definedName name="R.7" localSheetId="37">#REF!</definedName>
    <definedName name="R.7" localSheetId="10">#REF!</definedName>
    <definedName name="R.7">#REF!</definedName>
    <definedName name="R.8" localSheetId="37">#REF!</definedName>
    <definedName name="R.8" localSheetId="10">#REF!</definedName>
    <definedName name="R.8">#REF!</definedName>
    <definedName name="R.9" localSheetId="37">#REF!</definedName>
    <definedName name="R.9" localSheetId="10">#REF!</definedName>
    <definedName name="R.9">#REF!</definedName>
    <definedName name="r.CashFlow" localSheetId="31" hidden="1">#REF!</definedName>
    <definedName name="r.CashFlow" localSheetId="10" hidden="1">#REF!</definedName>
    <definedName name="r.CashFlow" hidden="1">#REF!</definedName>
    <definedName name="r.Leverage" localSheetId="31" hidden="1">#REF!</definedName>
    <definedName name="r.Leverage" localSheetId="10" hidden="1">#REF!</definedName>
    <definedName name="r.Leverage" hidden="1">#REF!</definedName>
    <definedName name="r.Liquidity" localSheetId="31" hidden="1">#REF!</definedName>
    <definedName name="r.Liquidity" localSheetId="10" hidden="1">#REF!</definedName>
    <definedName name="r.Liquidity" hidden="1">#REF!</definedName>
    <definedName name="r.Market" localSheetId="31" hidden="1">#REF!</definedName>
    <definedName name="r.Market" localSheetId="10" hidden="1">#REF!</definedName>
    <definedName name="r.Market" hidden="1">#REF!</definedName>
    <definedName name="r.Profitability" localSheetId="31" hidden="1">#REF!</definedName>
    <definedName name="r.Profitability" localSheetId="10" hidden="1">#REF!</definedName>
    <definedName name="r.Profitability" hidden="1">#REF!</definedName>
    <definedName name="r.Summary" localSheetId="31" hidden="1">#REF!</definedName>
    <definedName name="r.Summary" localSheetId="10" hidden="1">#REF!</definedName>
    <definedName name="r.Summary" hidden="1">#REF!</definedName>
    <definedName name="Ra" localSheetId="37">#REF!</definedName>
    <definedName name="Ra" localSheetId="10">#REF!</definedName>
    <definedName name="Ra">#REF!</definedName>
    <definedName name="rango" localSheetId="31">#REF!</definedName>
    <definedName name="rango" localSheetId="10">#REF!</definedName>
    <definedName name="rango">#REF!</definedName>
    <definedName name="rata" localSheetId="31">#REF!</definedName>
    <definedName name="rata" localSheetId="10">#REF!</definedName>
    <definedName name="rata">#REF!</definedName>
    <definedName name="Rate1">[156]Summary!$D$6</definedName>
    <definedName name="rate2">[156]Summary!$D$7</definedName>
    <definedName name="ratio" localSheetId="31">#REF!</definedName>
    <definedName name="ratio" localSheetId="10">#REF!</definedName>
    <definedName name="ratio">#REF!</definedName>
    <definedName name="Rb" localSheetId="31">#REF!</definedName>
    <definedName name="Rb" localSheetId="37">#REF!</definedName>
    <definedName name="Rb" localSheetId="10">#REF!</definedName>
    <definedName name="Rb">#REF!</definedName>
    <definedName name="Rd" localSheetId="31">#REF!</definedName>
    <definedName name="Rd" localSheetId="37">#REF!</definedName>
    <definedName name="Rd" localSheetId="10">#REF!</definedName>
    <definedName name="Rd">#REF!</definedName>
    <definedName name="RD_CP" localSheetId="31">'[157]Working Cap Movemts'!#REF!</definedName>
    <definedName name="RD_CP">'[157]Working Cap Movemts'!#REF!</definedName>
    <definedName name="RD_CP_VL" localSheetId="31">'[157]Working Cap Movemts'!#REF!</definedName>
    <definedName name="RD_CP_VL">'[157]Working Cap Movemts'!#REF!</definedName>
    <definedName name="rds" localSheetId="31">#REF!</definedName>
    <definedName name="rds" localSheetId="10">#REF!</definedName>
    <definedName name="rds">#REF!</definedName>
    <definedName name="Re" localSheetId="31">#REF!</definedName>
    <definedName name="Re" localSheetId="37">#REF!</definedName>
    <definedName name="Re" localSheetId="10">#REF!</definedName>
    <definedName name="Re">#REF!</definedName>
    <definedName name="RE4NTA">[49]EQUIPOS!$D$8</definedName>
    <definedName name="rec" localSheetId="31">[158]Propuesta!#REF!</definedName>
    <definedName name="rec">[158]Propuesta!#REF!</definedName>
    <definedName name="Recurso">[151]Sheet1!$B$2:$B$3</definedName>
    <definedName name="REDESALCANTARILLADOTABLA1.2">'[4]INFORMACIÓN REFERENCIA'!$B$330:$F$341</definedName>
    <definedName name="REDESALCANTARILLADOTABLA1.4">'[4]INFORMACIÓN REFERENCIA'!$B$352:$F$364</definedName>
    <definedName name="REDESALCANTARILLADOTABLA1.5" localSheetId="31">#REF!</definedName>
    <definedName name="REDESALCANTARILLADOTABLA1.5" localSheetId="10">#REF!</definedName>
    <definedName name="REDESALCANTARILLADOTABLA1.5">#REF!</definedName>
    <definedName name="REDESTABLA6.1">'[4]INFORMACIÓN REFERENCIA'!$B$245:$E$256</definedName>
    <definedName name="REDESTABLA6.2">'[4]INFORMACIÓN REFERENCIA'!$B$260:$K$272</definedName>
    <definedName name="REDESTABLA6.3">'[4]INFORMACIÓN REFERENCIA'!$B$276:$C$287</definedName>
    <definedName name="REDUCCION_3__x_2" localSheetId="11">#REF!</definedName>
    <definedName name="REDUCCION_3__x_2" localSheetId="12">#REF!</definedName>
    <definedName name="REDUCCION_3__x_2" localSheetId="13">#REF!</definedName>
    <definedName name="REDUCCION_3__x_2" localSheetId="14">#REF!</definedName>
    <definedName name="REDUCCION_3__x_2" localSheetId="15">#REF!</definedName>
    <definedName name="REDUCCION_3__x_2" localSheetId="16">#REF!</definedName>
    <definedName name="REDUCCION_3__x_2" localSheetId="17">#REF!</definedName>
    <definedName name="REDUCCION_3__x_2" localSheetId="18">#REF!</definedName>
    <definedName name="REDUCCION_3__x_2" localSheetId="19">#REF!</definedName>
    <definedName name="REDUCCION_3__x_2" localSheetId="20">#REF!</definedName>
    <definedName name="REDUCCION_3__x_2" localSheetId="29">#REF!</definedName>
    <definedName name="REDUCCION_3__x_2" localSheetId="30">#REF!</definedName>
    <definedName name="REDUCCION_3__x_2" localSheetId="21">#REF!</definedName>
    <definedName name="REDUCCION_3__x_2" localSheetId="22">#REF!</definedName>
    <definedName name="REDUCCION_3__x_2" localSheetId="23">#REF!</definedName>
    <definedName name="REDUCCION_3__x_2" localSheetId="24">#REF!</definedName>
    <definedName name="REDUCCION_3__x_2" localSheetId="25">#REF!</definedName>
    <definedName name="REDUCCION_3__x_2" localSheetId="26">#REF!</definedName>
    <definedName name="REDUCCION_3__x_2" localSheetId="27">#REF!</definedName>
    <definedName name="REDUCCION_3__x_2" localSheetId="28">#REF!</definedName>
    <definedName name="REDUCCION_3__x_2" localSheetId="31">#REF!</definedName>
    <definedName name="REDUCCION_3__x_2" localSheetId="37">#REF!</definedName>
    <definedName name="REDUCCION_3__x_2" localSheetId="10">#REF!</definedName>
    <definedName name="REDUCCION_3__x_2">#REF!</definedName>
    <definedName name="REDUCCION_4__x_3" localSheetId="31">#REF!</definedName>
    <definedName name="REDUCCION_4__x_3" localSheetId="37">#REF!</definedName>
    <definedName name="REDUCCION_4__x_3" localSheetId="10">#REF!</definedName>
    <definedName name="REDUCCION_4__x_3">#REF!</definedName>
    <definedName name="REF" localSheetId="31">#REF!</definedName>
    <definedName name="REF" localSheetId="37">#REF!</definedName>
    <definedName name="REF" localSheetId="10">#REF!</definedName>
    <definedName name="REF">#REF!</definedName>
    <definedName name="REFERENCIAPROYECTOS">[4]REFERENCIAS!$A$3:$F$24</definedName>
    <definedName name="REFMAR" localSheetId="31">#REF!</definedName>
    <definedName name="REFMAR" localSheetId="10">#REF!</definedName>
    <definedName name="REFMAR">#REF!</definedName>
    <definedName name="REG" localSheetId="31">#REF!</definedName>
    <definedName name="REG" localSheetId="10">#REF!</definedName>
    <definedName name="REG">#REF!</definedName>
    <definedName name="REGBT">#N/A</definedName>
    <definedName name="rege" localSheetId="4"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onal">[51]CARRETERAS!$A$2</definedName>
    <definedName name="regresd" localSheetId="4"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GULAR" localSheetId="31">#REF!</definedName>
    <definedName name="REGULAR" localSheetId="10">#REF!</definedName>
    <definedName name="REGULAR">#REF!</definedName>
    <definedName name="REGULAR4006" localSheetId="31">#REF!</definedName>
    <definedName name="REGULAR4006" localSheetId="10">#REF!</definedName>
    <definedName name="REGULAR4006">#REF!</definedName>
    <definedName name="REGULAR4006A" localSheetId="31">#REF!</definedName>
    <definedName name="REGULAR4006A" localSheetId="10">#REF!</definedName>
    <definedName name="REGULAR4006A">#REF!</definedName>
    <definedName name="REGULAR40CN01" localSheetId="31">#REF!</definedName>
    <definedName name="REGULAR40CN01" localSheetId="10">#REF!</definedName>
    <definedName name="REGULAR40CN01">#REF!</definedName>
    <definedName name="REGULAR40CNA" localSheetId="31">#REF!</definedName>
    <definedName name="REGULAR40CNA" localSheetId="10">#REF!</definedName>
    <definedName name="REGULAR40CNA">#REF!</definedName>
    <definedName name="REGULAR40CNB" localSheetId="31">#REF!</definedName>
    <definedName name="REGULAR40CNB" localSheetId="10">#REF!</definedName>
    <definedName name="REGULAR40CNB">#REF!</definedName>
    <definedName name="REGULAR55CN01" localSheetId="31">#REF!</definedName>
    <definedName name="REGULAR55CN01" localSheetId="10">#REF!</definedName>
    <definedName name="REGULAR55CN01">#REF!</definedName>
    <definedName name="REGULAR55CN03" localSheetId="31">#REF!</definedName>
    <definedName name="REGULAR55CN03" localSheetId="10">#REF!</definedName>
    <definedName name="REGULAR55CN03">#REF!</definedName>
    <definedName name="REGULAR5607" localSheetId="31">#REF!</definedName>
    <definedName name="REGULAR5607" localSheetId="10">#REF!</definedName>
    <definedName name="REGULAR5607">#REF!</definedName>
    <definedName name="REGULARAFIR5607" localSheetId="31">#REF!</definedName>
    <definedName name="REGULARAFIR5607" localSheetId="10">#REF!</definedName>
    <definedName name="REGULARAFIR5607">#REF!</definedName>
    <definedName name="REJHE" localSheetId="4"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9">#REF!</definedName>
    <definedName name="rell" localSheetId="30">#REF!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37">#REF!</definedName>
    <definedName name="rell" localSheetId="10">#REF!</definedName>
    <definedName name="rell">#REF!</definedName>
    <definedName name="relle" localSheetId="37">#REF!</definedName>
    <definedName name="relle" localSheetId="10">#REF!</definedName>
    <definedName name="relle">#REF!</definedName>
    <definedName name="relleno" localSheetId="37">#REF!</definedName>
    <definedName name="relleno" localSheetId="10">#REF!</definedName>
    <definedName name="relleno">#REF!</definedName>
    <definedName name="RellenoApisonado" localSheetId="35">#REF!</definedName>
    <definedName name="RellenoApisonado" localSheetId="4">#REF!</definedName>
    <definedName name="RellenoApisonado" localSheetId="45">#REF!</definedName>
    <definedName name="RellenoApisonado" localSheetId="10">#REF!</definedName>
    <definedName name="RellenoApisonado">#REF!</definedName>
    <definedName name="RellenoCompactoMano" localSheetId="35">#REF!</definedName>
    <definedName name="RellenoCompactoMano" localSheetId="4">#REF!</definedName>
    <definedName name="RellenoCompactoMano" localSheetId="45">#REF!</definedName>
    <definedName name="RellenoCompactoMano" localSheetId="10">#REF!</definedName>
    <definedName name="RellenoCompactoMano">#REF!</definedName>
    <definedName name="RellenoMaterialExcavacion" localSheetId="35">#REF!</definedName>
    <definedName name="RellenoMaterialExcavacion" localSheetId="4">#REF!</definedName>
    <definedName name="RellenoMaterialExcavacion" localSheetId="45">#REF!</definedName>
    <definedName name="RellenoMaterialExcavacion" localSheetId="10">#REF!</definedName>
    <definedName name="RellenoMaterialExcavacion">#REF!</definedName>
    <definedName name="rendimiento" localSheetId="31">#REF!</definedName>
    <definedName name="rendimiento" localSheetId="10">#REF!</definedName>
    <definedName name="rendimiento">#REF!</definedName>
    <definedName name="reparacion4" localSheetId="43">'[34]PRESTACIONES SOCIALES'!#REF!</definedName>
    <definedName name="reparacion4" localSheetId="31">'[34]PRESTACIONES SOCIALES'!#REF!</definedName>
    <definedName name="reparacion4" localSheetId="38">'[34]PRESTACIONES SOCIALES'!#REF!</definedName>
    <definedName name="reparacion4" localSheetId="37">'[34]PRESTACIONES SOCIALES'!#REF!</definedName>
    <definedName name="reparacion4" localSheetId="41">'[34]PRESTACIONES SOCIALES'!#REF!</definedName>
    <definedName name="reparacion4" localSheetId="40">'[34]PRESTACIONES SOCIALES'!#REF!</definedName>
    <definedName name="reparacion4" localSheetId="36">'[34]PRESTACIONES SOCIALES'!#REF!</definedName>
    <definedName name="reparacion4">'[34]PRESTACIONES SOCIALES'!#REF!</definedName>
    <definedName name="repello" localSheetId="43">#REF!</definedName>
    <definedName name="repello" localSheetId="31">#REF!</definedName>
    <definedName name="repello" localSheetId="38">#REF!</definedName>
    <definedName name="repello" localSheetId="37">#REF!</definedName>
    <definedName name="repello" localSheetId="41">#REF!</definedName>
    <definedName name="repello" localSheetId="10">#REF!</definedName>
    <definedName name="repello" localSheetId="40">#REF!</definedName>
    <definedName name="repello" localSheetId="36">#REF!</definedName>
    <definedName name="repello">#REF!</definedName>
    <definedName name="replanteo" localSheetId="43">#REF!</definedName>
    <definedName name="replanteo" localSheetId="31">#REF!</definedName>
    <definedName name="replanteo" localSheetId="38">#REF!</definedName>
    <definedName name="replanteo" localSheetId="37">#REF!</definedName>
    <definedName name="replanteo" localSheetId="41">#REF!</definedName>
    <definedName name="replanteo" localSheetId="10">#REF!</definedName>
    <definedName name="replanteo">#REF!</definedName>
    <definedName name="REPOSICIONACU">'[4]INFORMACIÓN REFERENCIA'!$B$674:$H$685</definedName>
    <definedName name="REPOSICIONACUREDES">'[4]INFORMACIÓN REFERENCIA'!$B$688:$D$699</definedName>
    <definedName name="REPOSICIONALC">'[4]INFORMACIÓN REFERENCIA'!$B$704:$D$715</definedName>
    <definedName name="REPOSICIONALCREDES">'[4]INFORMACIÓN REFERENCIA'!$B$718:$O$729</definedName>
    <definedName name="req" localSheetId="31">#REF!</definedName>
    <definedName name="req" localSheetId="10">#REF!</definedName>
    <definedName name="req">#REF!</definedName>
    <definedName name="Required_Delivery" localSheetId="31">#REF!</definedName>
    <definedName name="Required_Delivery" localSheetId="10">#REF!</definedName>
    <definedName name="Required_Delivery">#REF!</definedName>
    <definedName name="rer" localSheetId="4"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erva" localSheetId="31">[9]Gastos!#REF!</definedName>
    <definedName name="Reserva">[9]Gastos!#REF!</definedName>
    <definedName name="residente">'[51]GENERALIDADES '!$E$9</definedName>
    <definedName name="Responsible">'[32]2009 Jagua'!$G$2:$G$27</definedName>
    <definedName name="RESU" localSheetId="31">#REF!</definedName>
    <definedName name="RESU" localSheetId="10">#REF!</definedName>
    <definedName name="RESU">#REF!</definedName>
    <definedName name="resumen" localSheetId="31">#REF!</definedName>
    <definedName name="resumen" localSheetId="10">#REF!</definedName>
    <definedName name="resumen">#REF!</definedName>
    <definedName name="RESUMENALCANTARILLADO" localSheetId="31">#REF!</definedName>
    <definedName name="RESUMENALCANTARILLADO" localSheetId="10">#REF!</definedName>
    <definedName name="RESUMENALCANTARILLADO">#REF!</definedName>
    <definedName name="ResumenAPU">[99]ResumenMaterial!$A$12:$AB$169</definedName>
    <definedName name="RESUMENCOSTOSOPERACIÓN">'[4]CALCULO COSTOS DE OPERACIÓN'!$B$6:$Q$41</definedName>
    <definedName name="RESUMENINVERSIONESACU">'[4]CALCULO POI'!$A$6:$M$41</definedName>
    <definedName name="RESUMENINVERSIONESACUEDUCTO">'[4]CALCULO POI'!$A$6:$M$41</definedName>
    <definedName name="RESUMENINVERSIONESALC">'[4]CALCULO POI'!$A$202:$K$237</definedName>
    <definedName name="RESUMENMODELODEMANDA" localSheetId="31">#REF!</definedName>
    <definedName name="RESUMENMODELODEMANDA" localSheetId="10">#REF!</definedName>
    <definedName name="RESUMENMODELODEMANDA">#REF!</definedName>
    <definedName name="RESUMENOPTIMIZACIONACU">'[4]CALCULO POI'!$A$46:$L$81</definedName>
    <definedName name="RESUMENOPTIMIZACIONALC">'[4]CALCULO POI'!$A$242:$I$277</definedName>
    <definedName name="RET" localSheetId="31">#REF!</definedName>
    <definedName name="RET" localSheetId="10">#REF!</definedName>
    <definedName name="RET">#REF!</definedName>
    <definedName name="reten" localSheetId="31">[9]Gastos!#REF!</definedName>
    <definedName name="reten">[9]Gastos!#REF!</definedName>
    <definedName name="retiroarbol" localSheetId="43">#REF!</definedName>
    <definedName name="retiroarbol" localSheetId="31">#REF!</definedName>
    <definedName name="retiroarbol" localSheetId="38">#REF!</definedName>
    <definedName name="retiroarbol" localSheetId="37">#REF!</definedName>
    <definedName name="retiroarbol" localSheetId="41">#REF!</definedName>
    <definedName name="retiroarbol" localSheetId="10">#REF!</definedName>
    <definedName name="retiroarbol">#REF!</definedName>
    <definedName name="retirocorte" localSheetId="31">#REF!</definedName>
    <definedName name="retirocorte" localSheetId="37">#REF!</definedName>
    <definedName name="retirocorte" localSheetId="10">#REF!</definedName>
    <definedName name="retirocorte">#REF!</definedName>
    <definedName name="retr" localSheetId="31">#REF!</definedName>
    <definedName name="retr" localSheetId="10">#REF!</definedName>
    <definedName name="retr">#REF!</definedName>
    <definedName name="RETTRE" localSheetId="4"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 localSheetId="37">#REF!</definedName>
    <definedName name="Rf" localSheetId="10">#REF!</definedName>
    <definedName name="Rf">#REF!</definedName>
    <definedName name="rfhnhjyu" localSheetId="4"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4"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g" localSheetId="37">#REF!</definedName>
    <definedName name="Rg" localSheetId="10">#REF!</definedName>
    <definedName name="Rg">#REF!</definedName>
    <definedName name="rge" localSheetId="4"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 localSheetId="37">#REF!</definedName>
    <definedName name="Rh" localSheetId="10">#REF!</definedName>
    <definedName name="Rh">#REF!</definedName>
    <definedName name="rhh" localSheetId="4"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i" localSheetId="37">#REF!</definedName>
    <definedName name="Ri" localSheetId="10">#REF!</definedName>
    <definedName name="Ri">#REF!</definedName>
    <definedName name="RICO">#N/A</definedName>
    <definedName name="Ripio" localSheetId="31">#REF!</definedName>
    <definedName name="Ripio" localSheetId="10">#REF!</definedName>
    <definedName name="Ripio">#REF!</definedName>
    <definedName name="RiskInd">[159]RefTables!$K$2:$K$26</definedName>
    <definedName name="RiskRanking">[159]RefTables!$L$2:$L$26</definedName>
    <definedName name="rj" localSheetId="4"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 localSheetId="11">#REF!</definedName>
    <definedName name="Rk" localSheetId="12">#REF!</definedName>
    <definedName name="Rk" localSheetId="13">#REF!</definedName>
    <definedName name="Rk" localSheetId="14">#REF!</definedName>
    <definedName name="Rk" localSheetId="15">#REF!</definedName>
    <definedName name="Rk" localSheetId="16">#REF!</definedName>
    <definedName name="Rk" localSheetId="17">#REF!</definedName>
    <definedName name="Rk" localSheetId="18">#REF!</definedName>
    <definedName name="Rk" localSheetId="19">#REF!</definedName>
    <definedName name="Rk" localSheetId="20">#REF!</definedName>
    <definedName name="Rk" localSheetId="29">#REF!</definedName>
    <definedName name="Rk" localSheetId="30">#REF!</definedName>
    <definedName name="Rk" localSheetId="21">#REF!</definedName>
    <definedName name="Rk" localSheetId="22">#REF!</definedName>
    <definedName name="Rk" localSheetId="23">#REF!</definedName>
    <definedName name="Rk" localSheetId="24">#REF!</definedName>
    <definedName name="Rk" localSheetId="25">#REF!</definedName>
    <definedName name="Rk" localSheetId="26">#REF!</definedName>
    <definedName name="Rk" localSheetId="27">#REF!</definedName>
    <definedName name="Rk" localSheetId="28">#REF!</definedName>
    <definedName name="Rk" localSheetId="31">#REF!</definedName>
    <definedName name="Rk" localSheetId="37">#REF!</definedName>
    <definedName name="Rk" localSheetId="10">#REF!</definedName>
    <definedName name="Rk">#REF!</definedName>
    <definedName name="rkjyk" localSheetId="4"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l" localSheetId="31">#REF!</definedName>
    <definedName name="rl" localSheetId="10">#REF!</definedName>
    <definedName name="rl">#REF!</definedName>
    <definedName name="rlo" localSheetId="31">#REF!</definedName>
    <definedName name="rlo" localSheetId="10">#REF!</definedName>
    <definedName name="rlo">#REF!</definedName>
    <definedName name="Rm" localSheetId="37">#REF!</definedName>
    <definedName name="Rm" localSheetId="10">#REF!</definedName>
    <definedName name="Rm">#REF!</definedName>
    <definedName name="RMCostOutput" localSheetId="31">#REF!</definedName>
    <definedName name="RMCostOutput" localSheetId="10">#REF!</definedName>
    <definedName name="RMCostOutput">#REF!</definedName>
    <definedName name="Rmm" localSheetId="37">#REF!</definedName>
    <definedName name="Rmm" localSheetId="10">#REF!</definedName>
    <definedName name="Rmm">#REF!</definedName>
    <definedName name="Rn" localSheetId="37">#REF!</definedName>
    <definedName name="Rn" localSheetId="10">#REF!</definedName>
    <definedName name="Rn">#REF!</definedName>
    <definedName name="Rñ" localSheetId="37">#REF!</definedName>
    <definedName name="Rñ" localSheetId="10">#REF!</definedName>
    <definedName name="Rñ">#REF!</definedName>
    <definedName name="Ro" localSheetId="37">#REF!</definedName>
    <definedName name="Ro" localSheetId="10">#REF!</definedName>
    <definedName name="Ro">#REF!</definedName>
    <definedName name="RoA_N" localSheetId="31">[65]ASSUMPTIONS!#REF!</definedName>
    <definedName name="RoA_N">[65]ASSUMPTIONS!#REF!</definedName>
    <definedName name="rodaje" localSheetId="43">[34]lisprecios!#REF!</definedName>
    <definedName name="rodaje" localSheetId="31">[34]lisprecios!#REF!</definedName>
    <definedName name="rodaje" localSheetId="38">[34]lisprecios!#REF!</definedName>
    <definedName name="rodaje" localSheetId="37">[34]lisprecios!#REF!</definedName>
    <definedName name="rodaje" localSheetId="41">[34]lisprecios!#REF!</definedName>
    <definedName name="rodaje" localSheetId="40">[34]lisprecios!#REF!</definedName>
    <definedName name="rodaje" localSheetId="36">[34]lisprecios!#REF!</definedName>
    <definedName name="rodaje">[34]lisprecios!#REF!</definedName>
    <definedName name="rolando" localSheetId="31">#REF!</definedName>
    <definedName name="rolando" localSheetId="10">#REF!</definedName>
    <definedName name="rolando">#REF!</definedName>
    <definedName name="Roster1">[48]Parameters!$O$30</definedName>
    <definedName name="Roster2">[48]Parameters!$P$30</definedName>
    <definedName name="Roster3">[48]Parameters!$Q$30</definedName>
    <definedName name="Roster4">[48]Parameters!$R$30</definedName>
    <definedName name="Rosters">[48]Parameters!$O$26:$R$29</definedName>
    <definedName name="Rows2Unhide" localSheetId="31" hidden="1">#REF!</definedName>
    <definedName name="Rows2Unhide" localSheetId="10" hidden="1">#REF!</definedName>
    <definedName name="Rows2Unhide" hidden="1">#REF!</definedName>
    <definedName name="Roy_price_sens">'[62]Inputs-SUMMARY'!$H$266:$BR$266</definedName>
    <definedName name="Royal_Col_Nom">[65]W_OPEX!$H$220:$AP$220</definedName>
    <definedName name="royalphalumi">[160]datosluminariasRoyAlPHa!$A$1:$A$65536</definedName>
    <definedName name="Royalty_CDC_LLC" localSheetId="31">[59]Royalties!#REF!</definedName>
    <definedName name="Royalty_CDC_LLC">[59]Royalties!#REF!</definedName>
    <definedName name="Royalty_CZN_SA" localSheetId="31">[59]Royalties!#REF!</definedName>
    <definedName name="Royalty_CZN_SA">[59]Royalties!#REF!</definedName>
    <definedName name="Royalty_total" localSheetId="31">[59]Royalties!#REF!</definedName>
    <definedName name="Royalty_total">[59]Royalties!#REF!</definedName>
    <definedName name="Rp" localSheetId="43">#REF!</definedName>
    <definedName name="Rp" localSheetId="31">#REF!</definedName>
    <definedName name="Rp" localSheetId="38">#REF!</definedName>
    <definedName name="Rp" localSheetId="37">#REF!</definedName>
    <definedName name="Rp" localSheetId="41">#REF!</definedName>
    <definedName name="Rp" localSheetId="10">#REF!</definedName>
    <definedName name="Rp" localSheetId="40">#REF!</definedName>
    <definedName name="Rp" localSheetId="36">#REF!</definedName>
    <definedName name="Rp">#REF!</definedName>
    <definedName name="Rq" localSheetId="43">#REF!</definedName>
    <definedName name="Rq" localSheetId="31">#REF!</definedName>
    <definedName name="Rq" localSheetId="38">#REF!</definedName>
    <definedName name="Rq" localSheetId="37">#REF!</definedName>
    <definedName name="Rq" localSheetId="41">#REF!</definedName>
    <definedName name="Rq" localSheetId="10">#REF!</definedName>
    <definedName name="Rq">#REF!</definedName>
    <definedName name="rr" localSheetId="31">#REF!</definedName>
    <definedName name="rr" localSheetId="10">#REF!</definedName>
    <definedName name="rr">#REF!</definedName>
    <definedName name="rrr" localSheetId="4"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rb" localSheetId="4"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rrrr" localSheetId="31">#REF!</definedName>
    <definedName name="rrrrrrrr" localSheetId="10">#REF!</definedName>
    <definedName name="rrrrrrrr">#REF!</definedName>
    <definedName name="rrrrt" localSheetId="4"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s" localSheetId="43">#REF!</definedName>
    <definedName name="Rs" localSheetId="38">#REF!</definedName>
    <definedName name="Rs" localSheetId="37">#REF!</definedName>
    <definedName name="Rs" localSheetId="41">#REF!</definedName>
    <definedName name="Rs" localSheetId="10">#REF!</definedName>
    <definedName name="Rs">#REF!</definedName>
    <definedName name="rsdgsd5" localSheetId="4"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t" localSheetId="37">#REF!</definedName>
    <definedName name="Rt" localSheetId="10">#REF!</definedName>
    <definedName name="Rt">#REF!</definedName>
    <definedName name="rte" localSheetId="31">#REF!</definedName>
    <definedName name="rte" localSheetId="10">#REF!</definedName>
    <definedName name="rte">#REF!</definedName>
    <definedName name="rteg" localSheetId="4"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 localSheetId="31">#REF!</definedName>
    <definedName name="rty" localSheetId="10">#REF!</definedName>
    <definedName name="rty">#REF!</definedName>
    <definedName name="rtyhr" localSheetId="4"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eda" localSheetId="43">[34]lisprecios!#REF!</definedName>
    <definedName name="rueda" localSheetId="31">[34]lisprecios!#REF!</definedName>
    <definedName name="rueda" localSheetId="38">[34]lisprecios!#REF!</definedName>
    <definedName name="rueda" localSheetId="37">[34]lisprecios!#REF!</definedName>
    <definedName name="rueda" localSheetId="41">[34]lisprecios!#REF!</definedName>
    <definedName name="rueda" localSheetId="40">[34]lisprecios!#REF!</definedName>
    <definedName name="rueda" localSheetId="36">[34]lisprecios!#REF!</definedName>
    <definedName name="rueda">[34]lisprecios!#REF!</definedName>
    <definedName name="ruru" localSheetId="4"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A" localSheetId="11">DATE(YEAR([0]!Loan_Start),MONTH([0]!Loan_Start)+Payment_Number,DAY([0]!Loan_Start))</definedName>
    <definedName name="RUTA" localSheetId="12">DATE(YEAR([0]!Loan_Start),MONTH([0]!Loan_Start)+Payment_Number,DAY([0]!Loan_Start))</definedName>
    <definedName name="RUTA" localSheetId="13">DATE(YEAR([0]!Loan_Start),MONTH([0]!Loan_Start)+Payment_Number,DAY([0]!Loan_Start))</definedName>
    <definedName name="RUTA" localSheetId="14">DATE(YEAR([0]!Loan_Start),MONTH([0]!Loan_Start)+Payment_Number,DAY([0]!Loan_Start))</definedName>
    <definedName name="RUTA" localSheetId="15">DATE(YEAR([0]!Loan_Start),MONTH([0]!Loan_Start)+Payment_Number,DAY([0]!Loan_Start))</definedName>
    <definedName name="RUTA" localSheetId="16">DATE(YEAR([0]!Loan_Start),MONTH([0]!Loan_Start)+Payment_Number,DAY([0]!Loan_Start))</definedName>
    <definedName name="RUTA" localSheetId="17">DATE(YEAR([0]!Loan_Start),MONTH([0]!Loan_Start)+Payment_Number,DAY([0]!Loan_Start))</definedName>
    <definedName name="RUTA" localSheetId="18">DATE(YEAR([0]!Loan_Start),MONTH([0]!Loan_Start)+Payment_Number,DAY([0]!Loan_Start))</definedName>
    <definedName name="RUTA" localSheetId="19">DATE(YEAR([0]!Loan_Start),MONTH([0]!Loan_Start)+Payment_Number,DAY([0]!Loan_Start))</definedName>
    <definedName name="RUTA" localSheetId="29">DATE(YEAR([0]!Loan_Start),MONTH([0]!Loan_Start)+Payment_Number,DAY([0]!Loan_Start))</definedName>
    <definedName name="RUTA" localSheetId="30">DATE(YEAR([0]!Loan_Start),MONTH([0]!Loan_Start)+Payment_Number,DAY([0]!Loan_Start))</definedName>
    <definedName name="RUTA" localSheetId="21">DATE(YEAR([0]!Loan_Start),MONTH([0]!Loan_Start)+Payment_Number,DAY([0]!Loan_Start))</definedName>
    <definedName name="RUTA" localSheetId="22">DATE(YEAR([0]!Loan_Start),MONTH([0]!Loan_Start)+Payment_Number,DAY([0]!Loan_Start))</definedName>
    <definedName name="RUTA" localSheetId="23">DATE(YEAR([0]!Loan_Start),MONTH([0]!Loan_Start)+Payment_Number,DAY([0]!Loan_Start))</definedName>
    <definedName name="RUTA" localSheetId="24">DATE(YEAR([0]!Loan_Start),MONTH([0]!Loan_Start)+Payment_Number,DAY([0]!Loan_Start))</definedName>
    <definedName name="RUTA" localSheetId="25">DATE(YEAR([0]!Loan_Start),MONTH([0]!Loan_Start)+Payment_Number,DAY([0]!Loan_Start))</definedName>
    <definedName name="RUTA" localSheetId="26">DATE(YEAR([0]!Loan_Start),MONTH([0]!Loan_Start)+Payment_Number,DAY([0]!Loan_Start))</definedName>
    <definedName name="RUTA" localSheetId="27">DATE(YEAR([0]!Loan_Start),MONTH([0]!Loan_Start)+Payment_Number,DAY([0]!Loan_Start))</definedName>
    <definedName name="RUTA" localSheetId="28">DATE(YEAR([0]!Loan_Start),MONTH([0]!Loan_Start)+Payment_Number,DAY([0]!Loan_Start))</definedName>
    <definedName name="RUTA" localSheetId="4">DATE(YEAR([0]!Loan_Start),MONTH([0]!Loan_Start)+Payment_Number,DAY([0]!Loan_Start))</definedName>
    <definedName name="RUTA" localSheetId="31">DATE(YEAR('Especificaciones Estufas Eco'!Loan_Start),MONTH('Especificaciones Estufas Eco'!Loan_Start)+Payment_Number,DAY('Especificaciones Estufas Eco'!Loan_Start))</definedName>
    <definedName name="RUTA" localSheetId="41">DATE(YEAR([0]!Loan_Start),MONTH([0]!Loan_Start)+Payment_Number,DAY([0]!Loan_Start))</definedName>
    <definedName name="RUTA" localSheetId="10">DATE(YEAR('LOCALIZACIÓN (2)'!Loan_Start),MONTH('LOCALIZACIÓN (2)'!Loan_Start)+Payment_Number,DAY('LOCALIZACIÓN (2)'!Loan_Start))</definedName>
    <definedName name="RUTA">DATE(YEAR([0]!Loan_Start),MONTH([0]!Loan_Start)+Payment_Number,DAY([0]!Loan_Start))</definedName>
    <definedName name="rutu" localSheetId="4"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v" localSheetId="43">#REF!</definedName>
    <definedName name="Rv" localSheetId="31">#REF!</definedName>
    <definedName name="Rv" localSheetId="38">#REF!</definedName>
    <definedName name="Rv" localSheetId="37">#REF!</definedName>
    <definedName name="Rv" localSheetId="41">#REF!</definedName>
    <definedName name="Rv" localSheetId="10">#REF!</definedName>
    <definedName name="Rv" localSheetId="40">#REF!</definedName>
    <definedName name="Rv" localSheetId="36">#REF!</definedName>
    <definedName name="Rv">#REF!</definedName>
    <definedName name="Rw" localSheetId="43">#REF!</definedName>
    <definedName name="Rw" localSheetId="31">#REF!</definedName>
    <definedName name="Rw" localSheetId="38">#REF!</definedName>
    <definedName name="Rw" localSheetId="37">#REF!</definedName>
    <definedName name="Rw" localSheetId="41">#REF!</definedName>
    <definedName name="Rw" localSheetId="10">#REF!</definedName>
    <definedName name="Rw">#REF!</definedName>
    <definedName name="rwt" localSheetId="4"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x" localSheetId="43">#REF!</definedName>
    <definedName name="Rx" localSheetId="31">#REF!</definedName>
    <definedName name="Rx" localSheetId="38">#REF!</definedName>
    <definedName name="Rx" localSheetId="37">#REF!</definedName>
    <definedName name="Rx" localSheetId="41">#REF!</definedName>
    <definedName name="Rx" localSheetId="10">#REF!</definedName>
    <definedName name="Rx">#REF!</definedName>
    <definedName name="Ry" localSheetId="37">#REF!</definedName>
    <definedName name="Ry" localSheetId="10">#REF!</definedName>
    <definedName name="Ry">#REF!</definedName>
    <definedName name="ryeryb" localSheetId="4"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Rz" localSheetId="37">#REF!</definedName>
    <definedName name="Rz" localSheetId="10">#REF!</definedName>
    <definedName name="Rz">#REF!</definedName>
    <definedName name="S" localSheetId="37">#REF!</definedName>
    <definedName name="S" localSheetId="10">#REF!</definedName>
    <definedName name="S">#REF!</definedName>
    <definedName name="S3E" localSheetId="11">[2]Basicos!#REF!</definedName>
    <definedName name="S3E" localSheetId="12">[2]Basicos!#REF!</definedName>
    <definedName name="S3E" localSheetId="13">[2]Basicos!#REF!</definedName>
    <definedName name="S3E" localSheetId="14">[2]Basicos!#REF!</definedName>
    <definedName name="S3E" localSheetId="15">[2]Basicos!#REF!</definedName>
    <definedName name="S3E" localSheetId="16">[2]Basicos!#REF!</definedName>
    <definedName name="S3E" localSheetId="17">[2]Basicos!#REF!</definedName>
    <definedName name="S3E" localSheetId="18">[2]Basicos!#REF!</definedName>
    <definedName name="S3E" localSheetId="19">[2]Basicos!#REF!</definedName>
    <definedName name="S3E" localSheetId="20">[2]Basicos!#REF!</definedName>
    <definedName name="S3E" localSheetId="29">[2]Basicos!#REF!</definedName>
    <definedName name="S3E" localSheetId="30">[2]Basicos!#REF!</definedName>
    <definedName name="S3E" localSheetId="21">[2]Basicos!#REF!</definedName>
    <definedName name="S3E" localSheetId="22">[2]Basicos!#REF!</definedName>
    <definedName name="S3E" localSheetId="23">[2]Basicos!#REF!</definedName>
    <definedName name="S3E" localSheetId="24">[2]Basicos!#REF!</definedName>
    <definedName name="S3E" localSheetId="25">[2]Basicos!#REF!</definedName>
    <definedName name="S3E" localSheetId="26">[2]Basicos!#REF!</definedName>
    <definedName name="S3E" localSheetId="27">[2]Basicos!#REF!</definedName>
    <definedName name="S3E" localSheetId="28">[2]Basicos!#REF!</definedName>
    <definedName name="S3E" localSheetId="35">[5]Basicos!#REF!</definedName>
    <definedName name="S3E" localSheetId="4">[5]Basicos!#REF!</definedName>
    <definedName name="S3E" localSheetId="45">[5]Basicos!#REF!</definedName>
    <definedName name="S3E" localSheetId="42">[2]Basicos!#REF!</definedName>
    <definedName name="S3E" localSheetId="39">[2]Basicos!#REF!</definedName>
    <definedName name="S3E">[5]Basicos!#REF!</definedName>
    <definedName name="SA" localSheetId="11">#REF!</definedName>
    <definedName name="SA" localSheetId="12">#REF!</definedName>
    <definedName name="SA" localSheetId="13">#REF!</definedName>
    <definedName name="SA" localSheetId="14">#REF!</definedName>
    <definedName name="SA" localSheetId="15">#REF!</definedName>
    <definedName name="SA" localSheetId="16">#REF!</definedName>
    <definedName name="SA" localSheetId="17">#REF!</definedName>
    <definedName name="SA" localSheetId="18">#REF!</definedName>
    <definedName name="SA" localSheetId="19">#REF!</definedName>
    <definedName name="SA" localSheetId="20">#REF!</definedName>
    <definedName name="SA" localSheetId="29">#REF!</definedName>
    <definedName name="SA" localSheetId="30">#REF!</definedName>
    <definedName name="SA" localSheetId="21">#REF!</definedName>
    <definedName name="SA" localSheetId="22">#REF!</definedName>
    <definedName name="SA" localSheetId="23">#REF!</definedName>
    <definedName name="SA" localSheetId="24">#REF!</definedName>
    <definedName name="SA" localSheetId="25">#REF!</definedName>
    <definedName name="SA" localSheetId="26">#REF!</definedName>
    <definedName name="SA" localSheetId="27">#REF!</definedName>
    <definedName name="SA" localSheetId="28">#REF!</definedName>
    <definedName name="Sa" localSheetId="43">#REF!</definedName>
    <definedName name="Sa" localSheetId="38">#REF!</definedName>
    <definedName name="Sa" localSheetId="37">#REF!</definedName>
    <definedName name="Sa" localSheetId="41">#REF!</definedName>
    <definedName name="SA" localSheetId="10">#REF!</definedName>
    <definedName name="SA">#REF!</definedName>
    <definedName name="saa" localSheetId="4"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ASDFSDF" localSheetId="31">#REF!</definedName>
    <definedName name="SADASDFSDF" localSheetId="10">#REF!</definedName>
    <definedName name="SADASDFSDF">#REF!</definedName>
    <definedName name="SADF" localSheetId="4"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larios" localSheetId="11">#REF!</definedName>
    <definedName name="Salarios" localSheetId="12">#REF!</definedName>
    <definedName name="Salarios" localSheetId="13">#REF!</definedName>
    <definedName name="Salarios" localSheetId="14">#REF!</definedName>
    <definedName name="Salarios" localSheetId="15">#REF!</definedName>
    <definedName name="Salarios" localSheetId="16">#REF!</definedName>
    <definedName name="Salarios" localSheetId="17">#REF!</definedName>
    <definedName name="Salarios" localSheetId="18">#REF!</definedName>
    <definedName name="Salarios" localSheetId="19">#REF!</definedName>
    <definedName name="Salarios" localSheetId="20">#REF!</definedName>
    <definedName name="Salarios" localSheetId="29">#REF!</definedName>
    <definedName name="Salarios" localSheetId="30">#REF!</definedName>
    <definedName name="Salarios" localSheetId="21">#REF!</definedName>
    <definedName name="Salarios" localSheetId="22">#REF!</definedName>
    <definedName name="Salarios" localSheetId="23">#REF!</definedName>
    <definedName name="Salarios" localSheetId="24">#REF!</definedName>
    <definedName name="Salarios" localSheetId="25">#REF!</definedName>
    <definedName name="Salarios" localSheetId="26">#REF!</definedName>
    <definedName name="Salarios" localSheetId="27">#REF!</definedName>
    <definedName name="Salarios" localSheetId="28">#REF!</definedName>
    <definedName name="Salarios" localSheetId="10">#REF!</definedName>
    <definedName name="Salarios">#REF!</definedName>
    <definedName name="Saldo_Capital" localSheetId="31">#REF!</definedName>
    <definedName name="Saldo_Capital" localSheetId="10">#REF!</definedName>
    <definedName name="Saldo_Capital">#REF!</definedName>
    <definedName name="SalidaLamparas" localSheetId="35">#REF!</definedName>
    <definedName name="SalidaLamparas" localSheetId="4">#REF!</definedName>
    <definedName name="SalidaLamparas" localSheetId="45">#REF!</definedName>
    <definedName name="SalidaLamparas" localSheetId="10">#REF!</definedName>
    <definedName name="SalidaLamparas">#REF!</definedName>
    <definedName name="SalidaToma" localSheetId="35">#REF!</definedName>
    <definedName name="SalidaToma" localSheetId="4">#REF!</definedName>
    <definedName name="SalidaToma" localSheetId="45">#REF!</definedName>
    <definedName name="SalidaToma" localSheetId="10">#REF!</definedName>
    <definedName name="SalidaToma">#REF!</definedName>
    <definedName name="Sanitario" localSheetId="11">#REF!</definedName>
    <definedName name="Sanitario" localSheetId="12">#REF!</definedName>
    <definedName name="Sanitario" localSheetId="13">#REF!</definedName>
    <definedName name="Sanitario" localSheetId="14">#REF!</definedName>
    <definedName name="Sanitario" localSheetId="15">#REF!</definedName>
    <definedName name="Sanitario" localSheetId="16">#REF!</definedName>
    <definedName name="Sanitario" localSheetId="17">#REF!</definedName>
    <definedName name="Sanitario" localSheetId="18">#REF!</definedName>
    <definedName name="Sanitario" localSheetId="19">#REF!</definedName>
    <definedName name="Sanitario" localSheetId="20">#REF!</definedName>
    <definedName name="Sanitario" localSheetId="29">#REF!</definedName>
    <definedName name="Sanitario" localSheetId="30">#REF!</definedName>
    <definedName name="Sanitario" localSheetId="21">#REF!</definedName>
    <definedName name="Sanitario" localSheetId="22">#REF!</definedName>
    <definedName name="Sanitario" localSheetId="23">#REF!</definedName>
    <definedName name="Sanitario" localSheetId="24">#REF!</definedName>
    <definedName name="Sanitario" localSheetId="25">#REF!</definedName>
    <definedName name="Sanitario" localSheetId="26">#REF!</definedName>
    <definedName name="Sanitario" localSheetId="27">#REF!</definedName>
    <definedName name="Sanitario" localSheetId="28">#REF!</definedName>
    <definedName name="Sanitario" localSheetId="35">#REF!</definedName>
    <definedName name="Sanitario" localSheetId="4">#REF!</definedName>
    <definedName name="sanitario" localSheetId="43">[41]lisprecios!$D$35</definedName>
    <definedName name="Sanitario" localSheetId="45">#REF!</definedName>
    <definedName name="sanitario" localSheetId="31">[41]lisprecios!$D$35</definedName>
    <definedName name="sanitario" localSheetId="38">[41]lisprecios!$D$35</definedName>
    <definedName name="sanitario" localSheetId="37">[41]lisprecios!$D$35</definedName>
    <definedName name="sanitario" localSheetId="41">[41]lisprecios!$D$35</definedName>
    <definedName name="Sanitario" localSheetId="10">#REF!</definedName>
    <definedName name="Sanitario" localSheetId="42">#REF!</definedName>
    <definedName name="sanitario" localSheetId="40">[41]lisprecios!$D$35</definedName>
    <definedName name="Sanitario" localSheetId="39">#REF!</definedName>
    <definedName name="sanitario" localSheetId="36">[41]lisprecios!$D$35</definedName>
    <definedName name="Sanitario">#REF!</definedName>
    <definedName name="Sardinel15p10p10" localSheetId="35">#REF!</definedName>
    <definedName name="Sardinel15p10p10" localSheetId="4">#REF!</definedName>
    <definedName name="Sardinel15p10p10" localSheetId="45">#REF!</definedName>
    <definedName name="Sardinel15p10p10" localSheetId="10">#REF!</definedName>
    <definedName name="Sardinel15p10p10">#REF!</definedName>
    <definedName name="sasa" localSheetId="31">'[4]CALCULO POI'!#REF!</definedName>
    <definedName name="sasa">'[4]CALCULO POI'!#REF!</definedName>
    <definedName name="SB" localSheetId="11">#REF!</definedName>
    <definedName name="SB" localSheetId="12">#REF!</definedName>
    <definedName name="SB" localSheetId="13">#REF!</definedName>
    <definedName name="SB" localSheetId="14">#REF!</definedName>
    <definedName name="SB" localSheetId="15">#REF!</definedName>
    <definedName name="SB" localSheetId="16">#REF!</definedName>
    <definedName name="SB" localSheetId="17">#REF!</definedName>
    <definedName name="SB" localSheetId="18">#REF!</definedName>
    <definedName name="SB" localSheetId="19">#REF!</definedName>
    <definedName name="SB" localSheetId="20">#REF!</definedName>
    <definedName name="SB" localSheetId="29">#REF!</definedName>
    <definedName name="SB" localSheetId="30">#REF!</definedName>
    <definedName name="SB" localSheetId="21">#REF!</definedName>
    <definedName name="SB" localSheetId="22">#REF!</definedName>
    <definedName name="SB" localSheetId="23">#REF!</definedName>
    <definedName name="SB" localSheetId="24">#REF!</definedName>
    <definedName name="SB" localSheetId="25">#REF!</definedName>
    <definedName name="SB" localSheetId="26">#REF!</definedName>
    <definedName name="SB" localSheetId="27">#REF!</definedName>
    <definedName name="SB" localSheetId="28">#REF!</definedName>
    <definedName name="Sb" localSheetId="43">#REF!</definedName>
    <definedName name="Sb" localSheetId="31">#REF!</definedName>
    <definedName name="Sb" localSheetId="38">#REF!</definedName>
    <definedName name="Sb" localSheetId="37">#REF!</definedName>
    <definedName name="Sb" localSheetId="41">#REF!</definedName>
    <definedName name="SB" localSheetId="10">#REF!</definedName>
    <definedName name="Sb" localSheetId="40">#REF!</definedName>
    <definedName name="Sb" localSheetId="36">#REF!</definedName>
    <definedName name="SB">#REF!</definedName>
    <definedName name="sbe" localSheetId="31">#REF!</definedName>
    <definedName name="sbe" localSheetId="10">#REF!</definedName>
    <definedName name="sbe">#REF!</definedName>
    <definedName name="Sbf">[12]CALCULO!$E$61</definedName>
    <definedName name="sbgfbgdr" localSheetId="4"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C" localSheetId="11">#REF!</definedName>
    <definedName name="SC" localSheetId="12">#REF!</definedName>
    <definedName name="SC" localSheetId="13">#REF!</definedName>
    <definedName name="SC" localSheetId="14">#REF!</definedName>
    <definedName name="SC" localSheetId="15">#REF!</definedName>
    <definedName name="SC" localSheetId="16">#REF!</definedName>
    <definedName name="SC" localSheetId="17">#REF!</definedName>
    <definedName name="SC" localSheetId="18">#REF!</definedName>
    <definedName name="SC" localSheetId="19">#REF!</definedName>
    <definedName name="SC" localSheetId="20">#REF!</definedName>
    <definedName name="SC" localSheetId="29">#REF!</definedName>
    <definedName name="SC" localSheetId="30">#REF!</definedName>
    <definedName name="SC" localSheetId="21">#REF!</definedName>
    <definedName name="SC" localSheetId="22">#REF!</definedName>
    <definedName name="SC" localSheetId="23">#REF!</definedName>
    <definedName name="SC" localSheetId="24">#REF!</definedName>
    <definedName name="SC" localSheetId="25">#REF!</definedName>
    <definedName name="SC" localSheetId="26">#REF!</definedName>
    <definedName name="SC" localSheetId="27">#REF!</definedName>
    <definedName name="SC" localSheetId="28">#REF!</definedName>
    <definedName name="Sc" localSheetId="31">#REF!</definedName>
    <definedName name="Sc" localSheetId="37">#REF!</definedName>
    <definedName name="SC" localSheetId="10">#REF!</definedName>
    <definedName name="SC">#REF!</definedName>
    <definedName name="Sched_Pay" localSheetId="31">#REF!</definedName>
    <definedName name="Sched_Pay" localSheetId="10">#REF!</definedName>
    <definedName name="Sched_Pay">#REF!</definedName>
    <definedName name="Scheduled_Extra_Payments" localSheetId="31">#REF!</definedName>
    <definedName name="Scheduled_Extra_Payments" localSheetId="10">#REF!</definedName>
    <definedName name="Scheduled_Extra_Payments">#REF!</definedName>
    <definedName name="Scheduled_Interest_Rate" localSheetId="31">#REF!</definedName>
    <definedName name="Scheduled_Interest_Rate" localSheetId="10">#REF!</definedName>
    <definedName name="Scheduled_Interest_Rate">#REF!</definedName>
    <definedName name="Scheduled_Monthly_Payment" localSheetId="31">#REF!</definedName>
    <definedName name="Scheduled_Monthly_Payment" localSheetId="10">#REF!</definedName>
    <definedName name="Scheduled_Monthly_Payment">#REF!</definedName>
    <definedName name="SContLab" localSheetId="31">#REF!</definedName>
    <definedName name="SContLab" localSheetId="10">#REF!</definedName>
    <definedName name="SContLab">#REF!</definedName>
    <definedName name="SContParts" localSheetId="31">#REF!</definedName>
    <definedName name="SContParts" localSheetId="10">#REF!</definedName>
    <definedName name="SContParts">#REF!</definedName>
    <definedName name="scope" localSheetId="31">#REF!</definedName>
    <definedName name="scope" localSheetId="10">#REF!</definedName>
    <definedName name="scope">#REF!</definedName>
    <definedName name="scope1">'[46]REF - Listas'!$D$32:$D$38</definedName>
    <definedName name="Sd" localSheetId="11">#REF!</definedName>
    <definedName name="Sd" localSheetId="12">#REF!</definedName>
    <definedName name="Sd" localSheetId="13">#REF!</definedName>
    <definedName name="Sd" localSheetId="14">#REF!</definedName>
    <definedName name="Sd" localSheetId="15">#REF!</definedName>
    <definedName name="Sd" localSheetId="16">#REF!</definedName>
    <definedName name="Sd" localSheetId="17">#REF!</definedName>
    <definedName name="Sd" localSheetId="18">#REF!</definedName>
    <definedName name="Sd" localSheetId="19">#REF!</definedName>
    <definedName name="Sd" localSheetId="20">#REF!</definedName>
    <definedName name="Sd" localSheetId="29">#REF!</definedName>
    <definedName name="Sd" localSheetId="30">#REF!</definedName>
    <definedName name="Sd" localSheetId="21">#REF!</definedName>
    <definedName name="Sd" localSheetId="22">#REF!</definedName>
    <definedName name="Sd" localSheetId="23">#REF!</definedName>
    <definedName name="Sd" localSheetId="24">#REF!</definedName>
    <definedName name="Sd" localSheetId="25">#REF!</definedName>
    <definedName name="Sd" localSheetId="26">#REF!</definedName>
    <definedName name="Sd" localSheetId="27">#REF!</definedName>
    <definedName name="Sd" localSheetId="28">#REF!</definedName>
    <definedName name="Sd" localSheetId="31">#REF!</definedName>
    <definedName name="Sd" localSheetId="37">#REF!</definedName>
    <definedName name="Sd" localSheetId="10">#REF!</definedName>
    <definedName name="Sd">#REF!</definedName>
    <definedName name="sdaf" localSheetId="4"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E" localSheetId="31">#REF!</definedName>
    <definedName name="SDE" localSheetId="10">#REF!</definedName>
    <definedName name="SDE">#REF!</definedName>
    <definedName name="sdf" localSheetId="10">#REF!</definedName>
    <definedName name="sdf">#REF!</definedName>
    <definedName name="SDFCE" localSheetId="4"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s" localSheetId="4"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 localSheetId="31">#REF!</definedName>
    <definedName name="sdfsd" localSheetId="10">#REF!</definedName>
    <definedName name="sdfsd">#REF!</definedName>
    <definedName name="sdfsd4" localSheetId="4"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F" localSheetId="4"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 localSheetId="31">#REF!</definedName>
    <definedName name="sdsd" localSheetId="10">#REF!</definedName>
    <definedName name="sdsd">#REF!</definedName>
    <definedName name="sdsdfh" localSheetId="4"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E" localSheetId="11">#REF!</definedName>
    <definedName name="SE" localSheetId="12">#REF!</definedName>
    <definedName name="SE" localSheetId="13">#REF!</definedName>
    <definedName name="SE" localSheetId="14">#REF!</definedName>
    <definedName name="SE" localSheetId="15">#REF!</definedName>
    <definedName name="SE" localSheetId="16">#REF!</definedName>
    <definedName name="SE" localSheetId="17">#REF!</definedName>
    <definedName name="SE" localSheetId="18">#REF!</definedName>
    <definedName name="SE" localSheetId="19">#REF!</definedName>
    <definedName name="SE" localSheetId="20">#REF!</definedName>
    <definedName name="SE" localSheetId="29">#REF!</definedName>
    <definedName name="SE" localSheetId="30">#REF!</definedName>
    <definedName name="SE" localSheetId="21">#REF!</definedName>
    <definedName name="SE" localSheetId="22">#REF!</definedName>
    <definedName name="SE" localSheetId="23">#REF!</definedName>
    <definedName name="SE" localSheetId="24">#REF!</definedName>
    <definedName name="SE" localSheetId="25">#REF!</definedName>
    <definedName name="SE" localSheetId="26">#REF!</definedName>
    <definedName name="SE" localSheetId="27">#REF!</definedName>
    <definedName name="SE" localSheetId="28">#REF!</definedName>
    <definedName name="Se" localSheetId="37">#REF!</definedName>
    <definedName name="SE" localSheetId="10">#REF!</definedName>
    <definedName name="SE">#REF!</definedName>
    <definedName name="segundo" localSheetId="31">'[25]ESTADO RED'!#REF!</definedName>
    <definedName name="segundo">'[25]ESTADO RED'!#REF!</definedName>
    <definedName name="Segundos" localSheetId="31">#REF!</definedName>
    <definedName name="Segundos" localSheetId="10">#REF!</definedName>
    <definedName name="Segundos">#REF!</definedName>
    <definedName name="Seguro" localSheetId="31">#REF!</definedName>
    <definedName name="Seguro" localSheetId="10">#REF!</definedName>
    <definedName name="Seguro">#REF!</definedName>
    <definedName name="SeguroCostos" localSheetId="31">#REF!</definedName>
    <definedName name="SeguroCostos" localSheetId="10">#REF!</definedName>
    <definedName name="SeguroCostos">#REF!</definedName>
    <definedName name="SEM_DEL_MES" localSheetId="31">#REF!</definedName>
    <definedName name="SEM_DEL_MES" localSheetId="10">#REF!</definedName>
    <definedName name="SEM_DEL_MES">#REF!</definedName>
    <definedName name="Semanas_mes" localSheetId="31">#REF!</definedName>
    <definedName name="Semanas_mes" localSheetId="10">#REF!</definedName>
    <definedName name="Semanas_mes">#REF!</definedName>
    <definedName name="sencount" hidden="1">1</definedName>
    <definedName name="sep00" localSheetId="31">[9]Dólar!#REF!</definedName>
    <definedName name="sep00">[9]Dólar!#REF!</definedName>
    <definedName name="Sepjv2" localSheetId="31">#REF!</definedName>
    <definedName name="Sepjv2" localSheetId="10">#REF!</definedName>
    <definedName name="Sepjv2">#REF!</definedName>
    <definedName name="septdetail" localSheetId="31">#REF!</definedName>
    <definedName name="septdetail" localSheetId="10">#REF!</definedName>
    <definedName name="septdetail">#REF!</definedName>
    <definedName name="septtb" localSheetId="31">#REF!</definedName>
    <definedName name="septtb" localSheetId="10">#REF!</definedName>
    <definedName name="septtb">#REF!</definedName>
    <definedName name="SequenceF" localSheetId="31">#REF!</definedName>
    <definedName name="SequenceF" localSheetId="10">#REF!</definedName>
    <definedName name="SequenceF">#REF!</definedName>
    <definedName name="servicioingreso" localSheetId="31">#REF!</definedName>
    <definedName name="servicioingreso" localSheetId="10">#REF!</definedName>
    <definedName name="servicioingreso">#REF!</definedName>
    <definedName name="ServicioSurentingExpress" localSheetId="31">#REF!</definedName>
    <definedName name="ServicioSurentingExpress" localSheetId="10">#REF!</definedName>
    <definedName name="ServicioSurentingExpress">#REF!</definedName>
    <definedName name="servicioutilidad" localSheetId="31">#REF!</definedName>
    <definedName name="servicioutilidad" localSheetId="10">#REF!</definedName>
    <definedName name="servicioutilidad">#REF!</definedName>
    <definedName name="ServicioVehSustituto" localSheetId="31">#REF!</definedName>
    <definedName name="ServicioVehSustituto" localSheetId="10">#REF!</definedName>
    <definedName name="ServicioVehSustituto">#REF!</definedName>
    <definedName name="setrj" localSheetId="4"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 localSheetId="37">#REF!</definedName>
    <definedName name="Sf" localSheetId="10">#REF!</definedName>
    <definedName name="Sf">#REF!</definedName>
    <definedName name="sfasf" localSheetId="4"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D_5" localSheetId="37">#REF!</definedName>
    <definedName name="SFD_5" localSheetId="10">#REF!</definedName>
    <definedName name="SFD_5">#REF!</definedName>
    <definedName name="SFHSGFH" localSheetId="4"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g" localSheetId="37">#REF!</definedName>
    <definedName name="Sg" localSheetId="10">#REF!</definedName>
    <definedName name="Sg">#REF!</definedName>
    <definedName name="SGET" localSheetId="31">#REF!</definedName>
    <definedName name="SGET" localSheetId="10">#REF!</definedName>
    <definedName name="SGET">#REF!</definedName>
    <definedName name="Sh" localSheetId="37">#REF!</definedName>
    <definedName name="Sh" localSheetId="10">#REF!</definedName>
    <definedName name="Sh">#REF!</definedName>
    <definedName name="Share" localSheetId="31">[90]Cover!#REF!</definedName>
    <definedName name="Share">[90]Cover!#REF!</definedName>
    <definedName name="SHARED_FORMULA_21">#N/A</definedName>
    <definedName name="ship_terms" localSheetId="31">#REF!</definedName>
    <definedName name="ship_terms" localSheetId="10">#REF!</definedName>
    <definedName name="ship_terms">#REF!</definedName>
    <definedName name="SHIP_VIA" localSheetId="31">#REF!</definedName>
    <definedName name="SHIP_VIA" localSheetId="10">#REF!</definedName>
    <definedName name="SHIP_VIA">#REF!</definedName>
    <definedName name="Shovel_1" localSheetId="31">#REF!</definedName>
    <definedName name="Shovel_1" localSheetId="10">#REF!</definedName>
    <definedName name="Shovel_1">#REF!</definedName>
    <definedName name="Shovel_2" localSheetId="31">#REF!</definedName>
    <definedName name="Shovel_2" localSheetId="10">#REF!</definedName>
    <definedName name="Shovel_2">#REF!</definedName>
    <definedName name="Shovel_3" localSheetId="31">#REF!</definedName>
    <definedName name="Shovel_3" localSheetId="10">#REF!</definedName>
    <definedName name="Shovel_3">#REF!</definedName>
    <definedName name="Shovel_4" localSheetId="31">#REF!</definedName>
    <definedName name="Shovel_4" localSheetId="10">#REF!</definedName>
    <definedName name="Shovel_4">#REF!</definedName>
    <definedName name="Shovel_5" localSheetId="31">#REF!</definedName>
    <definedName name="Shovel_5" localSheetId="10">#REF!</definedName>
    <definedName name="Shovel_5">#REF!</definedName>
    <definedName name="show_all" localSheetId="31">'[161]Mine variance - tree'!#REF!</definedName>
    <definedName name="show_all">'[161]Mine variance - tree'!#REF!</definedName>
    <definedName name="si" localSheetId="31">#REF!</definedName>
    <definedName name="si" localSheetId="10">#REF!</definedName>
    <definedName name="si">#REF!</definedName>
    <definedName name="SIFON_180_2" localSheetId="31">#REF!</definedName>
    <definedName name="SIFON_180_2" localSheetId="37">#REF!</definedName>
    <definedName name="SIFON_180_2" localSheetId="10">#REF!</definedName>
    <definedName name="SIFON_180_2">#REF!</definedName>
    <definedName name="SIKA" localSheetId="31">#REF!</definedName>
    <definedName name="SIKA" localSheetId="37">#REF!</definedName>
    <definedName name="SIKA" localSheetId="10">#REF!</definedName>
    <definedName name="SIKA">#REF!</definedName>
    <definedName name="SIKA_1">'[162]LISTA PRECIO'!$B$72</definedName>
    <definedName name="SIKADUR" localSheetId="11">#REF!</definedName>
    <definedName name="SIKADUR" localSheetId="12">#REF!</definedName>
    <definedName name="SIKADUR" localSheetId="13">#REF!</definedName>
    <definedName name="SIKADUR" localSheetId="14">#REF!</definedName>
    <definedName name="SIKADUR" localSheetId="15">#REF!</definedName>
    <definedName name="SIKADUR" localSheetId="16">#REF!</definedName>
    <definedName name="SIKADUR" localSheetId="17">#REF!</definedName>
    <definedName name="SIKADUR" localSheetId="18">#REF!</definedName>
    <definedName name="SIKADUR" localSheetId="19">#REF!</definedName>
    <definedName name="SIKADUR" localSheetId="20">#REF!</definedName>
    <definedName name="SIKADUR" localSheetId="29">#REF!</definedName>
    <definedName name="SIKADUR" localSheetId="30">#REF!</definedName>
    <definedName name="SIKADUR" localSheetId="21">#REF!</definedName>
    <definedName name="SIKADUR" localSheetId="22">#REF!</definedName>
    <definedName name="SIKADUR" localSheetId="23">#REF!</definedName>
    <definedName name="SIKADUR" localSheetId="24">#REF!</definedName>
    <definedName name="SIKADUR" localSheetId="25">#REF!</definedName>
    <definedName name="SIKADUR" localSheetId="26">#REF!</definedName>
    <definedName name="SIKADUR" localSheetId="27">#REF!</definedName>
    <definedName name="SIKADUR" localSheetId="28">#REF!</definedName>
    <definedName name="SIKADUR" localSheetId="31">#REF!</definedName>
    <definedName name="SIKADUR" localSheetId="37">#REF!</definedName>
    <definedName name="SIKADUR" localSheetId="10">#REF!</definedName>
    <definedName name="SIKADUR">#REF!</definedName>
    <definedName name="silla_y_250x110" localSheetId="11">[20]Materiales!#REF!</definedName>
    <definedName name="silla_y_250x110" localSheetId="12">[20]Materiales!#REF!</definedName>
    <definedName name="silla_y_250x110" localSheetId="13">[20]Materiales!#REF!</definedName>
    <definedName name="silla_y_250x110" localSheetId="14">[20]Materiales!#REF!</definedName>
    <definedName name="silla_y_250x110" localSheetId="15">[20]Materiales!#REF!</definedName>
    <definedName name="silla_y_250x110" localSheetId="16">[20]Materiales!#REF!</definedName>
    <definedName name="silla_y_250x110" localSheetId="17">[20]Materiales!#REF!</definedName>
    <definedName name="silla_y_250x110" localSheetId="18">[20]Materiales!#REF!</definedName>
    <definedName name="silla_y_250x110" localSheetId="19">[20]Materiales!#REF!</definedName>
    <definedName name="silla_y_250x110" localSheetId="20">[20]Materiales!#REF!</definedName>
    <definedName name="silla_y_250x110" localSheetId="29">[20]Materiales!#REF!</definedName>
    <definedName name="silla_y_250x110" localSheetId="30">[20]Materiales!#REF!</definedName>
    <definedName name="silla_y_250x110" localSheetId="21">[20]Materiales!#REF!</definedName>
    <definedName name="silla_y_250x110" localSheetId="22">[20]Materiales!#REF!</definedName>
    <definedName name="silla_y_250x110" localSheetId="23">[20]Materiales!#REF!</definedName>
    <definedName name="silla_y_250x110" localSheetId="24">[20]Materiales!#REF!</definedName>
    <definedName name="silla_y_250x110" localSheetId="25">[20]Materiales!#REF!</definedName>
    <definedName name="silla_y_250x110" localSheetId="26">[20]Materiales!#REF!</definedName>
    <definedName name="silla_y_250x110" localSheetId="27">[20]Materiales!#REF!</definedName>
    <definedName name="silla_y_250x110" localSheetId="28">[20]Materiales!#REF!</definedName>
    <definedName name="silla_y_250x110">[20]Materiales!#REF!</definedName>
    <definedName name="SILLA_YEE_160x110" localSheetId="11">[20]Materiales!#REF!</definedName>
    <definedName name="SILLA_YEE_160x110" localSheetId="12">[20]Materiales!#REF!</definedName>
    <definedName name="SILLA_YEE_160x110" localSheetId="13">[20]Materiales!#REF!</definedName>
    <definedName name="SILLA_YEE_160x110" localSheetId="14">[20]Materiales!#REF!</definedName>
    <definedName name="SILLA_YEE_160x110" localSheetId="15">[20]Materiales!#REF!</definedName>
    <definedName name="SILLA_YEE_160x110" localSheetId="16">[20]Materiales!#REF!</definedName>
    <definedName name="SILLA_YEE_160x110" localSheetId="17">[20]Materiales!#REF!</definedName>
    <definedName name="SILLA_YEE_160x110" localSheetId="18">[20]Materiales!#REF!</definedName>
    <definedName name="SILLA_YEE_160x110" localSheetId="19">[20]Materiales!#REF!</definedName>
    <definedName name="SILLA_YEE_160x110" localSheetId="20">[20]Materiales!#REF!</definedName>
    <definedName name="SILLA_YEE_160x110" localSheetId="29">[20]Materiales!#REF!</definedName>
    <definedName name="SILLA_YEE_160x110" localSheetId="30">[20]Materiales!#REF!</definedName>
    <definedName name="SILLA_YEE_160x110" localSheetId="21">[20]Materiales!#REF!</definedName>
    <definedName name="SILLA_YEE_160x110" localSheetId="22">[20]Materiales!#REF!</definedName>
    <definedName name="SILLA_YEE_160x110" localSheetId="23">[20]Materiales!#REF!</definedName>
    <definedName name="SILLA_YEE_160x110" localSheetId="24">[20]Materiales!#REF!</definedName>
    <definedName name="SILLA_YEE_160x110" localSheetId="25">[20]Materiales!#REF!</definedName>
    <definedName name="SILLA_YEE_160x110" localSheetId="26">[20]Materiales!#REF!</definedName>
    <definedName name="SILLA_YEE_160x110" localSheetId="27">[20]Materiales!#REF!</definedName>
    <definedName name="SILLA_YEE_160x110" localSheetId="28">[20]Materiales!#REF!</definedName>
    <definedName name="SILLA_YEE_160x110">[20]Materiales!#REF!</definedName>
    <definedName name="SILLA_YEE_160x160" localSheetId="11">[20]Materiales!#REF!</definedName>
    <definedName name="SILLA_YEE_160x160" localSheetId="12">[20]Materiales!#REF!</definedName>
    <definedName name="SILLA_YEE_160x160" localSheetId="13">[20]Materiales!#REF!</definedName>
    <definedName name="SILLA_YEE_160x160" localSheetId="14">[20]Materiales!#REF!</definedName>
    <definedName name="SILLA_YEE_160x160" localSheetId="15">[20]Materiales!#REF!</definedName>
    <definedName name="SILLA_YEE_160x160" localSheetId="16">[20]Materiales!#REF!</definedName>
    <definedName name="SILLA_YEE_160x160" localSheetId="17">[20]Materiales!#REF!</definedName>
    <definedName name="SILLA_YEE_160x160" localSheetId="18">[20]Materiales!#REF!</definedName>
    <definedName name="SILLA_YEE_160x160" localSheetId="19">[20]Materiales!#REF!</definedName>
    <definedName name="SILLA_YEE_160x160" localSheetId="20">[20]Materiales!#REF!</definedName>
    <definedName name="SILLA_YEE_160x160" localSheetId="29">[20]Materiales!#REF!</definedName>
    <definedName name="SILLA_YEE_160x160" localSheetId="30">[20]Materiales!#REF!</definedName>
    <definedName name="SILLA_YEE_160x160" localSheetId="21">[20]Materiales!#REF!</definedName>
    <definedName name="SILLA_YEE_160x160" localSheetId="22">[20]Materiales!#REF!</definedName>
    <definedName name="SILLA_YEE_160x160" localSheetId="23">[20]Materiales!#REF!</definedName>
    <definedName name="SILLA_YEE_160x160" localSheetId="24">[20]Materiales!#REF!</definedName>
    <definedName name="SILLA_YEE_160x160" localSheetId="25">[20]Materiales!#REF!</definedName>
    <definedName name="SILLA_YEE_160x160" localSheetId="26">[20]Materiales!#REF!</definedName>
    <definedName name="SILLA_YEE_160x160" localSheetId="27">[20]Materiales!#REF!</definedName>
    <definedName name="SILLA_YEE_160x160" localSheetId="28">[20]Materiales!#REF!</definedName>
    <definedName name="SILLA_YEE_160x160">[20]Materiales!#REF!</definedName>
    <definedName name="SILLA_YEE_200x110" localSheetId="11">[20]Materiales!#REF!</definedName>
    <definedName name="SILLA_YEE_200x110" localSheetId="12">[20]Materiales!#REF!</definedName>
    <definedName name="SILLA_YEE_200x110" localSheetId="13">[20]Materiales!#REF!</definedName>
    <definedName name="SILLA_YEE_200x110" localSheetId="14">[20]Materiales!#REF!</definedName>
    <definedName name="SILLA_YEE_200x110" localSheetId="15">[20]Materiales!#REF!</definedName>
    <definedName name="SILLA_YEE_200x110" localSheetId="16">[20]Materiales!#REF!</definedName>
    <definedName name="SILLA_YEE_200x110" localSheetId="17">[20]Materiales!#REF!</definedName>
    <definedName name="SILLA_YEE_200x110" localSheetId="18">[20]Materiales!#REF!</definedName>
    <definedName name="SILLA_YEE_200x110" localSheetId="19">[20]Materiales!#REF!</definedName>
    <definedName name="SILLA_YEE_200x110" localSheetId="20">[20]Materiales!#REF!</definedName>
    <definedName name="SILLA_YEE_200x110" localSheetId="29">[20]Materiales!#REF!</definedName>
    <definedName name="SILLA_YEE_200x110" localSheetId="30">[20]Materiales!#REF!</definedName>
    <definedName name="SILLA_YEE_200x110" localSheetId="21">[20]Materiales!#REF!</definedName>
    <definedName name="SILLA_YEE_200x110" localSheetId="22">[20]Materiales!#REF!</definedName>
    <definedName name="SILLA_YEE_200x110" localSheetId="23">[20]Materiales!#REF!</definedName>
    <definedName name="SILLA_YEE_200x110" localSheetId="24">[20]Materiales!#REF!</definedName>
    <definedName name="SILLA_YEE_200x110" localSheetId="25">[20]Materiales!#REF!</definedName>
    <definedName name="SILLA_YEE_200x110" localSheetId="26">[20]Materiales!#REF!</definedName>
    <definedName name="SILLA_YEE_200x110" localSheetId="27">[20]Materiales!#REF!</definedName>
    <definedName name="SILLA_YEE_200x110" localSheetId="28">[20]Materiales!#REF!</definedName>
    <definedName name="SILLA_YEE_200x110">[20]Materiales!#REF!</definedName>
    <definedName name="SILLA_YEE_200x160" localSheetId="11">[20]Materiales!#REF!</definedName>
    <definedName name="SILLA_YEE_200x160" localSheetId="12">[20]Materiales!#REF!</definedName>
    <definedName name="SILLA_YEE_200x160" localSheetId="13">[20]Materiales!#REF!</definedName>
    <definedName name="SILLA_YEE_200x160" localSheetId="14">[20]Materiales!#REF!</definedName>
    <definedName name="SILLA_YEE_200x160" localSheetId="15">[20]Materiales!#REF!</definedName>
    <definedName name="SILLA_YEE_200x160" localSheetId="16">[20]Materiales!#REF!</definedName>
    <definedName name="SILLA_YEE_200x160" localSheetId="17">[20]Materiales!#REF!</definedName>
    <definedName name="SILLA_YEE_200x160" localSheetId="18">[20]Materiales!#REF!</definedName>
    <definedName name="SILLA_YEE_200x160" localSheetId="19">[20]Materiales!#REF!</definedName>
    <definedName name="SILLA_YEE_200x160" localSheetId="20">[20]Materiales!#REF!</definedName>
    <definedName name="SILLA_YEE_200x160" localSheetId="29">[20]Materiales!#REF!</definedName>
    <definedName name="SILLA_YEE_200x160" localSheetId="30">[20]Materiales!#REF!</definedName>
    <definedName name="SILLA_YEE_200x160" localSheetId="21">[20]Materiales!#REF!</definedName>
    <definedName name="SILLA_YEE_200x160" localSheetId="22">[20]Materiales!#REF!</definedName>
    <definedName name="SILLA_YEE_200x160" localSheetId="23">[20]Materiales!#REF!</definedName>
    <definedName name="SILLA_YEE_200x160" localSheetId="24">[20]Materiales!#REF!</definedName>
    <definedName name="SILLA_YEE_200x160" localSheetId="25">[20]Materiales!#REF!</definedName>
    <definedName name="SILLA_YEE_200x160" localSheetId="26">[20]Materiales!#REF!</definedName>
    <definedName name="SILLA_YEE_200x160" localSheetId="27">[20]Materiales!#REF!</definedName>
    <definedName name="SILLA_YEE_200x160" localSheetId="28">[20]Materiales!#REF!</definedName>
    <definedName name="SILLA_YEE_200x160">[20]Materiales!#REF!</definedName>
    <definedName name="SILLA_YEE_24x160" localSheetId="11">[20]Materiales!#REF!</definedName>
    <definedName name="SILLA_YEE_24x160" localSheetId="12">[20]Materiales!#REF!</definedName>
    <definedName name="SILLA_YEE_24x160" localSheetId="13">[20]Materiales!#REF!</definedName>
    <definedName name="SILLA_YEE_24x160" localSheetId="14">[20]Materiales!#REF!</definedName>
    <definedName name="SILLA_YEE_24x160" localSheetId="15">[20]Materiales!#REF!</definedName>
    <definedName name="SILLA_YEE_24x160" localSheetId="16">[20]Materiales!#REF!</definedName>
    <definedName name="SILLA_YEE_24x160" localSheetId="17">[20]Materiales!#REF!</definedName>
    <definedName name="SILLA_YEE_24x160" localSheetId="18">[20]Materiales!#REF!</definedName>
    <definedName name="SILLA_YEE_24x160" localSheetId="19">[20]Materiales!#REF!</definedName>
    <definedName name="SILLA_YEE_24x160" localSheetId="20">[20]Materiales!#REF!</definedName>
    <definedName name="SILLA_YEE_24x160" localSheetId="29">[20]Materiales!#REF!</definedName>
    <definedName name="SILLA_YEE_24x160" localSheetId="30">[20]Materiales!#REF!</definedName>
    <definedName name="SILLA_YEE_24x160" localSheetId="21">[20]Materiales!#REF!</definedName>
    <definedName name="SILLA_YEE_24x160" localSheetId="22">[20]Materiales!#REF!</definedName>
    <definedName name="SILLA_YEE_24x160" localSheetId="23">[20]Materiales!#REF!</definedName>
    <definedName name="SILLA_YEE_24x160" localSheetId="24">[20]Materiales!#REF!</definedName>
    <definedName name="SILLA_YEE_24x160" localSheetId="25">[20]Materiales!#REF!</definedName>
    <definedName name="SILLA_YEE_24x160" localSheetId="26">[20]Materiales!#REF!</definedName>
    <definedName name="SILLA_YEE_24x160" localSheetId="27">[20]Materiales!#REF!</definedName>
    <definedName name="SILLA_YEE_24x160" localSheetId="28">[20]Materiales!#REF!</definedName>
    <definedName name="SILLA_YEE_24x160">[20]Materiales!#REF!</definedName>
    <definedName name="SILLA_YEE_250x110" localSheetId="11">[20]Materiales!#REF!</definedName>
    <definedName name="SILLA_YEE_250x110" localSheetId="12">[20]Materiales!#REF!</definedName>
    <definedName name="SILLA_YEE_250x110" localSheetId="13">[20]Materiales!#REF!</definedName>
    <definedName name="SILLA_YEE_250x110" localSheetId="14">[20]Materiales!#REF!</definedName>
    <definedName name="SILLA_YEE_250x110" localSheetId="15">[20]Materiales!#REF!</definedName>
    <definedName name="SILLA_YEE_250x110" localSheetId="16">[20]Materiales!#REF!</definedName>
    <definedName name="SILLA_YEE_250x110" localSheetId="17">[20]Materiales!#REF!</definedName>
    <definedName name="SILLA_YEE_250x110" localSheetId="18">[20]Materiales!#REF!</definedName>
    <definedName name="SILLA_YEE_250x110" localSheetId="19">[20]Materiales!#REF!</definedName>
    <definedName name="SILLA_YEE_250x110" localSheetId="20">[20]Materiales!#REF!</definedName>
    <definedName name="SILLA_YEE_250x110" localSheetId="29">[20]Materiales!#REF!</definedName>
    <definedName name="SILLA_YEE_250x110" localSheetId="30">[20]Materiales!#REF!</definedName>
    <definedName name="SILLA_YEE_250x110" localSheetId="21">[20]Materiales!#REF!</definedName>
    <definedName name="SILLA_YEE_250x110" localSheetId="22">[20]Materiales!#REF!</definedName>
    <definedName name="SILLA_YEE_250x110" localSheetId="23">[20]Materiales!#REF!</definedName>
    <definedName name="SILLA_YEE_250x110" localSheetId="24">[20]Materiales!#REF!</definedName>
    <definedName name="SILLA_YEE_250x110" localSheetId="25">[20]Materiales!#REF!</definedName>
    <definedName name="SILLA_YEE_250x110" localSheetId="26">[20]Materiales!#REF!</definedName>
    <definedName name="SILLA_YEE_250x110" localSheetId="27">[20]Materiales!#REF!</definedName>
    <definedName name="SILLA_YEE_250x110" localSheetId="28">[20]Materiales!#REF!</definedName>
    <definedName name="SILLA_YEE_250x110">[20]Materiales!#REF!</definedName>
    <definedName name="SILLA_YEE_250x160" localSheetId="11">[20]Materiales!#REF!</definedName>
    <definedName name="SILLA_YEE_250x160" localSheetId="12">[20]Materiales!#REF!</definedName>
    <definedName name="SILLA_YEE_250x160" localSheetId="13">[20]Materiales!#REF!</definedName>
    <definedName name="SILLA_YEE_250x160" localSheetId="14">[20]Materiales!#REF!</definedName>
    <definedName name="SILLA_YEE_250x160" localSheetId="15">[20]Materiales!#REF!</definedName>
    <definedName name="SILLA_YEE_250x160" localSheetId="16">[20]Materiales!#REF!</definedName>
    <definedName name="SILLA_YEE_250x160" localSheetId="17">[20]Materiales!#REF!</definedName>
    <definedName name="SILLA_YEE_250x160" localSheetId="18">[20]Materiales!#REF!</definedName>
    <definedName name="SILLA_YEE_250x160" localSheetId="19">[20]Materiales!#REF!</definedName>
    <definedName name="SILLA_YEE_250x160" localSheetId="20">[20]Materiales!#REF!</definedName>
    <definedName name="SILLA_YEE_250x160" localSheetId="29">[20]Materiales!#REF!</definedName>
    <definedName name="SILLA_YEE_250x160" localSheetId="30">[20]Materiales!#REF!</definedName>
    <definedName name="SILLA_YEE_250x160" localSheetId="21">[20]Materiales!#REF!</definedName>
    <definedName name="SILLA_YEE_250x160" localSheetId="22">[20]Materiales!#REF!</definedName>
    <definedName name="SILLA_YEE_250x160" localSheetId="23">[20]Materiales!#REF!</definedName>
    <definedName name="SILLA_YEE_250x160" localSheetId="24">[20]Materiales!#REF!</definedName>
    <definedName name="SILLA_YEE_250x160" localSheetId="25">[20]Materiales!#REF!</definedName>
    <definedName name="SILLA_YEE_250x160" localSheetId="26">[20]Materiales!#REF!</definedName>
    <definedName name="SILLA_YEE_250x160" localSheetId="27">[20]Materiales!#REF!</definedName>
    <definedName name="SILLA_YEE_250x160" localSheetId="28">[20]Materiales!#REF!</definedName>
    <definedName name="SILLA_YEE_250x160">[20]Materiales!#REF!</definedName>
    <definedName name="SILLA_YEE_27x160" localSheetId="11">[20]Materiales!#REF!</definedName>
    <definedName name="SILLA_YEE_27x160" localSheetId="12">[20]Materiales!#REF!</definedName>
    <definedName name="SILLA_YEE_27x160" localSheetId="13">[20]Materiales!#REF!</definedName>
    <definedName name="SILLA_YEE_27x160" localSheetId="14">[20]Materiales!#REF!</definedName>
    <definedName name="SILLA_YEE_27x160" localSheetId="15">[20]Materiales!#REF!</definedName>
    <definedName name="SILLA_YEE_27x160" localSheetId="16">[20]Materiales!#REF!</definedName>
    <definedName name="SILLA_YEE_27x160" localSheetId="17">[20]Materiales!#REF!</definedName>
    <definedName name="SILLA_YEE_27x160" localSheetId="18">[20]Materiales!#REF!</definedName>
    <definedName name="SILLA_YEE_27x160" localSheetId="19">[20]Materiales!#REF!</definedName>
    <definedName name="SILLA_YEE_27x160" localSheetId="20">[20]Materiales!#REF!</definedName>
    <definedName name="SILLA_YEE_27x160" localSheetId="29">[20]Materiales!#REF!</definedName>
    <definedName name="SILLA_YEE_27x160" localSheetId="30">[20]Materiales!#REF!</definedName>
    <definedName name="SILLA_YEE_27x160" localSheetId="21">[20]Materiales!#REF!</definedName>
    <definedName name="SILLA_YEE_27x160" localSheetId="22">[20]Materiales!#REF!</definedName>
    <definedName name="SILLA_YEE_27x160" localSheetId="23">[20]Materiales!#REF!</definedName>
    <definedName name="SILLA_YEE_27x160" localSheetId="24">[20]Materiales!#REF!</definedName>
    <definedName name="SILLA_YEE_27x160" localSheetId="25">[20]Materiales!#REF!</definedName>
    <definedName name="SILLA_YEE_27x160" localSheetId="26">[20]Materiales!#REF!</definedName>
    <definedName name="SILLA_YEE_27x160" localSheetId="27">[20]Materiales!#REF!</definedName>
    <definedName name="SILLA_YEE_27x160" localSheetId="28">[20]Materiales!#REF!</definedName>
    <definedName name="SILLA_YEE_27x160">[20]Materiales!#REF!</definedName>
    <definedName name="SILLA_YEE_315x110" localSheetId="11">[20]Materiales!#REF!</definedName>
    <definedName name="SILLA_YEE_315x110" localSheetId="12">[20]Materiales!#REF!</definedName>
    <definedName name="SILLA_YEE_315x110" localSheetId="13">[20]Materiales!#REF!</definedName>
    <definedName name="SILLA_YEE_315x110" localSheetId="14">[20]Materiales!#REF!</definedName>
    <definedName name="SILLA_YEE_315x110" localSheetId="15">[20]Materiales!#REF!</definedName>
    <definedName name="SILLA_YEE_315x110" localSheetId="16">[20]Materiales!#REF!</definedName>
    <definedName name="SILLA_YEE_315x110" localSheetId="17">[20]Materiales!#REF!</definedName>
    <definedName name="SILLA_YEE_315x110" localSheetId="18">[20]Materiales!#REF!</definedName>
    <definedName name="SILLA_YEE_315x110" localSheetId="19">[20]Materiales!#REF!</definedName>
    <definedName name="SILLA_YEE_315x110" localSheetId="20">[20]Materiales!#REF!</definedName>
    <definedName name="SILLA_YEE_315x110" localSheetId="29">[20]Materiales!#REF!</definedName>
    <definedName name="SILLA_YEE_315x110" localSheetId="30">[20]Materiales!#REF!</definedName>
    <definedName name="SILLA_YEE_315x110" localSheetId="21">[20]Materiales!#REF!</definedName>
    <definedName name="SILLA_YEE_315x110" localSheetId="22">[20]Materiales!#REF!</definedName>
    <definedName name="SILLA_YEE_315x110" localSheetId="23">[20]Materiales!#REF!</definedName>
    <definedName name="SILLA_YEE_315x110" localSheetId="24">[20]Materiales!#REF!</definedName>
    <definedName name="SILLA_YEE_315x110" localSheetId="25">[20]Materiales!#REF!</definedName>
    <definedName name="SILLA_YEE_315x110" localSheetId="26">[20]Materiales!#REF!</definedName>
    <definedName name="SILLA_YEE_315x110" localSheetId="27">[20]Materiales!#REF!</definedName>
    <definedName name="SILLA_YEE_315x110" localSheetId="28">[20]Materiales!#REF!</definedName>
    <definedName name="SILLA_YEE_315x110">[20]Materiales!#REF!</definedName>
    <definedName name="SILLA_YEE_315x160" localSheetId="11">[20]Materiales!#REF!</definedName>
    <definedName name="SILLA_YEE_315x160" localSheetId="12">[20]Materiales!#REF!</definedName>
    <definedName name="SILLA_YEE_315x160" localSheetId="13">[20]Materiales!#REF!</definedName>
    <definedName name="SILLA_YEE_315x160" localSheetId="14">[20]Materiales!#REF!</definedName>
    <definedName name="SILLA_YEE_315x160" localSheetId="15">[20]Materiales!#REF!</definedName>
    <definedName name="SILLA_YEE_315x160" localSheetId="16">[20]Materiales!#REF!</definedName>
    <definedName name="SILLA_YEE_315x160" localSheetId="17">[20]Materiales!#REF!</definedName>
    <definedName name="SILLA_YEE_315x160" localSheetId="18">[20]Materiales!#REF!</definedName>
    <definedName name="SILLA_YEE_315x160" localSheetId="19">[20]Materiales!#REF!</definedName>
    <definedName name="SILLA_YEE_315x160" localSheetId="20">[20]Materiales!#REF!</definedName>
    <definedName name="SILLA_YEE_315x160" localSheetId="29">[20]Materiales!#REF!</definedName>
    <definedName name="SILLA_YEE_315x160" localSheetId="30">[20]Materiales!#REF!</definedName>
    <definedName name="SILLA_YEE_315x160" localSheetId="21">[20]Materiales!#REF!</definedName>
    <definedName name="SILLA_YEE_315x160" localSheetId="22">[20]Materiales!#REF!</definedName>
    <definedName name="SILLA_YEE_315x160" localSheetId="23">[20]Materiales!#REF!</definedName>
    <definedName name="SILLA_YEE_315x160" localSheetId="24">[20]Materiales!#REF!</definedName>
    <definedName name="SILLA_YEE_315x160" localSheetId="25">[20]Materiales!#REF!</definedName>
    <definedName name="SILLA_YEE_315x160" localSheetId="26">[20]Materiales!#REF!</definedName>
    <definedName name="SILLA_YEE_315x160" localSheetId="27">[20]Materiales!#REF!</definedName>
    <definedName name="SILLA_YEE_315x160" localSheetId="28">[20]Materiales!#REF!</definedName>
    <definedName name="SILLA_YEE_315x160">[20]Materiales!#REF!</definedName>
    <definedName name="SILLA_YEE_355x110" localSheetId="11">[20]Materiales!#REF!</definedName>
    <definedName name="SILLA_YEE_355x110" localSheetId="12">[20]Materiales!#REF!</definedName>
    <definedName name="SILLA_YEE_355x110" localSheetId="13">[20]Materiales!#REF!</definedName>
    <definedName name="SILLA_YEE_355x110" localSheetId="14">[20]Materiales!#REF!</definedName>
    <definedName name="SILLA_YEE_355x110" localSheetId="15">[20]Materiales!#REF!</definedName>
    <definedName name="SILLA_YEE_355x110" localSheetId="16">[20]Materiales!#REF!</definedName>
    <definedName name="SILLA_YEE_355x110" localSheetId="17">[20]Materiales!#REF!</definedName>
    <definedName name="SILLA_YEE_355x110" localSheetId="18">[20]Materiales!#REF!</definedName>
    <definedName name="SILLA_YEE_355x110" localSheetId="19">[20]Materiales!#REF!</definedName>
    <definedName name="SILLA_YEE_355x110" localSheetId="20">[20]Materiales!#REF!</definedName>
    <definedName name="SILLA_YEE_355x110" localSheetId="29">[20]Materiales!#REF!</definedName>
    <definedName name="SILLA_YEE_355x110" localSheetId="30">[20]Materiales!#REF!</definedName>
    <definedName name="SILLA_YEE_355x110" localSheetId="21">[20]Materiales!#REF!</definedName>
    <definedName name="SILLA_YEE_355x110" localSheetId="22">[20]Materiales!#REF!</definedName>
    <definedName name="SILLA_YEE_355x110" localSheetId="23">[20]Materiales!#REF!</definedName>
    <definedName name="SILLA_YEE_355x110" localSheetId="24">[20]Materiales!#REF!</definedName>
    <definedName name="SILLA_YEE_355x110" localSheetId="25">[20]Materiales!#REF!</definedName>
    <definedName name="SILLA_YEE_355x110" localSheetId="26">[20]Materiales!#REF!</definedName>
    <definedName name="SILLA_YEE_355x110" localSheetId="27">[20]Materiales!#REF!</definedName>
    <definedName name="SILLA_YEE_355x110" localSheetId="28">[20]Materiales!#REF!</definedName>
    <definedName name="SILLA_YEE_355x110">[20]Materiales!#REF!</definedName>
    <definedName name="SILLA_YEE_355x160" localSheetId="11">[20]Materiales!#REF!</definedName>
    <definedName name="SILLA_YEE_355x160" localSheetId="12">[20]Materiales!#REF!</definedName>
    <definedName name="SILLA_YEE_355x160" localSheetId="13">[20]Materiales!#REF!</definedName>
    <definedName name="SILLA_YEE_355x160" localSheetId="14">[20]Materiales!#REF!</definedName>
    <definedName name="SILLA_YEE_355x160" localSheetId="15">[20]Materiales!#REF!</definedName>
    <definedName name="SILLA_YEE_355x160" localSheetId="16">[20]Materiales!#REF!</definedName>
    <definedName name="SILLA_YEE_355x160" localSheetId="17">[20]Materiales!#REF!</definedName>
    <definedName name="SILLA_YEE_355x160" localSheetId="18">[20]Materiales!#REF!</definedName>
    <definedName name="SILLA_YEE_355x160" localSheetId="19">[20]Materiales!#REF!</definedName>
    <definedName name="SILLA_YEE_355x160" localSheetId="20">[20]Materiales!#REF!</definedName>
    <definedName name="SILLA_YEE_355x160" localSheetId="29">[20]Materiales!#REF!</definedName>
    <definedName name="SILLA_YEE_355x160" localSheetId="30">[20]Materiales!#REF!</definedName>
    <definedName name="SILLA_YEE_355x160" localSheetId="21">[20]Materiales!#REF!</definedName>
    <definedName name="SILLA_YEE_355x160" localSheetId="22">[20]Materiales!#REF!</definedName>
    <definedName name="SILLA_YEE_355x160" localSheetId="23">[20]Materiales!#REF!</definedName>
    <definedName name="SILLA_YEE_355x160" localSheetId="24">[20]Materiales!#REF!</definedName>
    <definedName name="SILLA_YEE_355x160" localSheetId="25">[20]Materiales!#REF!</definedName>
    <definedName name="SILLA_YEE_355x160" localSheetId="26">[20]Materiales!#REF!</definedName>
    <definedName name="SILLA_YEE_355x160" localSheetId="27">[20]Materiales!#REF!</definedName>
    <definedName name="SILLA_YEE_355x160" localSheetId="28">[20]Materiales!#REF!</definedName>
    <definedName name="SILLA_YEE_355x160">[20]Materiales!#REF!</definedName>
    <definedName name="SILLA_YEE_400x160" localSheetId="11">[20]Materiales!#REF!</definedName>
    <definedName name="SILLA_YEE_400x160" localSheetId="12">[20]Materiales!#REF!</definedName>
    <definedName name="SILLA_YEE_400x160" localSheetId="13">[20]Materiales!#REF!</definedName>
    <definedName name="SILLA_YEE_400x160" localSheetId="14">[20]Materiales!#REF!</definedName>
    <definedName name="SILLA_YEE_400x160" localSheetId="15">[20]Materiales!#REF!</definedName>
    <definedName name="SILLA_YEE_400x160" localSheetId="16">[20]Materiales!#REF!</definedName>
    <definedName name="SILLA_YEE_400x160" localSheetId="17">[20]Materiales!#REF!</definedName>
    <definedName name="SILLA_YEE_400x160" localSheetId="18">[20]Materiales!#REF!</definedName>
    <definedName name="SILLA_YEE_400x160" localSheetId="19">[20]Materiales!#REF!</definedName>
    <definedName name="SILLA_YEE_400x160" localSheetId="20">[20]Materiales!#REF!</definedName>
    <definedName name="SILLA_YEE_400x160" localSheetId="29">[20]Materiales!#REF!</definedName>
    <definedName name="SILLA_YEE_400x160" localSheetId="30">[20]Materiales!#REF!</definedName>
    <definedName name="SILLA_YEE_400x160" localSheetId="21">[20]Materiales!#REF!</definedName>
    <definedName name="SILLA_YEE_400x160" localSheetId="22">[20]Materiales!#REF!</definedName>
    <definedName name="SILLA_YEE_400x160" localSheetId="23">[20]Materiales!#REF!</definedName>
    <definedName name="SILLA_YEE_400x160" localSheetId="24">[20]Materiales!#REF!</definedName>
    <definedName name="SILLA_YEE_400x160" localSheetId="25">[20]Materiales!#REF!</definedName>
    <definedName name="SILLA_YEE_400x160" localSheetId="26">[20]Materiales!#REF!</definedName>
    <definedName name="SILLA_YEE_400x160" localSheetId="27">[20]Materiales!#REF!</definedName>
    <definedName name="SILLA_YEE_400x160" localSheetId="28">[20]Materiales!#REF!</definedName>
    <definedName name="SILLA_YEE_400x160">[20]Materiales!#REF!</definedName>
    <definedName name="SILLA_YEE_450x160" localSheetId="11">[20]Materiales!#REF!</definedName>
    <definedName name="SILLA_YEE_450x160" localSheetId="12">[20]Materiales!#REF!</definedName>
    <definedName name="SILLA_YEE_450x160" localSheetId="13">[20]Materiales!#REF!</definedName>
    <definedName name="SILLA_YEE_450x160" localSheetId="14">[20]Materiales!#REF!</definedName>
    <definedName name="SILLA_YEE_450x160" localSheetId="15">[20]Materiales!#REF!</definedName>
    <definedName name="SILLA_YEE_450x160" localSheetId="16">[20]Materiales!#REF!</definedName>
    <definedName name="SILLA_YEE_450x160" localSheetId="17">[20]Materiales!#REF!</definedName>
    <definedName name="SILLA_YEE_450x160" localSheetId="18">[20]Materiales!#REF!</definedName>
    <definedName name="SILLA_YEE_450x160" localSheetId="19">[20]Materiales!#REF!</definedName>
    <definedName name="SILLA_YEE_450x160" localSheetId="20">[20]Materiales!#REF!</definedName>
    <definedName name="SILLA_YEE_450x160" localSheetId="29">[20]Materiales!#REF!</definedName>
    <definedName name="SILLA_YEE_450x160" localSheetId="30">[20]Materiales!#REF!</definedName>
    <definedName name="SILLA_YEE_450x160" localSheetId="21">[20]Materiales!#REF!</definedName>
    <definedName name="SILLA_YEE_450x160" localSheetId="22">[20]Materiales!#REF!</definedName>
    <definedName name="SILLA_YEE_450x160" localSheetId="23">[20]Materiales!#REF!</definedName>
    <definedName name="SILLA_YEE_450x160" localSheetId="24">[20]Materiales!#REF!</definedName>
    <definedName name="SILLA_YEE_450x160" localSheetId="25">[20]Materiales!#REF!</definedName>
    <definedName name="SILLA_YEE_450x160" localSheetId="26">[20]Materiales!#REF!</definedName>
    <definedName name="SILLA_YEE_450x160" localSheetId="27">[20]Materiales!#REF!</definedName>
    <definedName name="SILLA_YEE_450x160" localSheetId="28">[20]Materiales!#REF!</definedName>
    <definedName name="SILLA_YEE_450x160">[20]Materiales!#REF!</definedName>
    <definedName name="SillasYee8p4" localSheetId="35">#REF!</definedName>
    <definedName name="SillasYee8p4" localSheetId="4">#REF!</definedName>
    <definedName name="SillasYee8p4" localSheetId="45">#REF!</definedName>
    <definedName name="SillasYee8p4" localSheetId="10">#REF!</definedName>
    <definedName name="SillasYee8p4">#REF!</definedName>
    <definedName name="Sim_Model_Input_1" localSheetId="31">[157]HL!#REF!</definedName>
    <definedName name="Sim_Model_Input_1">[157]HL!#REF!</definedName>
    <definedName name="Sim_Model_Input_4" localSheetId="31">[157]HL!#REF!</definedName>
    <definedName name="Sim_Model_Input_4">[157]HL!#REF!</definedName>
    <definedName name="Sim_Model_Output_1">[157]HL!#REF!</definedName>
    <definedName name="Sitio">[151]Sheet1!$C$2:$C$4</definedName>
    <definedName name="sk" localSheetId="31">#REF!</definedName>
    <definedName name="sk" localSheetId="10">#REF!</definedName>
    <definedName name="sk">#REF!</definedName>
    <definedName name="SL" localSheetId="11">#REF!</definedName>
    <definedName name="SL" localSheetId="12">#REF!</definedName>
    <definedName name="SL" localSheetId="13">#REF!</definedName>
    <definedName name="SL" localSheetId="14">#REF!</definedName>
    <definedName name="SL" localSheetId="15">#REF!</definedName>
    <definedName name="SL" localSheetId="16">#REF!</definedName>
    <definedName name="SL" localSheetId="17">#REF!</definedName>
    <definedName name="SL" localSheetId="18">#REF!</definedName>
    <definedName name="SL" localSheetId="19">#REF!</definedName>
    <definedName name="SL" localSheetId="20">#REF!</definedName>
    <definedName name="SL" localSheetId="29">#REF!</definedName>
    <definedName name="SL" localSheetId="30">#REF!</definedName>
    <definedName name="SL" localSheetId="21">#REF!</definedName>
    <definedName name="SL" localSheetId="22">#REF!</definedName>
    <definedName name="SL" localSheetId="23">#REF!</definedName>
    <definedName name="SL" localSheetId="24">#REF!</definedName>
    <definedName name="SL" localSheetId="25">#REF!</definedName>
    <definedName name="SL" localSheetId="26">#REF!</definedName>
    <definedName name="SL" localSheetId="27">#REF!</definedName>
    <definedName name="SL" localSheetId="28">#REF!</definedName>
    <definedName name="SL" localSheetId="10">#REF!</definedName>
    <definedName name="SL">#REF!</definedName>
    <definedName name="SLube" localSheetId="31">#REF!</definedName>
    <definedName name="SLube" localSheetId="10">#REF!</definedName>
    <definedName name="SLube">#REF!</definedName>
    <definedName name="sm" localSheetId="31">#REF!</definedName>
    <definedName name="sm" localSheetId="10">#REF!</definedName>
    <definedName name="sm">#REF!</definedName>
    <definedName name="sn" localSheetId="31">#REF!</definedName>
    <definedName name="sn" localSheetId="10">#REF!</definedName>
    <definedName name="sn">#REF!</definedName>
    <definedName name="snw" localSheetId="31">#REF!</definedName>
    <definedName name="snw" localSheetId="10">#REF!</definedName>
    <definedName name="snw">#REF!</definedName>
    <definedName name="sñ" localSheetId="31">#REF!</definedName>
    <definedName name="sñ" localSheetId="10">#REF!</definedName>
    <definedName name="sñ">#REF!</definedName>
    <definedName name="so" localSheetId="31">#REF!</definedName>
    <definedName name="so" localSheetId="10">#REF!</definedName>
    <definedName name="so">#REF!</definedName>
    <definedName name="Soat" localSheetId="31">#REF!</definedName>
    <definedName name="Soat" localSheetId="10">#REF!</definedName>
    <definedName name="Soat">#REF!</definedName>
    <definedName name="SoatCostos" localSheetId="31">#REF!</definedName>
    <definedName name="SoatCostos" localSheetId="10">#REF!</definedName>
    <definedName name="SoatCostos">#REF!</definedName>
    <definedName name="SOBRE2H" localSheetId="37">#REF!</definedName>
    <definedName name="SOBRE2H" localSheetId="10">#REF!</definedName>
    <definedName name="SOBRE2H">#REF!</definedName>
    <definedName name="sobrecimiento" localSheetId="37">#REF!</definedName>
    <definedName name="sobrecimiento" localSheetId="10">#REF!</definedName>
    <definedName name="sobrecimiento">#REF!</definedName>
    <definedName name="SOCIAL" localSheetId="37">#REF!</definedName>
    <definedName name="SOCIAL" localSheetId="10">#REF!</definedName>
    <definedName name="SOCIAL">#REF!</definedName>
    <definedName name="SOHaul" localSheetId="31">#REF!</definedName>
    <definedName name="SOHaul" localSheetId="10">#REF!</definedName>
    <definedName name="SOHaul">#REF!</definedName>
    <definedName name="SOL" localSheetId="31">#REF!</definedName>
    <definedName name="SOL" localSheetId="10">#REF!</definedName>
    <definedName name="SOL">#REF!</definedName>
    <definedName name="SOLADO" localSheetId="35">#REF!</definedName>
    <definedName name="SOLADO" localSheetId="4">#REF!</definedName>
    <definedName name="SOLADO" localSheetId="45">#REF!</definedName>
    <definedName name="solado" localSheetId="37">#REF!</definedName>
    <definedName name="SOLADO" localSheetId="10">#REF!</definedName>
    <definedName name="SOLADO">#REF!</definedName>
    <definedName name="SoladoNivelaciónArena" localSheetId="35">#REF!</definedName>
    <definedName name="SoladoNivelaciónArena" localSheetId="4">#REF!</definedName>
    <definedName name="SoladoNivelaciónArena" localSheetId="45">#REF!</definedName>
    <definedName name="SoladoNivelaciónArena" localSheetId="10">#REF!</definedName>
    <definedName name="SoladoNivelaciónArena">#REF!</definedName>
    <definedName name="SOLDA" localSheetId="37">#REF!</definedName>
    <definedName name="SOLDA" localSheetId="10">#REF!</definedName>
    <definedName name="SOLDA">#REF!</definedName>
    <definedName name="Soldador">'[21]M.O.'!$F$10</definedName>
    <definedName name="Soldador_1A">'[26]M.O.'!$F$10</definedName>
    <definedName name="SOLDADURA" localSheetId="11">#REF!</definedName>
    <definedName name="SOLDADURA" localSheetId="12">#REF!</definedName>
    <definedName name="SOLDADURA" localSheetId="13">#REF!</definedName>
    <definedName name="SOLDADURA" localSheetId="14">#REF!</definedName>
    <definedName name="SOLDADURA" localSheetId="15">#REF!</definedName>
    <definedName name="SOLDADURA" localSheetId="16">#REF!</definedName>
    <definedName name="SOLDADURA" localSheetId="17">#REF!</definedName>
    <definedName name="SOLDADURA" localSheetId="18">#REF!</definedName>
    <definedName name="SOLDADURA" localSheetId="19">#REF!</definedName>
    <definedName name="SOLDADURA" localSheetId="20">#REF!</definedName>
    <definedName name="SOLDADURA" localSheetId="29">#REF!</definedName>
    <definedName name="SOLDADURA" localSheetId="30">#REF!</definedName>
    <definedName name="SOLDADURA" localSheetId="21">#REF!</definedName>
    <definedName name="SOLDADURA" localSheetId="22">#REF!</definedName>
    <definedName name="SOLDADURA" localSheetId="23">#REF!</definedName>
    <definedName name="SOLDADURA" localSheetId="24">#REF!</definedName>
    <definedName name="SOLDADURA" localSheetId="25">#REF!</definedName>
    <definedName name="SOLDADURA" localSheetId="26">#REF!</definedName>
    <definedName name="SOLDADURA" localSheetId="27">#REF!</definedName>
    <definedName name="SOLDADURA" localSheetId="28">#REF!</definedName>
    <definedName name="SOLDADURA" localSheetId="31">#REF!</definedName>
    <definedName name="SOLDADURA" localSheetId="37">#REF!</definedName>
    <definedName name="SOLDADURA" localSheetId="10">#REF!</definedName>
    <definedName name="SOLDADURA">#REF!</definedName>
    <definedName name="Soldadura_cawell">'[26]LISTADO '!$F$94</definedName>
    <definedName name="Soldadura_electrica">'[26]LISTADO '!$F$9</definedName>
    <definedName name="Solids.SG" localSheetId="31">#REF!</definedName>
    <definedName name="Solids.SG" localSheetId="10">#REF!</definedName>
    <definedName name="Solids.SG">#REF!</definedName>
    <definedName name="spread" localSheetId="31">#REF!</definedName>
    <definedName name="spread" localSheetId="10">#REF!</definedName>
    <definedName name="spread">#REF!</definedName>
    <definedName name="SpreadDesctos" localSheetId="31">#REF!</definedName>
    <definedName name="SpreadDesctos" localSheetId="10">#REF!</definedName>
    <definedName name="SpreadDesctos">#REF!</definedName>
    <definedName name="SpreadFcro" localSheetId="31">#REF!</definedName>
    <definedName name="SpreadFcro" localSheetId="10">#REF!</definedName>
    <definedName name="SpreadFcro">#REF!</definedName>
    <definedName name="SpreadServicios" localSheetId="31">#REF!</definedName>
    <definedName name="SpreadServicios" localSheetId="10">#REF!</definedName>
    <definedName name="SpreadServicios">#REF!</definedName>
    <definedName name="Spreadsheet_name" localSheetId="31">#REF!</definedName>
    <definedName name="Spreadsheet_name" localSheetId="10">#REF!</definedName>
    <definedName name="Spreadsheet_name">#REF!</definedName>
    <definedName name="SpreadTotal" localSheetId="31">#REF!</definedName>
    <definedName name="SpreadTotal" localSheetId="10">#REF!</definedName>
    <definedName name="SpreadTotal">#REF!</definedName>
    <definedName name="sr" localSheetId="31">#REF!</definedName>
    <definedName name="sr" localSheetId="10">#REF!</definedName>
    <definedName name="sr">#REF!</definedName>
    <definedName name="SRandM" localSheetId="31">#REF!</definedName>
    <definedName name="SRandM" localSheetId="10">#REF!</definedName>
    <definedName name="SRandM">#REF!</definedName>
    <definedName name="srwrwr" localSheetId="4"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 localSheetId="31">#REF!</definedName>
    <definedName name="ss" localSheetId="10">#REF!</definedName>
    <definedName name="ss">#REF!</definedName>
    <definedName name="SSDSD" localSheetId="31">#REF!</definedName>
    <definedName name="SSDSD" localSheetId="10">#REF!</definedName>
    <definedName name="SSDSD">#REF!</definedName>
    <definedName name="sss" localSheetId="31">#REF!</definedName>
    <definedName name="sss" localSheetId="10">#REF!</definedName>
    <definedName name="sss">#REF!</definedName>
    <definedName name="ssss" localSheetId="31">#REF!</definedName>
    <definedName name="ssss" localSheetId="10">#REF!</definedName>
    <definedName name="ssss">#REF!</definedName>
    <definedName name="sssss" localSheetId="31">#REF!</definedName>
    <definedName name="sssss" localSheetId="10">#REF!</definedName>
    <definedName name="sssss">#REF!</definedName>
    <definedName name="sssss7" localSheetId="4"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SS">#N/A</definedName>
    <definedName name="ssssssssss" localSheetId="31">#REF!</definedName>
    <definedName name="ssssssssss" localSheetId="10">#REF!</definedName>
    <definedName name="ssssssssss">#REF!</definedName>
    <definedName name="sssssssssss" localSheetId="31">#REF!</definedName>
    <definedName name="sssssssssss" localSheetId="10">#REF!</definedName>
    <definedName name="sssssssssss">#REF!</definedName>
    <definedName name="ssssssssssssssssssss" localSheetId="31">#REF!</definedName>
    <definedName name="ssssssssssssssssssss" localSheetId="10">#REF!</definedName>
    <definedName name="ssssssssssssssssssss">#REF!</definedName>
    <definedName name="sssssy" localSheetId="4"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andby" localSheetId="31">#REF!</definedName>
    <definedName name="Standby" localSheetId="10">#REF!</definedName>
    <definedName name="Standby">#REF!</definedName>
    <definedName name="StandbyCostos" localSheetId="31">#REF!</definedName>
    <definedName name="StandbyCostos" localSheetId="10">#REF!</definedName>
    <definedName name="StandbyCostos">#REF!</definedName>
    <definedName name="StartBid" localSheetId="31">#REF!</definedName>
    <definedName name="StartBid" localSheetId="10">#REF!</definedName>
    <definedName name="StartBid">#REF!</definedName>
    <definedName name="StartItems" localSheetId="31">#REF!</definedName>
    <definedName name="StartItems" localSheetId="10">#REF!</definedName>
    <definedName name="StartItems">#REF!</definedName>
    <definedName name="StartPeriod">[163]Index!$S$41</definedName>
    <definedName name="StartRates" localSheetId="31">#REF!</definedName>
    <definedName name="StartRates" localSheetId="10">#REF!</definedName>
    <definedName name="StartRates">#REF!</definedName>
    <definedName name="StartTags" localSheetId="31">#REF!</definedName>
    <definedName name="StartTags" localSheetId="10">#REF!</definedName>
    <definedName name="StartTags">#REF!</definedName>
    <definedName name="status">'[110]LISTS-FOR INTERNAL USE ONLY'!$B$8:$B$13</definedName>
    <definedName name="statusofexecution" localSheetId="31">#REF!</definedName>
    <definedName name="statusofexecution" localSheetId="10">#REF!</definedName>
    <definedName name="statusofexecution">#REF!</definedName>
    <definedName name="STOCK_CODE" localSheetId="31">#REF!</definedName>
    <definedName name="STOCK_CODE" localSheetId="10">#REF!</definedName>
    <definedName name="STOCK_CODE">#REF!</definedName>
    <definedName name="stock_oreganal" localSheetId="31">[65]INPUT_TEMP!#REF!</definedName>
    <definedName name="stock_oreganal">[65]INPUT_TEMP!#REF!</definedName>
    <definedName name="StorageTank_Height" localSheetId="31">#REF!</definedName>
    <definedName name="StorageTank_Height" localSheetId="10">#REF!</definedName>
    <definedName name="StorageTank_Height">#REF!</definedName>
    <definedName name="StorageTank_Radius" localSheetId="31">#REF!</definedName>
    <definedName name="StorageTank_Radius" localSheetId="10">#REF!</definedName>
    <definedName name="StorageTank_Radius">#REF!</definedName>
    <definedName name="StorageTank_TotalVolume" localSheetId="31">#REF!</definedName>
    <definedName name="StorageTank_TotalVolume" localSheetId="10">#REF!</definedName>
    <definedName name="StorageTank_TotalVolume">#REF!</definedName>
    <definedName name="StorageTank1_DryTonnes" localSheetId="31">#REF!</definedName>
    <definedName name="StorageTank1_DryTonnes" localSheetId="10">#REF!</definedName>
    <definedName name="StorageTank1_DryTonnes">#REF!</definedName>
    <definedName name="StorageTank1_SlurryVolume" localSheetId="31">#REF!</definedName>
    <definedName name="StorageTank1_SlurryVolume" localSheetId="10">#REF!</definedName>
    <definedName name="StorageTank1_SlurryVolume">#REF!</definedName>
    <definedName name="StorageTank2_DryTonnes" localSheetId="31">#REF!</definedName>
    <definedName name="StorageTank2_DryTonnes" localSheetId="10">#REF!</definedName>
    <definedName name="StorageTank2_DryTonnes">#REF!</definedName>
    <definedName name="StorageTank2_SlurryVolume" localSheetId="31">#REF!</definedName>
    <definedName name="StorageTank2_SlurryVolume" localSheetId="10">#REF!</definedName>
    <definedName name="StorageTank2_SlurryVolume">#REF!</definedName>
    <definedName name="StorageTank3_DryTonnes" localSheetId="31">#REF!</definedName>
    <definedName name="StorageTank3_DryTonnes" localSheetId="10">#REF!</definedName>
    <definedName name="StorageTank3_DryTonnes">#REF!</definedName>
    <definedName name="StorageTank3_SlurryVolume" localSheetId="31">#REF!</definedName>
    <definedName name="StorageTank3_SlurryVolume" localSheetId="10">#REF!</definedName>
    <definedName name="StorageTank3_SlurryVolume">#REF!</definedName>
    <definedName name="StorageTank4_DryTonnes" localSheetId="31">#REF!</definedName>
    <definedName name="StorageTank4_DryTonnes" localSheetId="10">#REF!</definedName>
    <definedName name="StorageTank4_DryTonnes">#REF!</definedName>
    <definedName name="StorageTank4_SlurryVolume" localSheetId="31">#REF!</definedName>
    <definedName name="StorageTank4_SlurryVolume" localSheetId="10">#REF!</definedName>
    <definedName name="StorageTank4_SlurryVolume">#REF!</definedName>
    <definedName name="StrBaseIncremCanon" localSheetId="31">#REF!</definedName>
    <definedName name="StrBaseIncremCanon" localSheetId="10">#REF!</definedName>
    <definedName name="StrBaseIncremCanon">#REF!</definedName>
    <definedName name="StrBaseReliquidacion" localSheetId="31">#REF!</definedName>
    <definedName name="StrBaseReliquidacion" localSheetId="10">#REF!</definedName>
    <definedName name="StrBaseReliquidacion">#REF!</definedName>
    <definedName name="StrClienDescontarIVA" localSheetId="31">#REF!</definedName>
    <definedName name="StrClienDescontarIVA" localSheetId="10">#REF!</definedName>
    <definedName name="StrClienDescontarIVA">#REF!</definedName>
    <definedName name="StrCliente" localSheetId="31">#REF!</definedName>
    <definedName name="StrCliente" localSheetId="10">#REF!</definedName>
    <definedName name="StrCliente">#REF!</definedName>
    <definedName name="StrClienTributaRentaPresun" localSheetId="31">#REF!</definedName>
    <definedName name="StrClienTributaRentaPresun" localSheetId="10">#REF!</definedName>
    <definedName name="StrClienTributaRentaPresun">#REF!</definedName>
    <definedName name="strDescAccesorios" localSheetId="31">#REF!</definedName>
    <definedName name="strDescAccesorios" localSheetId="10">#REF!</definedName>
    <definedName name="strDescAccesorios">#REF!</definedName>
    <definedName name="strDescPlanSeguro" localSheetId="31">#REF!</definedName>
    <definedName name="strDescPlanSeguro" localSheetId="10">#REF!</definedName>
    <definedName name="strDescPlanSeguro">#REF!</definedName>
    <definedName name="strEstado" localSheetId="31">#REF!</definedName>
    <definedName name="strEstado" localSheetId="10">#REF!</definedName>
    <definedName name="strEstado">#REF!</definedName>
    <definedName name="StrFrecPago" localSheetId="31">#REF!</definedName>
    <definedName name="StrFrecPago" localSheetId="10">#REF!</definedName>
    <definedName name="StrFrecPago">#REF!</definedName>
    <definedName name="StrFrecReliquidacion" localSheetId="31">#REF!</definedName>
    <definedName name="StrFrecReliquidacion" localSheetId="10">#REF!</definedName>
    <definedName name="StrFrecReliquidacion">#REF!</definedName>
    <definedName name="StrGerenteCuenta" localSheetId="31">#REF!</definedName>
    <definedName name="StrGerenteCuenta" localSheetId="10">#REF!</definedName>
    <definedName name="StrGerenteCuenta">#REF!</definedName>
    <definedName name="StrImpDosXMil" localSheetId="31">#REF!</definedName>
    <definedName name="StrImpDosXMil" localSheetId="10">#REF!</definedName>
    <definedName name="StrImpDosXMil">#REF!</definedName>
    <definedName name="StrMarcaVehicModelo" localSheetId="31">#REF!</definedName>
    <definedName name="StrMarcaVehicModelo" localSheetId="10">#REF!</definedName>
    <definedName name="StrMarcaVehicModelo">#REF!</definedName>
    <definedName name="StrMarcaVehícModelo" localSheetId="31">#REF!</definedName>
    <definedName name="StrMarcaVehícModelo" localSheetId="10">#REF!</definedName>
    <definedName name="StrMarcaVehícModelo">#REF!</definedName>
    <definedName name="StrModalidadCanon" localSheetId="31">#REF!</definedName>
    <definedName name="StrModalidadCanon" localSheetId="10">#REF!</definedName>
    <definedName name="StrModalidadCanon">#REF!</definedName>
    <definedName name="StrModalidadPago" localSheetId="31">#REF!</definedName>
    <definedName name="StrModalidadPago" localSheetId="10">#REF!</definedName>
    <definedName name="StrModalidadPago">#REF!</definedName>
    <definedName name="strNomVariable1" localSheetId="31">#REF!</definedName>
    <definedName name="strNomVariable1" localSheetId="10">#REF!</definedName>
    <definedName name="strNomVariable1">#REF!</definedName>
    <definedName name="strNomVariable2" localSheetId="31">#REF!</definedName>
    <definedName name="strNomVariable2" localSheetId="10">#REF!</definedName>
    <definedName name="strNomVariable2">#REF!</definedName>
    <definedName name="strNomVariable3" localSheetId="31">#REF!</definedName>
    <definedName name="strNomVariable3" localSheetId="10">#REF!</definedName>
    <definedName name="strNomVariable3">#REF!</definedName>
    <definedName name="StrNumeroCotizacion" localSheetId="31">#REF!</definedName>
    <definedName name="StrNumeroCotizacion" localSheetId="10">#REF!</definedName>
    <definedName name="StrNumeroCotizacion">#REF!</definedName>
    <definedName name="StrNumeroCotización" localSheetId="31">#REF!</definedName>
    <definedName name="StrNumeroCotización" localSheetId="10">#REF!</definedName>
    <definedName name="StrNumeroCotización">#REF!</definedName>
    <definedName name="strPlaca" localSheetId="31">#REF!</definedName>
    <definedName name="strPlaca" localSheetId="10">#REF!</definedName>
    <definedName name="strPlaca">#REF!</definedName>
    <definedName name="StrRentBack" localSheetId="31">#REF!</definedName>
    <definedName name="StrRentBack" localSheetId="10">#REF!</definedName>
    <definedName name="StrRentBack">#REF!</definedName>
    <definedName name="strTipoCliente" localSheetId="31">#REF!</definedName>
    <definedName name="strTipoCliente" localSheetId="10">#REF!</definedName>
    <definedName name="strTipoCliente">#REF!</definedName>
    <definedName name="StrTipoContrato" localSheetId="31">#REF!</definedName>
    <definedName name="StrTipoContrato" localSheetId="10">#REF!</definedName>
    <definedName name="StrTipoContrato">#REF!</definedName>
    <definedName name="stt" localSheetId="4"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tub" localSheetId="31" hidden="1">#REF!</definedName>
    <definedName name="Stub" localSheetId="10" hidden="1">#REF!</definedName>
    <definedName name="Stub" hidden="1">#REF!</definedName>
    <definedName name="Stub_Header1" localSheetId="31" hidden="1">#REF!</definedName>
    <definedName name="Stub_Header1" localSheetId="10" hidden="1">#REF!</definedName>
    <definedName name="Stub_Header1" hidden="1">#REF!</definedName>
    <definedName name="Stub_Header2" localSheetId="31" hidden="1">#REF!</definedName>
    <definedName name="Stub_Header2" localSheetId="10" hidden="1">#REF!</definedName>
    <definedName name="Stub_Header2" hidden="1">#REF!</definedName>
    <definedName name="Stub_Header3" localSheetId="31" hidden="1">#REF!</definedName>
    <definedName name="Stub_Header3" localSheetId="10" hidden="1">#REF!</definedName>
    <definedName name="Stub_Header3" hidden="1">#REF!</definedName>
    <definedName name="STyre" localSheetId="31">#REF!</definedName>
    <definedName name="STyre" localSheetId="10">#REF!</definedName>
    <definedName name="STyre">#REF!</definedName>
    <definedName name="SubBasePavimento" localSheetId="35">#REF!</definedName>
    <definedName name="SubBasePavimento" localSheetId="4">#REF!</definedName>
    <definedName name="SubBasePavimento" localSheetId="45">#REF!</definedName>
    <definedName name="SubBasePavimento" localSheetId="10">#REF!</definedName>
    <definedName name="SubBasePavimento">#REF!</definedName>
    <definedName name="SUBTOTALMAT">'[76]2,3,1 Pilotes 0,30'!$I$19</definedName>
    <definedName name="SUELDOS">'[124]Base Datos Sueldo'!$B$7:$C$26</definedName>
    <definedName name="suma">[164]Hoja1!$F$60</definedName>
    <definedName name="Sumidero" localSheetId="35">#REF!</definedName>
    <definedName name="Sumidero" localSheetId="4">#REF!</definedName>
    <definedName name="Sumidero" localSheetId="45">#REF!</definedName>
    <definedName name="Sumidero" localSheetId="10">#REF!</definedName>
    <definedName name="Sumidero">#REF!</definedName>
    <definedName name="Super_T">'[21]LISTADO '!$F$23</definedName>
    <definedName name="SUPERCEL" localSheetId="11">#REF!</definedName>
    <definedName name="SUPERCEL" localSheetId="12">#REF!</definedName>
    <definedName name="SUPERCEL" localSheetId="13">#REF!</definedName>
    <definedName name="SUPERCEL" localSheetId="14">#REF!</definedName>
    <definedName name="SUPERCEL" localSheetId="15">#REF!</definedName>
    <definedName name="SUPERCEL" localSheetId="16">#REF!</definedName>
    <definedName name="SUPERCEL" localSheetId="17">#REF!</definedName>
    <definedName name="SUPERCEL" localSheetId="18">#REF!</definedName>
    <definedName name="SUPERCEL" localSheetId="19">#REF!</definedName>
    <definedName name="SUPERCEL" localSheetId="20">#REF!</definedName>
    <definedName name="SUPERCEL" localSheetId="29">#REF!</definedName>
    <definedName name="SUPERCEL" localSheetId="30">#REF!</definedName>
    <definedName name="SUPERCEL" localSheetId="21">#REF!</definedName>
    <definedName name="SUPERCEL" localSheetId="22">#REF!</definedName>
    <definedName name="SUPERCEL" localSheetId="23">#REF!</definedName>
    <definedName name="SUPERCEL" localSheetId="24">#REF!</definedName>
    <definedName name="SUPERCEL" localSheetId="25">#REF!</definedName>
    <definedName name="SUPERCEL" localSheetId="26">#REF!</definedName>
    <definedName name="SUPERCEL" localSheetId="27">#REF!</definedName>
    <definedName name="SUPERCEL" localSheetId="28">#REF!</definedName>
    <definedName name="SUPERCEL" localSheetId="31">#REF!</definedName>
    <definedName name="SUPERCEL" localSheetId="37">#REF!</definedName>
    <definedName name="SUPERCEL" localSheetId="10">#REF!</definedName>
    <definedName name="SUPERCEL">#REF!</definedName>
    <definedName name="supert">'[26]LISTADO '!$F$110</definedName>
    <definedName name="Supervía" localSheetId="4" hidden="1">{#N/A,#N/A,TRUE,"0001";#N/A,#N/A,TRUE,"0002";#N/A,#N/A,TRUE,"0003";#N/A,#N/A,TRUE,"0004";#N/A,#N/A,TRUE,"0005";#N/A,#N/A,TRUE,"0006";#N/A,#N/A,TRUE,"0007";#N/A,#N/A,TRUE,"0008";#N/A,#N/A,TRUE,"0009";#N/A,#N/A,TRUE,"0010"}</definedName>
    <definedName name="Supervía" localSheetId="31" hidden="1">{#N/A,#N/A,TRUE,"0001";#N/A,#N/A,TRUE,"0002";#N/A,#N/A,TRUE,"0003";#N/A,#N/A,TRUE,"0004";#N/A,#N/A,TRUE,"0005";#N/A,#N/A,TRUE,"0006";#N/A,#N/A,TRUE,"0007";#N/A,#N/A,TRUE,"0008";#N/A,#N/A,TRUE,"0009";#N/A,#N/A,TRUE,"0010"}</definedName>
    <definedName name="Supervía" localSheetId="41" hidden="1">{#N/A,#N/A,TRUE,"0001";#N/A,#N/A,TRUE,"0002";#N/A,#N/A,TRUE,"0003";#N/A,#N/A,TRUE,"0004";#N/A,#N/A,TRUE,"0005";#N/A,#N/A,TRUE,"0006";#N/A,#N/A,TRUE,"0007";#N/A,#N/A,TRUE,"0008";#N/A,#N/A,TRUE,"0009";#N/A,#N/A,TRUE,"0010"}</definedName>
    <definedName name="Supervía" localSheetId="1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 localSheetId="31">#REF!</definedName>
    <definedName name="supervision" localSheetId="10">#REF!</definedName>
    <definedName name="supervision">#REF!</definedName>
    <definedName name="SupportFleet" localSheetId="31">#REF!</definedName>
    <definedName name="SupportFleet" localSheetId="10">#REF!</definedName>
    <definedName name="SupportFleet">#REF!</definedName>
    <definedName name="SupportOpCost" localSheetId="31">#REF!</definedName>
    <definedName name="SupportOpCost" localSheetId="10">#REF!</definedName>
    <definedName name="SupportOpCost">#REF!</definedName>
    <definedName name="SupportRepl" localSheetId="31">#REF!</definedName>
    <definedName name="SupportRepl" localSheetId="10">#REF!</definedName>
    <definedName name="SupportRepl">#REF!</definedName>
    <definedName name="swssdecs" localSheetId="31">#REF!</definedName>
    <definedName name="swssdecs" localSheetId="10">#REF!</definedName>
    <definedName name="swssdecs">#REF!</definedName>
    <definedName name="swsw" localSheetId="4"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 localSheetId="11">[165]!absc</definedName>
    <definedName name="t" localSheetId="12">[165]!absc</definedName>
    <definedName name="t" localSheetId="13">[165]!absc</definedName>
    <definedName name="t" localSheetId="14">[165]!absc</definedName>
    <definedName name="t" localSheetId="15">[165]!absc</definedName>
    <definedName name="t" localSheetId="16">[165]!absc</definedName>
    <definedName name="t" localSheetId="17">[165]!absc</definedName>
    <definedName name="t" localSheetId="18">[165]!absc</definedName>
    <definedName name="t" localSheetId="19">[165]!absc</definedName>
    <definedName name="t" localSheetId="29">[165]!absc</definedName>
    <definedName name="t" localSheetId="30">[165]!absc</definedName>
    <definedName name="t" localSheetId="21">[165]!absc</definedName>
    <definedName name="t" localSheetId="22">[165]!absc</definedName>
    <definedName name="t" localSheetId="23">[165]!absc</definedName>
    <definedName name="t" localSheetId="24">[165]!absc</definedName>
    <definedName name="t" localSheetId="25">[165]!absc</definedName>
    <definedName name="t" localSheetId="26">[165]!absc</definedName>
    <definedName name="t" localSheetId="27">[165]!absc</definedName>
    <definedName name="t" localSheetId="28">[165]!absc</definedName>
    <definedName name="t" localSheetId="31">[7]Cálculo!$B$42</definedName>
    <definedName name="t" localSheetId="37">[165]!absc</definedName>
    <definedName name="t" localSheetId="41">[165]!absc</definedName>
    <definedName name="t">[165]!absc</definedName>
    <definedName name="T.1" localSheetId="43">#REF!</definedName>
    <definedName name="T.1" localSheetId="31">#REF!</definedName>
    <definedName name="T.1" localSheetId="38">#REF!</definedName>
    <definedName name="T.1" localSheetId="37">#REF!</definedName>
    <definedName name="T.1" localSheetId="41">#REF!</definedName>
    <definedName name="T.1" localSheetId="10">#REF!</definedName>
    <definedName name="T.1" localSheetId="40">#REF!</definedName>
    <definedName name="T.1" localSheetId="36">#REF!</definedName>
    <definedName name="T.1">#REF!</definedName>
    <definedName name="T.10" localSheetId="43">#REF!</definedName>
    <definedName name="T.10" localSheetId="31">#REF!</definedName>
    <definedName name="T.10" localSheetId="38">#REF!</definedName>
    <definedName name="T.10" localSheetId="37">#REF!</definedName>
    <definedName name="T.10" localSheetId="41">#REF!</definedName>
    <definedName name="T.10" localSheetId="10">#REF!</definedName>
    <definedName name="T.10">#REF!</definedName>
    <definedName name="T.11" localSheetId="43">#REF!</definedName>
    <definedName name="T.11" localSheetId="31">#REF!</definedName>
    <definedName name="T.11" localSheetId="38">#REF!</definedName>
    <definedName name="T.11" localSheetId="37">#REF!</definedName>
    <definedName name="T.11" localSheetId="41">#REF!</definedName>
    <definedName name="T.11" localSheetId="10">#REF!</definedName>
    <definedName name="T.11">#REF!</definedName>
    <definedName name="T.12" localSheetId="37">#REF!</definedName>
    <definedName name="T.12" localSheetId="10">#REF!</definedName>
    <definedName name="T.12">#REF!</definedName>
    <definedName name="T.13" localSheetId="37">#REF!</definedName>
    <definedName name="T.13" localSheetId="10">#REF!</definedName>
    <definedName name="T.13">#REF!</definedName>
    <definedName name="T.14" localSheetId="37">#REF!</definedName>
    <definedName name="T.14" localSheetId="10">#REF!</definedName>
    <definedName name="T.14">#REF!</definedName>
    <definedName name="T.15" localSheetId="37">#REF!</definedName>
    <definedName name="T.15" localSheetId="10">#REF!</definedName>
    <definedName name="T.15">#REF!</definedName>
    <definedName name="T.16" localSheetId="37">#REF!</definedName>
    <definedName name="T.16" localSheetId="10">#REF!</definedName>
    <definedName name="T.16">#REF!</definedName>
    <definedName name="T.17" localSheetId="37">#REF!</definedName>
    <definedName name="T.17" localSheetId="10">#REF!</definedName>
    <definedName name="T.17">#REF!</definedName>
    <definedName name="T.2" localSheetId="37">#REF!</definedName>
    <definedName name="T.2" localSheetId="10">#REF!</definedName>
    <definedName name="T.2">#REF!</definedName>
    <definedName name="T.3" localSheetId="37">#REF!</definedName>
    <definedName name="T.3" localSheetId="10">#REF!</definedName>
    <definedName name="T.3">#REF!</definedName>
    <definedName name="T.4" localSheetId="37">#REF!</definedName>
    <definedName name="T.4" localSheetId="10">#REF!</definedName>
    <definedName name="T.4">#REF!</definedName>
    <definedName name="T.5" localSheetId="37">#REF!</definedName>
    <definedName name="T.5" localSheetId="10">#REF!</definedName>
    <definedName name="T.5">#REF!</definedName>
    <definedName name="T.6" localSheetId="37">#REF!</definedName>
    <definedName name="T.6" localSheetId="10">#REF!</definedName>
    <definedName name="T.6">#REF!</definedName>
    <definedName name="T.7" localSheetId="37">#REF!</definedName>
    <definedName name="T.7" localSheetId="10">#REF!</definedName>
    <definedName name="T.7">#REF!</definedName>
    <definedName name="T.8" localSheetId="37">#REF!</definedName>
    <definedName name="T.8" localSheetId="10">#REF!</definedName>
    <definedName name="T.8">#REF!</definedName>
    <definedName name="T.9" localSheetId="37">#REF!</definedName>
    <definedName name="T.9" localSheetId="10">#REF!</definedName>
    <definedName name="T.9">#REF!</definedName>
    <definedName name="t5t5" localSheetId="4"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 localSheetId="11">#REF!</definedName>
    <definedName name="TA" localSheetId="12">#REF!</definedName>
    <definedName name="TA" localSheetId="13">#REF!</definedName>
    <definedName name="TA" localSheetId="14">#REF!</definedName>
    <definedName name="TA" localSheetId="15">#REF!</definedName>
    <definedName name="TA" localSheetId="16">#REF!</definedName>
    <definedName name="TA" localSheetId="17">#REF!</definedName>
    <definedName name="TA" localSheetId="18">#REF!</definedName>
    <definedName name="TA" localSheetId="19">#REF!</definedName>
    <definedName name="TA" localSheetId="20">#REF!</definedName>
    <definedName name="TA" localSheetId="29">#REF!</definedName>
    <definedName name="TA" localSheetId="30">#REF!</definedName>
    <definedName name="TA" localSheetId="21">#REF!</definedName>
    <definedName name="TA" localSheetId="22">#REF!</definedName>
    <definedName name="TA" localSheetId="23">#REF!</definedName>
    <definedName name="TA" localSheetId="24">#REF!</definedName>
    <definedName name="TA" localSheetId="25">#REF!</definedName>
    <definedName name="TA" localSheetId="26">#REF!</definedName>
    <definedName name="TA" localSheetId="27">#REF!</definedName>
    <definedName name="TA" localSheetId="28">#REF!</definedName>
    <definedName name="Ta" localSheetId="37">#REF!</definedName>
    <definedName name="TA" localSheetId="10">#REF!</definedName>
    <definedName name="TA">#REF!</definedName>
    <definedName name="Tab_Elec">[108]Inputs!$J$25</definedName>
    <definedName name="Tab_Expense">[108]Inputs!$P$127:$Q$161</definedName>
    <definedName name="Tab_Process">[108]Inputs!$N$127:$O$173</definedName>
    <definedName name="Tab_Respons">[108]Inputs!$L$127:$M$139</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9">#REF!</definedName>
    <definedName name="TABLA" localSheetId="30">#REF!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31">#REF!</definedName>
    <definedName name="TABLA" localSheetId="37">#REF!</definedName>
    <definedName name="TABLA" localSheetId="10">#REF!</definedName>
    <definedName name="TABLA">#REF!</definedName>
    <definedName name="TABLA_CMI">[4]BS.DATOS!$Q$5:$X$17</definedName>
    <definedName name="TABLA_DE_CARACOLI" localSheetId="11">#REF!</definedName>
    <definedName name="TABLA_DE_CARACOLI" localSheetId="12">#REF!</definedName>
    <definedName name="TABLA_DE_CARACOLI" localSheetId="13">#REF!</definedName>
    <definedName name="TABLA_DE_CARACOLI" localSheetId="14">#REF!</definedName>
    <definedName name="TABLA_DE_CARACOLI" localSheetId="15">#REF!</definedName>
    <definedName name="TABLA_DE_CARACOLI" localSheetId="16">#REF!</definedName>
    <definedName name="TABLA_DE_CARACOLI" localSheetId="17">#REF!</definedName>
    <definedName name="TABLA_DE_CARACOLI" localSheetId="18">#REF!</definedName>
    <definedName name="TABLA_DE_CARACOLI" localSheetId="19">#REF!</definedName>
    <definedName name="TABLA_DE_CARACOLI" localSheetId="20">#REF!</definedName>
    <definedName name="TABLA_DE_CARACOLI" localSheetId="29">#REF!</definedName>
    <definedName name="TABLA_DE_CARACOLI" localSheetId="30">#REF!</definedName>
    <definedName name="TABLA_DE_CARACOLI" localSheetId="21">#REF!</definedName>
    <definedName name="TABLA_DE_CARACOLI" localSheetId="22">#REF!</definedName>
    <definedName name="TABLA_DE_CARACOLI" localSheetId="23">#REF!</definedName>
    <definedName name="TABLA_DE_CARACOLI" localSheetId="24">#REF!</definedName>
    <definedName name="TABLA_DE_CARACOLI" localSheetId="25">#REF!</definedName>
    <definedName name="TABLA_DE_CARACOLI" localSheetId="26">#REF!</definedName>
    <definedName name="TABLA_DE_CARACOLI" localSheetId="27">#REF!</definedName>
    <definedName name="TABLA_DE_CARACOLI" localSheetId="28">#REF!</definedName>
    <definedName name="TABLA_DE_CARACOLI" localSheetId="31">#REF!</definedName>
    <definedName name="TABLA_DE_CARACOLI" localSheetId="37">#REF!</definedName>
    <definedName name="TABLA_DE_CARACOLI" localSheetId="10">#REF!</definedName>
    <definedName name="TABLA_DE_CARACOLI">#REF!</definedName>
    <definedName name="Tabla_en_madera">'[26]LISTADO '!$F$13</definedName>
    <definedName name="TABLA_RN">[4]BS.DATOS!$AA$5:$AH$17</definedName>
    <definedName name="TABLA1" localSheetId="31">#REF!</definedName>
    <definedName name="TABLA1" localSheetId="10">#REF!</definedName>
    <definedName name="TABLA1">#REF!</definedName>
    <definedName name="TABLA1.2.2" localSheetId="31">'[16]A.P.U'!#REF!</definedName>
    <definedName name="TABLA1.2.2">'[16]A.P.U'!#REF!</definedName>
    <definedName name="tabla2" localSheetId="11">#REF!</definedName>
    <definedName name="tabla2" localSheetId="12">#REF!</definedName>
    <definedName name="tabla2" localSheetId="13">#REF!</definedName>
    <definedName name="tabla2" localSheetId="14">#REF!</definedName>
    <definedName name="tabla2" localSheetId="15">#REF!</definedName>
    <definedName name="tabla2" localSheetId="16">#REF!</definedName>
    <definedName name="tabla2" localSheetId="17">#REF!</definedName>
    <definedName name="tabla2" localSheetId="18">#REF!</definedName>
    <definedName name="tabla2" localSheetId="19">#REF!</definedName>
    <definedName name="tabla2" localSheetId="20">#REF!</definedName>
    <definedName name="tabla2" localSheetId="29">#REF!</definedName>
    <definedName name="tabla2" localSheetId="30">#REF!</definedName>
    <definedName name="tabla2" localSheetId="21">#REF!</definedName>
    <definedName name="tabla2" localSheetId="22">#REF!</definedName>
    <definedName name="tabla2" localSheetId="23">#REF!</definedName>
    <definedName name="tabla2" localSheetId="24">#REF!</definedName>
    <definedName name="tabla2" localSheetId="25">#REF!</definedName>
    <definedName name="tabla2" localSheetId="26">#REF!</definedName>
    <definedName name="tabla2" localSheetId="27">#REF!</definedName>
    <definedName name="tabla2" localSheetId="28">#REF!</definedName>
    <definedName name="tabla2" localSheetId="31">#REF!</definedName>
    <definedName name="tabla2" localSheetId="37">#REF!</definedName>
    <definedName name="tabla2" localSheetId="10">#REF!</definedName>
    <definedName name="tabla2">#REF!</definedName>
    <definedName name="tablaDeDTFS" localSheetId="31">#REF!</definedName>
    <definedName name="tablaDeDTFS" localSheetId="10">#REF!</definedName>
    <definedName name="tablaDeDTFS">#REF!</definedName>
    <definedName name="TablaR" localSheetId="31">#REF!</definedName>
    <definedName name="TablaR" localSheetId="10">#REF!</definedName>
    <definedName name="TablaR">#REF!</definedName>
    <definedName name="TABLERO_4_CIRCUITOS">'[26]LISTADO '!$F$108</definedName>
    <definedName name="Tablero_trifásico_12_circuitos" localSheetId="31">'[37]L. MAT.'!#REF!</definedName>
    <definedName name="Tablero_trifásico_12_circuitos">'[37]L. MAT.'!#REF!</definedName>
    <definedName name="tablilla" localSheetId="11">#REF!</definedName>
    <definedName name="tablilla" localSheetId="12">#REF!</definedName>
    <definedName name="tablilla" localSheetId="13">#REF!</definedName>
    <definedName name="tablilla" localSheetId="14">#REF!</definedName>
    <definedName name="tablilla" localSheetId="15">#REF!</definedName>
    <definedName name="tablilla" localSheetId="16">#REF!</definedName>
    <definedName name="tablilla" localSheetId="17">#REF!</definedName>
    <definedName name="tablilla" localSheetId="18">#REF!</definedName>
    <definedName name="tablilla" localSheetId="19">#REF!</definedName>
    <definedName name="tablilla" localSheetId="20">#REF!</definedName>
    <definedName name="tablilla" localSheetId="29">#REF!</definedName>
    <definedName name="tablilla" localSheetId="30">#REF!</definedName>
    <definedName name="tablilla" localSheetId="21">#REF!</definedName>
    <definedName name="tablilla" localSheetId="22">#REF!</definedName>
    <definedName name="tablilla" localSheetId="23">#REF!</definedName>
    <definedName name="tablilla" localSheetId="24">#REF!</definedName>
    <definedName name="tablilla" localSheetId="25">#REF!</definedName>
    <definedName name="tablilla" localSheetId="26">#REF!</definedName>
    <definedName name="tablilla" localSheetId="27">#REF!</definedName>
    <definedName name="tablilla" localSheetId="28">#REF!</definedName>
    <definedName name="tablilla" localSheetId="31">#REF!</definedName>
    <definedName name="tablilla" localSheetId="37">#REF!</definedName>
    <definedName name="tablilla" localSheetId="10">#REF!</definedName>
    <definedName name="tablilla">#REF!</definedName>
    <definedName name="Tablon">'[21]LISTADO '!$F$29</definedName>
    <definedName name="Tablon_gres">'[26]LISTADO '!$F$28</definedName>
    <definedName name="TagBid1" localSheetId="31">#REF!</definedName>
    <definedName name="TagBid1" localSheetId="10">#REF!</definedName>
    <definedName name="TagBid1">#REF!</definedName>
    <definedName name="tagbid1ext" localSheetId="31">#REF!</definedName>
    <definedName name="tagbid1ext" localSheetId="10">#REF!</definedName>
    <definedName name="tagbid1ext">#REF!</definedName>
    <definedName name="tagbid1UnevalCost" localSheetId="31">#REF!</definedName>
    <definedName name="tagbid1UnevalCost" localSheetId="10">#REF!</definedName>
    <definedName name="tagbid1UnevalCost">#REF!</definedName>
    <definedName name="tagbid1unit" localSheetId="31">#REF!</definedName>
    <definedName name="tagbid1unit" localSheetId="10">#REF!</definedName>
    <definedName name="tagbid1unit">#REF!</definedName>
    <definedName name="TagBid2" localSheetId="31">#REF!</definedName>
    <definedName name="TagBid2" localSheetId="10">#REF!</definedName>
    <definedName name="TagBid2">#REF!</definedName>
    <definedName name="tagbid2ext" localSheetId="31">#REF!</definedName>
    <definedName name="tagbid2ext" localSheetId="10">#REF!</definedName>
    <definedName name="tagbid2ext">#REF!</definedName>
    <definedName name="tagbid2UnEvalCost" localSheetId="31">#REF!</definedName>
    <definedName name="tagbid2UnEvalCost" localSheetId="10">#REF!</definedName>
    <definedName name="tagbid2UnEvalCost">#REF!</definedName>
    <definedName name="tagbid2unit" localSheetId="31">#REF!</definedName>
    <definedName name="tagbid2unit" localSheetId="10">#REF!</definedName>
    <definedName name="tagbid2unit">#REF!</definedName>
    <definedName name="TagBid3" localSheetId="31">#REF!</definedName>
    <definedName name="TagBid3" localSheetId="10">#REF!</definedName>
    <definedName name="TagBid3">#REF!</definedName>
    <definedName name="tagbid3ext" localSheetId="31">#REF!</definedName>
    <definedName name="tagbid3ext" localSheetId="10">#REF!</definedName>
    <definedName name="tagbid3ext">#REF!</definedName>
    <definedName name="tagBid3UnevalCost" localSheetId="31">#REF!</definedName>
    <definedName name="tagBid3UnevalCost" localSheetId="10">#REF!</definedName>
    <definedName name="tagBid3UnevalCost">#REF!</definedName>
    <definedName name="tagbid3unit" localSheetId="31">#REF!</definedName>
    <definedName name="tagbid3unit" localSheetId="10">#REF!</definedName>
    <definedName name="tagbid3unit">#REF!</definedName>
    <definedName name="TagBid4" localSheetId="31">#REF!</definedName>
    <definedName name="TagBid4" localSheetId="10">#REF!</definedName>
    <definedName name="TagBid4">#REF!</definedName>
    <definedName name="tagbid4ext" localSheetId="31">#REF!</definedName>
    <definedName name="tagbid4ext" localSheetId="10">#REF!</definedName>
    <definedName name="tagbid4ext">#REF!</definedName>
    <definedName name="tagBid4UnEvalCost" localSheetId="31">#REF!</definedName>
    <definedName name="tagBid4UnEvalCost" localSheetId="10">#REF!</definedName>
    <definedName name="tagBid4UnEvalCost">#REF!</definedName>
    <definedName name="tagbid4unit" localSheetId="31">#REF!</definedName>
    <definedName name="tagbid4unit" localSheetId="10">#REF!</definedName>
    <definedName name="tagbid4unit">#REF!</definedName>
    <definedName name="TagBidRange" localSheetId="31">#REF!</definedName>
    <definedName name="TagBidRange" localSheetId="10">#REF!</definedName>
    <definedName name="TagBidRange">#REF!</definedName>
    <definedName name="TagCurrency_conversion_factor" localSheetId="31">#REF!</definedName>
    <definedName name="TagCurrency_conversion_factor" localSheetId="10">#REF!</definedName>
    <definedName name="TagCurrency_conversion_factor">#REF!</definedName>
    <definedName name="TagDescription" localSheetId="31">#REF!</definedName>
    <definedName name="TagDescription" localSheetId="10">#REF!</definedName>
    <definedName name="TagDescription">#REF!</definedName>
    <definedName name="tagid" localSheetId="31">#REF!</definedName>
    <definedName name="tagid" localSheetId="10">#REF!</definedName>
    <definedName name="tagid">#REF!</definedName>
    <definedName name="TagLineNo" localSheetId="31">#REF!</definedName>
    <definedName name="TagLineNo" localSheetId="10">#REF!</definedName>
    <definedName name="TagLineNo">#REF!</definedName>
    <definedName name="TagList.EndDate" localSheetId="31">#REF!</definedName>
    <definedName name="TagList.EndDate" localSheetId="10">#REF!</definedName>
    <definedName name="TagList.EndDate">#REF!</definedName>
    <definedName name="TagList.StartDate" localSheetId="31">#REF!</definedName>
    <definedName name="TagList.StartDate" localSheetId="10">#REF!</definedName>
    <definedName name="TagList.StartDate">#REF!</definedName>
    <definedName name="TagQuantity" localSheetId="31">#REF!</definedName>
    <definedName name="TagQuantity" localSheetId="10">#REF!</definedName>
    <definedName name="TagQuantity">#REF!</definedName>
    <definedName name="TagRefer" localSheetId="31">#REF!</definedName>
    <definedName name="TagRefer" localSheetId="10">#REF!</definedName>
    <definedName name="TagRefer">#REF!</definedName>
    <definedName name="tagunit" localSheetId="31">#REF!</definedName>
    <definedName name="tagunit" localSheetId="10">#REF!</definedName>
    <definedName name="tagunit">#REF!</definedName>
    <definedName name="TAIS"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nq" localSheetId="4">#REF!</definedName>
    <definedName name="Tanq" localSheetId="31">#REF!</definedName>
    <definedName name="Tanq" localSheetId="10">#REF!</definedName>
    <definedName name="Tanq">#REF!</definedName>
    <definedName name="TANQUES4.1" localSheetId="31">#REF!</definedName>
    <definedName name="TANQUES4.1" localSheetId="10">#REF!</definedName>
    <definedName name="TANQUES4.1">#REF!</definedName>
    <definedName name="TAPA">[45]PRECIOS!$B$43</definedName>
    <definedName name="TAPA_ALCANTARILLA_ARO_Y_CONTRAARO" localSheetId="11">[20]Materiales!#REF!</definedName>
    <definedName name="TAPA_ALCANTARILLA_ARO_Y_CONTRAARO" localSheetId="12">[20]Materiales!#REF!</definedName>
    <definedName name="TAPA_ALCANTARILLA_ARO_Y_CONTRAARO" localSheetId="13">[20]Materiales!#REF!</definedName>
    <definedName name="TAPA_ALCANTARILLA_ARO_Y_CONTRAARO" localSheetId="14">[20]Materiales!#REF!</definedName>
    <definedName name="TAPA_ALCANTARILLA_ARO_Y_CONTRAARO" localSheetId="15">[20]Materiales!#REF!</definedName>
    <definedName name="TAPA_ALCANTARILLA_ARO_Y_CONTRAARO" localSheetId="16">[20]Materiales!#REF!</definedName>
    <definedName name="TAPA_ALCANTARILLA_ARO_Y_CONTRAARO" localSheetId="17">[20]Materiales!#REF!</definedName>
    <definedName name="TAPA_ALCANTARILLA_ARO_Y_CONTRAARO" localSheetId="18">[20]Materiales!#REF!</definedName>
    <definedName name="TAPA_ALCANTARILLA_ARO_Y_CONTRAARO" localSheetId="19">[20]Materiales!#REF!</definedName>
    <definedName name="TAPA_ALCANTARILLA_ARO_Y_CONTRAARO" localSheetId="20">[20]Materiales!#REF!</definedName>
    <definedName name="TAPA_ALCANTARILLA_ARO_Y_CONTRAARO" localSheetId="29">[20]Materiales!#REF!</definedName>
    <definedName name="TAPA_ALCANTARILLA_ARO_Y_CONTRAARO" localSheetId="30">[20]Materiales!#REF!</definedName>
    <definedName name="TAPA_ALCANTARILLA_ARO_Y_CONTRAARO" localSheetId="21">[20]Materiales!#REF!</definedName>
    <definedName name="TAPA_ALCANTARILLA_ARO_Y_CONTRAARO" localSheetId="22">[20]Materiales!#REF!</definedName>
    <definedName name="TAPA_ALCANTARILLA_ARO_Y_CONTRAARO" localSheetId="23">[20]Materiales!#REF!</definedName>
    <definedName name="TAPA_ALCANTARILLA_ARO_Y_CONTRAARO" localSheetId="24">[20]Materiales!#REF!</definedName>
    <definedName name="TAPA_ALCANTARILLA_ARO_Y_CONTRAARO" localSheetId="25">[20]Materiales!#REF!</definedName>
    <definedName name="TAPA_ALCANTARILLA_ARO_Y_CONTRAARO" localSheetId="26">[20]Materiales!#REF!</definedName>
    <definedName name="TAPA_ALCANTARILLA_ARO_Y_CONTRAARO" localSheetId="27">[20]Materiales!#REF!</definedName>
    <definedName name="TAPA_ALCANTARILLA_ARO_Y_CONTRAARO" localSheetId="28">[20]Materiales!#REF!</definedName>
    <definedName name="TAPA_ALCANTARILLA_ARO_Y_CONTRAARO">[20]Materiales!#REF!</definedName>
    <definedName name="TAPA_HF" localSheetId="43">#REF!</definedName>
    <definedName name="TAPA_HF" localSheetId="31">#REF!</definedName>
    <definedName name="TAPA_HF" localSheetId="38">#REF!</definedName>
    <definedName name="TAPA_HF" localSheetId="37">#REF!</definedName>
    <definedName name="TAPA_HF" localSheetId="41">#REF!</definedName>
    <definedName name="TAPA_HF" localSheetId="10">#REF!</definedName>
    <definedName name="TAPA_HF" localSheetId="40">#REF!</definedName>
    <definedName name="TAPA_HF" localSheetId="36">#REF!</definedName>
    <definedName name="TAPA_HF">#REF!</definedName>
    <definedName name="TAPON_2__P.V.C" localSheetId="43">#REF!</definedName>
    <definedName name="TAPON_2__P.V.C" localSheetId="31">#REF!</definedName>
    <definedName name="TAPON_2__P.V.C" localSheetId="38">#REF!</definedName>
    <definedName name="TAPON_2__P.V.C" localSheetId="37">#REF!</definedName>
    <definedName name="TAPON_2__P.V.C" localSheetId="41">#REF!</definedName>
    <definedName name="TAPON_2__P.V.C" localSheetId="10">#REF!</definedName>
    <definedName name="TAPON_2__P.V.C">#REF!</definedName>
    <definedName name="TARIFAS_SUBSIDIOS" localSheetId="31">#REF!</definedName>
    <definedName name="TARIFAS_SUBSIDIOS" localSheetId="10">#REF!</definedName>
    <definedName name="TARIFAS_SUBSIDIOS">#REF!</definedName>
    <definedName name="TARIFAS1" localSheetId="31">#REF!</definedName>
    <definedName name="TARIFAS1" localSheetId="10">#REF!</definedName>
    <definedName name="TARIFAS1">#REF!</definedName>
    <definedName name="Tasa_Efectiva_Mensual_Fondeo" localSheetId="31">#REF!</definedName>
    <definedName name="Tasa_Efectiva_Mensual_Fondeo" localSheetId="10">#REF!</definedName>
    <definedName name="Tasa_Efectiva_Mensual_Fondeo">#REF!</definedName>
    <definedName name="Tax_Rate_Col">'[62]Inputs-SUMMARY'!$H$466:$BR$466</definedName>
    <definedName name="Taxpb" localSheetId="31" hidden="1">#REF!</definedName>
    <definedName name="Taxpb" localSheetId="10" hidden="1">#REF!</definedName>
    <definedName name="Taxpb" hidden="1">#REF!</definedName>
    <definedName name="TB" localSheetId="11">#REF!</definedName>
    <definedName name="TB" localSheetId="12">#REF!</definedName>
    <definedName name="TB" localSheetId="13">#REF!</definedName>
    <definedName name="TB" localSheetId="14">#REF!</definedName>
    <definedName name="TB" localSheetId="15">#REF!</definedName>
    <definedName name="TB" localSheetId="16">#REF!</definedName>
    <definedName name="TB" localSheetId="17">#REF!</definedName>
    <definedName name="TB" localSheetId="18">#REF!</definedName>
    <definedName name="TB" localSheetId="19">#REF!</definedName>
    <definedName name="TB" localSheetId="20">#REF!</definedName>
    <definedName name="TB" localSheetId="29">#REF!</definedName>
    <definedName name="TB" localSheetId="30">#REF!</definedName>
    <definedName name="TB" localSheetId="21">#REF!</definedName>
    <definedName name="TB" localSheetId="22">#REF!</definedName>
    <definedName name="TB" localSheetId="23">#REF!</definedName>
    <definedName name="TB" localSheetId="24">#REF!</definedName>
    <definedName name="TB" localSheetId="25">#REF!</definedName>
    <definedName name="TB" localSheetId="26">#REF!</definedName>
    <definedName name="TB" localSheetId="27">#REF!</definedName>
    <definedName name="TB" localSheetId="28">#REF!</definedName>
    <definedName name="Tb" localSheetId="43">#REF!</definedName>
    <definedName name="Tb" localSheetId="31">#REF!</definedName>
    <definedName name="Tb" localSheetId="38">#REF!</definedName>
    <definedName name="Tb" localSheetId="37">#REF!</definedName>
    <definedName name="Tb" localSheetId="41">#REF!</definedName>
    <definedName name="TB" localSheetId="10">#REF!</definedName>
    <definedName name="TB">#REF!</definedName>
    <definedName name="TBCUR">[166]Sheet4!$A$2:$E$235</definedName>
    <definedName name="TBMAYINT" localSheetId="31">#REF!</definedName>
    <definedName name="TBMAYINT" localSheetId="10">#REF!</definedName>
    <definedName name="TBMAYINT">#REF!</definedName>
    <definedName name="tbres" localSheetId="31">#REF!</definedName>
    <definedName name="tbres" localSheetId="10">#REF!</definedName>
    <definedName name="tbres">#REF!</definedName>
    <definedName name="TBV1A" localSheetId="31">#REF!</definedName>
    <definedName name="TBV1A" localSheetId="10">#REF!</definedName>
    <definedName name="TBV1A">#REF!</definedName>
    <definedName name="TC" localSheetId="11">#REF!</definedName>
    <definedName name="TC" localSheetId="12">#REF!</definedName>
    <definedName name="TC" localSheetId="13">#REF!</definedName>
    <definedName name="TC" localSheetId="14">#REF!</definedName>
    <definedName name="TC" localSheetId="15">#REF!</definedName>
    <definedName name="TC" localSheetId="16">#REF!</definedName>
    <definedName name="TC" localSheetId="17">#REF!</definedName>
    <definedName name="TC" localSheetId="18">#REF!</definedName>
    <definedName name="TC" localSheetId="19">#REF!</definedName>
    <definedName name="TC" localSheetId="20">#REF!</definedName>
    <definedName name="TC" localSheetId="29">#REF!</definedName>
    <definedName name="TC" localSheetId="30">#REF!</definedName>
    <definedName name="TC" localSheetId="21">#REF!</definedName>
    <definedName name="TC" localSheetId="22">#REF!</definedName>
    <definedName name="TC" localSheetId="23">#REF!</definedName>
    <definedName name="TC" localSheetId="24">#REF!</definedName>
    <definedName name="TC" localSheetId="25">#REF!</definedName>
    <definedName name="TC" localSheetId="26">#REF!</definedName>
    <definedName name="TC" localSheetId="27">#REF!</definedName>
    <definedName name="TC" localSheetId="28">#REF!</definedName>
    <definedName name="Tc" localSheetId="37">#REF!</definedName>
    <definedName name="TC" localSheetId="10">#REF!</definedName>
    <definedName name="TC">#REF!</definedName>
    <definedName name="Td" localSheetId="37">#REF!</definedName>
    <definedName name="Td" localSheetId="10">#REF!</definedName>
    <definedName name="Td">#REF!</definedName>
    <definedName name="TDUCI"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y" localSheetId="4"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 localSheetId="11">#REF!</definedName>
    <definedName name="TE" localSheetId="12">#REF!</definedName>
    <definedName name="TE" localSheetId="13">#REF!</definedName>
    <definedName name="TE" localSheetId="14">#REF!</definedName>
    <definedName name="TE" localSheetId="15">#REF!</definedName>
    <definedName name="TE" localSheetId="16">#REF!</definedName>
    <definedName name="TE" localSheetId="17">#REF!</definedName>
    <definedName name="TE" localSheetId="18">#REF!</definedName>
    <definedName name="TE" localSheetId="19">#REF!</definedName>
    <definedName name="TE" localSheetId="20">#REF!</definedName>
    <definedName name="TE" localSheetId="29">#REF!</definedName>
    <definedName name="TE" localSheetId="30">#REF!</definedName>
    <definedName name="TE" localSheetId="21">#REF!</definedName>
    <definedName name="TE" localSheetId="22">#REF!</definedName>
    <definedName name="TE" localSheetId="23">#REF!</definedName>
    <definedName name="TE" localSheetId="24">#REF!</definedName>
    <definedName name="TE" localSheetId="25">#REF!</definedName>
    <definedName name="TE" localSheetId="26">#REF!</definedName>
    <definedName name="TE" localSheetId="27">#REF!</definedName>
    <definedName name="TE" localSheetId="28">#REF!</definedName>
    <definedName name="Te" localSheetId="37">#REF!</definedName>
    <definedName name="TE" localSheetId="10">#REF!</definedName>
    <definedName name="TE">#REF!</definedName>
    <definedName name="Tec_Adesivo" localSheetId="31">'[37]L. MAT.'!#REF!</definedName>
    <definedName name="Tec_Adesivo">'[37]L. MAT.'!#REF!</definedName>
    <definedName name="TechAccept" localSheetId="31">#REF!</definedName>
    <definedName name="TechAccept" localSheetId="10">#REF!</definedName>
    <definedName name="TechAccept">#REF!</definedName>
    <definedName name="TECN" localSheetId="11">DATE(YEAR([0]!Loan_Start),MONTH([0]!Loan_Start)+Payment_Number,DAY([0]!Loan_Start))</definedName>
    <definedName name="TECN" localSheetId="12">DATE(YEAR([0]!Loan_Start),MONTH([0]!Loan_Start)+Payment_Number,DAY([0]!Loan_Start))</definedName>
    <definedName name="TECN" localSheetId="13">DATE(YEAR([0]!Loan_Start),MONTH([0]!Loan_Start)+Payment_Number,DAY([0]!Loan_Start))</definedName>
    <definedName name="TECN" localSheetId="14">DATE(YEAR([0]!Loan_Start),MONTH([0]!Loan_Start)+Payment_Number,DAY([0]!Loan_Start))</definedName>
    <definedName name="TECN" localSheetId="15">DATE(YEAR([0]!Loan_Start),MONTH([0]!Loan_Start)+Payment_Number,DAY([0]!Loan_Start))</definedName>
    <definedName name="TECN" localSheetId="16">DATE(YEAR([0]!Loan_Start),MONTH([0]!Loan_Start)+Payment_Number,DAY([0]!Loan_Start))</definedName>
    <definedName name="TECN" localSheetId="17">DATE(YEAR([0]!Loan_Start),MONTH([0]!Loan_Start)+Payment_Number,DAY([0]!Loan_Start))</definedName>
    <definedName name="TECN" localSheetId="18">DATE(YEAR([0]!Loan_Start),MONTH([0]!Loan_Start)+Payment_Number,DAY([0]!Loan_Start))</definedName>
    <definedName name="TECN" localSheetId="19">DATE(YEAR([0]!Loan_Start),MONTH([0]!Loan_Start)+Payment_Number,DAY([0]!Loan_Start))</definedName>
    <definedName name="TECN" localSheetId="29">DATE(YEAR([0]!Loan_Start),MONTH([0]!Loan_Start)+Payment_Number,DAY([0]!Loan_Start))</definedName>
    <definedName name="TECN" localSheetId="30">DATE(YEAR([0]!Loan_Start),MONTH([0]!Loan_Start)+Payment_Number,DAY([0]!Loan_Start))</definedName>
    <definedName name="TECN" localSheetId="21">DATE(YEAR([0]!Loan_Start),MONTH([0]!Loan_Start)+Payment_Number,DAY([0]!Loan_Start))</definedName>
    <definedName name="TECN" localSheetId="22">DATE(YEAR([0]!Loan_Start),MONTH([0]!Loan_Start)+Payment_Number,DAY([0]!Loan_Start))</definedName>
    <definedName name="TECN" localSheetId="23">DATE(YEAR([0]!Loan_Start),MONTH([0]!Loan_Start)+Payment_Number,DAY([0]!Loan_Start))</definedName>
    <definedName name="TECN" localSheetId="24">DATE(YEAR([0]!Loan_Start),MONTH([0]!Loan_Start)+Payment_Number,DAY([0]!Loan_Start))</definedName>
    <definedName name="TECN" localSheetId="25">DATE(YEAR([0]!Loan_Start),MONTH([0]!Loan_Start)+Payment_Number,DAY([0]!Loan_Start))</definedName>
    <definedName name="TECN" localSheetId="26">DATE(YEAR([0]!Loan_Start),MONTH([0]!Loan_Start)+Payment_Number,DAY([0]!Loan_Start))</definedName>
    <definedName name="TECN" localSheetId="27">DATE(YEAR([0]!Loan_Start),MONTH([0]!Loan_Start)+Payment_Number,DAY([0]!Loan_Start))</definedName>
    <definedName name="TECN" localSheetId="28">DATE(YEAR([0]!Loan_Start),MONTH([0]!Loan_Start)+Payment_Number,DAY([0]!Loan_Start))</definedName>
    <definedName name="TECN" localSheetId="4">DATE(YEAR(Loan_Start),MONTH(Loan_Start)+Payment_Number,DAY(Loan_Start))</definedName>
    <definedName name="TECN" localSheetId="31">DATE(YEAR('Especificaciones Estufas Eco'!Loan_Start),MONTH('Especificaciones Estufas Eco'!Loan_Start)+Payment_Number,DAY('Especificaciones Estufas Eco'!Loan_Start))</definedName>
    <definedName name="TECN" localSheetId="41">DATE(YEAR([0]!Loan_Start),MONTH([0]!Loan_Start)+Payment_Number,DAY([0]!Loan_Start))</definedName>
    <definedName name="TECN" localSheetId="10">DATE(YEAR('LOCALIZACIÓN (2)'!Loan_Start),MONTH('LOCALIZACIÓN (2)'!Loan_Start)+Payment_Number,DAY('LOCALIZACIÓN (2)'!Loan_Start))</definedName>
    <definedName name="TECN">DATE(YEAR(Loan_Start),MONTH(Loan_Start)+Payment_Number,DAY(Loan_Start))</definedName>
    <definedName name="tecpro06" localSheetId="31">[9]Gastos!#REF!</definedName>
    <definedName name="tecpro06">[9]Gastos!#REF!</definedName>
    <definedName name="TEE_2_____2____P.V.C" localSheetId="11">#REF!</definedName>
    <definedName name="TEE_2_____2____P.V.C" localSheetId="12">#REF!</definedName>
    <definedName name="TEE_2_____2____P.V.C" localSheetId="13">#REF!</definedName>
    <definedName name="TEE_2_____2____P.V.C" localSheetId="14">#REF!</definedName>
    <definedName name="TEE_2_____2____P.V.C" localSheetId="15">#REF!</definedName>
    <definedName name="TEE_2_____2____P.V.C" localSheetId="16">#REF!</definedName>
    <definedName name="TEE_2_____2____P.V.C" localSheetId="17">#REF!</definedName>
    <definedName name="TEE_2_____2____P.V.C" localSheetId="18">#REF!</definedName>
    <definedName name="TEE_2_____2____P.V.C" localSheetId="19">#REF!</definedName>
    <definedName name="TEE_2_____2____P.V.C" localSheetId="20">#REF!</definedName>
    <definedName name="TEE_2_____2____P.V.C" localSheetId="29">#REF!</definedName>
    <definedName name="TEE_2_____2____P.V.C" localSheetId="30">#REF!</definedName>
    <definedName name="TEE_2_____2____P.V.C" localSheetId="21">#REF!</definedName>
    <definedName name="TEE_2_____2____P.V.C" localSheetId="22">#REF!</definedName>
    <definedName name="TEE_2_____2____P.V.C" localSheetId="23">#REF!</definedName>
    <definedName name="TEE_2_____2____P.V.C" localSheetId="24">#REF!</definedName>
    <definedName name="TEE_2_____2____P.V.C" localSheetId="25">#REF!</definedName>
    <definedName name="TEE_2_____2____P.V.C" localSheetId="26">#REF!</definedName>
    <definedName name="TEE_2_____2____P.V.C" localSheetId="27">#REF!</definedName>
    <definedName name="TEE_2_____2____P.V.C" localSheetId="28">#REF!</definedName>
    <definedName name="TEE_2_____2____P.V.C" localSheetId="31">#REF!</definedName>
    <definedName name="TEE_2_____2____P.V.C" localSheetId="37">#REF!</definedName>
    <definedName name="TEE_2_____2____P.V.C" localSheetId="10">#REF!</definedName>
    <definedName name="TEE_2_____2____P.V.C">#REF!</definedName>
    <definedName name="TEE_3____3____2____P.V.C" localSheetId="31">#REF!</definedName>
    <definedName name="TEE_3____3____2____P.V.C" localSheetId="37">#REF!</definedName>
    <definedName name="TEE_3____3____2____P.V.C" localSheetId="10">#REF!</definedName>
    <definedName name="TEE_3____3____2____P.V.C">#REF!</definedName>
    <definedName name="TEE_3____3____2____P.V.C_UM" localSheetId="31">#REF!</definedName>
    <definedName name="TEE_3____3____2____P.V.C_UM" localSheetId="37">#REF!</definedName>
    <definedName name="TEE_3____3____2____P.V.C_UM" localSheetId="10">#REF!</definedName>
    <definedName name="TEE_3____3____2____P.V.C_UM">#REF!</definedName>
    <definedName name="TEE_3____3____3____P.V.C" localSheetId="37">#REF!</definedName>
    <definedName name="TEE_3____3____3____P.V.C" localSheetId="10">#REF!</definedName>
    <definedName name="TEE_3____3____3____P.V.C">#REF!</definedName>
    <definedName name="TEE_3__x_3__B_x_B" localSheetId="37">#REF!</definedName>
    <definedName name="TEE_3__x_3__B_x_B" localSheetId="10">#REF!</definedName>
    <definedName name="TEE_3__x_3__B_x_B">#REF!</definedName>
    <definedName name="TEE_4____4____4____P.V.C_UM" localSheetId="37">#REF!</definedName>
    <definedName name="TEE_4____4____4____P.V.C_UM" localSheetId="10">#REF!</definedName>
    <definedName name="TEE_4____4____4____P.V.C_UM">#REF!</definedName>
    <definedName name="TEFLON" localSheetId="37">#REF!</definedName>
    <definedName name="TEFLON" localSheetId="10">#REF!</definedName>
    <definedName name="TEFLON">#REF!</definedName>
    <definedName name="Teja_aluminio">'[21]LISTADO '!$F$27</definedName>
    <definedName name="Teja_thermoacustica">'[26]LISTADO '!$F$102</definedName>
    <definedName name="TEMP2">'[91]Cost Codes'!$B$4:$G$361</definedName>
    <definedName name="test" localSheetId="31">#REF!</definedName>
    <definedName name="test" localSheetId="10">#REF!</definedName>
    <definedName name="test">#REF!</definedName>
    <definedName name="tewst" localSheetId="4"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f" localSheetId="31">#REF!</definedName>
    <definedName name="Tf" localSheetId="37">#REF!</definedName>
    <definedName name="Tf" localSheetId="10">#REF!</definedName>
    <definedName name="Tf">#REF!</definedName>
    <definedName name="Tg" localSheetId="31">#REF!</definedName>
    <definedName name="Tg" localSheetId="37">#REF!</definedName>
    <definedName name="Tg" localSheetId="10">#REF!</definedName>
    <definedName name="Tg">#REF!</definedName>
    <definedName name="Th" localSheetId="37">#REF!</definedName>
    <definedName name="Th" localSheetId="10">#REF!</definedName>
    <definedName name="Th">#REF!</definedName>
    <definedName name="thdh" localSheetId="4"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tj" localSheetId="4"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 localSheetId="37">#REF!</definedName>
    <definedName name="Ti" localSheetId="10">#REF!</definedName>
    <definedName name="Ti">#REF!</definedName>
    <definedName name="tipo" localSheetId="11">'[70]Ejec-1'!$Z$1:$Z$2</definedName>
    <definedName name="tipo" localSheetId="12">'[70]Ejec-1'!$Z$1:$Z$2</definedName>
    <definedName name="tipo" localSheetId="13">'[70]Ejec-1'!$Z$1:$Z$2</definedName>
    <definedName name="tipo" localSheetId="14">'[70]Ejec-1'!$Z$1:$Z$2</definedName>
    <definedName name="tipo" localSheetId="15">'[70]Ejec-1'!$Z$1:$Z$2</definedName>
    <definedName name="tipo" localSheetId="16">'[70]Ejec-1'!$Z$1:$Z$2</definedName>
    <definedName name="tipo" localSheetId="17">'[70]Ejec-1'!$Z$1:$Z$2</definedName>
    <definedName name="tipo" localSheetId="18">'[70]Ejec-1'!$Z$1:$Z$2</definedName>
    <definedName name="tipo" localSheetId="19">'[70]Ejec-1'!$Z$1:$Z$2</definedName>
    <definedName name="tipo" localSheetId="20">'[70]Ejec-1'!$Z$1:$Z$2</definedName>
    <definedName name="tipo" localSheetId="29">'[70]Ejec-1'!$Z$1:$Z$2</definedName>
    <definedName name="tipo" localSheetId="30">'[70]Ejec-1'!$Z$1:$Z$2</definedName>
    <definedName name="tipo" localSheetId="21">'[70]Ejec-1'!$Z$1:$Z$2</definedName>
    <definedName name="tipo" localSheetId="22">'[70]Ejec-1'!$Z$1:$Z$2</definedName>
    <definedName name="tipo" localSheetId="23">'[70]Ejec-1'!$Z$1:$Z$2</definedName>
    <definedName name="tipo" localSheetId="24">'[70]Ejec-1'!$Z$1:$Z$2</definedName>
    <definedName name="tipo" localSheetId="25">'[70]Ejec-1'!$Z$1:$Z$2</definedName>
    <definedName name="tipo" localSheetId="26">'[70]Ejec-1'!$Z$1:$Z$2</definedName>
    <definedName name="tipo" localSheetId="27">'[70]Ejec-1'!$Z$1:$Z$2</definedName>
    <definedName name="tipo" localSheetId="28">'[70]Ejec-1'!$Z$1:$Z$2</definedName>
    <definedName name="Tipo" localSheetId="31">[151]Sheet1!$A$2:$A$6</definedName>
    <definedName name="tipo" localSheetId="42">'[70]Ejec-1'!$Z$1:$Z$2</definedName>
    <definedName name="tipo" localSheetId="39">'[70]Ejec-1'!$Z$1:$Z$2</definedName>
    <definedName name="tipo">'[71]Ejec-1'!$Z$1:$Z$2</definedName>
    <definedName name="tipo_pintura" localSheetId="31">#REF!</definedName>
    <definedName name="tipo_pintura" localSheetId="10">#REF!</definedName>
    <definedName name="tipo_pintura">#REF!</definedName>
    <definedName name="tipov" localSheetId="31">#REF!</definedName>
    <definedName name="tipov" localSheetId="10">#REF!</definedName>
    <definedName name="tipov">#REF!</definedName>
    <definedName name="TIT" localSheetId="31">#REF!</definedName>
    <definedName name="TIT" localSheetId="10">#REF!</definedName>
    <definedName name="TIT">#REF!</definedName>
    <definedName name="titi">#N/A</definedName>
    <definedName name="Titlepb" localSheetId="31" hidden="1">#REF!</definedName>
    <definedName name="Titlepb" localSheetId="10" hidden="1">#REF!</definedName>
    <definedName name="Titlepb" hidden="1">#REF!</definedName>
    <definedName name="TITO">#N/A</definedName>
    <definedName name="TITOF">#N/A</definedName>
    <definedName name="TITU" localSheetId="31">#REF!</definedName>
    <definedName name="TITU" localSheetId="10">#REF!</definedName>
    <definedName name="TITU">#REF!</definedName>
    <definedName name="TITULO" localSheetId="43">#REF!</definedName>
    <definedName name="TITULO" localSheetId="31">#REF!</definedName>
    <definedName name="TITULO" localSheetId="38">#REF!</definedName>
    <definedName name="TITULO" localSheetId="37">#REF!</definedName>
    <definedName name="TITULO" localSheetId="41">#REF!</definedName>
    <definedName name="TITULO" localSheetId="10">#REF!</definedName>
    <definedName name="TITULO">#REF!</definedName>
    <definedName name="Titulos_a_imprimir" localSheetId="31">#REF!</definedName>
    <definedName name="Titulos_a_imprimir" localSheetId="10">#REF!</definedName>
    <definedName name="Titulos_a_imprimir">#REF!</definedName>
    <definedName name="_xlnm.Print_Titles" localSheetId="43">Cargas!$3:$6</definedName>
    <definedName name="_xlnm.Print_Titles" localSheetId="37">Interventoría!$5:$5</definedName>
    <definedName name="_xlnm.Print_Titles" localSheetId="48">Seguimiento!$13:$15</definedName>
    <definedName name="_xlnm.Print_Titles">#N/A</definedName>
    <definedName name="Títulos_a_imprimir_IM" localSheetId="11">#REF!,#REF!</definedName>
    <definedName name="Títulos_a_imprimir_IM" localSheetId="12">#REF!,#REF!</definedName>
    <definedName name="Títulos_a_imprimir_IM" localSheetId="13">#REF!,#REF!</definedName>
    <definedName name="Títulos_a_imprimir_IM" localSheetId="14">#REF!,#REF!</definedName>
    <definedName name="Títulos_a_imprimir_IM" localSheetId="15">#REF!,#REF!</definedName>
    <definedName name="Títulos_a_imprimir_IM" localSheetId="16">#REF!,#REF!</definedName>
    <definedName name="Títulos_a_imprimir_IM" localSheetId="17">#REF!,#REF!</definedName>
    <definedName name="Títulos_a_imprimir_IM" localSheetId="18">#REF!,#REF!</definedName>
    <definedName name="Títulos_a_imprimir_IM" localSheetId="19">#REF!,#REF!</definedName>
    <definedName name="Títulos_a_imprimir_IM" localSheetId="20">#REF!,#REF!</definedName>
    <definedName name="Títulos_a_imprimir_IM" localSheetId="29">#REF!,#REF!</definedName>
    <definedName name="Títulos_a_imprimir_IM" localSheetId="30">#REF!,#REF!</definedName>
    <definedName name="Títulos_a_imprimir_IM" localSheetId="21">#REF!,#REF!</definedName>
    <definedName name="Títulos_a_imprimir_IM" localSheetId="22">#REF!,#REF!</definedName>
    <definedName name="Títulos_a_imprimir_IM" localSheetId="23">#REF!,#REF!</definedName>
    <definedName name="Títulos_a_imprimir_IM" localSheetId="24">#REF!,#REF!</definedName>
    <definedName name="Títulos_a_imprimir_IM" localSheetId="25">#REF!,#REF!</definedName>
    <definedName name="Títulos_a_imprimir_IM" localSheetId="26">#REF!,#REF!</definedName>
    <definedName name="Títulos_a_imprimir_IM" localSheetId="27">#REF!,#REF!</definedName>
    <definedName name="Títulos_a_imprimir_IM" localSheetId="28">#REF!,#REF!</definedName>
    <definedName name="Títulos_a_imprimir_IM" localSheetId="43">#REF!,#REF!</definedName>
    <definedName name="Títulos_a_imprimir_IM" localSheetId="31">#REF!</definedName>
    <definedName name="Títulos_a_imprimir_IM" localSheetId="38">#REF!,#REF!</definedName>
    <definedName name="Títulos_a_imprimir_IM" localSheetId="37">#REF!,#REF!</definedName>
    <definedName name="Títulos_a_imprimir_IM" localSheetId="41">#REF!,#REF!</definedName>
    <definedName name="Títulos_a_imprimir_IM" localSheetId="10">#REF!,#REF!</definedName>
    <definedName name="Títulos_a_imprimir_IM" localSheetId="40">#REF!,#REF!</definedName>
    <definedName name="Títulos_a_imprimir_IM" localSheetId="36">#REF!,#REF!</definedName>
    <definedName name="Títulos_a_imprimir_IM">#REF!,#REF!</definedName>
    <definedName name="Tj" localSheetId="43">#REF!</definedName>
    <definedName name="Tj" localSheetId="31">#REF!</definedName>
    <definedName name="Tj" localSheetId="38">#REF!</definedName>
    <definedName name="Tj" localSheetId="37">#REF!</definedName>
    <definedName name="Tj" localSheetId="41">#REF!</definedName>
    <definedName name="Tj" localSheetId="10">#REF!</definedName>
    <definedName name="Tj" localSheetId="40">#REF!</definedName>
    <definedName name="Tj" localSheetId="36">#REF!</definedName>
    <definedName name="Tj">#REF!</definedName>
    <definedName name="Tk" localSheetId="43">#REF!</definedName>
    <definedName name="Tk" localSheetId="31">#REF!</definedName>
    <definedName name="Tk" localSheetId="38">#REF!</definedName>
    <definedName name="Tk" localSheetId="37">#REF!</definedName>
    <definedName name="Tk" localSheetId="41">#REF!</definedName>
    <definedName name="Tk" localSheetId="10">#REF!</definedName>
    <definedName name="Tk">#REF!</definedName>
    <definedName name="TL" localSheetId="11">#REF!</definedName>
    <definedName name="TL" localSheetId="12">#REF!</definedName>
    <definedName name="TL" localSheetId="13">#REF!</definedName>
    <definedName name="TL" localSheetId="14">#REF!</definedName>
    <definedName name="TL" localSheetId="15">#REF!</definedName>
    <definedName name="TL" localSheetId="16">#REF!</definedName>
    <definedName name="TL" localSheetId="17">#REF!</definedName>
    <definedName name="TL" localSheetId="18">#REF!</definedName>
    <definedName name="TL" localSheetId="19">#REF!</definedName>
    <definedName name="TL" localSheetId="20">#REF!</definedName>
    <definedName name="TL" localSheetId="29">#REF!</definedName>
    <definedName name="TL" localSheetId="30">#REF!</definedName>
    <definedName name="TL" localSheetId="21">#REF!</definedName>
    <definedName name="TL" localSheetId="22">#REF!</definedName>
    <definedName name="TL" localSheetId="23">#REF!</definedName>
    <definedName name="TL" localSheetId="24">#REF!</definedName>
    <definedName name="TL" localSheetId="25">#REF!</definedName>
    <definedName name="TL" localSheetId="26">#REF!</definedName>
    <definedName name="TL" localSheetId="27">#REF!</definedName>
    <definedName name="TL" localSheetId="28">#REF!</definedName>
    <definedName name="TL" localSheetId="10">#REF!</definedName>
    <definedName name="TL">#REF!</definedName>
    <definedName name="Tll" localSheetId="37">#REF!</definedName>
    <definedName name="Tll" localSheetId="10">#REF!</definedName>
    <definedName name="Tll">#REF!</definedName>
    <definedName name="Tm" localSheetId="37">#REF!</definedName>
    <definedName name="Tm" localSheetId="10">#REF!</definedName>
    <definedName name="Tm">#REF!</definedName>
    <definedName name="Tn" localSheetId="37">#REF!</definedName>
    <definedName name="Tn" localSheetId="10">#REF!</definedName>
    <definedName name="Tn">#REF!</definedName>
    <definedName name="Tñ" localSheetId="37">#REF!</definedName>
    <definedName name="Tñ" localSheetId="10">#REF!</definedName>
    <definedName name="Tñ">#REF!</definedName>
    <definedName name="To" localSheetId="37">#REF!</definedName>
    <definedName name="To" localSheetId="10">#REF!</definedName>
    <definedName name="To">#REF!</definedName>
    <definedName name="Toma_corriente_dobles_polo_tierra">'[26]LISTADO '!$F$76</definedName>
    <definedName name="TORNILLO_3" localSheetId="11">#REF!</definedName>
    <definedName name="TORNILLO_3" localSheetId="12">#REF!</definedName>
    <definedName name="TORNILLO_3" localSheetId="13">#REF!</definedName>
    <definedName name="TORNILLO_3" localSheetId="14">#REF!</definedName>
    <definedName name="TORNILLO_3" localSheetId="15">#REF!</definedName>
    <definedName name="TORNILLO_3" localSheetId="16">#REF!</definedName>
    <definedName name="TORNILLO_3" localSheetId="17">#REF!</definedName>
    <definedName name="TORNILLO_3" localSheetId="18">#REF!</definedName>
    <definedName name="TORNILLO_3" localSheetId="19">#REF!</definedName>
    <definedName name="TORNILLO_3" localSheetId="20">#REF!</definedName>
    <definedName name="TORNILLO_3" localSheetId="29">#REF!</definedName>
    <definedName name="TORNILLO_3" localSheetId="30">#REF!</definedName>
    <definedName name="TORNILLO_3" localSheetId="21">#REF!</definedName>
    <definedName name="TORNILLO_3" localSheetId="22">#REF!</definedName>
    <definedName name="TORNILLO_3" localSheetId="23">#REF!</definedName>
    <definedName name="TORNILLO_3" localSheetId="24">#REF!</definedName>
    <definedName name="TORNILLO_3" localSheetId="25">#REF!</definedName>
    <definedName name="TORNILLO_3" localSheetId="26">#REF!</definedName>
    <definedName name="TORNILLO_3" localSheetId="27">#REF!</definedName>
    <definedName name="TORNILLO_3" localSheetId="28">#REF!</definedName>
    <definedName name="TORNILLO_3" localSheetId="31">#REF!</definedName>
    <definedName name="TORNILLO_3" localSheetId="37">#REF!</definedName>
    <definedName name="TORNILLO_3" localSheetId="10">#REF!</definedName>
    <definedName name="TORNILLO_3">#REF!</definedName>
    <definedName name="TORNILLOS_2.5" localSheetId="31">#REF!</definedName>
    <definedName name="TORNILLOS_2.5" localSheetId="37">#REF!</definedName>
    <definedName name="TORNILLOS_2.5" localSheetId="10">#REF!</definedName>
    <definedName name="TORNILLOS_2.5">#REF!</definedName>
    <definedName name="tortas" localSheetId="4"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 localSheetId="31">#REF!</definedName>
    <definedName name="TOT" localSheetId="10">#REF!</definedName>
    <definedName name="TOT">#REF!</definedName>
    <definedName name="Tot_Con_Ins" localSheetId="31">[65]W_OPEX!#REF!</definedName>
    <definedName name="Tot_Con_Ins">[65]W_OPEX!#REF!</definedName>
    <definedName name="Tot_EA_CAPEX" localSheetId="31">[65]W_CAPEX!#REF!</definedName>
    <definedName name="Tot_EA_CAPEX">[65]W_CAPEX!#REF!</definedName>
    <definedName name="Tot_Elect" localSheetId="31">'[167]5. ELECTRICO'!#REF!</definedName>
    <definedName name="Tot_Elect">'[167]5. ELECTRICO'!#REF!</definedName>
    <definedName name="Tot_Elect1" localSheetId="31">'[168]5. ELECTRICO'!#REF!</definedName>
    <definedName name="Tot_Elect1">'[168]5. ELECTRICO'!#REF!</definedName>
    <definedName name="Tot_Ops_Ins">[65]W_OPEX!#REF!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9">#REF!</definedName>
    <definedName name="TOTAL" localSheetId="3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31">#REF!</definedName>
    <definedName name="TOTAL" localSheetId="37">#REF!</definedName>
    <definedName name="TOTAL" localSheetId="10">#REF!</definedName>
    <definedName name="TOTAL">#REF!</definedName>
    <definedName name="TOTAL_CIVIL" localSheetId="31">#REF!</definedName>
    <definedName name="TOTAL_CIVIL" localSheetId="10">#REF!</definedName>
    <definedName name="TOTAL_CIVIL">#REF!</definedName>
    <definedName name="TOTAL_ELECTRICO" localSheetId="31">'[167]5. ELECTRICO'!#REF!</definedName>
    <definedName name="TOTAL_ELECTRICO">'[167]5. ELECTRICO'!#REF!</definedName>
    <definedName name="Total_Interest" localSheetId="31">#REF!</definedName>
    <definedName name="Total_Interest" localSheetId="10">#REF!</definedName>
    <definedName name="Total_Interest">#REF!</definedName>
    <definedName name="Total_Pay" localSheetId="31">#REF!</definedName>
    <definedName name="Total_Pay" localSheetId="10">#REF!</definedName>
    <definedName name="Total_Pay">#REF!</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9">Scheduled_Payment+Extra_Payment</definedName>
    <definedName name="Total_Payment" localSheetId="3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4">Scheduled_Payment+Extra_Payment</definedName>
    <definedName name="Total_Payment" localSheetId="31">Scheduled_Payment+Extra_Payment</definedName>
    <definedName name="Total_Payment" localSheetId="41">Scheduled_Payment+Extra_Payment</definedName>
    <definedName name="Total_Payment" localSheetId="10">Scheduled_Payment+Extra_Payment</definedName>
    <definedName name="Total_Payment">Scheduled_Payment+Extra_Payment</definedName>
    <definedName name="TOTAL_SERVICIOS" localSheetId="4">#REF!</definedName>
    <definedName name="TOTAL_SERVICIOS" localSheetId="31">#REF!</definedName>
    <definedName name="TOTAL_SERVICIOS" localSheetId="41">#REF!</definedName>
    <definedName name="TOTAL_SERVICIOS" localSheetId="10">#REF!</definedName>
    <definedName name="TOTAL_SERVICIOS">#REF!</definedName>
    <definedName name="TOTALAFIR4006" localSheetId="31">#REF!</definedName>
    <definedName name="TOTALAFIR4006" localSheetId="10">#REF!</definedName>
    <definedName name="TOTALAFIR4006">#REF!</definedName>
    <definedName name="TOTALAFIR4006A" localSheetId="31">#REF!</definedName>
    <definedName name="TOTALAFIR4006A" localSheetId="10">#REF!</definedName>
    <definedName name="TOTALAFIR4006A">#REF!</definedName>
    <definedName name="TOTALAFIR40CN01" localSheetId="31">#REF!</definedName>
    <definedName name="TOTALAFIR40CN01" localSheetId="10">#REF!</definedName>
    <definedName name="TOTALAFIR40CN01">#REF!</definedName>
    <definedName name="TOTALAFIR55CN01" localSheetId="31">#REF!</definedName>
    <definedName name="TOTALAFIR55CN01" localSheetId="10">#REF!</definedName>
    <definedName name="TOTALAFIR55CN01">#REF!</definedName>
    <definedName name="TOTALAFIR55CN03" localSheetId="31">#REF!</definedName>
    <definedName name="TOTALAFIR55CN03" localSheetId="10">#REF!</definedName>
    <definedName name="TOTALAFIR55CN03">#REF!</definedName>
    <definedName name="TOTALAFIR5607" localSheetId="31">#REF!</definedName>
    <definedName name="TOTALAFIR5607" localSheetId="10">#REF!</definedName>
    <definedName name="TOTALAFIR5607">#REF!</definedName>
    <definedName name="TotalBidCost" localSheetId="31">#REF!</definedName>
    <definedName name="TotalBidCost" localSheetId="10">#REF!</definedName>
    <definedName name="TotalBidCost">#REF!</definedName>
    <definedName name="TotalCost" localSheetId="31">#REF!</definedName>
    <definedName name="TotalCost" localSheetId="10">#REF!</definedName>
    <definedName name="TotalCost">#REF!</definedName>
    <definedName name="TotalCostosDirectos" localSheetId="31">#REF!</definedName>
    <definedName name="TotalCostosDirectos" localSheetId="10">#REF!</definedName>
    <definedName name="TotalCostosDirectos">#REF!</definedName>
    <definedName name="totales" localSheetId="31">#REF!</definedName>
    <definedName name="totales" localSheetId="10">#REF!</definedName>
    <definedName name="totales">#REF!</definedName>
    <definedName name="TOTALITEM1.1" localSheetId="31">'[16]A.P.U'!#REF!</definedName>
    <definedName name="TOTALITEM1.1">'[16]A.P.U'!#REF!</definedName>
    <definedName name="TOTALITEM1.1.1" localSheetId="31">'[16]A.P.U'!#REF!</definedName>
    <definedName name="TOTALITEM1.1.1">'[16]A.P.U'!#REF!</definedName>
    <definedName name="TOTALITEM1.1.2" localSheetId="31">'[16]A.P.U'!#REF!</definedName>
    <definedName name="TOTALITEM1.1.2">'[16]A.P.U'!#REF!</definedName>
    <definedName name="TOTALITEM1.1.3" localSheetId="31">'[16]A.P.U'!#REF!</definedName>
    <definedName name="TOTALITEM1.1.3">'[16]A.P.U'!#REF!</definedName>
    <definedName name="TOTALITEM1.1.4" localSheetId="31">'[16]A.P.U'!#REF!</definedName>
    <definedName name="TOTALITEM1.1.4">'[16]A.P.U'!#REF!</definedName>
    <definedName name="TOTALITEM1.2.1">'[16]A.P.U'!#REF!</definedName>
    <definedName name="TOTALITEM1.2.2">'[16]A.P.U'!#REF!</definedName>
    <definedName name="TOTALITEM1.2.3">'[16]A.P.U'!#REF!</definedName>
    <definedName name="TOTALITEM1.2.4">'[16]A.P.U'!#REF!</definedName>
    <definedName name="TOTALITEM1.2.5">'[16]A.P.U'!#REF!</definedName>
    <definedName name="TOTALITEM1.2.6">'[16]A.P.U'!#REF!</definedName>
    <definedName name="TOTALITEM1.3.1">'[16]A.P.U'!#REF!</definedName>
    <definedName name="TOTALITEM1.4">'[16]A.P.U'!#REF!</definedName>
    <definedName name="TOTALITEM1.5">'[16]A.P.U'!#REF!</definedName>
    <definedName name="TOTALITEM1.6">'[16]A.P.U'!#REF!</definedName>
    <definedName name="TOTALITEM1.7">'[16]A.P.U'!#REF!</definedName>
    <definedName name="TOTALITEM1.8">'[16]A.P.U'!#REF!</definedName>
    <definedName name="TOTALITEM10.1">'[16]A.P.U'!#REF!</definedName>
    <definedName name="TOTALITEM11.1">'[16]A.P.U'!#REF!</definedName>
    <definedName name="TOTALITEM11.2">'[16]A.P.U'!#REF!</definedName>
    <definedName name="TOTALITEM11.3">'[16]A.P.U'!#REF!</definedName>
    <definedName name="TOTALITEM11.4">'[16]A.P.U'!#REF!</definedName>
    <definedName name="TOTALITEM11.5">'[16]A.P.U'!#REF!</definedName>
    <definedName name="TOTALITEM11.6">'[16]A.P.U'!#REF!</definedName>
    <definedName name="TOTALITEM12.1">'[16]A.P.U'!#REF!</definedName>
    <definedName name="TOTALITEM12.10">'[16]A.P.U'!#REF!</definedName>
    <definedName name="TOTALITEM12.2">'[16]A.P.U'!#REF!</definedName>
    <definedName name="TOTALITEM12.3">'[16]A.P.U'!#REF!</definedName>
    <definedName name="TOTALITEM12.4">'[16]A.P.U'!#REF!</definedName>
    <definedName name="TOTALITEM12.5">'[16]A.P.U'!#REF!</definedName>
    <definedName name="TOTALITEM12.6">'[16]A.P.U'!#REF!</definedName>
    <definedName name="TOTALITEM12.7">'[16]A.P.U'!#REF!</definedName>
    <definedName name="TOTALITEM12.8">'[16]A.P.U'!#REF!</definedName>
    <definedName name="TOTALITEM12.9">'[16]A.P.U'!#REF!</definedName>
    <definedName name="TOTALITEM13.1.1">'[16]A.P.U'!#REF!</definedName>
    <definedName name="TOTALITEM13.1.2">'[16]A.P.U'!#REF!</definedName>
    <definedName name="TOTALITEM13.1.3">'[16]A.P.U'!#REF!</definedName>
    <definedName name="TOTALITEM13.2.2">'[16]A.P.U'!#REF!</definedName>
    <definedName name="TOTALITEM14.2">'[16]A.P.U'!#REF!</definedName>
    <definedName name="TOTALITEM14.3">'[16]A.P.U'!#REF!</definedName>
    <definedName name="TOTALITEM14.4">'[16]A.P.U'!#REF!</definedName>
    <definedName name="TOTALITEM14.5">'[16]A.P.U'!#REF!</definedName>
    <definedName name="TOTALITEM14.6">'[16]A.P.U'!#REF!</definedName>
    <definedName name="TOTALITEM15">'[16]A.P.U'!#REF!</definedName>
    <definedName name="TOTALITEM16">'[16]A.P.U'!#REF!</definedName>
    <definedName name="TOTALITEM2.1">'[16]A.P.U'!#REF!</definedName>
    <definedName name="TOTALITEM2.10">'[16]A.P.U'!#REF!</definedName>
    <definedName name="TOTALITEM2.11.1">'[16]A.P.U'!#REF!</definedName>
    <definedName name="TOTALITEM2.11.2">'[16]A.P.U'!#REF!</definedName>
    <definedName name="TOTALITEM2.12.1">'[16]A.P.U'!#REF!</definedName>
    <definedName name="TOTALITEM2.2">'[16]A.P.U'!#REF!</definedName>
    <definedName name="TOTALITEM2.3">'[16]A.P.U'!#REF!</definedName>
    <definedName name="TOTALITEM2.4">'[16]A.P.U'!#REF!</definedName>
    <definedName name="TOTALITEM2.5">'[16]A.P.U'!#REF!</definedName>
    <definedName name="TOTALITEM2.6">'[16]A.P.U'!#REF!</definedName>
    <definedName name="TOTALITEM2.7">'[16]A.P.U'!#REF!</definedName>
    <definedName name="TOTALITEM3.1.1">'[16]A.P.U'!#REF!</definedName>
    <definedName name="TOTALITEM3.1.2">'[16]A.P.U'!#REF!</definedName>
    <definedName name="TOTALITEM3.2">'[16]A.P.U'!#REF!</definedName>
    <definedName name="TOTALITEM3.3">'[16]A.P.U'!#REF!</definedName>
    <definedName name="TOTALITEM3.4.1">'[16]A.P.U'!#REF!</definedName>
    <definedName name="TOTALITEM3.4.2">'[16]A.P.U'!#REF!</definedName>
    <definedName name="TOTALITEM3.4.3">'[16]A.P.U'!#REF!</definedName>
    <definedName name="TOTALITEM3.5.1">'[16]A.P.U'!#REF!</definedName>
    <definedName name="TOTALITEM3.5.2">'[16]A.P.U'!#REF!</definedName>
    <definedName name="TOTALITEM3.5.3">'[16]A.P.U'!#REF!</definedName>
    <definedName name="TOTALITEM4.1.2">'[16]A.P.U'!#REF!</definedName>
    <definedName name="TOTALITEM4.1.3">'[16]A.P.U'!#REF!</definedName>
    <definedName name="TOTALITEM4.1.4">'[16]A.P.U'!#REF!</definedName>
    <definedName name="TOTALITEM4.2">'[16]A.P.U'!#REF!</definedName>
    <definedName name="TOTALITEM4.3">'[16]A.P.U'!#REF!</definedName>
    <definedName name="TOTALITEM4.4">'[16]A.P.U'!#REF!</definedName>
    <definedName name="TOTALITEM4.5">'[16]A.P.U'!#REF!</definedName>
    <definedName name="TOTALITEM4.6">'[16]A.P.U'!#REF!</definedName>
    <definedName name="TOTALITEM5.1">'[16]A.P.U'!#REF!</definedName>
    <definedName name="TOTALITEM5.2">'[16]A.P.U'!#REF!</definedName>
    <definedName name="TOTALITEM5.3">'[16]A.P.U'!#REF!</definedName>
    <definedName name="TOTALITEM5.4">'[16]A.P.U'!#REF!</definedName>
    <definedName name="TOTALITEM6.1">'[16]A.P.U'!#REF!</definedName>
    <definedName name="TOTALITEM6.2">'[16]A.P.U'!#REF!</definedName>
    <definedName name="TOTALITEM6.3">'[16]A.P.U'!#REF!</definedName>
    <definedName name="TOTALITEM7.1">'[16]A.P.U'!#REF!</definedName>
    <definedName name="TOTALITEM7.2">'[16]A.P.U'!#REF!</definedName>
    <definedName name="TOTALITEM7.3">'[16]A.P.U'!#REF!</definedName>
    <definedName name="TOTALITEM7.4">'[16]A.P.U'!#REF!</definedName>
    <definedName name="TOTALITEM7.5">'[16]A.P.U'!#REF!</definedName>
    <definedName name="TOTALITEM8.1">'[16]A.P.U'!#REF!</definedName>
    <definedName name="TOTALITEM8.2">'[16]A.P.U'!#REF!</definedName>
    <definedName name="TOTALITEM8.3">'[16]A.P.U'!#REF!</definedName>
    <definedName name="TOTALITEM8.4">'[16]A.P.U'!#REF!</definedName>
    <definedName name="TOTALITEM8.5">'[16]A.P.U'!#REF!</definedName>
    <definedName name="TOTALITEM8.6">'[16]A.P.U'!#REF!</definedName>
    <definedName name="TOTALITEM8.7">'[16]A.P.U'!#REF!</definedName>
    <definedName name="TOTALITEM8.8">'[16]A.P.U'!#REF!</definedName>
    <definedName name="TOTALITEM9.1">'[16]A.P.U'!#REF!</definedName>
    <definedName name="TOTALITEM9.2">'[16]A.P.U'!#REF!</definedName>
    <definedName name="TOTALITEM9.3">'[16]A.P.U'!#REF!</definedName>
    <definedName name="TOTALITEM9.4">'[16]A.P.U'!#REF!</definedName>
    <definedName name="TOTALITEM9.5">'[16]A.P.U'!#REF!</definedName>
    <definedName name="TOTALITEM9.6">'[16]A.P.U'!#REF!</definedName>
    <definedName name="TOTALITEM9.7">'[16]A.P.U'!#REF!</definedName>
    <definedName name="TOTALITEM9.8">'[16]A.P.U'!#REF!</definedName>
    <definedName name="TotalItemsCost" localSheetId="31">#REF!</definedName>
    <definedName name="TotalItemsCost" localSheetId="10">#REF!</definedName>
    <definedName name="TotalItemsCost">#REF!</definedName>
    <definedName name="TOTALITEN1.2.4" localSheetId="31">'[16]A.P.U'!#REF!</definedName>
    <definedName name="TOTALITEN1.2.4">'[16]A.P.U'!#REF!</definedName>
    <definedName name="TOTALPAV4006" localSheetId="31">#REF!</definedName>
    <definedName name="TOTALPAV4006" localSheetId="10">#REF!</definedName>
    <definedName name="TOTALPAV4006">#REF!</definedName>
    <definedName name="TOTALPAV4006A" localSheetId="31">#REF!</definedName>
    <definedName name="TOTALPAV4006A" localSheetId="10">#REF!</definedName>
    <definedName name="TOTALPAV4006A">#REF!</definedName>
    <definedName name="TOTALPAV40CN01" localSheetId="31">#REF!</definedName>
    <definedName name="TOTALPAV40CN01" localSheetId="10">#REF!</definedName>
    <definedName name="TOTALPAV40CN01">#REF!</definedName>
    <definedName name="TOTALPAV40CNA" localSheetId="31">#REF!</definedName>
    <definedName name="TOTALPAV40CNA" localSheetId="10">#REF!</definedName>
    <definedName name="TOTALPAV40CNA">#REF!</definedName>
    <definedName name="TOTALPAV40CNB" localSheetId="31">#REF!</definedName>
    <definedName name="TOTALPAV40CNB" localSheetId="10">#REF!</definedName>
    <definedName name="TOTALPAV40CNB">#REF!</definedName>
    <definedName name="TOTALPAV55CN01" localSheetId="31">#REF!</definedName>
    <definedName name="TOTALPAV55CN01" localSheetId="10">#REF!</definedName>
    <definedName name="TOTALPAV55CN01">#REF!</definedName>
    <definedName name="TOTALPAV55CN03" localSheetId="31">#REF!</definedName>
    <definedName name="TOTALPAV55CN03" localSheetId="10">#REF!</definedName>
    <definedName name="TOTALPAV55CN03">#REF!</definedName>
    <definedName name="TOTALPAV55CNO3" localSheetId="31">#REF!</definedName>
    <definedName name="TOTALPAV55CNO3" localSheetId="10">#REF!</definedName>
    <definedName name="TOTALPAV55CNO3">#REF!</definedName>
    <definedName name="TOTALPAV5607" localSheetId="31">#REF!</definedName>
    <definedName name="TOTALPAV5607" localSheetId="10">#REF!</definedName>
    <definedName name="TOTALPAV5607">#REF!</definedName>
    <definedName name="TotalPickedCost" localSheetId="31">#REF!</definedName>
    <definedName name="TotalPickedCost" localSheetId="10">#REF!</definedName>
    <definedName name="TotalPickedCost">#REF!</definedName>
    <definedName name="TotEquipos1.1.3" localSheetId="31">#REF!</definedName>
    <definedName name="TotEquipos1.1.3" localSheetId="10">#REF!</definedName>
    <definedName name="TotEquipos1.1.3">#REF!</definedName>
    <definedName name="TotEquipos1.2.2.10" localSheetId="31">#REF!</definedName>
    <definedName name="TotEquipos1.2.2.10" localSheetId="10">#REF!</definedName>
    <definedName name="TotEquipos1.2.2.10">#REF!</definedName>
    <definedName name="TotEquipos1.2.2.11" localSheetId="31">#REF!</definedName>
    <definedName name="TotEquipos1.2.2.11" localSheetId="10">#REF!</definedName>
    <definedName name="TotEquipos1.2.2.11">#REF!</definedName>
    <definedName name="TotEquipos1.2.2.3" localSheetId="31">#REF!</definedName>
    <definedName name="TotEquipos1.2.2.3" localSheetId="10">#REF!</definedName>
    <definedName name="TotEquipos1.2.2.3">#REF!</definedName>
    <definedName name="TotEquipos1.2.2.4" localSheetId="31">#REF!</definedName>
    <definedName name="TotEquipos1.2.2.4" localSheetId="10">#REF!</definedName>
    <definedName name="TotEquipos1.2.2.4">#REF!</definedName>
    <definedName name="TotEquipos1.2.2.5" localSheetId="31">#REF!</definedName>
    <definedName name="TotEquipos1.2.2.5" localSheetId="10">#REF!</definedName>
    <definedName name="TotEquipos1.2.2.5">#REF!</definedName>
    <definedName name="TotEquipos1.2.2.6" localSheetId="31">#REF!</definedName>
    <definedName name="TotEquipos1.2.2.6" localSheetId="10">#REF!</definedName>
    <definedName name="TotEquipos1.2.2.6">#REF!</definedName>
    <definedName name="TotEquipos1.2.2.7" localSheetId="31">#REF!</definedName>
    <definedName name="TotEquipos1.2.2.7" localSheetId="10">#REF!</definedName>
    <definedName name="TotEquipos1.2.2.7">#REF!</definedName>
    <definedName name="TotEquipos1.2.2.8" localSheetId="31">#REF!</definedName>
    <definedName name="TotEquipos1.2.2.8" localSheetId="10">#REF!</definedName>
    <definedName name="TotEquipos1.2.2.8">#REF!</definedName>
    <definedName name="TotEquipos1.2.2.9" localSheetId="31">#REF!</definedName>
    <definedName name="TotEquipos1.2.2.9" localSheetId="10">#REF!</definedName>
    <definedName name="TotEquipos1.2.2.9">#REF!</definedName>
    <definedName name="TotEquipos1.2.3.1" localSheetId="31">#REF!</definedName>
    <definedName name="TotEquipos1.2.3.1" localSheetId="10">#REF!</definedName>
    <definedName name="TotEquipos1.2.3.1">#REF!</definedName>
    <definedName name="TotEquipos1.2.3.3" localSheetId="31">#REF!</definedName>
    <definedName name="TotEquipos1.2.3.3" localSheetId="10">#REF!</definedName>
    <definedName name="TotEquipos1.2.3.3">#REF!</definedName>
    <definedName name="TotEquipos1.2.3.4" localSheetId="31">#REF!</definedName>
    <definedName name="TotEquipos1.2.3.4" localSheetId="10">#REF!</definedName>
    <definedName name="TotEquipos1.2.3.4">#REF!</definedName>
    <definedName name="TotEquipos1.3.2" localSheetId="31">#REF!</definedName>
    <definedName name="TotEquipos1.3.2" localSheetId="10">#REF!</definedName>
    <definedName name="TotEquipos1.3.2">#REF!</definedName>
    <definedName name="TotManodeobra1.1.3" localSheetId="31">#REF!</definedName>
    <definedName name="TotManodeobra1.1.3" localSheetId="10">#REF!</definedName>
    <definedName name="TotManodeobra1.1.3">#REF!</definedName>
    <definedName name="TotManodeobra1.2.2.10" localSheetId="31">#REF!</definedName>
    <definedName name="TotManodeobra1.2.2.10" localSheetId="10">#REF!</definedName>
    <definedName name="TotManodeobra1.2.2.10">#REF!</definedName>
    <definedName name="TotManodeobra1.2.2.11" localSheetId="31">#REF!</definedName>
    <definedName name="TotManodeobra1.2.2.11" localSheetId="10">#REF!</definedName>
    <definedName name="TotManodeobra1.2.2.11">#REF!</definedName>
    <definedName name="TotManodeobra1.2.2.3" localSheetId="31">#REF!</definedName>
    <definedName name="TotManodeobra1.2.2.3" localSheetId="10">#REF!</definedName>
    <definedName name="TotManodeobra1.2.2.3">#REF!</definedName>
    <definedName name="TotManodeobra1.2.2.4" localSheetId="31">#REF!</definedName>
    <definedName name="TotManodeobra1.2.2.4" localSheetId="10">#REF!</definedName>
    <definedName name="TotManodeobra1.2.2.4">#REF!</definedName>
    <definedName name="TotManodeobra1.2.2.5" localSheetId="31">#REF!</definedName>
    <definedName name="TotManodeobra1.2.2.5" localSheetId="10">#REF!</definedName>
    <definedName name="TotManodeobra1.2.2.5">#REF!</definedName>
    <definedName name="TotManodeobra1.2.2.6" localSheetId="31">#REF!</definedName>
    <definedName name="TotManodeobra1.2.2.6" localSheetId="10">#REF!</definedName>
    <definedName name="TotManodeobra1.2.2.6">#REF!</definedName>
    <definedName name="TotManodeobra1.2.2.7" localSheetId="31">#REF!</definedName>
    <definedName name="TotManodeobra1.2.2.7" localSheetId="10">#REF!</definedName>
    <definedName name="TotManodeobra1.2.2.7">#REF!</definedName>
    <definedName name="TotManodeobra1.2.2.8" localSheetId="31">#REF!</definedName>
    <definedName name="TotManodeobra1.2.2.8" localSheetId="10">#REF!</definedName>
    <definedName name="TotManodeobra1.2.2.8">#REF!</definedName>
    <definedName name="TotManodeobra1.2.2.9" localSheetId="31">#REF!</definedName>
    <definedName name="TotManodeobra1.2.2.9" localSheetId="10">#REF!</definedName>
    <definedName name="TotManodeobra1.2.2.9">#REF!</definedName>
    <definedName name="TotManodeobra1.2.3.1" localSheetId="31">#REF!</definedName>
    <definedName name="TotManodeobra1.2.3.1" localSheetId="10">#REF!</definedName>
    <definedName name="TotManodeobra1.2.3.1">#REF!</definedName>
    <definedName name="TotManodeobra1.2.3.3" localSheetId="31">#REF!</definedName>
    <definedName name="TotManodeobra1.2.3.3" localSheetId="10">#REF!</definedName>
    <definedName name="TotManodeobra1.2.3.3">#REF!</definedName>
    <definedName name="TotManodeobra1.2.3.4" localSheetId="31">#REF!</definedName>
    <definedName name="TotManodeobra1.2.3.4" localSheetId="10">#REF!</definedName>
    <definedName name="TotManodeobra1.2.3.4">#REF!</definedName>
    <definedName name="TotManodeobra1.3.2" localSheetId="31">#REF!</definedName>
    <definedName name="TotManodeobra1.3.2" localSheetId="10">#REF!</definedName>
    <definedName name="TotManodeobra1.3.2">#REF!</definedName>
    <definedName name="TotMateriales1.1.3" localSheetId="31">#REF!</definedName>
    <definedName name="TotMateriales1.1.3" localSheetId="10">#REF!</definedName>
    <definedName name="TotMateriales1.1.3">#REF!</definedName>
    <definedName name="TotMateriales1.2.2.10" localSheetId="31">#REF!</definedName>
    <definedName name="TotMateriales1.2.2.10" localSheetId="10">#REF!</definedName>
    <definedName name="TotMateriales1.2.2.10">#REF!</definedName>
    <definedName name="TotMateriales1.2.2.11" localSheetId="31">#REF!</definedName>
    <definedName name="TotMateriales1.2.2.11" localSheetId="10">#REF!</definedName>
    <definedName name="TotMateriales1.2.2.11">#REF!</definedName>
    <definedName name="TotMateriales1.2.2.3" localSheetId="31">#REF!</definedName>
    <definedName name="TotMateriales1.2.2.3" localSheetId="10">#REF!</definedName>
    <definedName name="TotMateriales1.2.2.3">#REF!</definedName>
    <definedName name="TotMateriales1.2.2.4" localSheetId="31">#REF!</definedName>
    <definedName name="TotMateriales1.2.2.4" localSheetId="10">#REF!</definedName>
    <definedName name="TotMateriales1.2.2.4">#REF!</definedName>
    <definedName name="TotMateriales1.2.2.5" localSheetId="31">#REF!</definedName>
    <definedName name="TotMateriales1.2.2.5" localSheetId="10">#REF!</definedName>
    <definedName name="TotMateriales1.2.2.5">#REF!</definedName>
    <definedName name="TotMateriales1.2.2.6" localSheetId="31">#REF!</definedName>
    <definedName name="TotMateriales1.2.2.6" localSheetId="10">#REF!</definedName>
    <definedName name="TotMateriales1.2.2.6">#REF!</definedName>
    <definedName name="TotMateriales1.2.2.7" localSheetId="31">#REF!</definedName>
    <definedName name="TotMateriales1.2.2.7" localSheetId="10">#REF!</definedName>
    <definedName name="TotMateriales1.2.2.7">#REF!</definedName>
    <definedName name="TotMateriales1.2.2.8" localSheetId="31">#REF!</definedName>
    <definedName name="TotMateriales1.2.2.8" localSheetId="10">#REF!</definedName>
    <definedName name="TotMateriales1.2.2.8">#REF!</definedName>
    <definedName name="TotMateriales1.2.2.9" localSheetId="31">#REF!</definedName>
    <definedName name="TotMateriales1.2.2.9" localSheetId="10">#REF!</definedName>
    <definedName name="TotMateriales1.2.2.9">#REF!</definedName>
    <definedName name="TotMateriales1.2.3.1" localSheetId="31">#REF!</definedName>
    <definedName name="TotMateriales1.2.3.1" localSheetId="10">#REF!</definedName>
    <definedName name="TotMateriales1.2.3.1">#REF!</definedName>
    <definedName name="TotMateriales1.2.3.3" localSheetId="31">#REF!</definedName>
    <definedName name="TotMateriales1.2.3.3" localSheetId="10">#REF!</definedName>
    <definedName name="TotMateriales1.2.3.3">#REF!</definedName>
    <definedName name="TotMateriales1.2.3.4" localSheetId="31">#REF!</definedName>
    <definedName name="TotMateriales1.2.3.4" localSheetId="10">#REF!</definedName>
    <definedName name="TotMateriales1.2.3.4">#REF!</definedName>
    <definedName name="TotMateriales1.3.2" localSheetId="31">#REF!</definedName>
    <definedName name="TotMateriales1.3.2" localSheetId="10">#REF!</definedName>
    <definedName name="TotMateriales1.3.2">#REF!</definedName>
    <definedName name="TotTransportes1.1.3" localSheetId="31">#REF!</definedName>
    <definedName name="TotTransportes1.1.3" localSheetId="10">#REF!</definedName>
    <definedName name="TotTransportes1.1.3">#REF!</definedName>
    <definedName name="TotTransportes1.2.2.10" localSheetId="31">#REF!</definedName>
    <definedName name="TotTransportes1.2.2.10" localSheetId="10">#REF!</definedName>
    <definedName name="TotTransportes1.2.2.10">#REF!</definedName>
    <definedName name="TotTransportes1.2.2.11" localSheetId="31">#REF!</definedName>
    <definedName name="TotTransportes1.2.2.11" localSheetId="10">#REF!</definedName>
    <definedName name="TotTransportes1.2.2.11">#REF!</definedName>
    <definedName name="TotTransportes1.2.2.3" localSheetId="31">#REF!</definedName>
    <definedName name="TotTransportes1.2.2.3" localSheetId="10">#REF!</definedName>
    <definedName name="TotTransportes1.2.2.3">#REF!</definedName>
    <definedName name="TotTransportes1.2.2.4" localSheetId="31">#REF!</definedName>
    <definedName name="TotTransportes1.2.2.4" localSheetId="10">#REF!</definedName>
    <definedName name="TotTransportes1.2.2.4">#REF!</definedName>
    <definedName name="TotTransportes1.2.2.5" localSheetId="31">#REF!</definedName>
    <definedName name="TotTransportes1.2.2.5" localSheetId="10">#REF!</definedName>
    <definedName name="TotTransportes1.2.2.5">#REF!</definedName>
    <definedName name="TotTransportes1.2.2.6" localSheetId="31">#REF!</definedName>
    <definedName name="TotTransportes1.2.2.6" localSheetId="10">#REF!</definedName>
    <definedName name="TotTransportes1.2.2.6">#REF!</definedName>
    <definedName name="TotTransportes1.2.2.7" localSheetId="31">#REF!</definedName>
    <definedName name="TotTransportes1.2.2.7" localSheetId="10">#REF!</definedName>
    <definedName name="TotTransportes1.2.2.7">#REF!</definedName>
    <definedName name="TotTransportes1.2.2.8" localSheetId="31">#REF!</definedName>
    <definedName name="TotTransportes1.2.2.8" localSheetId="10">#REF!</definedName>
    <definedName name="TotTransportes1.2.2.8">#REF!</definedName>
    <definedName name="TotTransportes1.2.2.9" localSheetId="31">#REF!</definedName>
    <definedName name="TotTransportes1.2.2.9" localSheetId="10">#REF!</definedName>
    <definedName name="TotTransportes1.2.2.9">#REF!</definedName>
    <definedName name="TotTransportes1.2.3.1" localSheetId="31">#REF!</definedName>
    <definedName name="TotTransportes1.2.3.1" localSheetId="10">#REF!</definedName>
    <definedName name="TotTransportes1.2.3.1">#REF!</definedName>
    <definedName name="TotTransportes1.2.3.3" localSheetId="31">#REF!</definedName>
    <definedName name="TotTransportes1.2.3.3" localSheetId="10">#REF!</definedName>
    <definedName name="TotTransportes1.2.3.3">#REF!</definedName>
    <definedName name="TotTransportes1.2.3.4" localSheetId="31">#REF!</definedName>
    <definedName name="TotTransportes1.2.3.4" localSheetId="10">#REF!</definedName>
    <definedName name="TotTransportes1.2.3.4">#REF!</definedName>
    <definedName name="TotTransportes1.3.2" localSheetId="31">#REF!</definedName>
    <definedName name="TotTransportes1.3.2" localSheetId="10">#REF!</definedName>
    <definedName name="TotTransportes1.3.2">#REF!</definedName>
    <definedName name="Tp" localSheetId="37">#REF!</definedName>
    <definedName name="Tp" localSheetId="10">#REF!</definedName>
    <definedName name="Tp">#REF!</definedName>
    <definedName name="tpte" localSheetId="31">#REF!</definedName>
    <definedName name="tpte" localSheetId="10">#REF!</definedName>
    <definedName name="tpte">#REF!</definedName>
    <definedName name="tptee" localSheetId="31">#REF!</definedName>
    <definedName name="tptee" localSheetId="10">#REF!</definedName>
    <definedName name="tptee">#REF!</definedName>
    <definedName name="Tq" localSheetId="37">#REF!</definedName>
    <definedName name="Tq" localSheetId="10">#REF!</definedName>
    <definedName name="Tq">#REF!</definedName>
    <definedName name="Tr" localSheetId="37">#REF!</definedName>
    <definedName name="Tr" localSheetId="10">#REF!</definedName>
    <definedName name="Tr">#REF!</definedName>
    <definedName name="TRAFO">#N/A</definedName>
    <definedName name="Tramites" localSheetId="31">#REF!</definedName>
    <definedName name="Tramites" localSheetId="10">#REF!</definedName>
    <definedName name="Tramites">#REF!</definedName>
    <definedName name="TramitesCostos" localSheetId="31">#REF!</definedName>
    <definedName name="TramitesCostos" localSheetId="10">#REF!</definedName>
    <definedName name="TramitesCostos">#REF!</definedName>
    <definedName name="Transfer_Price">'[62]Inputs-SUMMARY'!$H$464:$BR$464</definedName>
    <definedName name="Transporte">[76]Trans!$A$12:$I$63</definedName>
    <definedName name="TRANSPORTE_ARENA">[33]Transporte!$F$8</definedName>
    <definedName name="TRANSPORTE_DE_CEMENTO">[33]Transporte!$F$13</definedName>
    <definedName name="TRANSPORTE_DE_TRITURADO">[33]Transporte!$F$9</definedName>
    <definedName name="TRANSPORTES">'[94]MATRIZ DE PRECIOS'!$G$545:$G$560</definedName>
    <definedName name="TRAT">[169]desmonte!$E$48</definedName>
    <definedName name="trest" localSheetId="4"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imestre1">'[38]ESTADO RED'!$E$8</definedName>
    <definedName name="TRIPLEX" localSheetId="43">#REF!</definedName>
    <definedName name="TRIPLEX" localSheetId="31">#REF!</definedName>
    <definedName name="TRIPLEX" localSheetId="38">#REF!</definedName>
    <definedName name="TRIPLEX" localSheetId="37">#REF!</definedName>
    <definedName name="TRIPLEX" localSheetId="41">#REF!</definedName>
    <definedName name="TRIPLEX" localSheetId="10">#REF!</definedName>
    <definedName name="TRIPLEX" localSheetId="40">#REF!</definedName>
    <definedName name="TRIPLEX" localSheetId="36">#REF!</definedName>
    <definedName name="TRIPLEX">#REF!</definedName>
    <definedName name="TRITURADO" localSheetId="43">#REF!</definedName>
    <definedName name="TRITURADO" localSheetId="31">#REF!</definedName>
    <definedName name="TRITURADO" localSheetId="38">#REF!</definedName>
    <definedName name="TRITURADO" localSheetId="37">#REF!</definedName>
    <definedName name="TRITURADO" localSheetId="41">#REF!</definedName>
    <definedName name="TRITURADO" localSheetId="10">#REF!</definedName>
    <definedName name="TRITURADO">#REF!</definedName>
    <definedName name="TRITURADO_PILCUAN">[33]Materiales!$F$73</definedName>
    <definedName name="trjfgjh" localSheetId="4"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M">'[170]Cuadro p. Capital Vs estimado'!$G$1</definedName>
    <definedName name="tru" localSheetId="4"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 localSheetId="43">#REF!</definedName>
    <definedName name="Ts" localSheetId="31">#REF!</definedName>
    <definedName name="Ts" localSheetId="38">#REF!</definedName>
    <definedName name="Ts" localSheetId="37">#REF!</definedName>
    <definedName name="Ts" localSheetId="41">#REF!</definedName>
    <definedName name="Ts" localSheetId="10">#REF!</definedName>
    <definedName name="Ts">#REF!</definedName>
    <definedName name="tsert" localSheetId="4"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 localSheetId="43">#REF!</definedName>
    <definedName name="Tt" localSheetId="31">#REF!</definedName>
    <definedName name="Tt" localSheetId="38">#REF!</definedName>
    <definedName name="Tt" localSheetId="37">#REF!</definedName>
    <definedName name="Tt" localSheetId="41">#REF!</definedName>
    <definedName name="Tt" localSheetId="10">#REF!</definedName>
    <definedName name="Tt">#REF!</definedName>
    <definedName name="TtCD" localSheetId="10">#REF!</definedName>
    <definedName name="TtCD">#REF!</definedName>
    <definedName name="TTCostOutput" localSheetId="31">#REF!</definedName>
    <definedName name="TTCostOutput" localSheetId="10">#REF!</definedName>
    <definedName name="TTCostOutput">#REF!</definedName>
    <definedName name="TTR" localSheetId="4"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 localSheetId="31">#REF!</definedName>
    <definedName name="TTTT" localSheetId="10">#REF!</definedName>
    <definedName name="TTTT">#REF!</definedName>
    <definedName name="tttt7" localSheetId="4"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31">[1]PJ!#REF!</definedName>
    <definedName name="ttttt">[1]PJ!#REF!</definedName>
    <definedName name="TTTTTTTT" localSheetId="31">#REF!</definedName>
    <definedName name="TTTTTTTT" localSheetId="10">#REF!</definedName>
    <definedName name="TTTTTTTT">#REF!</definedName>
    <definedName name="Tu" localSheetId="43">#REF!</definedName>
    <definedName name="Tu" localSheetId="31">#REF!</definedName>
    <definedName name="Tu" localSheetId="38">#REF!</definedName>
    <definedName name="Tu" localSheetId="37">#REF!</definedName>
    <definedName name="Tu" localSheetId="41">#REF!</definedName>
    <definedName name="Tu" localSheetId="10">#REF!</definedName>
    <definedName name="Tu">#REF!</definedName>
    <definedName name="TUB._ACC_3__Bx_B_SCH_40" localSheetId="31">#REF!</definedName>
    <definedName name="TUB._ACC_3__Bx_B_SCH_40" localSheetId="37">#REF!</definedName>
    <definedName name="TUB._ACC_3__Bx_B_SCH_40" localSheetId="10">#REF!</definedName>
    <definedName name="TUB._ACC_3__Bx_B_SCH_40">#REF!</definedName>
    <definedName name="Tuberia_1_2_pvc">'[26]LISTADO '!$F$21</definedName>
    <definedName name="TUBERIA_P.V.C_RDE_9" localSheetId="11">#REF!</definedName>
    <definedName name="TUBERIA_P.V.C_RDE_9" localSheetId="12">#REF!</definedName>
    <definedName name="TUBERIA_P.V.C_RDE_9" localSheetId="13">#REF!</definedName>
    <definedName name="TUBERIA_P.V.C_RDE_9" localSheetId="14">#REF!</definedName>
    <definedName name="TUBERIA_P.V.C_RDE_9" localSheetId="15">#REF!</definedName>
    <definedName name="TUBERIA_P.V.C_RDE_9" localSheetId="16">#REF!</definedName>
    <definedName name="TUBERIA_P.V.C_RDE_9" localSheetId="17">#REF!</definedName>
    <definedName name="TUBERIA_P.V.C_RDE_9" localSheetId="18">#REF!</definedName>
    <definedName name="TUBERIA_P.V.C_RDE_9" localSheetId="19">#REF!</definedName>
    <definedName name="TUBERIA_P.V.C_RDE_9" localSheetId="20">#REF!</definedName>
    <definedName name="TUBERIA_P.V.C_RDE_9" localSheetId="29">#REF!</definedName>
    <definedName name="TUBERIA_P.V.C_RDE_9" localSheetId="30">#REF!</definedName>
    <definedName name="TUBERIA_P.V.C_RDE_9" localSheetId="21">#REF!</definedName>
    <definedName name="TUBERIA_P.V.C_RDE_9" localSheetId="22">#REF!</definedName>
    <definedName name="TUBERIA_P.V.C_RDE_9" localSheetId="23">#REF!</definedName>
    <definedName name="TUBERIA_P.V.C_RDE_9" localSheetId="24">#REF!</definedName>
    <definedName name="TUBERIA_P.V.C_RDE_9" localSheetId="25">#REF!</definedName>
    <definedName name="TUBERIA_P.V.C_RDE_9" localSheetId="26">#REF!</definedName>
    <definedName name="TUBERIA_P.V.C_RDE_9" localSheetId="27">#REF!</definedName>
    <definedName name="TUBERIA_P.V.C_RDE_9" localSheetId="28">#REF!</definedName>
    <definedName name="TUBERIA_P.V.C_RDE_9" localSheetId="31">#REF!</definedName>
    <definedName name="TUBERIA_P.V.C_RDE_9" localSheetId="37">#REF!</definedName>
    <definedName name="TUBERIA_P.V.C_RDE_9" localSheetId="10">#REF!</definedName>
    <definedName name="TUBERIA_P.V.C_RDE_9">#REF!</definedName>
    <definedName name="TUBERIA_P.V.C_UM_RDE_41____2" localSheetId="31">#REF!</definedName>
    <definedName name="TUBERIA_P.V.C_UM_RDE_41____2" localSheetId="37">#REF!</definedName>
    <definedName name="TUBERIA_P.V.C_UM_RDE_41____2" localSheetId="10">#REF!</definedName>
    <definedName name="TUBERIA_P.V.C_UM_RDE_41____2">#REF!</definedName>
    <definedName name="TUBERIA_P.V.C_UM_RDE_41____3" localSheetId="31">#REF!</definedName>
    <definedName name="TUBERIA_P.V.C_UM_RDE_41____3" localSheetId="37">#REF!</definedName>
    <definedName name="TUBERIA_P.V.C_UM_RDE_41____3" localSheetId="10">#REF!</definedName>
    <definedName name="TUBERIA_P.V.C_UM_RDE_41____3">#REF!</definedName>
    <definedName name="TUBERIA_PVC_10" localSheetId="11">[20]Materiales!#REF!</definedName>
    <definedName name="TUBERIA_PVC_10" localSheetId="12">[20]Materiales!#REF!</definedName>
    <definedName name="TUBERIA_PVC_10" localSheetId="13">[20]Materiales!#REF!</definedName>
    <definedName name="TUBERIA_PVC_10" localSheetId="14">[20]Materiales!#REF!</definedName>
    <definedName name="TUBERIA_PVC_10" localSheetId="15">[20]Materiales!#REF!</definedName>
    <definedName name="TUBERIA_PVC_10" localSheetId="16">[20]Materiales!#REF!</definedName>
    <definedName name="TUBERIA_PVC_10" localSheetId="17">[20]Materiales!#REF!</definedName>
    <definedName name="TUBERIA_PVC_10" localSheetId="18">[20]Materiales!#REF!</definedName>
    <definedName name="TUBERIA_PVC_10" localSheetId="19">[20]Materiales!#REF!</definedName>
    <definedName name="TUBERIA_PVC_10" localSheetId="20">[20]Materiales!#REF!</definedName>
    <definedName name="TUBERIA_PVC_10" localSheetId="29">[20]Materiales!#REF!</definedName>
    <definedName name="TUBERIA_PVC_10" localSheetId="30">[20]Materiales!#REF!</definedName>
    <definedName name="TUBERIA_PVC_10" localSheetId="21">[20]Materiales!#REF!</definedName>
    <definedName name="TUBERIA_PVC_10" localSheetId="22">[20]Materiales!#REF!</definedName>
    <definedName name="TUBERIA_PVC_10" localSheetId="23">[20]Materiales!#REF!</definedName>
    <definedName name="TUBERIA_PVC_10" localSheetId="24">[20]Materiales!#REF!</definedName>
    <definedName name="TUBERIA_PVC_10" localSheetId="25">[20]Materiales!#REF!</definedName>
    <definedName name="TUBERIA_PVC_10" localSheetId="26">[20]Materiales!#REF!</definedName>
    <definedName name="TUBERIA_PVC_10" localSheetId="27">[20]Materiales!#REF!</definedName>
    <definedName name="TUBERIA_PVC_10" localSheetId="28">[20]Materiales!#REF!</definedName>
    <definedName name="TUBERIA_PVC_10">[20]Materiales!#REF!</definedName>
    <definedName name="TUBERIA_PVC_12" localSheetId="11">[20]Materiales!#REF!</definedName>
    <definedName name="TUBERIA_PVC_12" localSheetId="12">[20]Materiales!#REF!</definedName>
    <definedName name="TUBERIA_PVC_12" localSheetId="13">[20]Materiales!#REF!</definedName>
    <definedName name="TUBERIA_PVC_12" localSheetId="14">[20]Materiales!#REF!</definedName>
    <definedName name="TUBERIA_PVC_12" localSheetId="15">[20]Materiales!#REF!</definedName>
    <definedName name="TUBERIA_PVC_12" localSheetId="16">[20]Materiales!#REF!</definedName>
    <definedName name="TUBERIA_PVC_12" localSheetId="17">[20]Materiales!#REF!</definedName>
    <definedName name="TUBERIA_PVC_12" localSheetId="18">[20]Materiales!#REF!</definedName>
    <definedName name="TUBERIA_PVC_12" localSheetId="19">[20]Materiales!#REF!</definedName>
    <definedName name="TUBERIA_PVC_12" localSheetId="20">[20]Materiales!#REF!</definedName>
    <definedName name="TUBERIA_PVC_12" localSheetId="29">[20]Materiales!#REF!</definedName>
    <definedName name="TUBERIA_PVC_12" localSheetId="30">[20]Materiales!#REF!</definedName>
    <definedName name="TUBERIA_PVC_12" localSheetId="21">[20]Materiales!#REF!</definedName>
    <definedName name="TUBERIA_PVC_12" localSheetId="22">[20]Materiales!#REF!</definedName>
    <definedName name="TUBERIA_PVC_12" localSheetId="23">[20]Materiales!#REF!</definedName>
    <definedName name="TUBERIA_PVC_12" localSheetId="24">[20]Materiales!#REF!</definedName>
    <definedName name="TUBERIA_PVC_12" localSheetId="25">[20]Materiales!#REF!</definedName>
    <definedName name="TUBERIA_PVC_12" localSheetId="26">[20]Materiales!#REF!</definedName>
    <definedName name="TUBERIA_PVC_12" localSheetId="27">[20]Materiales!#REF!</definedName>
    <definedName name="TUBERIA_PVC_12" localSheetId="28">[20]Materiales!#REF!</definedName>
    <definedName name="TUBERIA_PVC_12">[20]Materiales!#REF!</definedName>
    <definedName name="TUBERIA_PVC_14" localSheetId="11">[20]Materiales!#REF!</definedName>
    <definedName name="TUBERIA_PVC_14" localSheetId="12">[20]Materiales!#REF!</definedName>
    <definedName name="TUBERIA_PVC_14" localSheetId="13">[20]Materiales!#REF!</definedName>
    <definedName name="TUBERIA_PVC_14" localSheetId="14">[20]Materiales!#REF!</definedName>
    <definedName name="TUBERIA_PVC_14" localSheetId="15">[20]Materiales!#REF!</definedName>
    <definedName name="TUBERIA_PVC_14" localSheetId="16">[20]Materiales!#REF!</definedName>
    <definedName name="TUBERIA_PVC_14" localSheetId="17">[20]Materiales!#REF!</definedName>
    <definedName name="TUBERIA_PVC_14" localSheetId="18">[20]Materiales!#REF!</definedName>
    <definedName name="TUBERIA_PVC_14" localSheetId="19">[20]Materiales!#REF!</definedName>
    <definedName name="TUBERIA_PVC_14" localSheetId="20">[20]Materiales!#REF!</definedName>
    <definedName name="TUBERIA_PVC_14" localSheetId="29">[20]Materiales!#REF!</definedName>
    <definedName name="TUBERIA_PVC_14" localSheetId="30">[20]Materiales!#REF!</definedName>
    <definedName name="TUBERIA_PVC_14" localSheetId="21">[20]Materiales!#REF!</definedName>
    <definedName name="TUBERIA_PVC_14" localSheetId="22">[20]Materiales!#REF!</definedName>
    <definedName name="TUBERIA_PVC_14" localSheetId="23">[20]Materiales!#REF!</definedName>
    <definedName name="TUBERIA_PVC_14" localSheetId="24">[20]Materiales!#REF!</definedName>
    <definedName name="TUBERIA_PVC_14" localSheetId="25">[20]Materiales!#REF!</definedName>
    <definedName name="TUBERIA_PVC_14" localSheetId="26">[20]Materiales!#REF!</definedName>
    <definedName name="TUBERIA_PVC_14" localSheetId="27">[20]Materiales!#REF!</definedName>
    <definedName name="TUBERIA_PVC_14" localSheetId="28">[20]Materiales!#REF!</definedName>
    <definedName name="TUBERIA_PVC_14">[20]Materiales!#REF!</definedName>
    <definedName name="TUBERIA_PVC_16" localSheetId="11">[20]Materiales!#REF!</definedName>
    <definedName name="TUBERIA_PVC_16" localSheetId="12">[20]Materiales!#REF!</definedName>
    <definedName name="TUBERIA_PVC_16" localSheetId="13">[20]Materiales!#REF!</definedName>
    <definedName name="TUBERIA_PVC_16" localSheetId="14">[20]Materiales!#REF!</definedName>
    <definedName name="TUBERIA_PVC_16" localSheetId="15">[20]Materiales!#REF!</definedName>
    <definedName name="TUBERIA_PVC_16" localSheetId="16">[20]Materiales!#REF!</definedName>
    <definedName name="TUBERIA_PVC_16" localSheetId="17">[20]Materiales!#REF!</definedName>
    <definedName name="TUBERIA_PVC_16" localSheetId="18">[20]Materiales!#REF!</definedName>
    <definedName name="TUBERIA_PVC_16" localSheetId="19">[20]Materiales!#REF!</definedName>
    <definedName name="TUBERIA_PVC_16" localSheetId="20">[20]Materiales!#REF!</definedName>
    <definedName name="TUBERIA_PVC_16" localSheetId="29">[20]Materiales!#REF!</definedName>
    <definedName name="TUBERIA_PVC_16" localSheetId="30">[20]Materiales!#REF!</definedName>
    <definedName name="TUBERIA_PVC_16" localSheetId="21">[20]Materiales!#REF!</definedName>
    <definedName name="TUBERIA_PVC_16" localSheetId="22">[20]Materiales!#REF!</definedName>
    <definedName name="TUBERIA_PVC_16" localSheetId="23">[20]Materiales!#REF!</definedName>
    <definedName name="TUBERIA_PVC_16" localSheetId="24">[20]Materiales!#REF!</definedName>
    <definedName name="TUBERIA_PVC_16" localSheetId="25">[20]Materiales!#REF!</definedName>
    <definedName name="TUBERIA_PVC_16" localSheetId="26">[20]Materiales!#REF!</definedName>
    <definedName name="TUBERIA_PVC_16" localSheetId="27">[20]Materiales!#REF!</definedName>
    <definedName name="TUBERIA_PVC_16" localSheetId="28">[20]Materiales!#REF!</definedName>
    <definedName name="TUBERIA_PVC_16">[20]Materiales!#REF!</definedName>
    <definedName name="TUBERIA_PVC_18" localSheetId="11">[20]Materiales!#REF!</definedName>
    <definedName name="TUBERIA_PVC_18" localSheetId="12">[20]Materiales!#REF!</definedName>
    <definedName name="TUBERIA_PVC_18" localSheetId="13">[20]Materiales!#REF!</definedName>
    <definedName name="TUBERIA_PVC_18" localSheetId="14">[20]Materiales!#REF!</definedName>
    <definedName name="TUBERIA_PVC_18" localSheetId="15">[20]Materiales!#REF!</definedName>
    <definedName name="TUBERIA_PVC_18" localSheetId="16">[20]Materiales!#REF!</definedName>
    <definedName name="TUBERIA_PVC_18" localSheetId="17">[20]Materiales!#REF!</definedName>
    <definedName name="TUBERIA_PVC_18" localSheetId="18">[20]Materiales!#REF!</definedName>
    <definedName name="TUBERIA_PVC_18" localSheetId="19">[20]Materiales!#REF!</definedName>
    <definedName name="TUBERIA_PVC_18" localSheetId="20">[20]Materiales!#REF!</definedName>
    <definedName name="TUBERIA_PVC_18" localSheetId="29">[20]Materiales!#REF!</definedName>
    <definedName name="TUBERIA_PVC_18" localSheetId="30">[20]Materiales!#REF!</definedName>
    <definedName name="TUBERIA_PVC_18" localSheetId="21">[20]Materiales!#REF!</definedName>
    <definedName name="TUBERIA_PVC_18" localSheetId="22">[20]Materiales!#REF!</definedName>
    <definedName name="TUBERIA_PVC_18" localSheetId="23">[20]Materiales!#REF!</definedName>
    <definedName name="TUBERIA_PVC_18" localSheetId="24">[20]Materiales!#REF!</definedName>
    <definedName name="TUBERIA_PVC_18" localSheetId="25">[20]Materiales!#REF!</definedName>
    <definedName name="TUBERIA_PVC_18" localSheetId="26">[20]Materiales!#REF!</definedName>
    <definedName name="TUBERIA_PVC_18" localSheetId="27">[20]Materiales!#REF!</definedName>
    <definedName name="TUBERIA_PVC_18" localSheetId="28">[20]Materiales!#REF!</definedName>
    <definedName name="TUBERIA_PVC_18">[20]Materiales!#REF!</definedName>
    <definedName name="TUBERIA_PVC_20" localSheetId="11">[20]Materiales!#REF!</definedName>
    <definedName name="TUBERIA_PVC_20" localSheetId="12">[20]Materiales!#REF!</definedName>
    <definedName name="TUBERIA_PVC_20" localSheetId="13">[20]Materiales!#REF!</definedName>
    <definedName name="TUBERIA_PVC_20" localSheetId="14">[20]Materiales!#REF!</definedName>
    <definedName name="TUBERIA_PVC_20" localSheetId="15">[20]Materiales!#REF!</definedName>
    <definedName name="TUBERIA_PVC_20" localSheetId="16">[20]Materiales!#REF!</definedName>
    <definedName name="TUBERIA_PVC_20" localSheetId="17">[20]Materiales!#REF!</definedName>
    <definedName name="TUBERIA_PVC_20" localSheetId="18">[20]Materiales!#REF!</definedName>
    <definedName name="TUBERIA_PVC_20" localSheetId="19">[20]Materiales!#REF!</definedName>
    <definedName name="TUBERIA_PVC_20" localSheetId="20">[20]Materiales!#REF!</definedName>
    <definedName name="TUBERIA_PVC_20" localSheetId="29">[20]Materiales!#REF!</definedName>
    <definedName name="TUBERIA_PVC_20" localSheetId="30">[20]Materiales!#REF!</definedName>
    <definedName name="TUBERIA_PVC_20" localSheetId="21">[20]Materiales!#REF!</definedName>
    <definedName name="TUBERIA_PVC_20" localSheetId="22">[20]Materiales!#REF!</definedName>
    <definedName name="TUBERIA_PVC_20" localSheetId="23">[20]Materiales!#REF!</definedName>
    <definedName name="TUBERIA_PVC_20" localSheetId="24">[20]Materiales!#REF!</definedName>
    <definedName name="TUBERIA_PVC_20" localSheetId="25">[20]Materiales!#REF!</definedName>
    <definedName name="TUBERIA_PVC_20" localSheetId="26">[20]Materiales!#REF!</definedName>
    <definedName name="TUBERIA_PVC_20" localSheetId="27">[20]Materiales!#REF!</definedName>
    <definedName name="TUBERIA_PVC_20" localSheetId="28">[20]Materiales!#REF!</definedName>
    <definedName name="TUBERIA_PVC_20">[20]Materiales!#REF!</definedName>
    <definedName name="TUBERIA_PVC_24" localSheetId="11">[20]Materiales!#REF!</definedName>
    <definedName name="TUBERIA_PVC_24" localSheetId="12">[20]Materiales!#REF!</definedName>
    <definedName name="TUBERIA_PVC_24" localSheetId="13">[20]Materiales!#REF!</definedName>
    <definedName name="TUBERIA_PVC_24" localSheetId="14">[20]Materiales!#REF!</definedName>
    <definedName name="TUBERIA_PVC_24" localSheetId="15">[20]Materiales!#REF!</definedName>
    <definedName name="TUBERIA_PVC_24" localSheetId="16">[20]Materiales!#REF!</definedName>
    <definedName name="TUBERIA_PVC_24" localSheetId="17">[20]Materiales!#REF!</definedName>
    <definedName name="TUBERIA_PVC_24" localSheetId="18">[20]Materiales!#REF!</definedName>
    <definedName name="TUBERIA_PVC_24" localSheetId="19">[20]Materiales!#REF!</definedName>
    <definedName name="TUBERIA_PVC_24" localSheetId="20">[20]Materiales!#REF!</definedName>
    <definedName name="TUBERIA_PVC_24" localSheetId="29">[20]Materiales!#REF!</definedName>
    <definedName name="TUBERIA_PVC_24" localSheetId="30">[20]Materiales!#REF!</definedName>
    <definedName name="TUBERIA_PVC_24" localSheetId="21">[20]Materiales!#REF!</definedName>
    <definedName name="TUBERIA_PVC_24" localSheetId="22">[20]Materiales!#REF!</definedName>
    <definedName name="TUBERIA_PVC_24" localSheetId="23">[20]Materiales!#REF!</definedName>
    <definedName name="TUBERIA_PVC_24" localSheetId="24">[20]Materiales!#REF!</definedName>
    <definedName name="TUBERIA_PVC_24" localSheetId="25">[20]Materiales!#REF!</definedName>
    <definedName name="TUBERIA_PVC_24" localSheetId="26">[20]Materiales!#REF!</definedName>
    <definedName name="TUBERIA_PVC_24" localSheetId="27">[20]Materiales!#REF!</definedName>
    <definedName name="TUBERIA_PVC_24" localSheetId="28">[20]Materiales!#REF!</definedName>
    <definedName name="TUBERIA_PVC_24">[20]Materiales!#REF!</definedName>
    <definedName name="TUBERIA_PVC_27" localSheetId="11">[20]Materiales!#REF!</definedName>
    <definedName name="TUBERIA_PVC_27" localSheetId="12">[20]Materiales!#REF!</definedName>
    <definedName name="TUBERIA_PVC_27" localSheetId="13">[20]Materiales!#REF!</definedName>
    <definedName name="TUBERIA_PVC_27" localSheetId="14">[20]Materiales!#REF!</definedName>
    <definedName name="TUBERIA_PVC_27" localSheetId="15">[20]Materiales!#REF!</definedName>
    <definedName name="TUBERIA_PVC_27" localSheetId="16">[20]Materiales!#REF!</definedName>
    <definedName name="TUBERIA_PVC_27" localSheetId="17">[20]Materiales!#REF!</definedName>
    <definedName name="TUBERIA_PVC_27" localSheetId="18">[20]Materiales!#REF!</definedName>
    <definedName name="TUBERIA_PVC_27" localSheetId="19">[20]Materiales!#REF!</definedName>
    <definedName name="TUBERIA_PVC_27" localSheetId="20">[20]Materiales!#REF!</definedName>
    <definedName name="TUBERIA_PVC_27" localSheetId="29">[20]Materiales!#REF!</definedName>
    <definedName name="TUBERIA_PVC_27" localSheetId="30">[20]Materiales!#REF!</definedName>
    <definedName name="TUBERIA_PVC_27" localSheetId="21">[20]Materiales!#REF!</definedName>
    <definedName name="TUBERIA_PVC_27" localSheetId="22">[20]Materiales!#REF!</definedName>
    <definedName name="TUBERIA_PVC_27" localSheetId="23">[20]Materiales!#REF!</definedName>
    <definedName name="TUBERIA_PVC_27" localSheetId="24">[20]Materiales!#REF!</definedName>
    <definedName name="TUBERIA_PVC_27" localSheetId="25">[20]Materiales!#REF!</definedName>
    <definedName name="TUBERIA_PVC_27" localSheetId="26">[20]Materiales!#REF!</definedName>
    <definedName name="TUBERIA_PVC_27" localSheetId="27">[20]Materiales!#REF!</definedName>
    <definedName name="TUBERIA_PVC_27" localSheetId="28">[20]Materiales!#REF!</definedName>
    <definedName name="TUBERIA_PVC_27">[20]Materiales!#REF!</definedName>
    <definedName name="TUBERIA_PVC_30" localSheetId="11">[20]Materiales!#REF!</definedName>
    <definedName name="TUBERIA_PVC_30" localSheetId="12">[20]Materiales!#REF!</definedName>
    <definedName name="TUBERIA_PVC_30" localSheetId="13">[20]Materiales!#REF!</definedName>
    <definedName name="TUBERIA_PVC_30" localSheetId="14">[20]Materiales!#REF!</definedName>
    <definedName name="TUBERIA_PVC_30" localSheetId="15">[20]Materiales!#REF!</definedName>
    <definedName name="TUBERIA_PVC_30" localSheetId="16">[20]Materiales!#REF!</definedName>
    <definedName name="TUBERIA_PVC_30" localSheetId="17">[20]Materiales!#REF!</definedName>
    <definedName name="TUBERIA_PVC_30" localSheetId="18">[20]Materiales!#REF!</definedName>
    <definedName name="TUBERIA_PVC_30" localSheetId="19">[20]Materiales!#REF!</definedName>
    <definedName name="TUBERIA_PVC_30" localSheetId="20">[20]Materiales!#REF!</definedName>
    <definedName name="TUBERIA_PVC_30" localSheetId="29">[20]Materiales!#REF!</definedName>
    <definedName name="TUBERIA_PVC_30" localSheetId="30">[20]Materiales!#REF!</definedName>
    <definedName name="TUBERIA_PVC_30" localSheetId="21">[20]Materiales!#REF!</definedName>
    <definedName name="TUBERIA_PVC_30" localSheetId="22">[20]Materiales!#REF!</definedName>
    <definedName name="TUBERIA_PVC_30" localSheetId="23">[20]Materiales!#REF!</definedName>
    <definedName name="TUBERIA_PVC_30" localSheetId="24">[20]Materiales!#REF!</definedName>
    <definedName name="TUBERIA_PVC_30" localSheetId="25">[20]Materiales!#REF!</definedName>
    <definedName name="TUBERIA_PVC_30" localSheetId="26">[20]Materiales!#REF!</definedName>
    <definedName name="TUBERIA_PVC_30" localSheetId="27">[20]Materiales!#REF!</definedName>
    <definedName name="TUBERIA_PVC_30" localSheetId="28">[20]Materiales!#REF!</definedName>
    <definedName name="TUBERIA_PVC_30">[20]Materiales!#REF!</definedName>
    <definedName name="TUBERIA_PVC_4" localSheetId="11">[20]Materiales!#REF!</definedName>
    <definedName name="TUBERIA_PVC_4" localSheetId="12">[20]Materiales!#REF!</definedName>
    <definedName name="TUBERIA_PVC_4" localSheetId="13">[20]Materiales!#REF!</definedName>
    <definedName name="TUBERIA_PVC_4" localSheetId="14">[20]Materiales!#REF!</definedName>
    <definedName name="TUBERIA_PVC_4" localSheetId="15">[20]Materiales!#REF!</definedName>
    <definedName name="TUBERIA_PVC_4" localSheetId="16">[20]Materiales!#REF!</definedName>
    <definedName name="TUBERIA_PVC_4" localSheetId="17">[20]Materiales!#REF!</definedName>
    <definedName name="TUBERIA_PVC_4" localSheetId="18">[20]Materiales!#REF!</definedName>
    <definedName name="TUBERIA_PVC_4" localSheetId="19">[20]Materiales!#REF!</definedName>
    <definedName name="TUBERIA_PVC_4" localSheetId="20">[20]Materiales!#REF!</definedName>
    <definedName name="TUBERIA_PVC_4" localSheetId="29">[20]Materiales!#REF!</definedName>
    <definedName name="TUBERIA_PVC_4" localSheetId="30">[20]Materiales!#REF!</definedName>
    <definedName name="TUBERIA_PVC_4" localSheetId="21">[20]Materiales!#REF!</definedName>
    <definedName name="TUBERIA_PVC_4" localSheetId="22">[20]Materiales!#REF!</definedName>
    <definedName name="TUBERIA_PVC_4" localSheetId="23">[20]Materiales!#REF!</definedName>
    <definedName name="TUBERIA_PVC_4" localSheetId="24">[20]Materiales!#REF!</definedName>
    <definedName name="TUBERIA_PVC_4" localSheetId="25">[20]Materiales!#REF!</definedName>
    <definedName name="TUBERIA_PVC_4" localSheetId="26">[20]Materiales!#REF!</definedName>
    <definedName name="TUBERIA_PVC_4" localSheetId="27">[20]Materiales!#REF!</definedName>
    <definedName name="TUBERIA_PVC_4" localSheetId="28">[20]Materiales!#REF!</definedName>
    <definedName name="TUBERIA_PVC_4">[20]Materiales!#REF!</definedName>
    <definedName name="TUBERIA_PVC_6" localSheetId="11">[20]Materiales!#REF!</definedName>
    <definedName name="TUBERIA_PVC_6" localSheetId="12">[20]Materiales!#REF!</definedName>
    <definedName name="TUBERIA_PVC_6" localSheetId="13">[20]Materiales!#REF!</definedName>
    <definedName name="TUBERIA_PVC_6" localSheetId="14">[20]Materiales!#REF!</definedName>
    <definedName name="TUBERIA_PVC_6" localSheetId="15">[20]Materiales!#REF!</definedName>
    <definedName name="TUBERIA_PVC_6" localSheetId="16">[20]Materiales!#REF!</definedName>
    <definedName name="TUBERIA_PVC_6" localSheetId="17">[20]Materiales!#REF!</definedName>
    <definedName name="TUBERIA_PVC_6" localSheetId="18">[20]Materiales!#REF!</definedName>
    <definedName name="TUBERIA_PVC_6" localSheetId="19">[20]Materiales!#REF!</definedName>
    <definedName name="TUBERIA_PVC_6" localSheetId="20">[20]Materiales!#REF!</definedName>
    <definedName name="TUBERIA_PVC_6" localSheetId="29">[20]Materiales!#REF!</definedName>
    <definedName name="TUBERIA_PVC_6" localSheetId="30">[20]Materiales!#REF!</definedName>
    <definedName name="TUBERIA_PVC_6" localSheetId="21">[20]Materiales!#REF!</definedName>
    <definedName name="TUBERIA_PVC_6" localSheetId="22">[20]Materiales!#REF!</definedName>
    <definedName name="TUBERIA_PVC_6" localSheetId="23">[20]Materiales!#REF!</definedName>
    <definedName name="TUBERIA_PVC_6" localSheetId="24">[20]Materiales!#REF!</definedName>
    <definedName name="TUBERIA_PVC_6" localSheetId="25">[20]Materiales!#REF!</definedName>
    <definedName name="TUBERIA_PVC_6" localSheetId="26">[20]Materiales!#REF!</definedName>
    <definedName name="TUBERIA_PVC_6" localSheetId="27">[20]Materiales!#REF!</definedName>
    <definedName name="TUBERIA_PVC_6" localSheetId="28">[20]Materiales!#REF!</definedName>
    <definedName name="TUBERIA_PVC_6">[20]Materiales!#REF!</definedName>
    <definedName name="TUBERIA_PVC_8" localSheetId="11">[20]Materiales!#REF!</definedName>
    <definedName name="TUBERIA_PVC_8" localSheetId="12">[20]Materiales!#REF!</definedName>
    <definedName name="TUBERIA_PVC_8" localSheetId="13">[20]Materiales!#REF!</definedName>
    <definedName name="TUBERIA_PVC_8" localSheetId="14">[20]Materiales!#REF!</definedName>
    <definedName name="TUBERIA_PVC_8" localSheetId="15">[20]Materiales!#REF!</definedName>
    <definedName name="TUBERIA_PVC_8" localSheetId="16">[20]Materiales!#REF!</definedName>
    <definedName name="TUBERIA_PVC_8" localSheetId="17">[20]Materiales!#REF!</definedName>
    <definedName name="TUBERIA_PVC_8" localSheetId="18">[20]Materiales!#REF!</definedName>
    <definedName name="TUBERIA_PVC_8" localSheetId="19">[20]Materiales!#REF!</definedName>
    <definedName name="TUBERIA_PVC_8" localSheetId="20">[20]Materiales!#REF!</definedName>
    <definedName name="TUBERIA_PVC_8" localSheetId="29">[20]Materiales!#REF!</definedName>
    <definedName name="TUBERIA_PVC_8" localSheetId="30">[20]Materiales!#REF!</definedName>
    <definedName name="TUBERIA_PVC_8" localSheetId="21">[20]Materiales!#REF!</definedName>
    <definedName name="TUBERIA_PVC_8" localSheetId="22">[20]Materiales!#REF!</definedName>
    <definedName name="TUBERIA_PVC_8" localSheetId="23">[20]Materiales!#REF!</definedName>
    <definedName name="TUBERIA_PVC_8" localSheetId="24">[20]Materiales!#REF!</definedName>
    <definedName name="TUBERIA_PVC_8" localSheetId="25">[20]Materiales!#REF!</definedName>
    <definedName name="TUBERIA_PVC_8" localSheetId="26">[20]Materiales!#REF!</definedName>
    <definedName name="TUBERIA_PVC_8" localSheetId="27">[20]Materiales!#REF!</definedName>
    <definedName name="TUBERIA_PVC_8" localSheetId="28">[20]Materiales!#REF!</definedName>
    <definedName name="TUBERIA_PVC_8">[20]Materiales!#REF!</definedName>
    <definedName name="tuberia3" localSheetId="43">#REF!</definedName>
    <definedName name="tuberia3" localSheetId="38">#REF!</definedName>
    <definedName name="tuberia3" localSheetId="37">#REF!</definedName>
    <definedName name="tuberia3" localSheetId="41">#REF!</definedName>
    <definedName name="tuberia3" localSheetId="10">#REF!</definedName>
    <definedName name="tuberia3">#REF!</definedName>
    <definedName name="TuberiaSanitaria12p" localSheetId="35">#REF!</definedName>
    <definedName name="TuberiaSanitaria12p" localSheetId="4">#REF!</definedName>
    <definedName name="TuberiaSanitaria12p" localSheetId="45">#REF!</definedName>
    <definedName name="TuberiaSanitaria12p" localSheetId="10">#REF!</definedName>
    <definedName name="TuberiaSanitaria12p">#REF!</definedName>
    <definedName name="TuberiaSanitaria16" localSheetId="35">#REF!</definedName>
    <definedName name="TuberiaSanitaria16" localSheetId="4">#REF!</definedName>
    <definedName name="TuberiaSanitaria16" localSheetId="45">#REF!</definedName>
    <definedName name="TuberiaSanitaria16" localSheetId="10">#REF!</definedName>
    <definedName name="TuberiaSanitaria16">#REF!</definedName>
    <definedName name="TuberiaSanitaria4p" localSheetId="35">#REF!</definedName>
    <definedName name="TuberiaSanitaria4p" localSheetId="4">#REF!</definedName>
    <definedName name="TuberiaSanitaria4p" localSheetId="45">#REF!</definedName>
    <definedName name="TuberiaSanitaria4p" localSheetId="10">#REF!</definedName>
    <definedName name="TuberiaSanitaria4p">#REF!</definedName>
    <definedName name="TuberiaSanitaria8p" localSheetId="35">#REF!</definedName>
    <definedName name="TuberiaSanitaria8p" localSheetId="4">#REF!</definedName>
    <definedName name="TuberiaSanitaria8p" localSheetId="45">#REF!</definedName>
    <definedName name="TuberiaSanitaria8p" localSheetId="10">#REF!</definedName>
    <definedName name="TuberiaSanitaria8p">#REF!</definedName>
    <definedName name="TuberiaSanitariaNofafort8p" localSheetId="35">#REF!</definedName>
    <definedName name="TuberiaSanitariaNofafort8p" localSheetId="4">#REF!</definedName>
    <definedName name="TuberiaSanitariaNofafort8p" localSheetId="45">#REF!</definedName>
    <definedName name="TuberiaSanitariaNofafort8p" localSheetId="10">#REF!</definedName>
    <definedName name="TuberiaSanitariaNofafort8p">#REF!</definedName>
    <definedName name="TuberiaSanitariaNovafort8p" localSheetId="35">#REF!</definedName>
    <definedName name="TuberiaSanitariaNovafort8p" localSheetId="4">#REF!</definedName>
    <definedName name="TuberiaSanitariaNovafort8p" localSheetId="45">#REF!</definedName>
    <definedName name="TuberiaSanitariaNovafort8p" localSheetId="10">#REF!</definedName>
    <definedName name="TuberiaSanitariaNovafort8p">#REF!</definedName>
    <definedName name="TUBO_1_2" localSheetId="37">#REF!</definedName>
    <definedName name="TUBO_1_2" localSheetId="10">#REF!</definedName>
    <definedName name="TUBO_1_2">#REF!</definedName>
    <definedName name="TUBO_1_2__HG" localSheetId="37">#REF!</definedName>
    <definedName name="TUBO_1_2__HG" localSheetId="10">#REF!</definedName>
    <definedName name="TUBO_1_2__HG">#REF!</definedName>
    <definedName name="Tubo_galvanizado_2">'[26]LISTADO '!$F$47</definedName>
    <definedName name="Tubo_pvc_1">'[26]LISTADO '!$F$51</definedName>
    <definedName name="Tubo_pvc_2">'[26]LISTADO '!$F$50</definedName>
    <definedName name="TUBO6">[45]PRECIOS!$B$40</definedName>
    <definedName name="TUBO8">[45]PRECIOS!$B$41</definedName>
    <definedName name="tubohg2" localSheetId="43">[34]lisprecios!#REF!</definedName>
    <definedName name="tubohg2" localSheetId="31">[34]lisprecios!#REF!</definedName>
    <definedName name="tubohg2" localSheetId="38">[34]lisprecios!#REF!</definedName>
    <definedName name="tubohg2" localSheetId="37">[34]lisprecios!#REF!</definedName>
    <definedName name="tubohg2" localSheetId="41">[34]lisprecios!#REF!</definedName>
    <definedName name="tubohg2" localSheetId="40">[34]lisprecios!#REF!</definedName>
    <definedName name="tubohg2" localSheetId="36">[34]lisprecios!#REF!</definedName>
    <definedName name="tubohg2">[34]lisprecios!#REF!</definedName>
    <definedName name="TUPI" localSheetId="4">MATCH(0.01,End_Bal,-1)+1</definedName>
    <definedName name="TUPI" localSheetId="31">MATCH(0.01,'Especificaciones Estufas Eco'!End_Bal,-1)+1</definedName>
    <definedName name="TUPI" localSheetId="41">MATCH(0.01,End_Bal,-1)+1</definedName>
    <definedName name="TUPI" localSheetId="10">MATCH(0.01,'LOCALIZACIÓN (2)'!End_Bal,-1)+1</definedName>
    <definedName name="TUPI">MATCH(0.01,End_Bal,-1)+1</definedName>
    <definedName name="tur" localSheetId="4"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w" localSheetId="43">#REF!</definedName>
    <definedName name="Tw" localSheetId="31">#REF!</definedName>
    <definedName name="Tw" localSheetId="38">#REF!</definedName>
    <definedName name="Tw" localSheetId="37">#REF!</definedName>
    <definedName name="Tw" localSheetId="41">#REF!</definedName>
    <definedName name="Tw" localSheetId="10">#REF!</definedName>
    <definedName name="Tw" localSheetId="40">#REF!</definedName>
    <definedName name="Tw" localSheetId="36">#REF!</definedName>
    <definedName name="Tw">#REF!</definedName>
    <definedName name="twer" localSheetId="4"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x" localSheetId="43">#REF!</definedName>
    <definedName name="Tx" localSheetId="31">#REF!</definedName>
    <definedName name="Tx" localSheetId="38">#REF!</definedName>
    <definedName name="Tx" localSheetId="37">#REF!</definedName>
    <definedName name="Tx" localSheetId="41">#REF!</definedName>
    <definedName name="Tx" localSheetId="10">#REF!</definedName>
    <definedName name="Tx">#REF!</definedName>
    <definedName name="Ty" localSheetId="43">#REF!</definedName>
    <definedName name="Ty" localSheetId="31">#REF!</definedName>
    <definedName name="Ty" localSheetId="38">#REF!</definedName>
    <definedName name="Ty" localSheetId="37">#REF!</definedName>
    <definedName name="Ty" localSheetId="41">#REF!</definedName>
    <definedName name="Ty" localSheetId="10">#REF!</definedName>
    <definedName name="Ty">#REF!</definedName>
    <definedName name="tyery" localSheetId="4"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PE" localSheetId="31">#REF!</definedName>
    <definedName name="TYPE" localSheetId="10">#REF!</definedName>
    <definedName name="TYPE">#REF!</definedName>
    <definedName name="typeofcommittment" localSheetId="31">#REF!</definedName>
    <definedName name="typeofcommittment" localSheetId="10">#REF!</definedName>
    <definedName name="typeofcommittment">#REF!</definedName>
    <definedName name="tyr" localSheetId="4"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fy" localSheetId="31">#REF!</definedName>
    <definedName name="tytfy" localSheetId="10">#REF!</definedName>
    <definedName name="tytfy">#REF!</definedName>
    <definedName name="tytgfhgfh" localSheetId="4"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 localSheetId="31">#REF!</definedName>
    <definedName name="tyu" localSheetId="10">#REF!</definedName>
    <definedName name="tyu">#REF!</definedName>
    <definedName name="TYUIYI" localSheetId="4"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Tz" localSheetId="37">#REF!</definedName>
    <definedName name="Tz" localSheetId="10">#REF!</definedName>
    <definedName name="Tz">#REF!</definedName>
    <definedName name="U" localSheetId="37">#REF!</definedName>
    <definedName name="U" localSheetId="10">#REF!</definedName>
    <definedName name="U">#REF!</definedName>
    <definedName name="u3u" localSheetId="4"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a" localSheetId="37">#REF!</definedName>
    <definedName name="Ua" localSheetId="10">#REF!</definedName>
    <definedName name="Ua">#REF!</definedName>
    <definedName name="Ub" localSheetId="37">#REF!</definedName>
    <definedName name="Ub" localSheetId="10">#REF!</definedName>
    <definedName name="Ub">#REF!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9">#REF!</definedName>
    <definedName name="Ubicación" localSheetId="30">#REF!</definedName>
    <definedName name="Ubicación" localSheetId="21">#REF!</definedName>
    <definedName name="Ubicación" localSheetId="22">#REF!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10">#REF!</definedName>
    <definedName name="Ubicación">#REF!</definedName>
    <definedName name="Uc" localSheetId="37">#REF!</definedName>
    <definedName name="Uc" localSheetId="10">#REF!</definedName>
    <definedName name="Uc">#REF!</definedName>
    <definedName name="Ud" localSheetId="37">#REF!</definedName>
    <definedName name="Ud" localSheetId="10">#REF!</definedName>
    <definedName name="Ud">#REF!</definedName>
    <definedName name="Ue" localSheetId="37">#REF!</definedName>
    <definedName name="Ue" localSheetId="10">#REF!</definedName>
    <definedName name="Ue">#REF!</definedName>
    <definedName name="Uf" localSheetId="37">#REF!</definedName>
    <definedName name="Uf" localSheetId="10">#REF!</definedName>
    <definedName name="Uf">#REF!</definedName>
    <definedName name="UFInanzas">[149]Cuentas!$P$11:$P$111</definedName>
    <definedName name="Ug" localSheetId="11">#REF!</definedName>
    <definedName name="Ug" localSheetId="12">#REF!</definedName>
    <definedName name="Ug" localSheetId="13">#REF!</definedName>
    <definedName name="Ug" localSheetId="14">#REF!</definedName>
    <definedName name="Ug" localSheetId="15">#REF!</definedName>
    <definedName name="Ug" localSheetId="16">#REF!</definedName>
    <definedName name="Ug" localSheetId="17">#REF!</definedName>
    <definedName name="Ug" localSheetId="18">#REF!</definedName>
    <definedName name="Ug" localSheetId="19">#REF!</definedName>
    <definedName name="Ug" localSheetId="20">#REF!</definedName>
    <definedName name="Ug" localSheetId="29">#REF!</definedName>
    <definedName name="Ug" localSheetId="30">#REF!</definedName>
    <definedName name="Ug" localSheetId="21">#REF!</definedName>
    <definedName name="Ug" localSheetId="22">#REF!</definedName>
    <definedName name="Ug" localSheetId="23">#REF!</definedName>
    <definedName name="Ug" localSheetId="24">#REF!</definedName>
    <definedName name="Ug" localSheetId="25">#REF!</definedName>
    <definedName name="Ug" localSheetId="26">#REF!</definedName>
    <definedName name="Ug" localSheetId="27">#REF!</definedName>
    <definedName name="Ug" localSheetId="28">#REF!</definedName>
    <definedName name="Ug" localSheetId="31">#REF!</definedName>
    <definedName name="Ug" localSheetId="37">#REF!</definedName>
    <definedName name="Ug" localSheetId="10">#REF!</definedName>
    <definedName name="Ug">#REF!</definedName>
    <definedName name="UGEquipData" localSheetId="31">#REF!</definedName>
    <definedName name="UGEquipData" localSheetId="10">#REF!</definedName>
    <definedName name="UGEquipData">#REF!</definedName>
    <definedName name="Uh" localSheetId="31">#REF!</definedName>
    <definedName name="Uh" localSheetId="37">#REF!</definedName>
    <definedName name="Uh" localSheetId="10">#REF!</definedName>
    <definedName name="Uh">#REF!</definedName>
    <definedName name="ui" localSheetId="31">#REF!</definedName>
    <definedName name="ui" localSheetId="10">#REF!</definedName>
    <definedName name="ui">#REF!</definedName>
    <definedName name="uijhj" localSheetId="4"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j" localSheetId="37">#REF!</definedName>
    <definedName name="Uj" localSheetId="10">#REF!</definedName>
    <definedName name="Uj">#REF!</definedName>
    <definedName name="ujyyu" localSheetId="31">#REF!</definedName>
    <definedName name="ujyyu" localSheetId="10">#REF!</definedName>
    <definedName name="ujyyu">#REF!</definedName>
    <definedName name="Uk" localSheetId="37">#REF!</definedName>
    <definedName name="Uk" localSheetId="10">#REF!</definedName>
    <definedName name="Uk">#REF!</definedName>
    <definedName name="Ull" localSheetId="37">#REF!</definedName>
    <definedName name="Ull" localSheetId="10">#REF!</definedName>
    <definedName name="Ull">#REF!</definedName>
    <definedName name="Um" localSheetId="37">#REF!</definedName>
    <definedName name="Um" localSheetId="10">#REF!</definedName>
    <definedName name="Um">#REF!</definedName>
    <definedName name="UMina">[64]Cuentas!$Q$11:$Q$46</definedName>
    <definedName name="Un" localSheetId="11">#REF!</definedName>
    <definedName name="Un" localSheetId="12">#REF!</definedName>
    <definedName name="Un" localSheetId="13">#REF!</definedName>
    <definedName name="Un" localSheetId="14">#REF!</definedName>
    <definedName name="Un" localSheetId="15">#REF!</definedName>
    <definedName name="Un" localSheetId="16">#REF!</definedName>
    <definedName name="Un" localSheetId="17">#REF!</definedName>
    <definedName name="Un" localSheetId="18">#REF!</definedName>
    <definedName name="Un" localSheetId="19">#REF!</definedName>
    <definedName name="Un" localSheetId="20">#REF!</definedName>
    <definedName name="Un" localSheetId="29">#REF!</definedName>
    <definedName name="Un" localSheetId="30">#REF!</definedName>
    <definedName name="Un" localSheetId="21">#REF!</definedName>
    <definedName name="Un" localSheetId="22">#REF!</definedName>
    <definedName name="Un" localSheetId="23">#REF!</definedName>
    <definedName name="Un" localSheetId="24">#REF!</definedName>
    <definedName name="Un" localSheetId="25">#REF!</definedName>
    <definedName name="Un" localSheetId="26">#REF!</definedName>
    <definedName name="Un" localSheetId="27">#REF!</definedName>
    <definedName name="Un" localSheetId="28">#REF!</definedName>
    <definedName name="Un" localSheetId="31">#REF!</definedName>
    <definedName name="Un" localSheetId="37">#REF!</definedName>
    <definedName name="Un" localSheetId="10">#REF!</definedName>
    <definedName name="Un">#REF!</definedName>
    <definedName name="UNIDAD521">[86]ITEMS!$C$522</definedName>
    <definedName name="Unidades" localSheetId="4">[171]Presup_Cancha!$J$13:$J$17</definedName>
    <definedName name="Unidades">[171]Presup_Cancha!$J$13:$J$17</definedName>
    <definedName name="UNION_DE_MECANICA_2" localSheetId="43">#REF!</definedName>
    <definedName name="UNION_DE_MECANICA_2" localSheetId="31">#REF!</definedName>
    <definedName name="UNION_DE_MECANICA_2" localSheetId="38">#REF!</definedName>
    <definedName name="UNION_DE_MECANICA_2" localSheetId="37">#REF!</definedName>
    <definedName name="UNION_DE_MECANICA_2" localSheetId="41">#REF!</definedName>
    <definedName name="UNION_DE_MECANICA_2" localSheetId="10">#REF!</definedName>
    <definedName name="UNION_DE_MECANICA_2" localSheetId="40">#REF!</definedName>
    <definedName name="UNION_DE_MECANICA_2" localSheetId="36">#REF!</definedName>
    <definedName name="UNION_DE_MECANICA_2">#REF!</definedName>
    <definedName name="UNION_DE_MECANICA_3" localSheetId="43">#REF!</definedName>
    <definedName name="UNION_DE_MECANICA_3" localSheetId="31">#REF!</definedName>
    <definedName name="UNION_DE_MECANICA_3" localSheetId="38">#REF!</definedName>
    <definedName name="UNION_DE_MECANICA_3" localSheetId="37">#REF!</definedName>
    <definedName name="UNION_DE_MECANICA_3" localSheetId="41">#REF!</definedName>
    <definedName name="UNION_DE_MECANICA_3" localSheetId="10">#REF!</definedName>
    <definedName name="UNION_DE_MECANICA_3">#REF!</definedName>
    <definedName name="UNION_DE_MECANICA_4" localSheetId="43">#REF!</definedName>
    <definedName name="UNION_DE_MECANICA_4" localSheetId="31">#REF!</definedName>
    <definedName name="UNION_DE_MECANICA_4" localSheetId="38">#REF!</definedName>
    <definedName name="UNION_DE_MECANICA_4" localSheetId="37">#REF!</definedName>
    <definedName name="UNION_DE_MECANICA_4" localSheetId="41">#REF!</definedName>
    <definedName name="UNION_DE_MECANICA_4" localSheetId="10">#REF!</definedName>
    <definedName name="UNION_DE_MECANICA_4">#REF!</definedName>
    <definedName name="UNION_DE_REPARACION_2__P.V.C" localSheetId="37">#REF!</definedName>
    <definedName name="UNION_DE_REPARACION_2__P.V.C" localSheetId="10">#REF!</definedName>
    <definedName name="UNION_DE_REPARACION_2__P.V.C">#REF!</definedName>
    <definedName name="UNION_DE_REPARACION_3" localSheetId="37">#REF!</definedName>
    <definedName name="UNION_DE_REPARACION_3" localSheetId="10">#REF!</definedName>
    <definedName name="UNION_DE_REPARACION_3">#REF!</definedName>
    <definedName name="UNION_DE_REPARACION_3__P.V.C" localSheetId="37">#REF!</definedName>
    <definedName name="UNION_DE_REPARACION_3__P.V.C" localSheetId="10">#REF!</definedName>
    <definedName name="UNION_DE_REPARACION_3__P.V.C">#REF!</definedName>
    <definedName name="UNION_DE_REPARACION_4" localSheetId="37">#REF!</definedName>
    <definedName name="UNION_DE_REPARACION_4" localSheetId="10">#REF!</definedName>
    <definedName name="UNION_DE_REPARACION_4">#REF!</definedName>
    <definedName name="UNION_P.V.C_1_2" localSheetId="37">#REF!</definedName>
    <definedName name="UNION_P.V.C_1_2" localSheetId="10">#REF!</definedName>
    <definedName name="UNION_P.V.C_1_2">#REF!</definedName>
    <definedName name="Unit" localSheetId="31" hidden="1">#REF!</definedName>
    <definedName name="Unit" localSheetId="10" hidden="1">#REF!</definedName>
    <definedName name="Unit" hidden="1">#REF!</definedName>
    <definedName name="UNITARIO">[172]Unitarios!$A$3:$D$13</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9">#REF!</definedName>
    <definedName name="Unitarios" localSheetId="30">#REF!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31">#REF!</definedName>
    <definedName name="Unitarios" localSheetId="10">#REF!</definedName>
    <definedName name="Unitarios">#REF!</definedName>
    <definedName name="units">'[85]REF - Listas'!$G$10:$G$18</definedName>
    <definedName name="Uñ" localSheetId="43">#REF!</definedName>
    <definedName name="Uñ" localSheetId="31">#REF!</definedName>
    <definedName name="Uñ" localSheetId="38">#REF!</definedName>
    <definedName name="Uñ" localSheetId="37">#REF!</definedName>
    <definedName name="Uñ" localSheetId="41">#REF!</definedName>
    <definedName name="Uñ" localSheetId="10">#REF!</definedName>
    <definedName name="Uñ">#REF!</definedName>
    <definedName name="Uo" localSheetId="43">#REF!</definedName>
    <definedName name="Uo" localSheetId="31">#REF!</definedName>
    <definedName name="Uo" localSheetId="38">#REF!</definedName>
    <definedName name="Uo" localSheetId="37">#REF!</definedName>
    <definedName name="Uo" localSheetId="41">#REF!</definedName>
    <definedName name="Uo" localSheetId="10">#REF!</definedName>
    <definedName name="Uo">#REF!</definedName>
    <definedName name="UOUIV" localSheetId="4"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p" localSheetId="31">#REF!</definedName>
    <definedName name="Up" localSheetId="37">#REF!</definedName>
    <definedName name="Up" localSheetId="10">#REF!</definedName>
    <definedName name="Up">#REF!</definedName>
    <definedName name="UPlanta">[64]Cuentas!$T$11:$T$56</definedName>
    <definedName name="Uq" localSheetId="11">#REF!</definedName>
    <definedName name="Uq" localSheetId="12">#REF!</definedName>
    <definedName name="Uq" localSheetId="13">#REF!</definedName>
    <definedName name="Uq" localSheetId="14">#REF!</definedName>
    <definedName name="Uq" localSheetId="15">#REF!</definedName>
    <definedName name="Uq" localSheetId="16">#REF!</definedName>
    <definedName name="Uq" localSheetId="17">#REF!</definedName>
    <definedName name="Uq" localSheetId="18">#REF!</definedName>
    <definedName name="Uq" localSheetId="19">#REF!</definedName>
    <definedName name="Uq" localSheetId="20">#REF!</definedName>
    <definedName name="Uq" localSheetId="29">#REF!</definedName>
    <definedName name="Uq" localSheetId="30">#REF!</definedName>
    <definedName name="Uq" localSheetId="21">#REF!</definedName>
    <definedName name="Uq" localSheetId="22">#REF!</definedName>
    <definedName name="Uq" localSheetId="23">#REF!</definedName>
    <definedName name="Uq" localSheetId="24">#REF!</definedName>
    <definedName name="Uq" localSheetId="25">#REF!</definedName>
    <definedName name="Uq" localSheetId="26">#REF!</definedName>
    <definedName name="Uq" localSheetId="27">#REF!</definedName>
    <definedName name="Uq" localSheetId="28">#REF!</definedName>
    <definedName name="Uq" localSheetId="31">#REF!</definedName>
    <definedName name="Uq" localSheetId="37">#REF!</definedName>
    <definedName name="Uq" localSheetId="10">#REF!</definedName>
    <definedName name="Uq">#REF!</definedName>
    <definedName name="Ur" localSheetId="31">#REF!</definedName>
    <definedName name="Ur" localSheetId="37">#REF!</definedName>
    <definedName name="Ur" localSheetId="10">#REF!</definedName>
    <definedName name="Ur">#REF!</definedName>
    <definedName name="uryur" localSheetId="4"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 localSheetId="31">#REF!</definedName>
    <definedName name="Us" localSheetId="37">#REF!</definedName>
    <definedName name="Us" localSheetId="10">#REF!</definedName>
    <definedName name="Us">#REF!</definedName>
    <definedName name="ut" localSheetId="37">#REF!</definedName>
    <definedName name="ut" localSheetId="10">#REF!</definedName>
    <definedName name="ut">#REF!</definedName>
    <definedName name="Ut_Un" localSheetId="31">#REF!</definedName>
    <definedName name="Ut_Un" localSheetId="10">#REF!</definedName>
    <definedName name="Ut_Un">#REF!</definedName>
    <definedName name="Util" localSheetId="31">#REF!</definedName>
    <definedName name="Util" localSheetId="10">#REF!</definedName>
    <definedName name="Util">#REF!</definedName>
    <definedName name="utilidad">[56]DATOS!$B$18</definedName>
    <definedName name="UtilidadMensual" localSheetId="31">#REF!</definedName>
    <definedName name="UtilidadMensual" localSheetId="10">#REF!</definedName>
    <definedName name="UtilidadMensual">#REF!</definedName>
    <definedName name="UTMAR" localSheetId="31">#REF!</definedName>
    <definedName name="UTMAR" localSheetId="10">#REF!</definedName>
    <definedName name="UTMAR">#REF!</definedName>
    <definedName name="uu" localSheetId="31">#REF!</definedName>
    <definedName name="uu" localSheetId="10">#REF!</definedName>
    <definedName name="uu">#REF!</definedName>
    <definedName name="uuu" localSheetId="4"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 localSheetId="31" hidden="1">#REF!</definedName>
    <definedName name="uuuu" localSheetId="10" hidden="1">#REF!</definedName>
    <definedName name="uuuu" hidden="1">#REF!</definedName>
    <definedName name="uuuuo" localSheetId="4"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uuuutiyt" localSheetId="31">#REF!</definedName>
    <definedName name="uuuuutiyt" localSheetId="10">#REF!</definedName>
    <definedName name="uuuuutiyt">#REF!</definedName>
    <definedName name="uuuuuu" localSheetId="31">#REF!</definedName>
    <definedName name="uuuuuu" localSheetId="10">#REF!</definedName>
    <definedName name="uuuuuu">#REF!</definedName>
    <definedName name="uuuuuuuuuu" localSheetId="31">#REF!</definedName>
    <definedName name="uuuuuuuuuu" localSheetId="10">#REF!</definedName>
    <definedName name="uuuuuuuuuu">#REF!</definedName>
    <definedName name="Uv" localSheetId="37">#REF!</definedName>
    <definedName name="Uv" localSheetId="10">#REF!</definedName>
    <definedName name="Uv">#REF!</definedName>
    <definedName name="Uw" localSheetId="37">#REF!</definedName>
    <definedName name="Uw" localSheetId="10">#REF!</definedName>
    <definedName name="Uw">#REF!</definedName>
    <definedName name="uwkap" localSheetId="4"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xd" localSheetId="31">#REF!</definedName>
    <definedName name="uxd" localSheetId="10">#REF!</definedName>
    <definedName name="uxd">#REF!</definedName>
    <definedName name="uy" localSheetId="31">#REF!</definedName>
    <definedName name="uy" localSheetId="10">#REF!</definedName>
    <definedName name="uy">#REF!</definedName>
    <definedName name="uyiyiy" localSheetId="4"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Uz" localSheetId="37">#REF!</definedName>
    <definedName name="Uz" localSheetId="10">#REF!</definedName>
    <definedName name="Uz">#REF!</definedName>
    <definedName name="V" localSheetId="31">[173]FINANZAS!#REF!</definedName>
    <definedName name="V">[173]FINANZAS!#REF!</definedName>
    <definedName name="V.M.CV1_Moisture" localSheetId="31">#REF!</definedName>
    <definedName name="V.M.CV1_Moisture" localSheetId="10">#REF!</definedName>
    <definedName name="V.M.CV1_Moisture">#REF!</definedName>
    <definedName name="V.M.CV2_Al" localSheetId="31">#REF!</definedName>
    <definedName name="V.M.CV2_Al" localSheetId="10">#REF!</definedName>
    <definedName name="V.M.CV2_Al">#REF!</definedName>
    <definedName name="V.M.CV2_Co" localSheetId="31">#REF!</definedName>
    <definedName name="V.M.CV2_Co" localSheetId="10">#REF!</definedName>
    <definedName name="V.M.CV2_Co">#REF!</definedName>
    <definedName name="V.M.CV2_DryTonnes" localSheetId="31">#REF!</definedName>
    <definedName name="V.M.CV2_DryTonnes" localSheetId="10">#REF!</definedName>
    <definedName name="V.M.CV2_DryTonnes">#REF!</definedName>
    <definedName name="V.M.CV2_dtph" localSheetId="31">#REF!</definedName>
    <definedName name="V.M.CV2_dtph" localSheetId="10">#REF!</definedName>
    <definedName name="V.M.CV2_dtph">#REF!</definedName>
    <definedName name="V.M.CV2_Fe" localSheetId="31">#REF!</definedName>
    <definedName name="V.M.CV2_Fe" localSheetId="10">#REF!</definedName>
    <definedName name="V.M.CV2_Fe">#REF!</definedName>
    <definedName name="V.M.CV2_Mg" localSheetId="31">#REF!</definedName>
    <definedName name="V.M.CV2_Mg" localSheetId="10">#REF!</definedName>
    <definedName name="V.M.CV2_Mg">#REF!</definedName>
    <definedName name="V.M.CV2_Ni" localSheetId="31">#REF!</definedName>
    <definedName name="V.M.CV2_Ni" localSheetId="10">#REF!</definedName>
    <definedName name="V.M.CV2_Ni">#REF!</definedName>
    <definedName name="V.M.CV2_Si" localSheetId="31">#REF!</definedName>
    <definedName name="V.M.CV2_Si" localSheetId="10">#REF!</definedName>
    <definedName name="V.M.CV2_Si">#REF!</definedName>
    <definedName name="V.M.Mill_Availability" localSheetId="31">#REF!</definedName>
    <definedName name="V.M.Mill_Availability" localSheetId="10">#REF!</definedName>
    <definedName name="V.M.Mill_Availability">#REF!</definedName>
    <definedName name="V.M.Mill_Downtime" localSheetId="31">#REF!</definedName>
    <definedName name="V.M.Mill_Downtime" localSheetId="10">#REF!</definedName>
    <definedName name="V.M.Mill_Downtime">#REF!</definedName>
    <definedName name="V.M.Mill_DryTonnes" localSheetId="31">#REF!</definedName>
    <definedName name="V.M.Mill_DryTonnes" localSheetId="10">#REF!</definedName>
    <definedName name="V.M.Mill_DryTonnes">#REF!</definedName>
    <definedName name="V.M.Mill_DryTph" localSheetId="31">#REF!</definedName>
    <definedName name="V.M.Mill_DryTph" localSheetId="10">#REF!</definedName>
    <definedName name="V.M.Mill_DryTph">#REF!</definedName>
    <definedName name="V.M.Mill_PowerDraw" localSheetId="31">#REF!</definedName>
    <definedName name="V.M.Mill_PowerDraw" localSheetId="10">#REF!</definedName>
    <definedName name="V.M.Mill_PowerDraw">#REF!</definedName>
    <definedName name="V.M.Mill_PowerDrawPerTonne" localSheetId="31">#REF!</definedName>
    <definedName name="V.M.Mill_PowerDrawPerTonne" localSheetId="10">#REF!</definedName>
    <definedName name="V.M.Mill_PowerDrawPerTonne">#REF!</definedName>
    <definedName name="V.M.Mill_Uptime" localSheetId="31">#REF!</definedName>
    <definedName name="V.M.Mill_Uptime" localSheetId="10">#REF!</definedName>
    <definedName name="V.M.Mill_Uptime">#REF!</definedName>
    <definedName name="V.M.Mill_Utilization" localSheetId="31">#REF!</definedName>
    <definedName name="V.M.Mill_Utilization" localSheetId="10">#REF!</definedName>
    <definedName name="V.M.Mill_Utilization">#REF!</definedName>
    <definedName name="V.M.Mill_WetTonnes" localSheetId="31">#REF!</definedName>
    <definedName name="V.M.Mill_WetTonnes" localSheetId="10">#REF!</definedName>
    <definedName name="V.M.Mill_WetTonnes">#REF!</definedName>
    <definedName name="V.M.Mill_WetTph" localSheetId="31">#REF!</definedName>
    <definedName name="V.M.Mill_WetTph" localSheetId="10">#REF!</definedName>
    <definedName name="V.M.Mill_WetTph">#REF!</definedName>
    <definedName name="V.M.MillFeed_Al" localSheetId="31">#REF!</definedName>
    <definedName name="V.M.MillFeed_Al" localSheetId="10">#REF!</definedName>
    <definedName name="V.M.MillFeed_Al">#REF!</definedName>
    <definedName name="V.M.MillFeed_Co" localSheetId="31">#REF!</definedName>
    <definedName name="V.M.MillFeed_Co" localSheetId="10">#REF!</definedName>
    <definedName name="V.M.MillFeed_Co">#REF!</definedName>
    <definedName name="V.M.MillFeed_Fe" localSheetId="31">#REF!</definedName>
    <definedName name="V.M.MillFeed_Fe" localSheetId="10">#REF!</definedName>
    <definedName name="V.M.MillFeed_Fe">#REF!</definedName>
    <definedName name="V.M.MillFeed_Mg" localSheetId="31">#REF!</definedName>
    <definedName name="V.M.MillFeed_Mg" localSheetId="10">#REF!</definedName>
    <definedName name="V.M.MillFeed_Mg">#REF!</definedName>
    <definedName name="V.M.MillFeed_Ni" localSheetId="31">#REF!</definedName>
    <definedName name="V.M.MillFeed_Ni" localSheetId="10">#REF!</definedName>
    <definedName name="V.M.MillFeed_Ni">#REF!</definedName>
    <definedName name="V.M.MillFeed_Si" localSheetId="31">#REF!</definedName>
    <definedName name="V.M.MillFeed_Si" localSheetId="10">#REF!</definedName>
    <definedName name="V.M.MillFeed_Si">#REF!</definedName>
    <definedName name="V.M.MillH2O_Head" localSheetId="31">#REF!</definedName>
    <definedName name="V.M.MillH2O_Head" localSheetId="10">#REF!</definedName>
    <definedName name="V.M.MillH2O_Head">#REF!</definedName>
    <definedName name="V.M.MillH2O_Screen" localSheetId="31">#REF!</definedName>
    <definedName name="V.M.MillH2O_Screen" localSheetId="10">#REF!</definedName>
    <definedName name="V.M.MillH2O_Screen">#REF!</definedName>
    <definedName name="V.M.MillH2O_Total" localSheetId="31">#REF!</definedName>
    <definedName name="V.M.MillH2O_Total" localSheetId="10">#REF!</definedName>
    <definedName name="V.M.MillH2O_Total">#REF!</definedName>
    <definedName name="V.M.OreToStorage_Al" localSheetId="31">#REF!</definedName>
    <definedName name="V.M.OreToStorage_Al" localSheetId="10">#REF!</definedName>
    <definedName name="V.M.OreToStorage_Al">#REF!</definedName>
    <definedName name="V.M.OreToStorage_Co" localSheetId="31">#REF!</definedName>
    <definedName name="V.M.OreToStorage_Co" localSheetId="10">#REF!</definedName>
    <definedName name="V.M.OreToStorage_Co">#REF!</definedName>
    <definedName name="V.M.OreToStorage_DryTonnes" localSheetId="31">#REF!</definedName>
    <definedName name="V.M.OreToStorage_DryTonnes" localSheetId="10">#REF!</definedName>
    <definedName name="V.M.OreToStorage_DryTonnes">#REF!</definedName>
    <definedName name="V.M.OreToStorage_DryTph" localSheetId="31">#REF!</definedName>
    <definedName name="V.M.OreToStorage_DryTph" localSheetId="10">#REF!</definedName>
    <definedName name="V.M.OreToStorage_DryTph">#REF!</definedName>
    <definedName name="V.M.OreToStorage_Fe" localSheetId="31">#REF!</definedName>
    <definedName name="V.M.OreToStorage_Fe" localSheetId="10">#REF!</definedName>
    <definedName name="V.M.OreToStorage_Fe">#REF!</definedName>
    <definedName name="V.M.OreToStorage_Mg" localSheetId="31">#REF!</definedName>
    <definedName name="V.M.OreToStorage_Mg" localSheetId="10">#REF!</definedName>
    <definedName name="V.M.OreToStorage_Mg">#REF!</definedName>
    <definedName name="V.M.OreToStorage_Ni" localSheetId="31">#REF!</definedName>
    <definedName name="V.M.OreToStorage_Ni" localSheetId="10">#REF!</definedName>
    <definedName name="V.M.OreToStorage_Ni">#REF!</definedName>
    <definedName name="V.M.OreToStorage_PulpDensity" localSheetId="31">#REF!</definedName>
    <definedName name="V.M.OreToStorage_PulpDensity" localSheetId="10">#REF!</definedName>
    <definedName name="V.M.OreToStorage_PulpDensity">#REF!</definedName>
    <definedName name="V.M.OreToStorage_PulpYieldStress" localSheetId="31">#REF!</definedName>
    <definedName name="V.M.OreToStorage_PulpYieldStress" localSheetId="10">#REF!</definedName>
    <definedName name="V.M.OreToStorage_PulpYieldStress">#REF!</definedName>
    <definedName name="V.M.OreToStorage_Si" localSheetId="31">#REF!</definedName>
    <definedName name="V.M.OreToStorage_Si" localSheetId="10">#REF!</definedName>
    <definedName name="V.M.OreToStorage_Si">#REF!</definedName>
    <definedName name="V.M.OreToStorage_Volume" localSheetId="31">#REF!</definedName>
    <definedName name="V.M.OreToStorage_Volume" localSheetId="10">#REF!</definedName>
    <definedName name="V.M.OreToStorage_Volume">#REF!</definedName>
    <definedName name="V.M.OreToStorage_VolumePerHr" localSheetId="31">#REF!</definedName>
    <definedName name="V.M.OreToStorage_VolumePerHr" localSheetId="10">#REF!</definedName>
    <definedName name="V.M.OreToStorage_VolumePerHr">#REF!</definedName>
    <definedName name="V.Y.CV1_Moisture" localSheetId="31">#REF!</definedName>
    <definedName name="V.Y.CV1_Moisture" localSheetId="10">#REF!</definedName>
    <definedName name="V.Y.CV1_Moisture">#REF!</definedName>
    <definedName name="V.Y.CV2_Al" localSheetId="31">#REF!</definedName>
    <definedName name="V.Y.CV2_Al" localSheetId="10">#REF!</definedName>
    <definedName name="V.Y.CV2_Al">#REF!</definedName>
    <definedName name="V.Y.CV2_Co" localSheetId="31">#REF!</definedName>
    <definedName name="V.Y.CV2_Co" localSheetId="10">#REF!</definedName>
    <definedName name="V.Y.CV2_Co">#REF!</definedName>
    <definedName name="V.Y.CV2_DryTonnes" localSheetId="31">#REF!</definedName>
    <definedName name="V.Y.CV2_DryTonnes" localSheetId="10">#REF!</definedName>
    <definedName name="V.Y.CV2_DryTonnes">#REF!</definedName>
    <definedName name="V.Y.CV2_dtph" localSheetId="31">#REF!</definedName>
    <definedName name="V.Y.CV2_dtph" localSheetId="10">#REF!</definedName>
    <definedName name="V.Y.CV2_dtph">#REF!</definedName>
    <definedName name="V.Y.CV2_Fe" localSheetId="31">#REF!</definedName>
    <definedName name="V.Y.CV2_Fe" localSheetId="10">#REF!</definedName>
    <definedName name="V.Y.CV2_Fe">#REF!</definedName>
    <definedName name="V.Y.CV2_Mg" localSheetId="31">#REF!</definedName>
    <definedName name="V.Y.CV2_Mg" localSheetId="10">#REF!</definedName>
    <definedName name="V.Y.CV2_Mg">#REF!</definedName>
    <definedName name="V.Y.CV2_Ni" localSheetId="31">#REF!</definedName>
    <definedName name="V.Y.CV2_Ni" localSheetId="10">#REF!</definedName>
    <definedName name="V.Y.CV2_Ni">#REF!</definedName>
    <definedName name="V.Y.CV2_Si" localSheetId="31">#REF!</definedName>
    <definedName name="V.Y.CV2_Si" localSheetId="10">#REF!</definedName>
    <definedName name="V.Y.CV2_Si">#REF!</definedName>
    <definedName name="V.Y.Mill_Availability" localSheetId="31">#REF!</definedName>
    <definedName name="V.Y.Mill_Availability" localSheetId="10">#REF!</definedName>
    <definedName name="V.Y.Mill_Availability">#REF!</definedName>
    <definedName name="V.Y.Mill_Downtime" localSheetId="31">#REF!</definedName>
    <definedName name="V.Y.Mill_Downtime" localSheetId="10">#REF!</definedName>
    <definedName name="V.Y.Mill_Downtime">#REF!</definedName>
    <definedName name="V.Y.Mill_DryTonnes" localSheetId="31">#REF!</definedName>
    <definedName name="V.Y.Mill_DryTonnes" localSheetId="10">#REF!</definedName>
    <definedName name="V.Y.Mill_DryTonnes">#REF!</definedName>
    <definedName name="V.Y.Mill_DryTph" localSheetId="31">#REF!</definedName>
    <definedName name="V.Y.Mill_DryTph" localSheetId="10">#REF!</definedName>
    <definedName name="V.Y.Mill_DryTph">#REF!</definedName>
    <definedName name="V.Y.Mill_PowerDraw" localSheetId="31">#REF!</definedName>
    <definedName name="V.Y.Mill_PowerDraw" localSheetId="10">#REF!</definedName>
    <definedName name="V.Y.Mill_PowerDraw">#REF!</definedName>
    <definedName name="V.Y.Mill_PowerDrawPerTonne" localSheetId="31">#REF!</definedName>
    <definedName name="V.Y.Mill_PowerDrawPerTonne" localSheetId="10">#REF!</definedName>
    <definedName name="V.Y.Mill_PowerDrawPerTonne">#REF!</definedName>
    <definedName name="V.Y.Mill_Uptime" localSheetId="31">#REF!</definedName>
    <definedName name="V.Y.Mill_Uptime" localSheetId="10">#REF!</definedName>
    <definedName name="V.Y.Mill_Uptime">#REF!</definedName>
    <definedName name="V.Y.Mill_Utilization" localSheetId="31">#REF!</definedName>
    <definedName name="V.Y.Mill_Utilization" localSheetId="10">#REF!</definedName>
    <definedName name="V.Y.Mill_Utilization">#REF!</definedName>
    <definedName name="V.Y.Mill_WetTonnes" localSheetId="31">#REF!</definedName>
    <definedName name="V.Y.Mill_WetTonnes" localSheetId="10">#REF!</definedName>
    <definedName name="V.Y.Mill_WetTonnes">#REF!</definedName>
    <definedName name="V.Y.Mill_WetTph" localSheetId="31">#REF!</definedName>
    <definedName name="V.Y.Mill_WetTph" localSheetId="10">#REF!</definedName>
    <definedName name="V.Y.Mill_WetTph">#REF!</definedName>
    <definedName name="V.Y.MillFeed_Al" localSheetId="31">#REF!</definedName>
    <definedName name="V.Y.MillFeed_Al" localSheetId="10">#REF!</definedName>
    <definedName name="V.Y.MillFeed_Al">#REF!</definedName>
    <definedName name="V.Y.MillFeed_Co" localSheetId="31">#REF!</definedName>
    <definedName name="V.Y.MillFeed_Co" localSheetId="10">#REF!</definedName>
    <definedName name="V.Y.MillFeed_Co">#REF!</definedName>
    <definedName name="V.Y.MillFeed_Fe" localSheetId="31">#REF!</definedName>
    <definedName name="V.Y.MillFeed_Fe" localSheetId="10">#REF!</definedName>
    <definedName name="V.Y.MillFeed_Fe">#REF!</definedName>
    <definedName name="V.Y.MillFeed_Mg" localSheetId="31">#REF!</definedName>
    <definedName name="V.Y.MillFeed_Mg" localSheetId="10">#REF!</definedName>
    <definedName name="V.Y.MillFeed_Mg">#REF!</definedName>
    <definedName name="V.Y.MillFeed_Ni" localSheetId="31">#REF!</definedName>
    <definedName name="V.Y.MillFeed_Ni" localSheetId="10">#REF!</definedName>
    <definedName name="V.Y.MillFeed_Ni">#REF!</definedName>
    <definedName name="V.Y.MillFeed_Si" localSheetId="31">#REF!</definedName>
    <definedName name="V.Y.MillFeed_Si" localSheetId="10">#REF!</definedName>
    <definedName name="V.Y.MillFeed_Si">#REF!</definedName>
    <definedName name="V.Y.MillH2O_Head" localSheetId="31">#REF!</definedName>
    <definedName name="V.Y.MillH2O_Head" localSheetId="10">#REF!</definedName>
    <definedName name="V.Y.MillH2O_Head">#REF!</definedName>
    <definedName name="V.Y.MillH2O_Screen" localSheetId="31">#REF!</definedName>
    <definedName name="V.Y.MillH2O_Screen" localSheetId="10">#REF!</definedName>
    <definedName name="V.Y.MillH2O_Screen">#REF!</definedName>
    <definedName name="V.Y.MillH2O_Total" localSheetId="31">#REF!</definedName>
    <definedName name="V.Y.MillH2O_Total" localSheetId="10">#REF!</definedName>
    <definedName name="V.Y.MillH2O_Total">#REF!</definedName>
    <definedName name="V.Y.OreToStorage_Al" localSheetId="31">#REF!</definedName>
    <definedName name="V.Y.OreToStorage_Al" localSheetId="10">#REF!</definedName>
    <definedName name="V.Y.OreToStorage_Al">#REF!</definedName>
    <definedName name="V.Y.OreToStorage_Co" localSheetId="31">#REF!</definedName>
    <definedName name="V.Y.OreToStorage_Co" localSheetId="10">#REF!</definedName>
    <definedName name="V.Y.OreToStorage_Co">#REF!</definedName>
    <definedName name="V.Y.OreToStorage_DryTonnes" localSheetId="31">#REF!</definedName>
    <definedName name="V.Y.OreToStorage_DryTonnes" localSheetId="10">#REF!</definedName>
    <definedName name="V.Y.OreToStorage_DryTonnes">#REF!</definedName>
    <definedName name="V.Y.OreToStorage_DryTph" localSheetId="31">#REF!</definedName>
    <definedName name="V.Y.OreToStorage_DryTph" localSheetId="10">#REF!</definedName>
    <definedName name="V.Y.OreToStorage_DryTph">#REF!</definedName>
    <definedName name="V.Y.OreToStorage_Fe" localSheetId="31">#REF!</definedName>
    <definedName name="V.Y.OreToStorage_Fe" localSheetId="10">#REF!</definedName>
    <definedName name="V.Y.OreToStorage_Fe">#REF!</definedName>
    <definedName name="V.Y.OreToStorage_Mg" localSheetId="31">#REF!</definedName>
    <definedName name="V.Y.OreToStorage_Mg" localSheetId="10">#REF!</definedName>
    <definedName name="V.Y.OreToStorage_Mg">#REF!</definedName>
    <definedName name="V.Y.OreToStorage_Ni" localSheetId="31">#REF!</definedName>
    <definedName name="V.Y.OreToStorage_Ni" localSheetId="10">#REF!</definedName>
    <definedName name="V.Y.OreToStorage_Ni">#REF!</definedName>
    <definedName name="V.Y.OreToStorage_PulpDensity" localSheetId="31">#REF!</definedName>
    <definedName name="V.Y.OreToStorage_PulpDensity" localSheetId="10">#REF!</definedName>
    <definedName name="V.Y.OreToStorage_PulpDensity">#REF!</definedName>
    <definedName name="V.Y.OreToStorage_PulpYieldStress" localSheetId="31">#REF!</definedName>
    <definedName name="V.Y.OreToStorage_PulpYieldStress" localSheetId="10">#REF!</definedName>
    <definedName name="V.Y.OreToStorage_PulpYieldStress">#REF!</definedName>
    <definedName name="V.Y.OreToStorage_Si" localSheetId="31">#REF!</definedName>
    <definedName name="V.Y.OreToStorage_Si" localSheetId="10">#REF!</definedName>
    <definedName name="V.Y.OreToStorage_Si">#REF!</definedName>
    <definedName name="V.Y.OreToStorage_Volume" localSheetId="31">#REF!</definedName>
    <definedName name="V.Y.OreToStorage_Volume" localSheetId="10">#REF!</definedName>
    <definedName name="V.Y.OreToStorage_Volume">#REF!</definedName>
    <definedName name="V.Y.OreToStorage_VolumePerHr" localSheetId="31">#REF!</definedName>
    <definedName name="V.Y.OreToStorage_VolumePerHr" localSheetId="10">#REF!</definedName>
    <definedName name="V.Y.OreToStorage_VolumePerHr">#REF!</definedName>
    <definedName name="Va" localSheetId="37">#REF!</definedName>
    <definedName name="Va" localSheetId="10">#REF!</definedName>
    <definedName name="Va">#REF!</definedName>
    <definedName name="VAL_100PE_S1" localSheetId="37">#REF!</definedName>
    <definedName name="VAL_100PE_S1" localSheetId="10">#REF!</definedName>
    <definedName name="VAL_100PE_S1">#REF!</definedName>
    <definedName name="VAL_100PE_S2" localSheetId="37">#REF!</definedName>
    <definedName name="VAL_100PE_S2" localSheetId="10">#REF!</definedName>
    <definedName name="VAL_100PE_S2">#REF!</definedName>
    <definedName name="VAL_100PE_S3" localSheetId="37">#REF!</definedName>
    <definedName name="VAL_100PE_S3" localSheetId="10">#REF!</definedName>
    <definedName name="VAL_100PE_S3">#REF!</definedName>
    <definedName name="VAL_100PE_S4" localSheetId="37">#REF!</definedName>
    <definedName name="VAL_100PE_S4" localSheetId="10">#REF!</definedName>
    <definedName name="VAL_100PE_S4">#REF!</definedName>
    <definedName name="VAL_100PE_S5" localSheetId="37">#REF!</definedName>
    <definedName name="VAL_100PE_S5" localSheetId="10">#REF!</definedName>
    <definedName name="VAL_100PE_S5">#REF!</definedName>
    <definedName name="VAL_100PE_S6" localSheetId="37">#REF!</definedName>
    <definedName name="VAL_100PE_S6" localSheetId="10">#REF!</definedName>
    <definedName name="VAL_100PE_S6">#REF!</definedName>
    <definedName name="VAL150PE_S1" localSheetId="37">#REF!</definedName>
    <definedName name="VAL150PE_S1" localSheetId="10">#REF!</definedName>
    <definedName name="VAL150PE_S1">#REF!</definedName>
    <definedName name="VAL150PE_S2" localSheetId="37">#REF!</definedName>
    <definedName name="VAL150PE_S2" localSheetId="10">#REF!</definedName>
    <definedName name="VAL150PE_S2">#REF!</definedName>
    <definedName name="VAL150PE_S3" localSheetId="37">#REF!</definedName>
    <definedName name="VAL150PE_S3" localSheetId="10">#REF!</definedName>
    <definedName name="VAL150PE_S3">#REF!</definedName>
    <definedName name="VAL150PE_S4" localSheetId="37">#REF!</definedName>
    <definedName name="VAL150PE_S4" localSheetId="10">#REF!</definedName>
    <definedName name="VAL150PE_S4">#REF!</definedName>
    <definedName name="VAL150PE_S5" localSheetId="37">#REF!</definedName>
    <definedName name="VAL150PE_S5" localSheetId="10">#REF!</definedName>
    <definedName name="VAL150PE_S5">#REF!</definedName>
    <definedName name="VAL150PE_S6" localSheetId="37">#REF!</definedName>
    <definedName name="VAL150PE_S6" localSheetId="10">#REF!</definedName>
    <definedName name="VAL150PE_S6">#REF!</definedName>
    <definedName name="VAL200PE_S1" localSheetId="37">#REF!</definedName>
    <definedName name="VAL200PE_S1" localSheetId="10">#REF!</definedName>
    <definedName name="VAL200PE_S1">#REF!</definedName>
    <definedName name="VAL200PE_S2" localSheetId="37">#REF!</definedName>
    <definedName name="VAL200PE_S2" localSheetId="10">#REF!</definedName>
    <definedName name="VAL200PE_S2">#REF!</definedName>
    <definedName name="VAL200PE_S3" localSheetId="37">#REF!</definedName>
    <definedName name="VAL200PE_S3" localSheetId="10">#REF!</definedName>
    <definedName name="VAL200PE_S3">#REF!</definedName>
    <definedName name="VAL200PE_S4" localSheetId="37">#REF!</definedName>
    <definedName name="VAL200PE_S4" localSheetId="10">#REF!</definedName>
    <definedName name="VAL200PE_S4">#REF!</definedName>
    <definedName name="VAL200PE_S5" localSheetId="37">#REF!</definedName>
    <definedName name="VAL200PE_S5" localSheetId="10">#REF!</definedName>
    <definedName name="VAL200PE_S5">#REF!</definedName>
    <definedName name="VAL200PE_S6" localSheetId="37">#REF!</definedName>
    <definedName name="VAL200PE_S6" localSheetId="10">#REF!</definedName>
    <definedName name="VAL200PE_S6">#REF!</definedName>
    <definedName name="VAL250PE_S1" localSheetId="37">#REF!</definedName>
    <definedName name="VAL250PE_S1" localSheetId="10">#REF!</definedName>
    <definedName name="VAL250PE_S1">#REF!</definedName>
    <definedName name="VAL250PE_S2" localSheetId="37">#REF!</definedName>
    <definedName name="VAL250PE_S2" localSheetId="10">#REF!</definedName>
    <definedName name="VAL250PE_S2">#REF!</definedName>
    <definedName name="VAL250PE_S3" localSheetId="37">#REF!</definedName>
    <definedName name="VAL250PE_S3" localSheetId="10">#REF!</definedName>
    <definedName name="VAL250PE_S3">#REF!</definedName>
    <definedName name="VAL250PE_S4" localSheetId="37">#REF!</definedName>
    <definedName name="VAL250PE_S4" localSheetId="10">#REF!</definedName>
    <definedName name="VAL250PE_S4">#REF!</definedName>
    <definedName name="VAL250PE_S5" localSheetId="37">#REF!</definedName>
    <definedName name="VAL250PE_S5" localSheetId="10">#REF!</definedName>
    <definedName name="VAL250PE_S5">#REF!</definedName>
    <definedName name="VAL250PE_S6" localSheetId="37">#REF!</definedName>
    <definedName name="VAL250PE_S6" localSheetId="10">#REF!</definedName>
    <definedName name="VAL250PE_S6">#REF!</definedName>
    <definedName name="VAL300HD_S1" localSheetId="37">#REF!</definedName>
    <definedName name="VAL300HD_S1" localSheetId="10">#REF!</definedName>
    <definedName name="VAL300HD_S1">#REF!</definedName>
    <definedName name="VAL300HD_S2" localSheetId="37">#REF!</definedName>
    <definedName name="VAL300HD_S2" localSheetId="10">#REF!</definedName>
    <definedName name="VAL300HD_S2">#REF!</definedName>
    <definedName name="VAL300HD_S3" localSheetId="37">#REF!</definedName>
    <definedName name="VAL300HD_S3" localSheetId="10">#REF!</definedName>
    <definedName name="VAL300HD_S3">#REF!</definedName>
    <definedName name="VAL300HD_S4" localSheetId="37">#REF!</definedName>
    <definedName name="VAL300HD_S4" localSheetId="10">#REF!</definedName>
    <definedName name="VAL300HD_S4">#REF!</definedName>
    <definedName name="VAL300HD_S5" localSheetId="37">#REF!</definedName>
    <definedName name="VAL300HD_S5" localSheetId="10">#REF!</definedName>
    <definedName name="VAL300HD_S5">#REF!</definedName>
    <definedName name="VAL300HD_S6" localSheetId="37">#REF!</definedName>
    <definedName name="VAL300HD_S6" localSheetId="10">#REF!</definedName>
    <definedName name="VAL300HD_S6">#REF!</definedName>
    <definedName name="VAL300PVC_S1" localSheetId="37">#REF!</definedName>
    <definedName name="VAL300PVC_S1" localSheetId="10">#REF!</definedName>
    <definedName name="VAL300PVC_S1">#REF!</definedName>
    <definedName name="VAL300PVC_S2" localSheetId="37">#REF!</definedName>
    <definedName name="VAL300PVC_S2" localSheetId="10">#REF!</definedName>
    <definedName name="VAL300PVC_S2">#REF!</definedName>
    <definedName name="VAL300PVC_S3" localSheetId="37">#REF!</definedName>
    <definedName name="VAL300PVC_S3" localSheetId="10">#REF!</definedName>
    <definedName name="VAL300PVC_S3">#REF!</definedName>
    <definedName name="VAL300PVC_S4" localSheetId="37">#REF!</definedName>
    <definedName name="VAL300PVC_S4" localSheetId="10">#REF!</definedName>
    <definedName name="VAL300PVC_S4">#REF!</definedName>
    <definedName name="VAL300PVC_S5" localSheetId="37">#REF!</definedName>
    <definedName name="VAL300PVC_S5" localSheetId="10">#REF!</definedName>
    <definedName name="VAL300PVC_S5">#REF!</definedName>
    <definedName name="VAL300PVC_S6" localSheetId="37">#REF!</definedName>
    <definedName name="VAL300PVC_S6" localSheetId="10">#REF!</definedName>
    <definedName name="VAL300PVC_S6">#REF!</definedName>
    <definedName name="VAL80PE_S1" localSheetId="37">#REF!</definedName>
    <definedName name="VAL80PE_S1" localSheetId="10">#REF!</definedName>
    <definedName name="VAL80PE_S1">#REF!</definedName>
    <definedName name="VAL80PE_S2" localSheetId="37">#REF!</definedName>
    <definedName name="VAL80PE_S2" localSheetId="10">#REF!</definedName>
    <definedName name="VAL80PE_S2">#REF!</definedName>
    <definedName name="VAL80PE_S3" localSheetId="37">#REF!</definedName>
    <definedName name="VAL80PE_S3" localSheetId="10">#REF!</definedName>
    <definedName name="VAL80PE_S3">#REF!</definedName>
    <definedName name="VAL80PE_S4" localSheetId="37">#REF!</definedName>
    <definedName name="VAL80PE_S4" localSheetId="10">#REF!</definedName>
    <definedName name="VAL80PE_S4">#REF!</definedName>
    <definedName name="VAL80PE_S5" localSheetId="37">#REF!</definedName>
    <definedName name="VAL80PE_S5" localSheetId="10">#REF!</definedName>
    <definedName name="VAL80PE_S5">#REF!</definedName>
    <definedName name="VAL80PE_S6" localSheetId="37">#REF!</definedName>
    <definedName name="VAL80PE_S6" localSheetId="10">#REF!</definedName>
    <definedName name="VAL80PE_S6">#REF!</definedName>
    <definedName name="valcal" localSheetId="31">[174]Dólar!#REF!</definedName>
    <definedName name="valcal">[174]Dólar!#REF!</definedName>
    <definedName name="VALDES" localSheetId="31">#REF!</definedName>
    <definedName name="VALDES" localSheetId="10">#REF!</definedName>
    <definedName name="VALDES">#REF!</definedName>
    <definedName name="valhati" localSheetId="31">[9]Gastos!#REF!</definedName>
    <definedName name="valhati">[9]Gastos!#REF!</definedName>
    <definedName name="VALLA_2_3_MTS_CON_3_CERCHAS" localSheetId="11">#REF!</definedName>
    <definedName name="VALLA_2_3_MTS_CON_3_CERCHAS" localSheetId="12">#REF!</definedName>
    <definedName name="VALLA_2_3_MTS_CON_3_CERCHAS" localSheetId="13">#REF!</definedName>
    <definedName name="VALLA_2_3_MTS_CON_3_CERCHAS" localSheetId="14">#REF!</definedName>
    <definedName name="VALLA_2_3_MTS_CON_3_CERCHAS" localSheetId="15">#REF!</definedName>
    <definedName name="VALLA_2_3_MTS_CON_3_CERCHAS" localSheetId="16">#REF!</definedName>
    <definedName name="VALLA_2_3_MTS_CON_3_CERCHAS" localSheetId="17">#REF!</definedName>
    <definedName name="VALLA_2_3_MTS_CON_3_CERCHAS" localSheetId="18">#REF!</definedName>
    <definedName name="VALLA_2_3_MTS_CON_3_CERCHAS" localSheetId="19">#REF!</definedName>
    <definedName name="VALLA_2_3_MTS_CON_3_CERCHAS" localSheetId="20">#REF!</definedName>
    <definedName name="VALLA_2_3_MTS_CON_3_CERCHAS" localSheetId="29">#REF!</definedName>
    <definedName name="VALLA_2_3_MTS_CON_3_CERCHAS" localSheetId="30">#REF!</definedName>
    <definedName name="VALLA_2_3_MTS_CON_3_CERCHAS" localSheetId="21">#REF!</definedName>
    <definedName name="VALLA_2_3_MTS_CON_3_CERCHAS" localSheetId="22">#REF!</definedName>
    <definedName name="VALLA_2_3_MTS_CON_3_CERCHAS" localSheetId="23">#REF!</definedName>
    <definedName name="VALLA_2_3_MTS_CON_3_CERCHAS" localSheetId="24">#REF!</definedName>
    <definedName name="VALLA_2_3_MTS_CON_3_CERCHAS" localSheetId="25">#REF!</definedName>
    <definedName name="VALLA_2_3_MTS_CON_3_CERCHAS" localSheetId="26">#REF!</definedName>
    <definedName name="VALLA_2_3_MTS_CON_3_CERCHAS" localSheetId="27">#REF!</definedName>
    <definedName name="VALLA_2_3_MTS_CON_3_CERCHAS" localSheetId="28">#REF!</definedName>
    <definedName name="VALLA_2_3_MTS_CON_3_CERCHAS" localSheetId="31">#REF!</definedName>
    <definedName name="VALLA_2_3_MTS_CON_3_CERCHAS" localSheetId="37">#REF!</definedName>
    <definedName name="VALLA_2_3_MTS_CON_3_CERCHAS" localSheetId="10">#REF!</definedName>
    <definedName name="VALLA_2_3_MTS_CON_3_CERCHAS">#REF!</definedName>
    <definedName name="valor_consumibles" localSheetId="31">#REF!</definedName>
    <definedName name="valor_consumibles" localSheetId="10">#REF!</definedName>
    <definedName name="valor_consumibles">#REF!</definedName>
    <definedName name="valor_cuadrilla" localSheetId="31">#REF!</definedName>
    <definedName name="valor_cuadrilla" localSheetId="10">#REF!</definedName>
    <definedName name="valor_cuadrilla">#REF!</definedName>
    <definedName name="valor_equipos" localSheetId="31">#REF!</definedName>
    <definedName name="valor_equipos" localSheetId="10">#REF!</definedName>
    <definedName name="valor_equipos">#REF!</definedName>
    <definedName name="valor_nomina1" localSheetId="31">#REF!</definedName>
    <definedName name="valor_nomina1" localSheetId="10">#REF!</definedName>
    <definedName name="valor_nomina1">#REF!</definedName>
    <definedName name="valor_nomina2" localSheetId="31">#REF!</definedName>
    <definedName name="valor_nomina2" localSheetId="10">#REF!</definedName>
    <definedName name="valor_nomina2">#REF!</definedName>
    <definedName name="valor_nomina3" localSheetId="31">#REF!</definedName>
    <definedName name="valor_nomina3" localSheetId="10">#REF!</definedName>
    <definedName name="valor_nomina3">#REF!</definedName>
    <definedName name="VALOR_SALARIO_MINIMO_ACTUAL">'[33]Datos iniciales '!$C$19</definedName>
    <definedName name="Valor_Total" localSheetId="31">#REF!</definedName>
    <definedName name="Valor_Total" localSheetId="10">#REF!</definedName>
    <definedName name="Valor_Total">#REF!</definedName>
    <definedName name="valor1" localSheetId="43">#REF!</definedName>
    <definedName name="valor1" localSheetId="38">#REF!</definedName>
    <definedName name="valor1" localSheetId="37">#REF!</definedName>
    <definedName name="valor1" localSheetId="41">#REF!</definedName>
    <definedName name="valor1" localSheetId="10">#REF!</definedName>
    <definedName name="valor1">#REF!</definedName>
    <definedName name="valor2" localSheetId="43">#REF!</definedName>
    <definedName name="valor2" localSheetId="38">#REF!</definedName>
    <definedName name="valor2" localSheetId="37">#REF!</definedName>
    <definedName name="valor2" localSheetId="41">#REF!</definedName>
    <definedName name="valor2" localSheetId="10">#REF!</definedName>
    <definedName name="valor2">#REF!</definedName>
    <definedName name="valor200" localSheetId="10">#REF!</definedName>
    <definedName name="valor200">#REF!</definedName>
    <definedName name="VALOR3" localSheetId="43">#REF!</definedName>
    <definedName name="VALOR3" localSheetId="38">#REF!</definedName>
    <definedName name="VALOR3" localSheetId="37">#REF!</definedName>
    <definedName name="VALOR3" localSheetId="41">#REF!</definedName>
    <definedName name="VALOR3" localSheetId="10">#REF!</definedName>
    <definedName name="VALOR3">#REF!</definedName>
    <definedName name="valor3000" localSheetId="10">#REF!</definedName>
    <definedName name="valor3000">#REF!</definedName>
    <definedName name="valorcal" localSheetId="31">[9]Gastos!#REF!</definedName>
    <definedName name="valorcal">[9]Gastos!#REF!</definedName>
    <definedName name="ValoresCanon" localSheetId="31">#REF!</definedName>
    <definedName name="ValoresCanon" localSheetId="10">#REF!</definedName>
    <definedName name="ValoresCanon">#REF!</definedName>
    <definedName name="ValoresIva" localSheetId="31">#REF!</definedName>
    <definedName name="ValoresIva" localSheetId="10">#REF!</definedName>
    <definedName name="ValoresIva">#REF!</definedName>
    <definedName name="ValorFuturoFcro" localSheetId="31">#REF!</definedName>
    <definedName name="ValorFuturoFcro" localSheetId="10">#REF!</definedName>
    <definedName name="ValorFuturoFcro">#REF!</definedName>
    <definedName name="ValorImpuestoTimbre" localSheetId="31">#REF!</definedName>
    <definedName name="ValorImpuestoTimbre" localSheetId="10">#REF!</definedName>
    <definedName name="ValorImpuestoTimbre">#REF!</definedName>
    <definedName name="Values_Entered">#N/A</definedName>
    <definedName name="VALVULA_DE_COMPUERTA_2__SELLO_ELASTICO_Y_VNA_CON_CUADRANTE" localSheetId="11">#REF!</definedName>
    <definedName name="VALVULA_DE_COMPUERTA_2__SELLO_ELASTICO_Y_VNA_CON_CUADRANTE" localSheetId="12">#REF!</definedName>
    <definedName name="VALVULA_DE_COMPUERTA_2__SELLO_ELASTICO_Y_VNA_CON_CUADRANTE" localSheetId="13">#REF!</definedName>
    <definedName name="VALVULA_DE_COMPUERTA_2__SELLO_ELASTICO_Y_VNA_CON_CUADRANTE" localSheetId="14">#REF!</definedName>
    <definedName name="VALVULA_DE_COMPUERTA_2__SELLO_ELASTICO_Y_VNA_CON_CUADRANTE" localSheetId="15">#REF!</definedName>
    <definedName name="VALVULA_DE_COMPUERTA_2__SELLO_ELASTICO_Y_VNA_CON_CUADRANTE" localSheetId="16">#REF!</definedName>
    <definedName name="VALVULA_DE_COMPUERTA_2__SELLO_ELASTICO_Y_VNA_CON_CUADRANTE" localSheetId="17">#REF!</definedName>
    <definedName name="VALVULA_DE_COMPUERTA_2__SELLO_ELASTICO_Y_VNA_CON_CUADRANTE" localSheetId="18">#REF!</definedName>
    <definedName name="VALVULA_DE_COMPUERTA_2__SELLO_ELASTICO_Y_VNA_CON_CUADRANTE" localSheetId="19">#REF!</definedName>
    <definedName name="VALVULA_DE_COMPUERTA_2__SELLO_ELASTICO_Y_VNA_CON_CUADRANTE" localSheetId="20">#REF!</definedName>
    <definedName name="VALVULA_DE_COMPUERTA_2__SELLO_ELASTICO_Y_VNA_CON_CUADRANTE" localSheetId="29">#REF!</definedName>
    <definedName name="VALVULA_DE_COMPUERTA_2__SELLO_ELASTICO_Y_VNA_CON_CUADRANTE" localSheetId="30">#REF!</definedName>
    <definedName name="VALVULA_DE_COMPUERTA_2__SELLO_ELASTICO_Y_VNA_CON_CUADRANTE" localSheetId="21">#REF!</definedName>
    <definedName name="VALVULA_DE_COMPUERTA_2__SELLO_ELASTICO_Y_VNA_CON_CUADRANTE" localSheetId="22">#REF!</definedName>
    <definedName name="VALVULA_DE_COMPUERTA_2__SELLO_ELASTICO_Y_VNA_CON_CUADRANTE" localSheetId="23">#REF!</definedName>
    <definedName name="VALVULA_DE_COMPUERTA_2__SELLO_ELASTICO_Y_VNA_CON_CUADRANTE" localSheetId="24">#REF!</definedName>
    <definedName name="VALVULA_DE_COMPUERTA_2__SELLO_ELASTICO_Y_VNA_CON_CUADRANTE" localSheetId="25">#REF!</definedName>
    <definedName name="VALVULA_DE_COMPUERTA_2__SELLO_ELASTICO_Y_VNA_CON_CUADRANTE" localSheetId="26">#REF!</definedName>
    <definedName name="VALVULA_DE_COMPUERTA_2__SELLO_ELASTICO_Y_VNA_CON_CUADRANTE" localSheetId="27">#REF!</definedName>
    <definedName name="VALVULA_DE_COMPUERTA_2__SELLO_ELASTICO_Y_VNA_CON_CUADRANTE" localSheetId="28">#REF!</definedName>
    <definedName name="VALVULA_DE_COMPUERTA_2__SELLO_ELASTICO_Y_VNA_CON_CUADRANTE" localSheetId="31">#REF!</definedName>
    <definedName name="VALVULA_DE_COMPUERTA_2__SELLO_ELASTICO_Y_VNA_CON_CUADRANTE" localSheetId="37">#REF!</definedName>
    <definedName name="VALVULA_DE_COMPUERTA_2__SELLO_ELASTICO_Y_VNA_CON_CUADRANTE" localSheetId="10">#REF!</definedName>
    <definedName name="VALVULA_DE_COMPUERTA_2__SELLO_ELASTICO_Y_VNA_CON_CUADRANTE">#REF!</definedName>
    <definedName name="VALVULA_DE_COMPUERTA_3__BxB_CON_RUEDA_MECANICA" localSheetId="31">#REF!</definedName>
    <definedName name="VALVULA_DE_COMPUERTA_3__BxB_CON_RUEDA_MECANICA" localSheetId="37">#REF!</definedName>
    <definedName name="VALVULA_DE_COMPUERTA_3__BxB_CON_RUEDA_MECANICA" localSheetId="10">#REF!</definedName>
    <definedName name="VALVULA_DE_COMPUERTA_3__BxB_CON_RUEDA_MECANICA">#REF!</definedName>
    <definedName name="VALVULA_DE_COMPUERTA_3__SELLO_ELASTICO_Y_VNA_CON_CUADRANTE" localSheetId="31">#REF!</definedName>
    <definedName name="VALVULA_DE_COMPUERTA_3__SELLO_ELASTICO_Y_VNA_CON_CUADRANTE" localSheetId="37">#REF!</definedName>
    <definedName name="VALVULA_DE_COMPUERTA_3__SELLO_ELASTICO_Y_VNA_CON_CUADRANTE" localSheetId="10">#REF!</definedName>
    <definedName name="VALVULA_DE_COMPUERTA_3__SELLO_ELASTICO_Y_VNA_CON_CUADRANTE">#REF!</definedName>
    <definedName name="VALVULA_DE_COMPUERTA_4__SELLO_ELASTICO_Y_VNA_CON_CUADRANTE" localSheetId="37">#REF!</definedName>
    <definedName name="VALVULA_DE_COMPUERTA_4__SELLO_ELASTICO_Y_VNA_CON_CUADRANTE" localSheetId="10">#REF!</definedName>
    <definedName name="VALVULA_DE_COMPUERTA_4__SELLO_ELASTICO_Y_VNA_CON_CUADRANTE">#REF!</definedName>
    <definedName name="VALVULA_DE_NO_RETORNO_CHEQUE__3__PARA_TRABAJAR_HORIZONTALMENTE_B_x_B" localSheetId="37">#REF!</definedName>
    <definedName name="VALVULA_DE_NO_RETORNO_CHEQUE__3__PARA_TRABAJAR_HORIZONTALMENTE_B_x_B" localSheetId="10">#REF!</definedName>
    <definedName name="VALVULA_DE_NO_RETORNO_CHEQUE__3__PARA_TRABAJAR_HORIZONTALMENTE_B_x_B">#REF!</definedName>
    <definedName name="VALVULA_DE_NO_RETORNO_CHEQUE__4__PARA_TRABAJAR_HORIZONTALMENTE_B_x_B" localSheetId="37">#REF!</definedName>
    <definedName name="VALVULA_DE_NO_RETORNO_CHEQUE__4__PARA_TRABAJAR_HORIZONTALMENTE_B_x_B" localSheetId="10">#REF!</definedName>
    <definedName name="VALVULA_DE_NO_RETORNO_CHEQUE__4__PARA_TRABAJAR_HORIZONTALMENTE_B_x_B">#REF!</definedName>
    <definedName name="VarEquip" localSheetId="31">'[59]Equip Data'!#REF!</definedName>
    <definedName name="VarEquip">'[59]Equip Data'!#REF!</definedName>
    <definedName name="Varilla_cooperwell_24">'[26]LISTADO '!$F$42</definedName>
    <definedName name="VarRange" localSheetId="31">'[59]Equip Data'!#REF!</definedName>
    <definedName name="VarRange">'[59]Equip Data'!#REF!</definedName>
    <definedName name="VAT" localSheetId="31">#REF!</definedName>
    <definedName name="VAT" localSheetId="10">#REF!</definedName>
    <definedName name="VAT">#REF!</definedName>
    <definedName name="vaton" localSheetId="31">[9]Gastos!#REF!</definedName>
    <definedName name="vaton">[9]Gastos!#REF!</definedName>
    <definedName name="Vb" localSheetId="11">#REF!</definedName>
    <definedName name="Vb" localSheetId="12">#REF!</definedName>
    <definedName name="Vb" localSheetId="13">#REF!</definedName>
    <definedName name="Vb" localSheetId="14">#REF!</definedName>
    <definedName name="Vb" localSheetId="15">#REF!</definedName>
    <definedName name="Vb" localSheetId="16">#REF!</definedName>
    <definedName name="Vb" localSheetId="17">#REF!</definedName>
    <definedName name="Vb" localSheetId="18">#REF!</definedName>
    <definedName name="Vb" localSheetId="19">#REF!</definedName>
    <definedName name="Vb" localSheetId="20">#REF!</definedName>
    <definedName name="Vb" localSheetId="29">#REF!</definedName>
    <definedName name="Vb" localSheetId="30">#REF!</definedName>
    <definedName name="Vb" localSheetId="21">#REF!</definedName>
    <definedName name="Vb" localSheetId="22">#REF!</definedName>
    <definedName name="Vb" localSheetId="23">#REF!</definedName>
    <definedName name="Vb" localSheetId="24">#REF!</definedName>
    <definedName name="Vb" localSheetId="25">#REF!</definedName>
    <definedName name="Vb" localSheetId="26">#REF!</definedName>
    <definedName name="Vb" localSheetId="27">#REF!</definedName>
    <definedName name="Vb" localSheetId="28">#REF!</definedName>
    <definedName name="Vb" localSheetId="31">#REF!</definedName>
    <definedName name="Vb" localSheetId="37">#REF!</definedName>
    <definedName name="Vb" localSheetId="10">#REF!</definedName>
    <definedName name="Vb">#REF!</definedName>
    <definedName name="vbvbvbvb" localSheetId="4"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 localSheetId="31">#REF!</definedName>
    <definedName name="Vc" localSheetId="37">#REF!</definedName>
    <definedName name="Vc" localSheetId="10">#REF!</definedName>
    <definedName name="Vc">#REF!</definedName>
    <definedName name="vck" localSheetId="31">#REF!</definedName>
    <definedName name="vck" localSheetId="10">#REF!</definedName>
    <definedName name="vck">#REF!</definedName>
    <definedName name="Vd" localSheetId="37">#REF!</definedName>
    <definedName name="Vd" localSheetId="10">#REF!</definedName>
    <definedName name="Vd">#REF!</definedName>
    <definedName name="vdfvuio" localSheetId="4"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 localSheetId="37">#REF!</definedName>
    <definedName name="Ve" localSheetId="10">#REF!</definedName>
    <definedName name="Ve">#REF!</definedName>
    <definedName name="VENDOR_ID" localSheetId="31">#REF!</definedName>
    <definedName name="VENDOR_ID" localSheetId="10">#REF!</definedName>
    <definedName name="VENDOR_ID">#REF!</definedName>
    <definedName name="Vendor_name" localSheetId="31">#REF!</definedName>
    <definedName name="Vendor_name" localSheetId="10">#REF!</definedName>
    <definedName name="Vendor_name">#REF!</definedName>
    <definedName name="vendor_name2" localSheetId="31">#REF!</definedName>
    <definedName name="vendor_name2" localSheetId="10">#REF!</definedName>
    <definedName name="vendor_name2">#REF!</definedName>
    <definedName name="VENT100_S1" localSheetId="37">#REF!</definedName>
    <definedName name="VENT100_S1" localSheetId="10">#REF!</definedName>
    <definedName name="VENT100_S1">#REF!</definedName>
    <definedName name="VENT100_S2" localSheetId="37">#REF!</definedName>
    <definedName name="VENT100_S2" localSheetId="10">#REF!</definedName>
    <definedName name="VENT100_S2">#REF!</definedName>
    <definedName name="VENT100_S3" localSheetId="37">#REF!</definedName>
    <definedName name="VENT100_S3" localSheetId="10">#REF!</definedName>
    <definedName name="VENT100_S3">#REF!</definedName>
    <definedName name="VENT100_S4" localSheetId="37">#REF!</definedName>
    <definedName name="VENT100_S4" localSheetId="10">#REF!</definedName>
    <definedName name="VENT100_S4">#REF!</definedName>
    <definedName name="VENT100_S5" localSheetId="37">#REF!</definedName>
    <definedName name="VENT100_S5" localSheetId="10">#REF!</definedName>
    <definedName name="VENT100_S5">#REF!</definedName>
    <definedName name="VENT100_S6" localSheetId="37">#REF!</definedName>
    <definedName name="VENT100_S6" localSheetId="10">#REF!</definedName>
    <definedName name="VENT100_S6">#REF!</definedName>
    <definedName name="VentaAiu" localSheetId="10">#REF!</definedName>
    <definedName name="VentaAiu">#REF!</definedName>
    <definedName name="Ventana0.7p3.4" localSheetId="35">#REF!</definedName>
    <definedName name="Ventana0.7p3.4" localSheetId="4">#REF!</definedName>
    <definedName name="Ventana0.7p3.4" localSheetId="45">#REF!</definedName>
    <definedName name="Ventana0.7p3.4" localSheetId="10">#REF!</definedName>
    <definedName name="Ventana0.7p3.4">#REF!</definedName>
    <definedName name="Ventana1.2p3.4" localSheetId="35">#REF!</definedName>
    <definedName name="Ventana1.2p3.4" localSheetId="4">#REF!</definedName>
    <definedName name="Ventana1.2p3.4" localSheetId="45">#REF!</definedName>
    <definedName name="Ventana1.2p3.4" localSheetId="10">#REF!</definedName>
    <definedName name="Ventana1.2p3.4">#REF!</definedName>
    <definedName name="ventanas1.2p2.4" localSheetId="35">#REF!</definedName>
    <definedName name="ventanas1.2p2.4" localSheetId="4">#REF!</definedName>
    <definedName name="ventanas1.2p2.4" localSheetId="45">#REF!</definedName>
    <definedName name="ventanas1.2p2.4" localSheetId="10">#REF!</definedName>
    <definedName name="ventanas1.2p2.4">#REF!</definedName>
    <definedName name="Ventilador_de_techo">'[26]LISTADO '!$F$106</definedName>
    <definedName name="VENTOSAS_PARA_INSTALACION_EN_TUBERIA_DE_3" localSheetId="11">#REF!</definedName>
    <definedName name="VENTOSAS_PARA_INSTALACION_EN_TUBERIA_DE_3" localSheetId="12">#REF!</definedName>
    <definedName name="VENTOSAS_PARA_INSTALACION_EN_TUBERIA_DE_3" localSheetId="13">#REF!</definedName>
    <definedName name="VENTOSAS_PARA_INSTALACION_EN_TUBERIA_DE_3" localSheetId="14">#REF!</definedName>
    <definedName name="VENTOSAS_PARA_INSTALACION_EN_TUBERIA_DE_3" localSheetId="15">#REF!</definedName>
    <definedName name="VENTOSAS_PARA_INSTALACION_EN_TUBERIA_DE_3" localSheetId="16">#REF!</definedName>
    <definedName name="VENTOSAS_PARA_INSTALACION_EN_TUBERIA_DE_3" localSheetId="17">#REF!</definedName>
    <definedName name="VENTOSAS_PARA_INSTALACION_EN_TUBERIA_DE_3" localSheetId="18">#REF!</definedName>
    <definedName name="VENTOSAS_PARA_INSTALACION_EN_TUBERIA_DE_3" localSheetId="19">#REF!</definedName>
    <definedName name="VENTOSAS_PARA_INSTALACION_EN_TUBERIA_DE_3" localSheetId="20">#REF!</definedName>
    <definedName name="VENTOSAS_PARA_INSTALACION_EN_TUBERIA_DE_3" localSheetId="29">#REF!</definedName>
    <definedName name="VENTOSAS_PARA_INSTALACION_EN_TUBERIA_DE_3" localSheetId="30">#REF!</definedName>
    <definedName name="VENTOSAS_PARA_INSTALACION_EN_TUBERIA_DE_3" localSheetId="21">#REF!</definedName>
    <definedName name="VENTOSAS_PARA_INSTALACION_EN_TUBERIA_DE_3" localSheetId="22">#REF!</definedName>
    <definedName name="VENTOSAS_PARA_INSTALACION_EN_TUBERIA_DE_3" localSheetId="23">#REF!</definedName>
    <definedName name="VENTOSAS_PARA_INSTALACION_EN_TUBERIA_DE_3" localSheetId="24">#REF!</definedName>
    <definedName name="VENTOSAS_PARA_INSTALACION_EN_TUBERIA_DE_3" localSheetId="25">#REF!</definedName>
    <definedName name="VENTOSAS_PARA_INSTALACION_EN_TUBERIA_DE_3" localSheetId="26">#REF!</definedName>
    <definedName name="VENTOSAS_PARA_INSTALACION_EN_TUBERIA_DE_3" localSheetId="27">#REF!</definedName>
    <definedName name="VENTOSAS_PARA_INSTALACION_EN_TUBERIA_DE_3" localSheetId="28">#REF!</definedName>
    <definedName name="VENTOSAS_PARA_INSTALACION_EN_TUBERIA_DE_3" localSheetId="31">#REF!</definedName>
    <definedName name="VENTOSAS_PARA_INSTALACION_EN_TUBERIA_DE_3" localSheetId="37">#REF!</definedName>
    <definedName name="VENTOSAS_PARA_INSTALACION_EN_TUBERIA_DE_3" localSheetId="10">#REF!</definedName>
    <definedName name="VENTOSAS_PARA_INSTALACION_EN_TUBERIA_DE_3">#REF!</definedName>
    <definedName name="Verifier" localSheetId="31">#REF!</definedName>
    <definedName name="Verifier" localSheetId="10">#REF!</definedName>
    <definedName name="Verifier">#REF!</definedName>
    <definedName name="VERSION" localSheetId="31">#REF!</definedName>
    <definedName name="VERSION" localSheetId="10">#REF!</definedName>
    <definedName name="VERSION">#REF!</definedName>
    <definedName name="Vf" localSheetId="37">#REF!</definedName>
    <definedName name="Vf" localSheetId="10">#REF!</definedName>
    <definedName name="Vf">#REF!</definedName>
    <definedName name="vfbgnhyt" localSheetId="4"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ggchbh" localSheetId="31">#REF!</definedName>
    <definedName name="vfggchbh" localSheetId="10">#REF!</definedName>
    <definedName name="vfggchbh">#REF!</definedName>
    <definedName name="vfgtfgvfgv" localSheetId="31">#REF!</definedName>
    <definedName name="vfgtfgvfgv" localSheetId="10">#REF!</definedName>
    <definedName name="vfgtfgvfgv">#REF!</definedName>
    <definedName name="vfn" localSheetId="31">#REF!</definedName>
    <definedName name="vfn" localSheetId="10">#REF!</definedName>
    <definedName name="vfn">#REF!</definedName>
    <definedName name="vfvdv" localSheetId="4"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g" localSheetId="37">#REF!</definedName>
    <definedName name="Vg" localSheetId="10">#REF!</definedName>
    <definedName name="Vg">#REF!</definedName>
    <definedName name="Vh" localSheetId="37">#REF!</definedName>
    <definedName name="Vh" localSheetId="10">#REF!</definedName>
    <definedName name="Vh">#REF!</definedName>
    <definedName name="via" localSheetId="4" hidden="1">{"via1",#N/A,TRUE,"general";"via2",#N/A,TRUE,"general";"via3",#N/A,TRUE,"general"}</definedName>
    <definedName name="via" localSheetId="31" hidden="1">{"via1",#N/A,TRUE,"general";"via2",#N/A,TRUE,"general";"via3",#N/A,TRUE,"general"}</definedName>
    <definedName name="via" localSheetId="41" hidden="1">{"via1",#N/A,TRUE,"general";"via2",#N/A,TRUE,"general";"via3",#N/A,TRUE,"general"}</definedName>
    <definedName name="via" localSheetId="10" hidden="1">{"via1",#N/A,TRUE,"general";"via2",#N/A,TRUE,"general";"via3",#N/A,TRUE,"general"}</definedName>
    <definedName name="via" hidden="1">{"via1",#N/A,TRUE,"general";"via2",#N/A,TRUE,"general";"via3",#N/A,TRUE,"general"}</definedName>
    <definedName name="vias">[175]Datos!$H$2:$H$6</definedName>
    <definedName name="VIBRADOR" localSheetId="11">#REF!</definedName>
    <definedName name="VIBRADOR" localSheetId="12">#REF!</definedName>
    <definedName name="VIBRADOR" localSheetId="13">#REF!</definedName>
    <definedName name="VIBRADOR" localSheetId="14">#REF!</definedName>
    <definedName name="VIBRADOR" localSheetId="15">#REF!</definedName>
    <definedName name="VIBRADOR" localSheetId="16">#REF!</definedName>
    <definedName name="VIBRADOR" localSheetId="17">#REF!</definedName>
    <definedName name="VIBRADOR" localSheetId="18">#REF!</definedName>
    <definedName name="VIBRADOR" localSheetId="19">#REF!</definedName>
    <definedName name="VIBRADOR" localSheetId="20">#REF!</definedName>
    <definedName name="VIBRADOR" localSheetId="29">#REF!</definedName>
    <definedName name="VIBRADOR" localSheetId="30">#REF!</definedName>
    <definedName name="VIBRADOR" localSheetId="21">#REF!</definedName>
    <definedName name="VIBRADOR" localSheetId="22">#REF!</definedName>
    <definedName name="VIBRADOR" localSheetId="23">#REF!</definedName>
    <definedName name="VIBRADOR" localSheetId="24">#REF!</definedName>
    <definedName name="VIBRADOR" localSheetId="25">#REF!</definedName>
    <definedName name="VIBRADOR" localSheetId="26">#REF!</definedName>
    <definedName name="VIBRADOR" localSheetId="27">#REF!</definedName>
    <definedName name="VIBRADOR" localSheetId="28">#REF!</definedName>
    <definedName name="VIBRADOR" localSheetId="31">#REF!</definedName>
    <definedName name="VIBRADOR" localSheetId="37">#REF!</definedName>
    <definedName name="VIBRADOR" localSheetId="10">#REF!</definedName>
    <definedName name="VIBRADOR">#REF!</definedName>
    <definedName name="VIBRADOR_CONCRETO">[33]Equipo!$F$13</definedName>
    <definedName name="VIDRIO4" localSheetId="43">#REF!</definedName>
    <definedName name="VIDRIO4" localSheetId="31">#REF!</definedName>
    <definedName name="VIDRIO4" localSheetId="38">#REF!</definedName>
    <definedName name="VIDRIO4" localSheetId="37">#REF!</definedName>
    <definedName name="VIDRIO4" localSheetId="41">#REF!</definedName>
    <definedName name="VIDRIO4" localSheetId="10">#REF!</definedName>
    <definedName name="VIDRIO4">#REF!</definedName>
    <definedName name="Viguetas15p20" localSheetId="35">#REF!</definedName>
    <definedName name="Viguetas15p20" localSheetId="4">#REF!</definedName>
    <definedName name="Viguetas15p20" localSheetId="45">#REF!</definedName>
    <definedName name="Viguetas15p20" localSheetId="10">#REF!</definedName>
    <definedName name="Viguetas15p20">#REF!</definedName>
    <definedName name="VINILO" localSheetId="31">#REF!</definedName>
    <definedName name="VINILO" localSheetId="37">#REF!</definedName>
    <definedName name="VINILO" localSheetId="10">#REF!</definedName>
    <definedName name="VINILO">#REF!</definedName>
    <definedName name="viscosidad" localSheetId="31">#REF!</definedName>
    <definedName name="viscosidad" localSheetId="10">#REF!</definedName>
    <definedName name="viscosidad">#REF!</definedName>
    <definedName name="vk" localSheetId="4"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m" localSheetId="31">#REF!</definedName>
    <definedName name="vm" localSheetId="10">#REF!</definedName>
    <definedName name="vm">#REF!</definedName>
    <definedName name="vnbvxb" localSheetId="4"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OLQUETA" localSheetId="37">#REF!</definedName>
    <definedName name="VOLQUETA" localSheetId="10">#REF!</definedName>
    <definedName name="VOLQUETA">#REF!</definedName>
    <definedName name="VolTanqu" localSheetId="31">#REF!</definedName>
    <definedName name="VolTanqu" localSheetId="10">#REF!</definedName>
    <definedName name="VolTanqu">#REF!</definedName>
    <definedName name="VPD">[4]TARIFAS!$C$569</definedName>
    <definedName name="VPDACUE" localSheetId="31">#REF!</definedName>
    <definedName name="VPDACUE" localSheetId="10">#REF!</definedName>
    <definedName name="VPDACUE">#REF!</definedName>
    <definedName name="VPI">[4]TARIFAS!$C$567</definedName>
    <definedName name="VPNIngresos" localSheetId="31">#REF!</definedName>
    <definedName name="VPNIngresos" localSheetId="10">#REF!</definedName>
    <definedName name="VPNIngresos">#REF!</definedName>
    <definedName name="VPNSurenting" localSheetId="31">#REF!</definedName>
    <definedName name="VPNSurenting" localSheetId="10">#REF!</definedName>
    <definedName name="VPNSurenting">#REF!</definedName>
    <definedName name="vr_equipos" localSheetId="31">#REF!</definedName>
    <definedName name="vr_equipos" localSheetId="10">#REF!</definedName>
    <definedName name="vr_equipos">#REF!</definedName>
    <definedName name="VRA">[4]TARIFAS!$C$566</definedName>
    <definedName name="VSCanonTotal" localSheetId="31">#REF!</definedName>
    <definedName name="VSCanonTotal" localSheetId="10">#REF!</definedName>
    <definedName name="VSCanonTotal">#REF!</definedName>
    <definedName name="vsdfj" localSheetId="4"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PunRentabilidad" localSheetId="31">#REF!</definedName>
    <definedName name="VSPunRentabilidad" localSheetId="10">#REF!</definedName>
    <definedName name="VSPunRentabilidad">#REF!</definedName>
    <definedName name="VSTablaDTF" localSheetId="31">#REF!</definedName>
    <definedName name="VSTablaDTF" localSheetId="10">#REF!</definedName>
    <definedName name="VSTablaDTF">#REF!</definedName>
    <definedName name="VSTablaDTFDatos" localSheetId="31">#REF!</definedName>
    <definedName name="VSTablaDTFDatos" localSheetId="10">#REF!</definedName>
    <definedName name="VSTablaDTFDatos">#REF!</definedName>
    <definedName name="VSUtilidadMensual" localSheetId="31">#REF!</definedName>
    <definedName name="VSUtilidadMensual" localSheetId="10">#REF!</definedName>
    <definedName name="VSUtilidadMensual">#REF!</definedName>
    <definedName name="VSVariablesRenting" localSheetId="31">#REF!</definedName>
    <definedName name="VSVariablesRenting" localSheetId="10">#REF!</definedName>
    <definedName name="VSVariablesRenting">#REF!</definedName>
    <definedName name="vt" localSheetId="4"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v" localSheetId="31">#REF!</definedName>
    <definedName name="vv" localSheetId="10">#REF!</definedName>
    <definedName name="vv">#REF!</definedName>
    <definedName name="vvcxv" localSheetId="4"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4"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 localSheetId="31">'[99]Análisis Unit'!#REF!</definedName>
    <definedName name="w">'[99]Análisis Unit'!#REF!</definedName>
    <definedName name="w2w2w" localSheetId="4"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aste_DB" localSheetId="31">#REF!</definedName>
    <definedName name="Waste_DB" localSheetId="10">#REF!</definedName>
    <definedName name="Waste_DB">#REF!</definedName>
    <definedName name="Waste1" localSheetId="31">#REF!</definedName>
    <definedName name="Waste1" localSheetId="10">#REF!</definedName>
    <definedName name="Waste1">#REF!</definedName>
    <definedName name="Waste2" localSheetId="31">#REF!</definedName>
    <definedName name="Waste2" localSheetId="10">#REF!</definedName>
    <definedName name="Waste2">#REF!</definedName>
    <definedName name="Waste3" localSheetId="31">#REF!</definedName>
    <definedName name="Waste3" localSheetId="10">#REF!</definedName>
    <definedName name="Waste3">#REF!</definedName>
    <definedName name="Waste4" localSheetId="31">#REF!</definedName>
    <definedName name="Waste4" localSheetId="10">#REF!</definedName>
    <definedName name="Waste4">#REF!</definedName>
    <definedName name="WasteFleet" localSheetId="31">#REF!</definedName>
    <definedName name="WasteFleet" localSheetId="10">#REF!</definedName>
    <definedName name="WasteFleet">#REF!</definedName>
    <definedName name="WasteLoad" localSheetId="31">#REF!</definedName>
    <definedName name="WasteLoad" localSheetId="10">#REF!</definedName>
    <definedName name="WasteLoad">#REF!</definedName>
    <definedName name="WasteOpCost" localSheetId="31">#REF!</definedName>
    <definedName name="WasteOpCost" localSheetId="10">#REF!</definedName>
    <definedName name="WasteOpCost">#REF!</definedName>
    <definedName name="WasteOverCap" localSheetId="31">#REF!</definedName>
    <definedName name="WasteOverCap" localSheetId="10">#REF!</definedName>
    <definedName name="WasteOverCap">#REF!</definedName>
    <definedName name="WasteRepl" localSheetId="31">#REF!</definedName>
    <definedName name="WasteRepl" localSheetId="10">#REF!</definedName>
    <definedName name="WasteRepl">#REF!</definedName>
    <definedName name="WasteUtil" localSheetId="31">#REF!</definedName>
    <definedName name="WasteUtil" localSheetId="10">#REF!</definedName>
    <definedName name="WasteUtil">#REF!</definedName>
    <definedName name="WContLab" localSheetId="31">#REF!</definedName>
    <definedName name="WContLab" localSheetId="10">#REF!</definedName>
    <definedName name="WContLab">#REF!</definedName>
    <definedName name="WContParts" localSheetId="31">#REF!</definedName>
    <definedName name="WContParts" localSheetId="10">#REF!</definedName>
    <definedName name="WContParts">#REF!</definedName>
    <definedName name="we" localSheetId="31">#REF!</definedName>
    <definedName name="we" localSheetId="10">#REF!</definedName>
    <definedName name="we">#REF!</definedName>
    <definedName name="weight" localSheetId="31">#REF!</definedName>
    <definedName name="weight" localSheetId="10">#REF!</definedName>
    <definedName name="weight">#REF!</definedName>
    <definedName name="WEIGHT_UNIT" localSheetId="31">#REF!</definedName>
    <definedName name="WEIGHT_UNIT" localSheetId="10">#REF!</definedName>
    <definedName name="WEIGHT_UNIT">#REF!</definedName>
    <definedName name="werew" localSheetId="4"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GET" localSheetId="31">#REF!</definedName>
    <definedName name="WGET" localSheetId="10">#REF!</definedName>
    <definedName name="WGET">#REF!</definedName>
    <definedName name="wj" localSheetId="31">#REF!</definedName>
    <definedName name="wj" localSheetId="10">#REF!</definedName>
    <definedName name="wj">#REF!</definedName>
    <definedName name="wl" localSheetId="31">#REF!</definedName>
    <definedName name="wl" localSheetId="10">#REF!</definedName>
    <definedName name="wl">#REF!</definedName>
    <definedName name="WLube" localSheetId="31">#REF!</definedName>
    <definedName name="WLube" localSheetId="10">#REF!</definedName>
    <definedName name="WLube">#REF!</definedName>
    <definedName name="WOHaul" localSheetId="31">#REF!</definedName>
    <definedName name="WOHaul" localSheetId="10">#REF!</definedName>
    <definedName name="WOHaul">#REF!</definedName>
    <definedName name="WQEEWQ" localSheetId="4"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andM" localSheetId="31">#REF!</definedName>
    <definedName name="WRandM" localSheetId="10">#REF!</definedName>
    <definedName name="WRandM">#REF!</definedName>
    <definedName name="wrn.Financial._.Statements." localSheetId="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3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4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3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4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4"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41"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Restructuring._.Summaries." localSheetId="4" hidden="1">{#N/A,#N/A,TRUE,"Transaction Summary";#N/A,#N/A,TRUE,"Restructuring Sensitivities";#N/A,#N/A,TRUE,"DCF";#N/A,#N/A,TRUE,"IRR";#N/A,#N/A,TRUE,"Debt Capacity"}</definedName>
    <definedName name="wrn.Restructuring._.Summaries." localSheetId="31" hidden="1">{#N/A,#N/A,TRUE,"Transaction Summary";#N/A,#N/A,TRUE,"Restructuring Sensitivities";#N/A,#N/A,TRUE,"DCF";#N/A,#N/A,TRUE,"IRR";#N/A,#N/A,TRUE,"Debt Capacity"}</definedName>
    <definedName name="wrn.Restructuring._.Summaries." localSheetId="41" hidden="1">{#N/A,#N/A,TRUE,"Transaction Summary";#N/A,#N/A,TRUE,"Restructuring Sensitivities";#N/A,#N/A,TRUE,"DCF";#N/A,#N/A,TRUE,"IRR";#N/A,#N/A,TRUE,"Debt Capacity"}</definedName>
    <definedName name="wrn.Restructuring._.Summaries." localSheetId="1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via." localSheetId="4" hidden="1">{"via1",#N/A,TRUE,"general";"via2",#N/A,TRUE,"general";"via3",#N/A,TRUE,"general"}</definedName>
    <definedName name="wrn.via." localSheetId="31" hidden="1">{"via1",#N/A,TRUE,"general";"via2",#N/A,TRUE,"general";"via3",#N/A,TRUE,"general"}</definedName>
    <definedName name="wrn.via." localSheetId="41"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s" localSheetId="31">#REF!</definedName>
    <definedName name="ws" localSheetId="10">#REF!</definedName>
    <definedName name="ws">#REF!</definedName>
    <definedName name="WSERWEER">'[176]COSTOS OFICINA'!#REF!</definedName>
    <definedName name="wsnhed" localSheetId="4"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tt" localSheetId="4"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Tyre" localSheetId="31">#REF!</definedName>
    <definedName name="WTyre" localSheetId="10">#REF!</definedName>
    <definedName name="WTyre">#REF!</definedName>
    <definedName name="WW" localSheetId="11">[2]Basicos!#REF!</definedName>
    <definedName name="WW" localSheetId="12">[2]Basicos!#REF!</definedName>
    <definedName name="WW" localSheetId="13">[2]Basicos!#REF!</definedName>
    <definedName name="WW" localSheetId="14">[2]Basicos!#REF!</definedName>
    <definedName name="WW" localSheetId="15">[2]Basicos!#REF!</definedName>
    <definedName name="WW" localSheetId="16">[2]Basicos!#REF!</definedName>
    <definedName name="WW" localSheetId="17">[2]Basicos!#REF!</definedName>
    <definedName name="WW" localSheetId="18">[2]Basicos!#REF!</definedName>
    <definedName name="WW" localSheetId="19">[2]Basicos!#REF!</definedName>
    <definedName name="WW" localSheetId="20">[2]Basicos!#REF!</definedName>
    <definedName name="WW" localSheetId="29">[2]Basicos!#REF!</definedName>
    <definedName name="WW" localSheetId="30">[2]Basicos!#REF!</definedName>
    <definedName name="WW" localSheetId="21">[2]Basicos!#REF!</definedName>
    <definedName name="WW" localSheetId="22">[2]Basicos!#REF!</definedName>
    <definedName name="WW" localSheetId="23">[2]Basicos!#REF!</definedName>
    <definedName name="WW" localSheetId="24">[2]Basicos!#REF!</definedName>
    <definedName name="WW" localSheetId="25">[2]Basicos!#REF!</definedName>
    <definedName name="WW" localSheetId="26">[2]Basicos!#REF!</definedName>
    <definedName name="WW" localSheetId="27">[2]Basicos!#REF!</definedName>
    <definedName name="WW" localSheetId="28">[2]Basicos!#REF!</definedName>
    <definedName name="WW" localSheetId="35">[5]Basicos!#REF!</definedName>
    <definedName name="WW" localSheetId="4">[5]Basicos!#REF!</definedName>
    <definedName name="Ww" localSheetId="43">#REF!</definedName>
    <definedName name="WW" localSheetId="45">[5]Basicos!#REF!</definedName>
    <definedName name="ww" localSheetId="31">#REF!</definedName>
    <definedName name="Ww" localSheetId="38">#REF!</definedName>
    <definedName name="Ww" localSheetId="37">#REF!</definedName>
    <definedName name="Ww" localSheetId="41">#REF!</definedName>
    <definedName name="WW" localSheetId="42">[2]Basicos!#REF!</definedName>
    <definedName name="Ww" localSheetId="40">#REF!</definedName>
    <definedName name="WW" localSheetId="39">[2]Basicos!#REF!</definedName>
    <definedName name="Ww" localSheetId="36">#REF!</definedName>
    <definedName name="WW">[5]Basicos!#REF!</definedName>
    <definedName name="wwded3" localSheetId="4"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wwe" localSheetId="4"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wwwwwwwww" localSheetId="31">#REF!</definedName>
    <definedName name="wwwwwwwwww" localSheetId="41">#REF!</definedName>
    <definedName name="wwwwwwwwww" localSheetId="10">#REF!</definedName>
    <definedName name="wwwwwwwwww">#REF!</definedName>
    <definedName name="wwwwwwwwwwww" localSheetId="31">#REF!</definedName>
    <definedName name="wwwwwwwwwwww" localSheetId="10">#REF!</definedName>
    <definedName name="wwwwwwwwwwww">#REF!</definedName>
    <definedName name="wyty" localSheetId="4"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[57]Parameters!$R$18</definedName>
    <definedName name="xb" localSheetId="31">#REF!</definedName>
    <definedName name="xb" localSheetId="10">#REF!</definedName>
    <definedName name="xb">#REF!</definedName>
    <definedName name="xcbvbs" localSheetId="4"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o" localSheetId="31">#REF!</definedName>
    <definedName name="xo" localSheetId="10">#REF!</definedName>
    <definedName name="xo">#REF!</definedName>
    <definedName name="XON">[177]CUADRILLAS!$D$17</definedName>
    <definedName name="xsxs" localSheetId="4"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vrcsdrasxz" localSheetId="31">#REF!</definedName>
    <definedName name="xvrcsdrasxz" localSheetId="10">#REF!</definedName>
    <definedName name="xvrcsdrasxz">#REF!</definedName>
    <definedName name="xx" localSheetId="43">#REF!</definedName>
    <definedName name="xx" localSheetId="31">#REF!</definedName>
    <definedName name="xx" localSheetId="38">#REF!</definedName>
    <definedName name="xx" localSheetId="37">#REF!</definedName>
    <definedName name="xx" localSheetId="41">#REF!</definedName>
    <definedName name="xx" localSheetId="10">#REF!</definedName>
    <definedName name="xx" localSheetId="40">#REF!</definedName>
    <definedName name="xx" localSheetId="36">#REF!</definedName>
    <definedName name="xx">#REF!</definedName>
    <definedName name="xxfg" localSheetId="4"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 localSheetId="43">#REF!</definedName>
    <definedName name="XXX" localSheetId="31">#REF!</definedName>
    <definedName name="xxx" localSheetId="38">#REF!</definedName>
    <definedName name="xxx" localSheetId="37">#REF!</definedName>
    <definedName name="xxx" localSheetId="41">#REF!</definedName>
    <definedName name="xxx" localSheetId="10">#REF!</definedName>
    <definedName name="xxx">#REF!</definedName>
    <definedName name="xxxxx" localSheetId="11">[178]!absc</definedName>
    <definedName name="xxxxx" localSheetId="12">[178]!absc</definedName>
    <definedName name="xxxxx" localSheetId="13">[178]!absc</definedName>
    <definedName name="xxxxx" localSheetId="14">[178]!absc</definedName>
    <definedName name="xxxxx" localSheetId="15">[178]!absc</definedName>
    <definedName name="xxxxx" localSheetId="16">[178]!absc</definedName>
    <definedName name="xxxxx" localSheetId="17">[178]!absc</definedName>
    <definedName name="xxxxx" localSheetId="18">[178]!absc</definedName>
    <definedName name="xxxxx" localSheetId="19">[178]!absc</definedName>
    <definedName name="xxxxx" localSheetId="29">[178]!absc</definedName>
    <definedName name="xxxxx" localSheetId="30">[178]!absc</definedName>
    <definedName name="xxxxx" localSheetId="21">[178]!absc</definedName>
    <definedName name="xxxxx" localSheetId="22">[178]!absc</definedName>
    <definedName name="xxxxx" localSheetId="23">[178]!absc</definedName>
    <definedName name="xxxxx" localSheetId="24">[178]!absc</definedName>
    <definedName name="xxxxx" localSheetId="25">[178]!absc</definedName>
    <definedName name="xxxxx" localSheetId="26">[178]!absc</definedName>
    <definedName name="xxxxx" localSheetId="27">[178]!absc</definedName>
    <definedName name="xxxxx" localSheetId="28">[178]!absc</definedName>
    <definedName name="xxxxx" localSheetId="43">[179]!absc</definedName>
    <definedName name="xxxxx" localSheetId="38">[179]!absc</definedName>
    <definedName name="xxxxx" localSheetId="37">[179]!absc</definedName>
    <definedName name="xxxxx" localSheetId="41">[179]!absc</definedName>
    <definedName name="xxxxx" localSheetId="40">[179]!absc</definedName>
    <definedName name="xxxxx" localSheetId="36">[179]!absc</definedName>
    <definedName name="xxxxx">[178]!absc</definedName>
    <definedName name="xxxxxds" localSheetId="4"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XXXX">#REF!</definedName>
    <definedName name="xxxxxxxxxx29" localSheetId="4"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XXXXXXXXXXX">#REF!</definedName>
    <definedName name="xyz" localSheetId="31" hidden="1">#REF!</definedName>
    <definedName name="xyz" localSheetId="10" hidden="1">#REF!</definedName>
    <definedName name="xyz" hidden="1">#REF!</definedName>
    <definedName name="xzczxczxc" localSheetId="31">#REF!</definedName>
    <definedName name="xzczxczxc" localSheetId="10">#REF!</definedName>
    <definedName name="xzczxczxc">#REF!</definedName>
    <definedName name="XZXZV" localSheetId="4"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 localSheetId="31">#REF!</definedName>
    <definedName name="y" localSheetId="10">#REF!</definedName>
    <definedName name="y">#REF!</definedName>
    <definedName name="y6y6" localSheetId="4"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ear" localSheetId="31">#REF!</definedName>
    <definedName name="Year" localSheetId="10">#REF!</definedName>
    <definedName name="Year">#REF!</definedName>
    <definedName name="years">[65]ASSUMPTIONS!$H$7:$AP$7</definedName>
    <definedName name="yery" localSheetId="4"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esno">'[85]REF - Listas'!$B$26:$B$27</definedName>
    <definedName name="YESO" localSheetId="43">#REF!</definedName>
    <definedName name="YESO" localSheetId="31">#REF!</definedName>
    <definedName name="YESO" localSheetId="38">#REF!</definedName>
    <definedName name="YESO" localSheetId="37">#REF!</definedName>
    <definedName name="YESO" localSheetId="41">#REF!</definedName>
    <definedName name="YESO" localSheetId="10">#REF!</definedName>
    <definedName name="YESO" localSheetId="40">#REF!</definedName>
    <definedName name="YESO" localSheetId="36">#REF!</definedName>
    <definedName name="YESO">#REF!</definedName>
    <definedName name="yhy" localSheetId="4"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yj" localSheetId="4"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n" localSheetId="31">#REF!</definedName>
    <definedName name="yn" localSheetId="10">#REF!</definedName>
    <definedName name="yn">#REF!</definedName>
    <definedName name="yrey" localSheetId="4"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D.ROM1_PercentFed" localSheetId="31">#REF!</definedName>
    <definedName name="YTD.ROM1_PercentFed" localSheetId="10">#REF!</definedName>
    <definedName name="YTD.ROM1_PercentFed">#REF!</definedName>
    <definedName name="YTD.ROM2_PercentFed" localSheetId="31">#REF!</definedName>
    <definedName name="YTD.ROM2_PercentFed" localSheetId="10">#REF!</definedName>
    <definedName name="YTD.ROM2_PercentFed">#REF!</definedName>
    <definedName name="YTD.ROM3_PercentFed" localSheetId="31">#REF!</definedName>
    <definedName name="YTD.ROM3_PercentFed" localSheetId="10">#REF!</definedName>
    <definedName name="YTD.ROM3_PercentFed">#REF!</definedName>
    <definedName name="YTD.ROM4_PercentFed" localSheetId="31">#REF!</definedName>
    <definedName name="YTD.ROM4_PercentFed" localSheetId="10">#REF!</definedName>
    <definedName name="YTD.ROM4_PercentFed">#REF!</definedName>
    <definedName name="YTD.ROM5_PercentFed" localSheetId="31">#REF!</definedName>
    <definedName name="YTD.ROM5_PercentFed" localSheetId="10">#REF!</definedName>
    <definedName name="YTD.ROM5_PercentFed">#REF!</definedName>
    <definedName name="YTD_Days" localSheetId="31">#REF!</definedName>
    <definedName name="YTD_Days" localSheetId="10">#REF!</definedName>
    <definedName name="YTD_Days">#REF!</definedName>
    <definedName name="ytj" localSheetId="4"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31">#REF!</definedName>
    <definedName name="yu" localSheetId="10">#REF!</definedName>
    <definedName name="yu">#REF!</definedName>
    <definedName name="yudre54" localSheetId="4"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i" localSheetId="31">#REF!</definedName>
    <definedName name="yui" localSheetId="10">#REF!</definedName>
    <definedName name="yui">#REF!</definedName>
    <definedName name="yutu" localSheetId="4"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31">#REF!</definedName>
    <definedName name="yy" localSheetId="10">#REF!</definedName>
    <definedName name="yy">#REF!</definedName>
    <definedName name="YYY" localSheetId="31">#REF!</definedName>
    <definedName name="YYY" localSheetId="10">#REF!</definedName>
    <definedName name="YYY">#REF!</definedName>
    <definedName name="yyyuh" localSheetId="4"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yyyyyy" localSheetId="31" hidden="1">[42]MI!#REF!</definedName>
    <definedName name="yyyyyy" hidden="1">[42]MI!#REF!</definedName>
    <definedName name="z" localSheetId="10">#REF!</definedName>
    <definedName name="z">#REF!</definedName>
    <definedName name="zc" localSheetId="31">#REF!</definedName>
    <definedName name="zc" localSheetId="10">#REF!</definedName>
    <definedName name="zc">#REF!</definedName>
    <definedName name="zd" localSheetId="31">#REF!</definedName>
    <definedName name="zd" localSheetId="10">#REF!</definedName>
    <definedName name="zd">#REF!</definedName>
    <definedName name="zdervr" localSheetId="4"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dr" localSheetId="31">#REF!</definedName>
    <definedName name="zdr" localSheetId="10">#REF!</definedName>
    <definedName name="zdr">#REF!</definedName>
    <definedName name="zx" localSheetId="31">#REF!</definedName>
    <definedName name="zx" localSheetId="10">#REF!</definedName>
    <definedName name="zx">#REF!</definedName>
    <definedName name="zxczds" localSheetId="4"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 localSheetId="31">#REF!</definedName>
    <definedName name="zz" localSheetId="10">#REF!</definedName>
    <definedName name="zz">#REF!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4" i="142" l="1"/>
  <c r="F23" i="142"/>
  <c r="F32" i="204"/>
  <c r="H32" i="204" s="1"/>
  <c r="I67" i="170" l="1"/>
  <c r="F33" i="204" l="1"/>
  <c r="K61" i="170" l="1"/>
  <c r="E25" i="148" l="1"/>
  <c r="F25" i="148" s="1"/>
  <c r="E24" i="148"/>
  <c r="F24" i="148" s="1"/>
  <c r="F19" i="148"/>
  <c r="E13" i="148"/>
  <c r="F13" i="148" s="1"/>
  <c r="E14" i="148"/>
  <c r="F14" i="148" s="1"/>
  <c r="E15" i="148"/>
  <c r="F15" i="148" s="1"/>
  <c r="E16" i="148"/>
  <c r="F16" i="148" s="1"/>
  <c r="E17" i="148"/>
  <c r="F17" i="148" s="1"/>
  <c r="E18" i="148"/>
  <c r="F18" i="148" s="1"/>
  <c r="E20" i="148"/>
  <c r="F20" i="148" s="1"/>
  <c r="E21" i="148"/>
  <c r="F21" i="148" s="1"/>
  <c r="E22" i="148"/>
  <c r="F22" i="148" s="1"/>
  <c r="E12" i="148"/>
  <c r="F12" i="148" s="1"/>
  <c r="B21" i="148"/>
  <c r="B22" i="148"/>
  <c r="B13" i="148"/>
  <c r="B14" i="148"/>
  <c r="B15" i="148"/>
  <c r="B16" i="148"/>
  <c r="B17" i="148"/>
  <c r="B18" i="148"/>
  <c r="B20" i="148"/>
  <c r="B12" i="148"/>
  <c r="G15" i="144"/>
  <c r="D47" i="207"/>
  <c r="E19" i="142" s="1"/>
  <c r="P45" i="207"/>
  <c r="O45" i="207"/>
  <c r="I29" i="207" s="1"/>
  <c r="N45" i="207"/>
  <c r="I28" i="207" s="1"/>
  <c r="M45" i="207"/>
  <c r="P39" i="207"/>
  <c r="I20" i="207" s="1"/>
  <c r="O39" i="207"/>
  <c r="I22" i="207" s="1"/>
  <c r="N39" i="207"/>
  <c r="I21" i="207" s="1"/>
  <c r="M39" i="207"/>
  <c r="I23" i="207" s="1"/>
  <c r="F39" i="207"/>
  <c r="F23" i="13" s="1"/>
  <c r="E39" i="207"/>
  <c r="D39" i="207"/>
  <c r="F27" i="1" s="1"/>
  <c r="P34" i="207"/>
  <c r="O34" i="207"/>
  <c r="I15" i="207" s="1"/>
  <c r="N34" i="207"/>
  <c r="I14" i="207" s="1"/>
  <c r="M34" i="207"/>
  <c r="I16" i="207" s="1"/>
  <c r="I30" i="207"/>
  <c r="I27" i="207"/>
  <c r="O22" i="207"/>
  <c r="N22" i="207"/>
  <c r="M22" i="207"/>
  <c r="I13" i="207"/>
  <c r="E27" i="142" l="1"/>
  <c r="E20" i="142"/>
  <c r="F27" i="148"/>
  <c r="E16" i="142" l="1"/>
  <c r="C7" i="1"/>
  <c r="C9" i="148" l="1"/>
  <c r="C9" i="146"/>
  <c r="D36" i="13"/>
  <c r="I54" i="170"/>
  <c r="D30" i="190"/>
  <c r="G32" i="192"/>
  <c r="G30" i="190" s="1"/>
  <c r="D33" i="192"/>
  <c r="D32" i="192"/>
  <c r="F21" i="192"/>
  <c r="D28" i="194"/>
  <c r="G29" i="193"/>
  <c r="K17" i="197"/>
  <c r="G9" i="197" s="1"/>
  <c r="M17" i="197"/>
  <c r="G11" i="197" s="1"/>
  <c r="L17" i="197"/>
  <c r="G10" i="197" s="1"/>
  <c r="G33" i="192" l="1"/>
  <c r="F31" i="187"/>
  <c r="C21" i="205"/>
  <c r="C22" i="205"/>
  <c r="C20" i="205"/>
  <c r="D9" i="143"/>
  <c r="C9" i="13"/>
  <c r="D16" i="203"/>
  <c r="D7" i="203"/>
  <c r="G54" i="165"/>
  <c r="I3" i="170" l="1"/>
  <c r="E55" i="170"/>
  <c r="I55" i="170" s="1"/>
  <c r="D3" i="142" l="1"/>
  <c r="C4" i="201"/>
  <c r="B8" i="202"/>
  <c r="B9" i="202"/>
  <c r="B10" i="202"/>
  <c r="B11" i="202"/>
  <c r="B12" i="202"/>
  <c r="B13" i="202"/>
  <c r="H13" i="204" s="1"/>
  <c r="B14" i="202"/>
  <c r="B15" i="202"/>
  <c r="H14" i="204" s="1"/>
  <c r="M14" i="204" s="1"/>
  <c r="B16" i="202"/>
  <c r="B17" i="202"/>
  <c r="E15" i="142"/>
  <c r="D29" i="193" l="1"/>
  <c r="E33" i="192" l="1"/>
  <c r="E32" i="192"/>
  <c r="B33" i="192"/>
  <c r="B32" i="192"/>
  <c r="B29" i="193"/>
  <c r="E17" i="174"/>
  <c r="H17" i="174" s="1"/>
  <c r="E30" i="190"/>
  <c r="F30" i="190" s="1"/>
  <c r="F32" i="192" l="1"/>
  <c r="H32" i="192" s="1"/>
  <c r="F33" i="192"/>
  <c r="H33" i="192" s="1"/>
  <c r="H30" i="190"/>
  <c r="H34" i="192" l="1"/>
  <c r="C17" i="193"/>
  <c r="H16" i="192"/>
  <c r="E17" i="193" l="1"/>
  <c r="E17" i="184"/>
  <c r="H17" i="184" s="1"/>
  <c r="E17" i="183"/>
  <c r="H17" i="183" s="1"/>
  <c r="E17" i="182"/>
  <c r="H17" i="182" s="1"/>
  <c r="E17" i="181"/>
  <c r="H17" i="181" s="1"/>
  <c r="E17" i="180"/>
  <c r="H17" i="180" s="1"/>
  <c r="E17" i="179"/>
  <c r="H17" i="179" s="1"/>
  <c r="E17" i="178"/>
  <c r="H17" i="178" s="1"/>
  <c r="E17" i="177"/>
  <c r="H17" i="177" s="1"/>
  <c r="E17" i="175"/>
  <c r="H17" i="175" s="1"/>
  <c r="E17" i="176"/>
  <c r="H17" i="176" s="1"/>
  <c r="H21" i="203"/>
  <c r="M21" i="203"/>
  <c r="G31" i="187"/>
  <c r="H31" i="187" s="1"/>
  <c r="H33" i="187" s="1"/>
  <c r="I31" i="170" l="1"/>
  <c r="E12" i="170"/>
  <c r="I33" i="170" l="1"/>
  <c r="C12" i="196" s="1"/>
  <c r="I12" i="170" l="1"/>
  <c r="I13" i="170"/>
  <c r="K64" i="170"/>
  <c r="K63" i="170"/>
  <c r="K62" i="170"/>
  <c r="K60" i="170"/>
  <c r="K59" i="170"/>
  <c r="K58" i="170"/>
  <c r="L60" i="170" l="1"/>
  <c r="K35" i="170"/>
  <c r="K34" i="170"/>
  <c r="K41" i="170" l="1"/>
  <c r="K54" i="170"/>
  <c r="N45" i="170" l="1"/>
  <c r="N46" i="170"/>
  <c r="N47" i="170"/>
  <c r="N48" i="170"/>
  <c r="N49" i="170"/>
  <c r="N50" i="170"/>
  <c r="N51" i="170"/>
  <c r="N52" i="170"/>
  <c r="N53" i="170"/>
  <c r="N54" i="170"/>
  <c r="N56" i="170"/>
  <c r="N57" i="170"/>
  <c r="N58" i="170"/>
  <c r="M12" i="170"/>
  <c r="M13" i="170"/>
  <c r="M31" i="170"/>
  <c r="M32" i="170"/>
  <c r="M33" i="170"/>
  <c r="M34" i="170"/>
  <c r="M35" i="170"/>
  <c r="M41" i="170"/>
  <c r="M54" i="170"/>
  <c r="M58" i="170"/>
  <c r="N5" i="170"/>
  <c r="N6" i="170"/>
  <c r="N7" i="170"/>
  <c r="N8" i="170"/>
  <c r="N9" i="170"/>
  <c r="N10" i="170"/>
  <c r="N11" i="170"/>
  <c r="N12" i="170"/>
  <c r="N13" i="170"/>
  <c r="N14" i="170"/>
  <c r="N15" i="170"/>
  <c r="N16" i="170"/>
  <c r="N17" i="170"/>
  <c r="N18" i="170"/>
  <c r="N19" i="170"/>
  <c r="N20" i="170"/>
  <c r="N21" i="170"/>
  <c r="N22" i="170"/>
  <c r="N23" i="170"/>
  <c r="N24" i="170"/>
  <c r="N26" i="170"/>
  <c r="N27" i="170"/>
  <c r="N28" i="170"/>
  <c r="N29" i="170"/>
  <c r="N30" i="170"/>
  <c r="N31" i="170"/>
  <c r="N32" i="170"/>
  <c r="N33" i="170"/>
  <c r="N34" i="170"/>
  <c r="N35" i="170"/>
  <c r="N36" i="170"/>
  <c r="N37" i="170"/>
  <c r="N38" i="170"/>
  <c r="N39" i="170"/>
  <c r="N40" i="170"/>
  <c r="N41" i="170"/>
  <c r="N42" i="170"/>
  <c r="N43" i="170"/>
  <c r="N44" i="170"/>
  <c r="N3" i="170"/>
  <c r="L63" i="170"/>
  <c r="L58" i="170"/>
  <c r="L39" i="170"/>
  <c r="L15" i="170"/>
  <c r="L11" i="170"/>
  <c r="L10" i="170"/>
  <c r="L6" i="170"/>
  <c r="L5" i="170"/>
  <c r="L4" i="170"/>
  <c r="O41" i="170" l="1"/>
  <c r="O33" i="170"/>
  <c r="O58" i="170"/>
  <c r="O34" i="170"/>
  <c r="O31" i="170"/>
  <c r="O13" i="170"/>
  <c r="O12" i="170"/>
  <c r="O54" i="170"/>
  <c r="I8" i="170" l="1"/>
  <c r="I39" i="170"/>
  <c r="I40" i="170"/>
  <c r="D34" i="146"/>
  <c r="D33" i="146"/>
  <c r="D32" i="146"/>
  <c r="D31" i="146"/>
  <c r="D46" i="1"/>
  <c r="D47" i="1"/>
  <c r="D48" i="1"/>
  <c r="D42" i="1"/>
  <c r="D40" i="1"/>
  <c r="D38" i="1"/>
  <c r="D39" i="1"/>
  <c r="D37" i="1"/>
  <c r="D36" i="1"/>
  <c r="D35" i="1"/>
  <c r="D34" i="1"/>
  <c r="D33" i="1"/>
  <c r="C17" i="164"/>
  <c r="C15" i="164"/>
  <c r="C14" i="164"/>
  <c r="C13" i="164"/>
  <c r="C12" i="164"/>
  <c r="C11" i="164"/>
  <c r="K40" i="170" l="1"/>
  <c r="M40" i="170"/>
  <c r="O40" i="170" s="1"/>
  <c r="K39" i="170"/>
  <c r="M39" i="170"/>
  <c r="O39" i="170" s="1"/>
  <c r="K8" i="170"/>
  <c r="M8" i="170"/>
  <c r="O8" i="170" s="1"/>
  <c r="E15" i="13"/>
  <c r="K3" i="170"/>
  <c r="M3" i="170"/>
  <c r="O3" i="170" s="1"/>
  <c r="I56" i="170" l="1"/>
  <c r="I53" i="170"/>
  <c r="I52" i="170"/>
  <c r="I51" i="170"/>
  <c r="I50" i="170"/>
  <c r="I49" i="170"/>
  <c r="I48" i="170"/>
  <c r="I47" i="170"/>
  <c r="I46" i="170"/>
  <c r="I45" i="170"/>
  <c r="I44" i="170"/>
  <c r="I43" i="170"/>
  <c r="I42" i="170"/>
  <c r="I38" i="170"/>
  <c r="I37" i="170"/>
  <c r="M37" i="170" s="1"/>
  <c r="O37" i="170" s="1"/>
  <c r="I36" i="170"/>
  <c r="M36" i="170" s="1"/>
  <c r="O36" i="170" s="1"/>
  <c r="I29" i="170"/>
  <c r="I28" i="170"/>
  <c r="I27" i="170"/>
  <c r="I26" i="170"/>
  <c r="I24" i="170"/>
  <c r="I23" i="170"/>
  <c r="I22" i="170"/>
  <c r="I19" i="170"/>
  <c r="I20" i="170"/>
  <c r="I21" i="170"/>
  <c r="I5" i="170"/>
  <c r="I6" i="170"/>
  <c r="I7" i="170"/>
  <c r="I9" i="170"/>
  <c r="I10" i="170"/>
  <c r="I11" i="170"/>
  <c r="I14" i="170"/>
  <c r="I15" i="170"/>
  <c r="I16" i="170"/>
  <c r="I17" i="170"/>
  <c r="I18" i="170"/>
  <c r="H33" i="204"/>
  <c r="H34" i="204" s="1"/>
  <c r="H27" i="204"/>
  <c r="H26" i="204"/>
  <c r="H104" i="201"/>
  <c r="F104" i="201"/>
  <c r="H74" i="201"/>
  <c r="F74" i="201"/>
  <c r="K42" i="170" l="1"/>
  <c r="M42" i="170"/>
  <c r="O42" i="170" s="1"/>
  <c r="K21" i="170"/>
  <c r="M21" i="170"/>
  <c r="O21" i="170" s="1"/>
  <c r="K28" i="170"/>
  <c r="M28" i="170"/>
  <c r="O28" i="170" s="1"/>
  <c r="K20" i="170"/>
  <c r="M20" i="170"/>
  <c r="O20" i="170" s="1"/>
  <c r="K29" i="170"/>
  <c r="M29" i="170"/>
  <c r="O29" i="170" s="1"/>
  <c r="K45" i="170"/>
  <c r="M45" i="170"/>
  <c r="O45" i="170" s="1"/>
  <c r="K11" i="170"/>
  <c r="M11" i="170"/>
  <c r="O11" i="170" s="1"/>
  <c r="K46" i="170"/>
  <c r="M46" i="170"/>
  <c r="O46" i="170" s="1"/>
  <c r="K10" i="170"/>
  <c r="M10" i="170"/>
  <c r="O10" i="170" s="1"/>
  <c r="K23" i="170"/>
  <c r="M23" i="170"/>
  <c r="O23" i="170" s="1"/>
  <c r="K43" i="170"/>
  <c r="M43" i="170"/>
  <c r="O43" i="170" s="1"/>
  <c r="K19" i="170"/>
  <c r="M19" i="170"/>
  <c r="O19" i="170" s="1"/>
  <c r="K7" i="170"/>
  <c r="M7" i="170"/>
  <c r="O7" i="170" s="1"/>
  <c r="K24" i="170"/>
  <c r="M24" i="170"/>
  <c r="O24" i="170" s="1"/>
  <c r="M38" i="170"/>
  <c r="O38" i="170" s="1"/>
  <c r="H28" i="204"/>
  <c r="K49" i="170"/>
  <c r="M49" i="170"/>
  <c r="O49" i="170" s="1"/>
  <c r="K57" i="170"/>
  <c r="M57" i="170"/>
  <c r="O57" i="170" s="1"/>
  <c r="K56" i="170"/>
  <c r="M56" i="170"/>
  <c r="O56" i="170" s="1"/>
  <c r="K53" i="170"/>
  <c r="L53" i="170"/>
  <c r="M53" i="170"/>
  <c r="O53" i="170" s="1"/>
  <c r="K52" i="170"/>
  <c r="M52" i="170"/>
  <c r="O52" i="170" s="1"/>
  <c r="K51" i="170"/>
  <c r="M51" i="170"/>
  <c r="O51" i="170" s="1"/>
  <c r="K50" i="170"/>
  <c r="M50" i="170"/>
  <c r="O50" i="170" s="1"/>
  <c r="K48" i="170"/>
  <c r="M48" i="170"/>
  <c r="O48" i="170" s="1"/>
  <c r="K47" i="170"/>
  <c r="M47" i="170"/>
  <c r="O47" i="170" s="1"/>
  <c r="K44" i="170"/>
  <c r="M44" i="170"/>
  <c r="O44" i="170" s="1"/>
  <c r="K27" i="170"/>
  <c r="M27" i="170"/>
  <c r="O27" i="170" s="1"/>
  <c r="K26" i="170"/>
  <c r="M26" i="170"/>
  <c r="O26" i="170" s="1"/>
  <c r="K22" i="170"/>
  <c r="M22" i="170"/>
  <c r="O22" i="170" s="1"/>
  <c r="K18" i="170"/>
  <c r="M18" i="170"/>
  <c r="O18" i="170" s="1"/>
  <c r="K17" i="170"/>
  <c r="M17" i="170"/>
  <c r="O17" i="170" s="1"/>
  <c r="K16" i="170"/>
  <c r="M16" i="170"/>
  <c r="O16" i="170" s="1"/>
  <c r="K15" i="170"/>
  <c r="M15" i="170"/>
  <c r="O15" i="170" s="1"/>
  <c r="K14" i="170"/>
  <c r="M14" i="170"/>
  <c r="O14" i="170" s="1"/>
  <c r="K9" i="170"/>
  <c r="M9" i="170"/>
  <c r="O9" i="170" s="1"/>
  <c r="K6" i="170"/>
  <c r="M6" i="170"/>
  <c r="O6" i="170" s="1"/>
  <c r="K5" i="170"/>
  <c r="M5" i="170"/>
  <c r="O5" i="170" s="1"/>
  <c r="B21" i="201"/>
  <c r="F23" i="203" l="1"/>
  <c r="I23" i="203" s="1"/>
  <c r="F21" i="203"/>
  <c r="I21" i="203" s="1"/>
  <c r="E23" i="203"/>
  <c r="E22" i="203"/>
  <c r="E21" i="203"/>
  <c r="E16" i="203"/>
  <c r="D15" i="203"/>
  <c r="E15" i="203" s="1"/>
  <c r="D14" i="203"/>
  <c r="E14" i="203" s="1"/>
  <c r="D13" i="203"/>
  <c r="E13" i="203" s="1"/>
  <c r="D5" i="203"/>
  <c r="E5" i="203" s="1"/>
  <c r="E28" i="194"/>
  <c r="D6" i="203"/>
  <c r="E6" i="203" s="1"/>
  <c r="E7" i="203"/>
  <c r="H17" i="193"/>
  <c r="E17" i="203" l="1"/>
  <c r="E21" i="192" s="1"/>
  <c r="E8" i="203"/>
  <c r="E20" i="194" l="1"/>
  <c r="E21" i="190"/>
  <c r="D50" i="1"/>
  <c r="E50" i="1"/>
  <c r="F50" i="1" l="1"/>
  <c r="G50" i="1" s="1"/>
  <c r="D104" i="201"/>
  <c r="D115" i="201" s="1"/>
  <c r="D74" i="201"/>
  <c r="D85" i="201" s="1"/>
  <c r="H43" i="201"/>
  <c r="F43" i="201"/>
  <c r="F44" i="201" s="1"/>
  <c r="D43" i="201"/>
  <c r="D44" i="201" s="1"/>
  <c r="F21" i="201"/>
  <c r="D21" i="201"/>
  <c r="H21" i="201"/>
  <c r="D8" i="201"/>
  <c r="D27" i="201" s="1"/>
  <c r="E27" i="201" s="1"/>
  <c r="H7" i="201"/>
  <c r="H8" i="201" s="1"/>
  <c r="F7" i="201"/>
  <c r="F8" i="201" s="1"/>
  <c r="F4" i="201"/>
  <c r="F14" i="201" s="1"/>
  <c r="F28" i="201" l="1"/>
  <c r="D54" i="201"/>
  <c r="D25" i="201"/>
  <c r="E25" i="201" s="1"/>
  <c r="H28" i="201"/>
  <c r="I28" i="201" s="1"/>
  <c r="E21" i="201"/>
  <c r="H53" i="201"/>
  <c r="H44" i="201"/>
  <c r="H65" i="201" s="1"/>
  <c r="I65" i="201" s="1"/>
  <c r="F9" i="201"/>
  <c r="H54" i="201"/>
  <c r="D9" i="201"/>
  <c r="D18" i="201" s="1"/>
  <c r="H94" i="201"/>
  <c r="F94" i="201"/>
  <c r="D94" i="201"/>
  <c r="H124" i="201"/>
  <c r="F124" i="201"/>
  <c r="D124" i="201"/>
  <c r="D63" i="201"/>
  <c r="E63" i="201" s="1"/>
  <c r="F63" i="201"/>
  <c r="G63" i="201" s="1"/>
  <c r="H63" i="201"/>
  <c r="D31" i="201"/>
  <c r="E31" i="201" s="1"/>
  <c r="I21" i="201"/>
  <c r="F62" i="201"/>
  <c r="G62" i="201" s="1"/>
  <c r="F51" i="201"/>
  <c r="F52" i="201" s="1"/>
  <c r="F65" i="201"/>
  <c r="G65" i="201" s="1"/>
  <c r="F58" i="201"/>
  <c r="G58" i="201" s="1"/>
  <c r="F66" i="201"/>
  <c r="G66" i="201" s="1"/>
  <c r="F59" i="201"/>
  <c r="G59" i="201" s="1"/>
  <c r="F48" i="201"/>
  <c r="G48" i="201" s="1"/>
  <c r="F60" i="201"/>
  <c r="G60" i="201" s="1"/>
  <c r="F115" i="201"/>
  <c r="F105" i="201"/>
  <c r="F114" i="201"/>
  <c r="D60" i="201"/>
  <c r="E60" i="201" s="1"/>
  <c r="D51" i="201"/>
  <c r="D52" i="201" s="1"/>
  <c r="D62" i="201"/>
  <c r="E62" i="201" s="1"/>
  <c r="D65" i="201"/>
  <c r="E65" i="201" s="1"/>
  <c r="D58" i="201"/>
  <c r="E58" i="201" s="1"/>
  <c r="D66" i="201"/>
  <c r="E66" i="201" s="1"/>
  <c r="D59" i="201"/>
  <c r="E59" i="201" s="1"/>
  <c r="D48" i="201"/>
  <c r="E48" i="201" s="1"/>
  <c r="G14" i="201"/>
  <c r="H14" i="201"/>
  <c r="I14" i="201" s="1"/>
  <c r="H23" i="201"/>
  <c r="I23" i="201" s="1"/>
  <c r="H31" i="201"/>
  <c r="I31" i="201" s="1"/>
  <c r="H25" i="201"/>
  <c r="I25" i="201" s="1"/>
  <c r="H13" i="201"/>
  <c r="I13" i="201" s="1"/>
  <c r="H30" i="201"/>
  <c r="I30" i="201" s="1"/>
  <c r="H24" i="201"/>
  <c r="I24" i="201" s="1"/>
  <c r="H27" i="201"/>
  <c r="I27" i="201" s="1"/>
  <c r="H9" i="201"/>
  <c r="F54" i="201"/>
  <c r="D114" i="201"/>
  <c r="G28" i="201"/>
  <c r="D24" i="201"/>
  <c r="E24" i="201" s="1"/>
  <c r="D30" i="201"/>
  <c r="E30" i="201" s="1"/>
  <c r="D84" i="201"/>
  <c r="D105" i="201"/>
  <c r="D14" i="201"/>
  <c r="E14" i="201" s="1"/>
  <c r="D53" i="201"/>
  <c r="D75" i="201"/>
  <c r="D13" i="201"/>
  <c r="E13" i="201" s="1"/>
  <c r="D23" i="201"/>
  <c r="E23" i="201" s="1"/>
  <c r="D28" i="201"/>
  <c r="E28" i="201" s="1"/>
  <c r="F53" i="201"/>
  <c r="D19" i="201" l="1"/>
  <c r="H48" i="201"/>
  <c r="I48" i="201" s="1"/>
  <c r="H60" i="201"/>
  <c r="I60" i="201" s="1"/>
  <c r="H62" i="201"/>
  <c r="I62" i="201" s="1"/>
  <c r="H58" i="201"/>
  <c r="I58" i="201" s="1"/>
  <c r="H51" i="201"/>
  <c r="H52" i="201" s="1"/>
  <c r="I63" i="201"/>
  <c r="H66" i="201"/>
  <c r="I66" i="201" s="1"/>
  <c r="H59" i="201"/>
  <c r="I59" i="201" s="1"/>
  <c r="D16" i="201"/>
  <c r="D17" i="201" s="1"/>
  <c r="E94" i="201"/>
  <c r="E67" i="201"/>
  <c r="E124" i="201"/>
  <c r="G124" i="201"/>
  <c r="G67" i="201"/>
  <c r="I32" i="201"/>
  <c r="E32" i="201"/>
  <c r="H19" i="201"/>
  <c r="H16" i="201"/>
  <c r="H17" i="201" s="1"/>
  <c r="H18" i="201"/>
  <c r="G21" i="201"/>
  <c r="D127" i="201"/>
  <c r="E127" i="201" s="1"/>
  <c r="D120" i="201"/>
  <c r="E120" i="201" s="1"/>
  <c r="D109" i="201"/>
  <c r="E109" i="201" s="1"/>
  <c r="D121" i="201"/>
  <c r="E121" i="201" s="1"/>
  <c r="D112" i="201"/>
  <c r="D113" i="201" s="1"/>
  <c r="D123" i="201"/>
  <c r="E123" i="201" s="1"/>
  <c r="D126" i="201"/>
  <c r="E126" i="201" s="1"/>
  <c r="D119" i="201"/>
  <c r="E119" i="201" s="1"/>
  <c r="D91" i="201"/>
  <c r="E91" i="201" s="1"/>
  <c r="D82" i="201"/>
  <c r="D83" i="201" s="1"/>
  <c r="D96" i="201"/>
  <c r="E96" i="201" s="1"/>
  <c r="D93" i="201"/>
  <c r="E93" i="201" s="1"/>
  <c r="D89" i="201"/>
  <c r="E89" i="201" s="1"/>
  <c r="D97" i="201"/>
  <c r="E97" i="201" s="1"/>
  <c r="D90" i="201"/>
  <c r="E90" i="201" s="1"/>
  <c r="D79" i="201"/>
  <c r="E79" i="201" s="1"/>
  <c r="F23" i="201"/>
  <c r="G23" i="201" s="1"/>
  <c r="F30" i="201"/>
  <c r="G30" i="201" s="1"/>
  <c r="F24" i="201"/>
  <c r="G24" i="201" s="1"/>
  <c r="F27" i="201"/>
  <c r="G27" i="201" s="1"/>
  <c r="F31" i="201"/>
  <c r="G31" i="201" s="1"/>
  <c r="F25" i="201"/>
  <c r="G25" i="201" s="1"/>
  <c r="F13" i="201"/>
  <c r="G13" i="201" s="1"/>
  <c r="F121" i="201"/>
  <c r="G121" i="201" s="1"/>
  <c r="F112" i="201"/>
  <c r="F113" i="201" s="1"/>
  <c r="F123" i="201"/>
  <c r="G123" i="201" s="1"/>
  <c r="F126" i="201"/>
  <c r="G126" i="201" s="1"/>
  <c r="F119" i="201"/>
  <c r="G119" i="201" s="1"/>
  <c r="F127" i="201"/>
  <c r="G127" i="201" s="1"/>
  <c r="F120" i="201"/>
  <c r="G120" i="201" s="1"/>
  <c r="F109" i="201"/>
  <c r="G109" i="201" s="1"/>
  <c r="F75" i="201"/>
  <c r="G94" i="201" s="1"/>
  <c r="F84" i="201"/>
  <c r="F85" i="201"/>
  <c r="H75" i="201"/>
  <c r="I94" i="201" s="1"/>
  <c r="H84" i="201"/>
  <c r="H85" i="201"/>
  <c r="H105" i="201"/>
  <c r="I124" i="201" s="1"/>
  <c r="H114" i="201"/>
  <c r="H115" i="201"/>
  <c r="I67" i="201" l="1"/>
  <c r="K18" i="204" s="1"/>
  <c r="K16" i="204"/>
  <c r="K20" i="204"/>
  <c r="E98" i="201"/>
  <c r="G32" i="201"/>
  <c r="E10" i="199" s="1"/>
  <c r="G128" i="201"/>
  <c r="L4" i="201"/>
  <c r="L5" i="201" s="1"/>
  <c r="L6" i="201" s="1"/>
  <c r="L7" i="201" s="1"/>
  <c r="L8" i="201" s="1"/>
  <c r="L9" i="201" s="1"/>
  <c r="L10" i="201" s="1"/>
  <c r="L11" i="201" s="1"/>
  <c r="L12" i="201" s="1"/>
  <c r="L13" i="201" s="1"/>
  <c r="E11" i="199"/>
  <c r="E12" i="199"/>
  <c r="E128" i="201"/>
  <c r="F19" i="201"/>
  <c r="F16" i="201"/>
  <c r="F17" i="201" s="1"/>
  <c r="F18" i="201"/>
  <c r="H96" i="201"/>
  <c r="I96" i="201" s="1"/>
  <c r="H89" i="201"/>
  <c r="I89" i="201" s="1"/>
  <c r="H97" i="201"/>
  <c r="I97" i="201" s="1"/>
  <c r="H90" i="201"/>
  <c r="I90" i="201" s="1"/>
  <c r="H79" i="201"/>
  <c r="I79" i="201" s="1"/>
  <c r="H91" i="201"/>
  <c r="I91" i="201" s="1"/>
  <c r="H93" i="201"/>
  <c r="I93" i="201" s="1"/>
  <c r="H82" i="201"/>
  <c r="H83" i="201" s="1"/>
  <c r="H123" i="201"/>
  <c r="I123" i="201" s="1"/>
  <c r="H112" i="201"/>
  <c r="H113" i="201" s="1"/>
  <c r="H126" i="201"/>
  <c r="I126" i="201" s="1"/>
  <c r="H119" i="201"/>
  <c r="I119" i="201" s="1"/>
  <c r="H127" i="201"/>
  <c r="I127" i="201" s="1"/>
  <c r="H120" i="201"/>
  <c r="I120" i="201" s="1"/>
  <c r="H109" i="201"/>
  <c r="I109" i="201" s="1"/>
  <c r="H121" i="201"/>
  <c r="I121" i="201" s="1"/>
  <c r="F82" i="201"/>
  <c r="F83" i="201" s="1"/>
  <c r="F97" i="201"/>
  <c r="G97" i="201" s="1"/>
  <c r="F93" i="201"/>
  <c r="G93" i="201" s="1"/>
  <c r="F79" i="201"/>
  <c r="G79" i="201" s="1"/>
  <c r="F90" i="201"/>
  <c r="G90" i="201" s="1"/>
  <c r="F96" i="201"/>
  <c r="G96" i="201" s="1"/>
  <c r="F89" i="201"/>
  <c r="G89" i="201" s="1"/>
  <c r="F91" i="201"/>
  <c r="G91" i="201" s="1"/>
  <c r="M20" i="204" l="1"/>
  <c r="N20" i="204"/>
  <c r="N18" i="204"/>
  <c r="M18" i="204"/>
  <c r="N14" i="204"/>
  <c r="G98" i="201"/>
  <c r="M16" i="204"/>
  <c r="N16" i="204"/>
  <c r="I128" i="201"/>
  <c r="I98" i="201"/>
  <c r="K15" i="204" l="1"/>
  <c r="K13" i="204"/>
  <c r="G25" i="170"/>
  <c r="F22" i="203"/>
  <c r="I22" i="203" s="1"/>
  <c r="I24" i="203" s="1"/>
  <c r="E22" i="192" s="1"/>
  <c r="I4" i="170"/>
  <c r="K19" i="204" l="1"/>
  <c r="M13" i="204"/>
  <c r="K17" i="204"/>
  <c r="N4" i="170"/>
  <c r="N13" i="204"/>
  <c r="I25" i="170"/>
  <c r="N25" i="170"/>
  <c r="N15" i="204"/>
  <c r="M15" i="204"/>
  <c r="E40" i="146"/>
  <c r="M17" i="204" l="1"/>
  <c r="N17" i="204"/>
  <c r="N21" i="204" s="1"/>
  <c r="N19" i="204"/>
  <c r="M19" i="204"/>
  <c r="K25" i="170"/>
  <c r="M25" i="170"/>
  <c r="O25" i="170" s="1"/>
  <c r="K4" i="170"/>
  <c r="M4" i="170"/>
  <c r="O4" i="170" s="1"/>
  <c r="D12" i="199"/>
  <c r="D10" i="199" s="1"/>
  <c r="D16" i="144"/>
  <c r="E40" i="157"/>
  <c r="D14" i="157"/>
  <c r="E45" i="1"/>
  <c r="E14" i="1"/>
  <c r="E22" i="184"/>
  <c r="E22" i="183"/>
  <c r="E22" i="182"/>
  <c r="E22" i="181"/>
  <c r="E22" i="180"/>
  <c r="E22" i="179"/>
  <c r="E22" i="178"/>
  <c r="E22" i="177"/>
  <c r="E22" i="176"/>
  <c r="E22" i="175"/>
  <c r="E21" i="174"/>
  <c r="E21" i="185"/>
  <c r="E20" i="185"/>
  <c r="E22" i="190"/>
  <c r="E20" i="190"/>
  <c r="E23" i="192"/>
  <c r="G28" i="194"/>
  <c r="E21" i="193"/>
  <c r="E27" i="187"/>
  <c r="D35" i="157" l="1"/>
  <c r="D42" i="157"/>
  <c r="D11" i="199"/>
  <c r="F11" i="199" s="1"/>
  <c r="G11" i="199" s="1"/>
  <c r="H11" i="199" s="1"/>
  <c r="F12" i="199"/>
  <c r="G12" i="199" s="1"/>
  <c r="H12" i="199" s="1"/>
  <c r="K12" i="199"/>
  <c r="D37" i="157"/>
  <c r="D33" i="157"/>
  <c r="D34" i="157"/>
  <c r="F10" i="199"/>
  <c r="G10" i="199" s="1"/>
  <c r="H10" i="199" s="1"/>
  <c r="I10" i="199" s="1"/>
  <c r="G18" i="199" s="1"/>
  <c r="E36" i="1" l="1"/>
  <c r="D22" i="144"/>
  <c r="D29" i="13"/>
  <c r="E19" i="13"/>
  <c r="E24" i="1"/>
  <c r="E21" i="146"/>
  <c r="D32" i="13"/>
  <c r="E21" i="157"/>
  <c r="D31" i="13"/>
  <c r="D30" i="13"/>
  <c r="D28" i="13"/>
  <c r="I12" i="199"/>
  <c r="I11" i="199"/>
  <c r="G31" i="199" s="1"/>
  <c r="G34" i="1" l="1"/>
  <c r="E20" i="189"/>
  <c r="G58" i="199" l="1"/>
  <c r="J58" i="199" s="1"/>
  <c r="G40" i="199"/>
  <c r="J40" i="199" s="1"/>
  <c r="G63" i="199"/>
  <c r="J63" i="199" s="1"/>
  <c r="G68" i="199"/>
  <c r="J68" i="199" s="1"/>
  <c r="G32" i="199"/>
  <c r="J32" i="199" s="1"/>
  <c r="G36" i="199"/>
  <c r="J36" i="199" s="1"/>
  <c r="G48" i="199"/>
  <c r="J48" i="199" s="1"/>
  <c r="J28" i="199"/>
  <c r="G44" i="199"/>
  <c r="J44" i="199" s="1"/>
  <c r="G24" i="199"/>
  <c r="J24" i="199" s="1"/>
  <c r="G53" i="199"/>
  <c r="J53" i="199" s="1"/>
  <c r="G28" i="199"/>
  <c r="G47" i="199"/>
  <c r="J47" i="199" s="1"/>
  <c r="G39" i="199"/>
  <c r="J39" i="199" s="1"/>
  <c r="G61" i="199"/>
  <c r="J61" i="199" s="1"/>
  <c r="G43" i="199"/>
  <c r="J43" i="199" s="1"/>
  <c r="G66" i="199"/>
  <c r="J66" i="199" s="1"/>
  <c r="G51" i="199"/>
  <c r="J51" i="199" s="1"/>
  <c r="J18" i="199"/>
  <c r="G56" i="199"/>
  <c r="J56" i="199" s="1"/>
  <c r="F12" i="196"/>
  <c r="F34" i="196"/>
  <c r="F33" i="196"/>
  <c r="F32" i="196"/>
  <c r="F31" i="196"/>
  <c r="F30" i="196"/>
  <c r="F29" i="196"/>
  <c r="F28" i="196"/>
  <c r="F27" i="196"/>
  <c r="F26" i="196"/>
  <c r="F24" i="196"/>
  <c r="F21" i="196"/>
  <c r="F15" i="196"/>
  <c r="F14" i="196"/>
  <c r="F17" i="196" l="1"/>
  <c r="J45" i="199"/>
  <c r="E28" i="192" s="1"/>
  <c r="J49" i="199"/>
  <c r="J41" i="199"/>
  <c r="E25" i="193" s="1"/>
  <c r="J27" i="199"/>
  <c r="J29" i="199" s="1"/>
  <c r="G52" i="199"/>
  <c r="J52" i="199" s="1"/>
  <c r="J54" i="199" s="1"/>
  <c r="G27" i="199"/>
  <c r="G57" i="199"/>
  <c r="J57" i="199" s="1"/>
  <c r="J59" i="199" s="1"/>
  <c r="G62" i="199"/>
  <c r="J62" i="199" s="1"/>
  <c r="J64" i="199" s="1"/>
  <c r="G21" i="199"/>
  <c r="J21" i="199" s="1"/>
  <c r="G35" i="199"/>
  <c r="J35" i="199" s="1"/>
  <c r="J37" i="199" s="1"/>
  <c r="E25" i="185" s="1"/>
  <c r="G67" i="199"/>
  <c r="J67" i="199" s="1"/>
  <c r="J69" i="199" s="1"/>
  <c r="J31" i="199"/>
  <c r="J33" i="199" s="1"/>
  <c r="F35" i="196"/>
  <c r="F36" i="196" s="1"/>
  <c r="C8" i="166"/>
  <c r="C9" i="166"/>
  <c r="C10" i="166"/>
  <c r="C12" i="166"/>
  <c r="C13" i="166"/>
  <c r="E25" i="189" l="1"/>
  <c r="E27" i="184"/>
  <c r="E27" i="183"/>
  <c r="E27" i="175"/>
  <c r="E26" i="174"/>
  <c r="E24" i="194"/>
  <c r="H24" i="194" s="1"/>
  <c r="H25" i="194" s="1"/>
  <c r="E16" i="194" s="1"/>
  <c r="H16" i="194" s="1"/>
  <c r="H17" i="194" s="1"/>
  <c r="E25" i="186"/>
  <c r="E26" i="187"/>
  <c r="E25" i="188"/>
  <c r="E26" i="190"/>
  <c r="E27" i="176"/>
  <c r="E27" i="182"/>
  <c r="E27" i="181"/>
  <c r="E27" i="180"/>
  <c r="E27" i="179"/>
  <c r="E27" i="178"/>
  <c r="E27" i="177"/>
  <c r="H28" i="194"/>
  <c r="H29" i="194" s="1"/>
  <c r="H20" i="194"/>
  <c r="H21" i="194" s="1"/>
  <c r="H29" i="193"/>
  <c r="H30" i="193" s="1"/>
  <c r="H25" i="193"/>
  <c r="H26" i="193" s="1"/>
  <c r="E16" i="193" s="1"/>
  <c r="H16" i="193" s="1"/>
  <c r="H18" i="193" s="1"/>
  <c r="H21" i="193"/>
  <c r="H22" i="193" s="1"/>
  <c r="H21" i="190"/>
  <c r="H23" i="192"/>
  <c r="H22" i="192"/>
  <c r="H21" i="192"/>
  <c r="H28" i="192"/>
  <c r="H29" i="192" s="1"/>
  <c r="E17" i="192" s="1"/>
  <c r="H17" i="192" s="1"/>
  <c r="H18" i="192" s="1"/>
  <c r="H31" i="194" l="1"/>
  <c r="H32" i="194" s="1"/>
  <c r="G21" i="143" s="1"/>
  <c r="I21" i="143" s="1"/>
  <c r="H32" i="193"/>
  <c r="H33" i="193" s="1"/>
  <c r="G20" i="143" s="1"/>
  <c r="I20" i="143" s="1"/>
  <c r="H25" i="192"/>
  <c r="H36" i="192" s="1"/>
  <c r="H37" i="192" l="1"/>
  <c r="G22" i="143" s="1"/>
  <c r="I22" i="143" s="1"/>
  <c r="H20" i="190"/>
  <c r="H22" i="190"/>
  <c r="H31" i="190"/>
  <c r="H26" i="190"/>
  <c r="H27" i="190" s="1"/>
  <c r="E16" i="190" s="1"/>
  <c r="H16" i="190" s="1"/>
  <c r="H17" i="190" s="1"/>
  <c r="H30" i="189"/>
  <c r="H20" i="189"/>
  <c r="H22" i="189" s="1"/>
  <c r="H25" i="189"/>
  <c r="H26" i="189" s="1"/>
  <c r="E16" i="189" s="1"/>
  <c r="H27" i="187"/>
  <c r="H25" i="188"/>
  <c r="H26" i="188" s="1"/>
  <c r="E16" i="188" s="1"/>
  <c r="H16" i="188" s="1"/>
  <c r="H26" i="187"/>
  <c r="H25" i="186"/>
  <c r="H26" i="186" s="1"/>
  <c r="E16" i="186" s="1"/>
  <c r="H16" i="186" s="1"/>
  <c r="H17" i="186" s="1"/>
  <c r="H21" i="185"/>
  <c r="H20" i="185"/>
  <c r="H33" i="184"/>
  <c r="H22" i="184"/>
  <c r="H24" i="184" s="1"/>
  <c r="H33" i="183"/>
  <c r="H22" i="183"/>
  <c r="H24" i="183" s="1"/>
  <c r="H33" i="182"/>
  <c r="H22" i="182"/>
  <c r="H24" i="182" s="1"/>
  <c r="H33" i="181"/>
  <c r="H22" i="181"/>
  <c r="H24" i="181" s="1"/>
  <c r="H33" i="180"/>
  <c r="H22" i="180"/>
  <c r="H24" i="180" s="1"/>
  <c r="H33" i="179"/>
  <c r="H22" i="179"/>
  <c r="H24" i="179" s="1"/>
  <c r="H33" i="178"/>
  <c r="H22" i="178"/>
  <c r="H24" i="178" s="1"/>
  <c r="H33" i="177"/>
  <c r="H22" i="177"/>
  <c r="H24" i="177" s="1"/>
  <c r="H33" i="176"/>
  <c r="H22" i="176"/>
  <c r="H24" i="176" s="1"/>
  <c r="H33" i="175"/>
  <c r="H22" i="175"/>
  <c r="H24" i="175" s="1"/>
  <c r="H32" i="174"/>
  <c r="H21" i="174"/>
  <c r="H23" i="174" s="1"/>
  <c r="H23" i="190" l="1"/>
  <c r="H33" i="190" s="1"/>
  <c r="H34" i="190" s="1"/>
  <c r="G23" i="143" s="1"/>
  <c r="I23" i="143" s="1"/>
  <c r="H16" i="189"/>
  <c r="H17" i="189" s="1"/>
  <c r="H32" i="189" s="1"/>
  <c r="H33" i="189" s="1"/>
  <c r="G16" i="143" s="1"/>
  <c r="I16" i="143" s="1"/>
  <c r="H28" i="187"/>
  <c r="E16" i="187" s="1"/>
  <c r="H16" i="187" s="1"/>
  <c r="H18" i="187" s="1"/>
  <c r="H35" i="187" s="1"/>
  <c r="H36" i="187" s="1"/>
  <c r="G18" i="143" s="1"/>
  <c r="I18" i="143" s="1"/>
  <c r="H22" i="185"/>
  <c r="H33" i="186"/>
  <c r="H34" i="186" s="1"/>
  <c r="G19" i="143" s="1"/>
  <c r="I19" i="143" s="1"/>
  <c r="H17" i="188"/>
  <c r="H33" i="188" s="1"/>
  <c r="H34" i="188" s="1"/>
  <c r="G17" i="143" s="1"/>
  <c r="I17" i="143" s="1"/>
  <c r="J30" i="154"/>
  <c r="E30" i="154"/>
  <c r="R30" i="154"/>
  <c r="U16" i="154"/>
  <c r="U17" i="154"/>
  <c r="U18" i="154"/>
  <c r="U19" i="154"/>
  <c r="U20" i="154"/>
  <c r="U21" i="154"/>
  <c r="U22" i="154"/>
  <c r="U23" i="154"/>
  <c r="U24" i="154"/>
  <c r="U25" i="154"/>
  <c r="U26" i="154"/>
  <c r="E29" i="154"/>
  <c r="T29" i="154"/>
  <c r="S29" i="154"/>
  <c r="R29" i="154"/>
  <c r="Q29" i="154"/>
  <c r="P29" i="154"/>
  <c r="O29" i="154"/>
  <c r="N29" i="154"/>
  <c r="M29" i="154"/>
  <c r="L29" i="154"/>
  <c r="K29" i="154"/>
  <c r="J29" i="154"/>
  <c r="I29" i="154"/>
  <c r="H29" i="154"/>
  <c r="G29" i="154"/>
  <c r="F29" i="154"/>
  <c r="T28" i="154"/>
  <c r="S28" i="154"/>
  <c r="E28" i="154"/>
  <c r="R27" i="154"/>
  <c r="Q27" i="154"/>
  <c r="E27" i="154"/>
  <c r="F27" i="154"/>
  <c r="G27" i="154"/>
  <c r="H27" i="154"/>
  <c r="I27" i="154"/>
  <c r="J27" i="154"/>
  <c r="K27" i="154"/>
  <c r="L27" i="154"/>
  <c r="M27" i="154"/>
  <c r="N27" i="154"/>
  <c r="O27" i="154"/>
  <c r="P27" i="154"/>
  <c r="U28" i="154" l="1"/>
  <c r="U29" i="154"/>
  <c r="U27" i="154"/>
  <c r="U30" i="154"/>
  <c r="D27" i="1"/>
  <c r="D40" i="146"/>
  <c r="F40" i="146" s="1"/>
  <c r="G40" i="146" s="1"/>
  <c r="E30" i="146"/>
  <c r="D66" i="146"/>
  <c r="C65" i="146"/>
  <c r="D64" i="146"/>
  <c r="E34" i="146" s="1"/>
  <c r="D63" i="146"/>
  <c r="D65" i="146" s="1"/>
  <c r="E36" i="146" s="1"/>
  <c r="D62" i="146"/>
  <c r="E33" i="146" s="1"/>
  <c r="D61" i="146"/>
  <c r="E32" i="146" s="1"/>
  <c r="D60" i="146"/>
  <c r="D59" i="146"/>
  <c r="E31" i="146" s="1"/>
  <c r="D58" i="146"/>
  <c r="D57" i="146"/>
  <c r="D54" i="146" s="1"/>
  <c r="D67" i="1"/>
  <c r="E34" i="1" s="1"/>
  <c r="D68" i="157"/>
  <c r="C67" i="157"/>
  <c r="D66" i="157"/>
  <c r="D65" i="157"/>
  <c r="D67" i="157" s="1"/>
  <c r="D64" i="157"/>
  <c r="D63" i="157"/>
  <c r="D62" i="157"/>
  <c r="D61" i="157"/>
  <c r="D60" i="157"/>
  <c r="D59" i="157"/>
  <c r="D56" i="157" s="1"/>
  <c r="E9" i="154"/>
  <c r="E8" i="154"/>
  <c r="E3" i="154"/>
  <c r="E9" i="153"/>
  <c r="E8" i="153"/>
  <c r="E3" i="153"/>
  <c r="G14" i="164"/>
  <c r="B6" i="148"/>
  <c r="B6" i="146"/>
  <c r="B6" i="144"/>
  <c r="B6" i="13"/>
  <c r="B6" i="157"/>
  <c r="B6" i="1"/>
  <c r="F36" i="146" l="1"/>
  <c r="E45" i="146"/>
  <c r="E44" i="146"/>
  <c r="E41" i="146"/>
  <c r="D14" i="144" l="1"/>
  <c r="E23" i="1"/>
  <c r="E45" i="157"/>
  <c r="D35" i="13"/>
  <c r="D38" i="13"/>
  <c r="D37" i="13"/>
  <c r="E18" i="1"/>
  <c r="D13" i="144"/>
  <c r="E46" i="1"/>
  <c r="E47" i="1"/>
  <c r="E19" i="1"/>
  <c r="E42" i="157"/>
  <c r="E21" i="1"/>
  <c r="E48" i="1"/>
  <c r="W22" i="154" l="1"/>
  <c r="V22" i="154" s="1"/>
  <c r="W30" i="154" l="1"/>
  <c r="V30" i="154" s="1"/>
  <c r="V33" i="154" s="1"/>
  <c r="F36" i="1"/>
  <c r="B10" i="166"/>
  <c r="B12" i="166"/>
  <c r="A12" i="166"/>
  <c r="A10" i="166"/>
  <c r="A9" i="166"/>
  <c r="B9" i="166"/>
  <c r="B8" i="166"/>
  <c r="G13" i="164"/>
  <c r="A13" i="166"/>
  <c r="A8" i="166"/>
  <c r="G46" i="165"/>
  <c r="G42" i="165"/>
  <c r="G34" i="165"/>
  <c r="G35" i="165" s="1"/>
  <c r="G19" i="165"/>
  <c r="G11" i="164"/>
  <c r="G27" i="164"/>
  <c r="G17" i="164"/>
  <c r="G15" i="164"/>
  <c r="G12" i="164"/>
  <c r="E8" i="164"/>
  <c r="D8" i="164"/>
  <c r="G18" i="164" l="1"/>
  <c r="F18" i="196" s="1"/>
  <c r="G13" i="144" l="1"/>
  <c r="G22" i="144" l="1"/>
  <c r="G23" i="144" s="1"/>
  <c r="G19" i="144"/>
  <c r="G20" i="144" s="1"/>
  <c r="G16" i="144"/>
  <c r="G14" i="144"/>
  <c r="G17" i="144" l="1"/>
  <c r="G24" i="144" s="1"/>
  <c r="F20" i="142" s="1"/>
  <c r="B49" i="146" l="1"/>
  <c r="D45" i="1" l="1"/>
  <c r="F45" i="1" l="1"/>
  <c r="C48" i="13" l="1"/>
  <c r="E49" i="1"/>
  <c r="G45" i="1" l="1"/>
  <c r="D49" i="1"/>
  <c r="F49" i="1" s="1"/>
  <c r="G49" i="1" s="1"/>
  <c r="D65" i="1"/>
  <c r="D40" i="157" l="1"/>
  <c r="W18" i="154" l="1"/>
  <c r="V18" i="154" s="1"/>
  <c r="D45" i="157"/>
  <c r="E44" i="157"/>
  <c r="D44" i="157"/>
  <c r="E43" i="157"/>
  <c r="D43" i="157"/>
  <c r="E41" i="157"/>
  <c r="D41" i="157"/>
  <c r="D38" i="157"/>
  <c r="F45" i="157" l="1"/>
  <c r="F41" i="157"/>
  <c r="F43" i="157"/>
  <c r="F40" i="157"/>
  <c r="F42" i="157"/>
  <c r="F44" i="157"/>
  <c r="F46" i="157" l="1"/>
  <c r="F50" i="157" s="1"/>
  <c r="F32" i="146" l="1"/>
  <c r="D45" i="146"/>
  <c r="D44" i="146"/>
  <c r="E43" i="146"/>
  <c r="D43" i="146"/>
  <c r="E42" i="146"/>
  <c r="D42" i="146"/>
  <c r="F41" i="146"/>
  <c r="F37" i="146"/>
  <c r="F35" i="146"/>
  <c r="F30" i="146"/>
  <c r="F28" i="148" l="1"/>
  <c r="F27" i="142" s="1"/>
  <c r="F42" i="146"/>
  <c r="F43" i="146"/>
  <c r="G43" i="146" s="1"/>
  <c r="F44" i="146"/>
  <c r="G44" i="146" s="1"/>
  <c r="U45" i="143"/>
  <c r="F45" i="146"/>
  <c r="G45" i="146" s="1"/>
  <c r="F33" i="146"/>
  <c r="F34" i="146"/>
  <c r="G41" i="146"/>
  <c r="F31" i="146"/>
  <c r="G27" i="142" l="1"/>
  <c r="F10" i="205" s="1"/>
  <c r="G42" i="146"/>
  <c r="G46" i="146" s="1"/>
  <c r="F46" i="146"/>
  <c r="F38" i="146"/>
  <c r="F47" i="146" s="1"/>
  <c r="G20" i="142"/>
  <c r="W24" i="154" s="1"/>
  <c r="V24" i="154" s="1"/>
  <c r="AT29" i="1"/>
  <c r="AL29" i="1"/>
  <c r="AT40" i="1"/>
  <c r="AL40" i="1"/>
  <c r="AR18" i="1"/>
  <c r="AU18" i="1" s="1"/>
  <c r="AT59" i="1"/>
  <c r="AT58" i="1"/>
  <c r="AY55" i="1"/>
  <c r="AS52" i="1"/>
  <c r="AU47" i="1"/>
  <c r="AS47" i="1"/>
  <c r="AU46" i="1"/>
  <c r="AU45" i="1"/>
  <c r="AU44" i="1"/>
  <c r="AU43" i="1"/>
  <c r="AU42" i="1"/>
  <c r="AU39" i="1"/>
  <c r="AV39" i="1" s="1"/>
  <c r="AW39" i="1" s="1"/>
  <c r="AU38" i="1"/>
  <c r="AV38" i="1" s="1"/>
  <c r="AW38" i="1" s="1"/>
  <c r="AU37" i="1"/>
  <c r="AV37" i="1" s="1"/>
  <c r="AW37" i="1" s="1"/>
  <c r="AU35" i="1"/>
  <c r="AV35" i="1" s="1"/>
  <c r="AW35" i="1" s="1"/>
  <c r="AU34" i="1"/>
  <c r="AV34" i="1" s="1"/>
  <c r="AW34" i="1" s="1"/>
  <c r="AU33" i="1"/>
  <c r="AV33" i="1" s="1"/>
  <c r="AU27" i="1"/>
  <c r="AS27" i="1"/>
  <c r="AU17" i="1"/>
  <c r="AT44" i="1" s="1"/>
  <c r="AU16" i="1"/>
  <c r="AT2" i="1"/>
  <c r="AL7" i="1"/>
  <c r="AS7" i="1" s="1"/>
  <c r="AE7" i="1"/>
  <c r="X7" i="1"/>
  <c r="Q7" i="1"/>
  <c r="J7" i="1"/>
  <c r="H21" i="122"/>
  <c r="F27" i="120"/>
  <c r="Y27" i="120" s="1"/>
  <c r="AR27" i="120" s="1"/>
  <c r="BK27" i="120" s="1"/>
  <c r="H20" i="122"/>
  <c r="H20" i="127" s="1"/>
  <c r="CY80" i="9"/>
  <c r="CZ80" i="9"/>
  <c r="DA80" i="9"/>
  <c r="DB80" i="9"/>
  <c r="DC80" i="9"/>
  <c r="DD80" i="9"/>
  <c r="DE80" i="9"/>
  <c r="DF80" i="9"/>
  <c r="DG80" i="9"/>
  <c r="DH80" i="9"/>
  <c r="DI80" i="9"/>
  <c r="DJ80" i="9"/>
  <c r="DK80" i="9"/>
  <c r="DL80" i="9"/>
  <c r="DM80" i="9"/>
  <c r="DN80" i="9"/>
  <c r="DO80" i="9"/>
  <c r="DP80" i="9"/>
  <c r="DQ80" i="9"/>
  <c r="DR80" i="9"/>
  <c r="DS80" i="9"/>
  <c r="DT80" i="9"/>
  <c r="DU80" i="9"/>
  <c r="DV80" i="9"/>
  <c r="CY81" i="9"/>
  <c r="CZ81" i="9"/>
  <c r="DA81" i="9"/>
  <c r="DB81" i="9"/>
  <c r="DC81" i="9"/>
  <c r="DD81" i="9"/>
  <c r="DE81" i="9"/>
  <c r="DF81" i="9"/>
  <c r="DG81" i="9"/>
  <c r="DH81" i="9"/>
  <c r="DI81" i="9"/>
  <c r="DJ81" i="9"/>
  <c r="DK81" i="9"/>
  <c r="DL81" i="9"/>
  <c r="DM81" i="9"/>
  <c r="DN81" i="9"/>
  <c r="DO81" i="9"/>
  <c r="DP81" i="9"/>
  <c r="DQ81" i="9"/>
  <c r="DR81" i="9"/>
  <c r="DS81" i="9"/>
  <c r="DT81" i="9"/>
  <c r="DU81" i="9"/>
  <c r="DV81" i="9"/>
  <c r="CW80" i="9"/>
  <c r="CW81" i="9"/>
  <c r="CW102" i="9"/>
  <c r="CY102" i="9"/>
  <c r="CZ102" i="9"/>
  <c r="DA102" i="9"/>
  <c r="DB102" i="9"/>
  <c r="DC102" i="9"/>
  <c r="DD102" i="9"/>
  <c r="DE102" i="9"/>
  <c r="DF102" i="9"/>
  <c r="DG102" i="9"/>
  <c r="DH102" i="9"/>
  <c r="DI102" i="9"/>
  <c r="DJ102" i="9"/>
  <c r="DK102" i="9"/>
  <c r="DL102" i="9"/>
  <c r="DM102" i="9"/>
  <c r="DN102" i="9"/>
  <c r="DO102" i="9"/>
  <c r="DP102" i="9"/>
  <c r="DQ102" i="9"/>
  <c r="DR102" i="9"/>
  <c r="DS102" i="9"/>
  <c r="DT102" i="9"/>
  <c r="DU102" i="9"/>
  <c r="DV102" i="9"/>
  <c r="D102" i="9"/>
  <c r="C102" i="9"/>
  <c r="B73" i="9"/>
  <c r="C101" i="9"/>
  <c r="H232" i="120" s="1"/>
  <c r="AA232" i="120" s="1"/>
  <c r="AT232" i="120" s="1"/>
  <c r="BM232" i="120" s="1"/>
  <c r="AF47" i="1"/>
  <c r="AF46" i="1"/>
  <c r="AF45" i="1"/>
  <c r="AH15" i="1"/>
  <c r="AH14" i="1"/>
  <c r="AF44" i="1"/>
  <c r="D70" i="9" s="1"/>
  <c r="I56" i="120" s="1"/>
  <c r="D42" i="9"/>
  <c r="F15" i="1"/>
  <c r="F16" i="1"/>
  <c r="H45" i="13"/>
  <c r="C28" i="13" s="1"/>
  <c r="C33" i="13" s="1"/>
  <c r="C51" i="13"/>
  <c r="N32" i="60"/>
  <c r="AJ18" i="1"/>
  <c r="AM18" i="1" s="1"/>
  <c r="AQ55" i="1"/>
  <c r="AL59" i="1"/>
  <c r="AL58" i="1"/>
  <c r="AM47" i="1"/>
  <c r="AK47" i="1"/>
  <c r="AM46" i="1"/>
  <c r="AM39" i="1"/>
  <c r="AN39" i="1" s="1"/>
  <c r="AO39" i="1" s="1"/>
  <c r="AE73" i="1"/>
  <c r="AF62" i="1"/>
  <c r="X73" i="1"/>
  <c r="Y62" i="1"/>
  <c r="Q73" i="1"/>
  <c r="R62" i="1"/>
  <c r="J73" i="1"/>
  <c r="C73" i="1"/>
  <c r="I232" i="120"/>
  <c r="AB232" i="120" s="1"/>
  <c r="AD232" i="120" s="1"/>
  <c r="I233" i="120"/>
  <c r="AB233" i="120" s="1"/>
  <c r="I234" i="120"/>
  <c r="AB234" i="120" s="1"/>
  <c r="I235" i="120"/>
  <c r="AB235" i="120" s="1"/>
  <c r="I236" i="120"/>
  <c r="AB236" i="120" s="1"/>
  <c r="I231" i="120"/>
  <c r="AB231" i="120" s="1"/>
  <c r="I221" i="120"/>
  <c r="AB221" i="120" s="1"/>
  <c r="I220" i="120"/>
  <c r="AB220" i="120" s="1"/>
  <c r="I211" i="120"/>
  <c r="AB211" i="120" s="1"/>
  <c r="AU211" i="120" s="1"/>
  <c r="AW211" i="120" s="1"/>
  <c r="I210" i="120"/>
  <c r="AB210" i="120" s="1"/>
  <c r="AD210" i="120" s="1"/>
  <c r="I201" i="120"/>
  <c r="AB201" i="120" s="1"/>
  <c r="I200" i="120"/>
  <c r="AB200" i="120" s="1"/>
  <c r="AE200" i="120" s="1"/>
  <c r="AG200" i="120" s="1"/>
  <c r="I191" i="120"/>
  <c r="AB191" i="120" s="1"/>
  <c r="AU191" i="120" s="1"/>
  <c r="BN191" i="120" s="1"/>
  <c r="BQ191" i="120" s="1"/>
  <c r="BS191" i="120" s="1"/>
  <c r="I190" i="120"/>
  <c r="L190" i="120" s="1"/>
  <c r="N190" i="120" s="1"/>
  <c r="I181" i="120"/>
  <c r="AB181" i="120" s="1"/>
  <c r="AD181" i="120" s="1"/>
  <c r="I180" i="120"/>
  <c r="AB180" i="120" s="1"/>
  <c r="I175" i="120"/>
  <c r="I174" i="120"/>
  <c r="J174" i="120" s="1"/>
  <c r="K174" i="120" s="1"/>
  <c r="I173" i="120"/>
  <c r="AB173" i="120" s="1"/>
  <c r="AU173" i="120" s="1"/>
  <c r="BN173" i="120" s="1"/>
  <c r="BQ173" i="120" s="1"/>
  <c r="BS173" i="120" s="1"/>
  <c r="I172" i="120"/>
  <c r="AB172" i="120" s="1"/>
  <c r="AU172" i="120" s="1"/>
  <c r="I170" i="120"/>
  <c r="AB170" i="120" s="1"/>
  <c r="AU170" i="120" s="1"/>
  <c r="I169" i="120"/>
  <c r="AB169" i="120" s="1"/>
  <c r="AU169" i="120" s="1"/>
  <c r="Q68" i="136"/>
  <c r="Q65" i="136"/>
  <c r="Q35" i="137" s="1"/>
  <c r="Q61" i="136"/>
  <c r="Q31" i="137" s="1"/>
  <c r="Q57" i="136"/>
  <c r="Q27" i="137" s="1"/>
  <c r="Q53" i="136"/>
  <c r="Q23" i="137" s="1"/>
  <c r="Q49" i="136"/>
  <c r="Q19" i="137" s="1"/>
  <c r="N72" i="136"/>
  <c r="K72" i="136"/>
  <c r="H72" i="136"/>
  <c r="N68" i="136"/>
  <c r="K68" i="136"/>
  <c r="H68" i="136"/>
  <c r="N65" i="136"/>
  <c r="K65" i="136"/>
  <c r="H65" i="136"/>
  <c r="N61" i="136"/>
  <c r="K61" i="136"/>
  <c r="H61" i="136"/>
  <c r="N57" i="136"/>
  <c r="K57" i="136"/>
  <c r="H57" i="136"/>
  <c r="N53" i="136"/>
  <c r="K53" i="136"/>
  <c r="H53" i="136"/>
  <c r="N49" i="136"/>
  <c r="K49" i="136"/>
  <c r="H49" i="136"/>
  <c r="N68" i="131"/>
  <c r="N38" i="137" s="1"/>
  <c r="N65" i="131"/>
  <c r="N61" i="131"/>
  <c r="N57" i="131"/>
  <c r="N27" i="137" s="1"/>
  <c r="N53" i="131"/>
  <c r="N23" i="137" s="1"/>
  <c r="N49" i="131"/>
  <c r="N19" i="137" s="1"/>
  <c r="H72" i="131"/>
  <c r="H68" i="131"/>
  <c r="H65" i="131"/>
  <c r="H61" i="131"/>
  <c r="H57" i="131"/>
  <c r="H53" i="131"/>
  <c r="H49" i="131"/>
  <c r="H72" i="126"/>
  <c r="H68" i="126"/>
  <c r="H65" i="126"/>
  <c r="H61" i="126"/>
  <c r="H57" i="126"/>
  <c r="H53" i="126"/>
  <c r="H49" i="126"/>
  <c r="K72" i="131"/>
  <c r="K68" i="131"/>
  <c r="K65" i="131"/>
  <c r="K61" i="131"/>
  <c r="K57" i="131"/>
  <c r="K53" i="131"/>
  <c r="K49" i="131"/>
  <c r="K72" i="126"/>
  <c r="K42" i="127" s="1"/>
  <c r="K42" i="132" s="1"/>
  <c r="K42" i="137" s="1"/>
  <c r="K68" i="126"/>
  <c r="K38" i="137" s="1"/>
  <c r="K65" i="126"/>
  <c r="K35" i="137" s="1"/>
  <c r="K61" i="126"/>
  <c r="K31" i="137" s="1"/>
  <c r="K57" i="126"/>
  <c r="K27" i="137" s="1"/>
  <c r="K53" i="126"/>
  <c r="K23" i="137" s="1"/>
  <c r="K49" i="126"/>
  <c r="K19" i="132" s="1"/>
  <c r="H72" i="121"/>
  <c r="H68" i="121"/>
  <c r="R68" i="121" s="1"/>
  <c r="H65" i="121"/>
  <c r="H61" i="121"/>
  <c r="H31" i="122" s="1"/>
  <c r="R31" i="122" s="1"/>
  <c r="H57" i="121"/>
  <c r="H53" i="121"/>
  <c r="H23" i="127" s="1"/>
  <c r="H49" i="121"/>
  <c r="H19" i="137" s="1"/>
  <c r="Q72" i="136"/>
  <c r="N72" i="131"/>
  <c r="I11" i="126"/>
  <c r="C11" i="127" s="1"/>
  <c r="C10" i="128" s="1"/>
  <c r="BN157" i="120"/>
  <c r="BN164" i="120"/>
  <c r="AU113" i="120"/>
  <c r="BN113" i="120" s="1"/>
  <c r="BP113" i="120" s="1"/>
  <c r="AU120" i="120"/>
  <c r="BN120" i="120" s="1"/>
  <c r="AB87" i="120"/>
  <c r="AD87" i="120" s="1"/>
  <c r="AB88" i="120"/>
  <c r="AB89" i="120"/>
  <c r="AB90" i="120"/>
  <c r="AD90" i="120" s="1"/>
  <c r="AB65" i="120"/>
  <c r="AB66" i="120"/>
  <c r="AB67" i="120"/>
  <c r="AB68" i="120"/>
  <c r="AD68" i="120" s="1"/>
  <c r="CW33" i="9"/>
  <c r="CW34" i="9"/>
  <c r="CW35" i="9"/>
  <c r="CW36" i="9"/>
  <c r="CW37" i="9"/>
  <c r="CW21" i="9"/>
  <c r="CW22" i="9"/>
  <c r="CW23" i="9"/>
  <c r="CW24" i="9"/>
  <c r="CW25" i="9"/>
  <c r="CW26" i="9"/>
  <c r="CW27" i="9"/>
  <c r="CW28" i="9"/>
  <c r="CW29" i="9"/>
  <c r="CW15" i="9"/>
  <c r="CW16" i="9"/>
  <c r="CW17" i="9"/>
  <c r="CW18" i="9"/>
  <c r="CW20" i="9"/>
  <c r="CW40" i="9"/>
  <c r="CW41" i="9"/>
  <c r="CW42" i="9"/>
  <c r="CW43" i="9"/>
  <c r="CW44" i="9"/>
  <c r="CW47" i="9"/>
  <c r="CW48" i="9"/>
  <c r="CW49" i="9"/>
  <c r="CW50" i="9"/>
  <c r="CW51" i="9"/>
  <c r="CW54" i="9"/>
  <c r="CW55" i="9"/>
  <c r="CW56" i="9"/>
  <c r="CW57" i="9"/>
  <c r="CW58" i="9"/>
  <c r="CW61" i="9"/>
  <c r="CW62" i="9"/>
  <c r="CW63" i="9"/>
  <c r="CW64" i="9"/>
  <c r="CW65" i="9"/>
  <c r="CW68" i="9"/>
  <c r="CW69" i="9"/>
  <c r="CW70" i="9"/>
  <c r="CW71" i="9"/>
  <c r="CW72" i="9"/>
  <c r="CW77" i="9"/>
  <c r="CW78" i="9"/>
  <c r="CW79" i="9"/>
  <c r="CW82" i="9"/>
  <c r="CW75" i="9"/>
  <c r="CW86" i="9"/>
  <c r="CW89" i="9"/>
  <c r="CW92" i="9"/>
  <c r="CW95" i="9"/>
  <c r="CW98" i="9"/>
  <c r="CW101" i="9"/>
  <c r="CW103" i="9"/>
  <c r="CW104" i="9"/>
  <c r="CW105" i="9"/>
  <c r="CW106" i="9"/>
  <c r="CW100" i="9"/>
  <c r="CW97" i="9"/>
  <c r="CW94" i="9"/>
  <c r="CW91" i="9"/>
  <c r="CW88" i="9"/>
  <c r="CW85" i="9"/>
  <c r="CW74" i="9"/>
  <c r="CW67" i="9"/>
  <c r="CW60" i="9"/>
  <c r="CW53" i="9"/>
  <c r="CW46" i="9"/>
  <c r="CW39" i="9"/>
  <c r="CW32" i="9"/>
  <c r="CY32" i="9"/>
  <c r="CZ32" i="9"/>
  <c r="DA32" i="9"/>
  <c r="DB32" i="9"/>
  <c r="DC32" i="9"/>
  <c r="DD32" i="9"/>
  <c r="DE32" i="9"/>
  <c r="DF32" i="9"/>
  <c r="DG32" i="9"/>
  <c r="DH32" i="9"/>
  <c r="DI32" i="9"/>
  <c r="DJ32" i="9"/>
  <c r="DK32" i="9"/>
  <c r="DL32" i="9"/>
  <c r="DM32" i="9"/>
  <c r="DN32" i="9"/>
  <c r="DO32" i="9"/>
  <c r="DP32" i="9"/>
  <c r="DQ32" i="9"/>
  <c r="DR32" i="9"/>
  <c r="DS32" i="9"/>
  <c r="DT32" i="9"/>
  <c r="DU32" i="9"/>
  <c r="DV32" i="9"/>
  <c r="CY33" i="9"/>
  <c r="CZ33" i="9"/>
  <c r="DA33" i="9"/>
  <c r="DB33" i="9"/>
  <c r="DC33" i="9"/>
  <c r="DD33" i="9"/>
  <c r="DE33" i="9"/>
  <c r="DF33" i="9"/>
  <c r="DG33" i="9"/>
  <c r="DH33" i="9"/>
  <c r="DI33" i="9"/>
  <c r="DJ33" i="9"/>
  <c r="DK33" i="9"/>
  <c r="DL33" i="9"/>
  <c r="DM33" i="9"/>
  <c r="DN33" i="9"/>
  <c r="DO33" i="9"/>
  <c r="DP33" i="9"/>
  <c r="DQ33" i="9"/>
  <c r="DR33" i="9"/>
  <c r="DS33" i="9"/>
  <c r="DT33" i="9"/>
  <c r="DU33" i="9"/>
  <c r="DV33" i="9"/>
  <c r="CY34" i="9"/>
  <c r="CZ34" i="9"/>
  <c r="DA34" i="9"/>
  <c r="DB34" i="9"/>
  <c r="DC34" i="9"/>
  <c r="DD34" i="9"/>
  <c r="DE34" i="9"/>
  <c r="DF34" i="9"/>
  <c r="DG34" i="9"/>
  <c r="DH34" i="9"/>
  <c r="DI34" i="9"/>
  <c r="DJ34" i="9"/>
  <c r="DK34" i="9"/>
  <c r="DL34" i="9"/>
  <c r="DM34" i="9"/>
  <c r="DN34" i="9"/>
  <c r="DO34" i="9"/>
  <c r="DP34" i="9"/>
  <c r="DQ34" i="9"/>
  <c r="DR34" i="9"/>
  <c r="DS34" i="9"/>
  <c r="DT34" i="9"/>
  <c r="DU34" i="9"/>
  <c r="DV34" i="9"/>
  <c r="CY35" i="9"/>
  <c r="CZ35" i="9"/>
  <c r="DA35" i="9"/>
  <c r="DB35" i="9"/>
  <c r="DC35" i="9"/>
  <c r="DD35" i="9"/>
  <c r="DE35" i="9"/>
  <c r="DF35" i="9"/>
  <c r="DG35" i="9"/>
  <c r="DH35" i="9"/>
  <c r="DI35" i="9"/>
  <c r="DJ35" i="9"/>
  <c r="DK35" i="9"/>
  <c r="DL35" i="9"/>
  <c r="DM35" i="9"/>
  <c r="DN35" i="9"/>
  <c r="DO35" i="9"/>
  <c r="DP35" i="9"/>
  <c r="DQ35" i="9"/>
  <c r="DR35" i="9"/>
  <c r="DS35" i="9"/>
  <c r="DT35" i="9"/>
  <c r="DU35" i="9"/>
  <c r="DV35" i="9"/>
  <c r="CY36" i="9"/>
  <c r="CZ36" i="9"/>
  <c r="DA36" i="9"/>
  <c r="DB36" i="9"/>
  <c r="DC36" i="9"/>
  <c r="DD36" i="9"/>
  <c r="DE36" i="9"/>
  <c r="DF36" i="9"/>
  <c r="DG36" i="9"/>
  <c r="DH36" i="9"/>
  <c r="DI36" i="9"/>
  <c r="DJ36" i="9"/>
  <c r="DK36" i="9"/>
  <c r="DL36" i="9"/>
  <c r="DM36" i="9"/>
  <c r="DN36" i="9"/>
  <c r="DO36" i="9"/>
  <c r="DP36" i="9"/>
  <c r="DQ36" i="9"/>
  <c r="DR36" i="9"/>
  <c r="DS36" i="9"/>
  <c r="DT36" i="9"/>
  <c r="DU36" i="9"/>
  <c r="DV36" i="9"/>
  <c r="CY37" i="9"/>
  <c r="CZ37" i="9"/>
  <c r="DA37" i="9"/>
  <c r="DB37" i="9"/>
  <c r="DC37" i="9"/>
  <c r="DD37" i="9"/>
  <c r="DE37" i="9"/>
  <c r="DF37" i="9"/>
  <c r="DG37" i="9"/>
  <c r="DH37" i="9"/>
  <c r="DI37" i="9"/>
  <c r="DJ37" i="9"/>
  <c r="DK37" i="9"/>
  <c r="DL37" i="9"/>
  <c r="DM37" i="9"/>
  <c r="DN37" i="9"/>
  <c r="DO37" i="9"/>
  <c r="DP37" i="9"/>
  <c r="DQ37" i="9"/>
  <c r="DR37" i="9"/>
  <c r="DS37" i="9"/>
  <c r="DT37" i="9"/>
  <c r="DU37" i="9"/>
  <c r="DV37" i="9"/>
  <c r="CY39" i="9"/>
  <c r="CZ39" i="9"/>
  <c r="DA39" i="9"/>
  <c r="DB39" i="9"/>
  <c r="DC39" i="9"/>
  <c r="DD39" i="9"/>
  <c r="DE39" i="9"/>
  <c r="DF39" i="9"/>
  <c r="DG39" i="9"/>
  <c r="DH39" i="9"/>
  <c r="DI39" i="9"/>
  <c r="DJ39" i="9"/>
  <c r="DK39" i="9"/>
  <c r="DL39" i="9"/>
  <c r="DM39" i="9"/>
  <c r="DN39" i="9"/>
  <c r="DO39" i="9"/>
  <c r="DP39" i="9"/>
  <c r="DQ39" i="9"/>
  <c r="DR39" i="9"/>
  <c r="DS39" i="9"/>
  <c r="DT39" i="9"/>
  <c r="DU39" i="9"/>
  <c r="DV39" i="9"/>
  <c r="CY40" i="9"/>
  <c r="CZ40" i="9"/>
  <c r="DA40" i="9"/>
  <c r="DB40" i="9"/>
  <c r="DC40" i="9"/>
  <c r="DD40" i="9"/>
  <c r="DE40" i="9"/>
  <c r="DF40" i="9"/>
  <c r="DG40" i="9"/>
  <c r="DH40" i="9"/>
  <c r="DI40" i="9"/>
  <c r="DJ40" i="9"/>
  <c r="DK40" i="9"/>
  <c r="DL40" i="9"/>
  <c r="DM40" i="9"/>
  <c r="DN40" i="9"/>
  <c r="DO40" i="9"/>
  <c r="DP40" i="9"/>
  <c r="DQ40" i="9"/>
  <c r="DR40" i="9"/>
  <c r="DS40" i="9"/>
  <c r="DT40" i="9"/>
  <c r="DU40" i="9"/>
  <c r="DV40" i="9"/>
  <c r="CY41" i="9"/>
  <c r="CZ41" i="9"/>
  <c r="DA41" i="9"/>
  <c r="DB41" i="9"/>
  <c r="DC41" i="9"/>
  <c r="DD41" i="9"/>
  <c r="DE41" i="9"/>
  <c r="DF41" i="9"/>
  <c r="DG41" i="9"/>
  <c r="DH41" i="9"/>
  <c r="DI41" i="9"/>
  <c r="DJ41" i="9"/>
  <c r="DK41" i="9"/>
  <c r="DL41" i="9"/>
  <c r="DM41" i="9"/>
  <c r="DN41" i="9"/>
  <c r="DO41" i="9"/>
  <c r="DP41" i="9"/>
  <c r="DQ41" i="9"/>
  <c r="DR41" i="9"/>
  <c r="DS41" i="9"/>
  <c r="DT41" i="9"/>
  <c r="DU41" i="9"/>
  <c r="DV41" i="9"/>
  <c r="CY42" i="9"/>
  <c r="CZ42" i="9"/>
  <c r="DA42" i="9"/>
  <c r="DB42" i="9"/>
  <c r="DC42" i="9"/>
  <c r="DD42" i="9"/>
  <c r="DE42" i="9"/>
  <c r="DF42" i="9"/>
  <c r="DG42" i="9"/>
  <c r="DH42" i="9"/>
  <c r="DI42" i="9"/>
  <c r="DJ42" i="9"/>
  <c r="DK42" i="9"/>
  <c r="DL42" i="9"/>
  <c r="DM42" i="9"/>
  <c r="DN42" i="9"/>
  <c r="DO42" i="9"/>
  <c r="DP42" i="9"/>
  <c r="DQ42" i="9"/>
  <c r="DR42" i="9"/>
  <c r="DS42" i="9"/>
  <c r="DT42" i="9"/>
  <c r="DU42" i="9"/>
  <c r="DV42" i="9"/>
  <c r="CY43" i="9"/>
  <c r="CZ43" i="9"/>
  <c r="DA43" i="9"/>
  <c r="DB43" i="9"/>
  <c r="DC43" i="9"/>
  <c r="DD43" i="9"/>
  <c r="DE43" i="9"/>
  <c r="DF43" i="9"/>
  <c r="DG43" i="9"/>
  <c r="DH43" i="9"/>
  <c r="DI43" i="9"/>
  <c r="DJ43" i="9"/>
  <c r="DK43" i="9"/>
  <c r="DL43" i="9"/>
  <c r="DM43" i="9"/>
  <c r="DN43" i="9"/>
  <c r="DO43" i="9"/>
  <c r="DP43" i="9"/>
  <c r="DQ43" i="9"/>
  <c r="DR43" i="9"/>
  <c r="DS43" i="9"/>
  <c r="DT43" i="9"/>
  <c r="DU43" i="9"/>
  <c r="DV43" i="9"/>
  <c r="CY44" i="9"/>
  <c r="CZ44" i="9"/>
  <c r="DA44" i="9"/>
  <c r="DB44" i="9"/>
  <c r="DC44" i="9"/>
  <c r="DD44" i="9"/>
  <c r="DE44" i="9"/>
  <c r="DF44" i="9"/>
  <c r="DG44" i="9"/>
  <c r="DH44" i="9"/>
  <c r="DI44" i="9"/>
  <c r="DJ44" i="9"/>
  <c r="DK44" i="9"/>
  <c r="DL44" i="9"/>
  <c r="DM44" i="9"/>
  <c r="DN44" i="9"/>
  <c r="DO44" i="9"/>
  <c r="DP44" i="9"/>
  <c r="DQ44" i="9"/>
  <c r="DR44" i="9"/>
  <c r="DS44" i="9"/>
  <c r="DT44" i="9"/>
  <c r="DU44" i="9"/>
  <c r="DV44" i="9"/>
  <c r="CY46" i="9"/>
  <c r="CZ46" i="9"/>
  <c r="DA46" i="9"/>
  <c r="DB46" i="9"/>
  <c r="DC46" i="9"/>
  <c r="DD46" i="9"/>
  <c r="DE46" i="9"/>
  <c r="DF46" i="9"/>
  <c r="DG46" i="9"/>
  <c r="DH46" i="9"/>
  <c r="DI46" i="9"/>
  <c r="DJ46" i="9"/>
  <c r="DK46" i="9"/>
  <c r="DL46" i="9"/>
  <c r="DM46" i="9"/>
  <c r="DN46" i="9"/>
  <c r="DO46" i="9"/>
  <c r="DP46" i="9"/>
  <c r="DQ46" i="9"/>
  <c r="DR46" i="9"/>
  <c r="DS46" i="9"/>
  <c r="DT46" i="9"/>
  <c r="DU46" i="9"/>
  <c r="DV46" i="9"/>
  <c r="CY47" i="9"/>
  <c r="CZ47" i="9"/>
  <c r="DA47" i="9"/>
  <c r="DB47" i="9"/>
  <c r="DC47" i="9"/>
  <c r="DD47" i="9"/>
  <c r="DE47" i="9"/>
  <c r="DF47" i="9"/>
  <c r="DG47" i="9"/>
  <c r="DH47" i="9"/>
  <c r="DI47" i="9"/>
  <c r="DJ47" i="9"/>
  <c r="DK47" i="9"/>
  <c r="DL47" i="9"/>
  <c r="DM47" i="9"/>
  <c r="DN47" i="9"/>
  <c r="DO47" i="9"/>
  <c r="DP47" i="9"/>
  <c r="DQ47" i="9"/>
  <c r="DR47" i="9"/>
  <c r="DS47" i="9"/>
  <c r="DT47" i="9"/>
  <c r="DU47" i="9"/>
  <c r="DV47" i="9"/>
  <c r="CY48" i="9"/>
  <c r="CZ48" i="9"/>
  <c r="DA48" i="9"/>
  <c r="DB48" i="9"/>
  <c r="DC48" i="9"/>
  <c r="DD48" i="9"/>
  <c r="DE48" i="9"/>
  <c r="DF48" i="9"/>
  <c r="DG48" i="9"/>
  <c r="DH48" i="9"/>
  <c r="DI48" i="9"/>
  <c r="DJ48" i="9"/>
  <c r="DK48" i="9"/>
  <c r="DL48" i="9"/>
  <c r="DM48" i="9"/>
  <c r="DN48" i="9"/>
  <c r="DO48" i="9"/>
  <c r="DP48" i="9"/>
  <c r="DQ48" i="9"/>
  <c r="DR48" i="9"/>
  <c r="DS48" i="9"/>
  <c r="DT48" i="9"/>
  <c r="DU48" i="9"/>
  <c r="DV48" i="9"/>
  <c r="CY49" i="9"/>
  <c r="CZ49" i="9"/>
  <c r="DA49" i="9"/>
  <c r="DB49" i="9"/>
  <c r="DC49" i="9"/>
  <c r="DD49" i="9"/>
  <c r="DE49" i="9"/>
  <c r="DF49" i="9"/>
  <c r="DG49" i="9"/>
  <c r="DH49" i="9"/>
  <c r="DI49" i="9"/>
  <c r="DJ49" i="9"/>
  <c r="DK49" i="9"/>
  <c r="DL49" i="9"/>
  <c r="DM49" i="9"/>
  <c r="DN49" i="9"/>
  <c r="DO49" i="9"/>
  <c r="DP49" i="9"/>
  <c r="DQ49" i="9"/>
  <c r="DR49" i="9"/>
  <c r="DS49" i="9"/>
  <c r="DT49" i="9"/>
  <c r="DU49" i="9"/>
  <c r="DV49" i="9"/>
  <c r="CY50" i="9"/>
  <c r="CZ50" i="9"/>
  <c r="DA50" i="9"/>
  <c r="DB50" i="9"/>
  <c r="DC50" i="9"/>
  <c r="DD50" i="9"/>
  <c r="DE50" i="9"/>
  <c r="DF50" i="9"/>
  <c r="DG50" i="9"/>
  <c r="DH50" i="9"/>
  <c r="DI50" i="9"/>
  <c r="DJ50" i="9"/>
  <c r="DK50" i="9"/>
  <c r="DL50" i="9"/>
  <c r="DM50" i="9"/>
  <c r="DN50" i="9"/>
  <c r="DO50" i="9"/>
  <c r="DP50" i="9"/>
  <c r="DQ50" i="9"/>
  <c r="DR50" i="9"/>
  <c r="DS50" i="9"/>
  <c r="DT50" i="9"/>
  <c r="DU50" i="9"/>
  <c r="DV50" i="9"/>
  <c r="CY51" i="9"/>
  <c r="CZ51" i="9"/>
  <c r="DA51" i="9"/>
  <c r="DB51" i="9"/>
  <c r="DC51" i="9"/>
  <c r="DD51" i="9"/>
  <c r="DE51" i="9"/>
  <c r="DF51" i="9"/>
  <c r="DG51" i="9"/>
  <c r="DH51" i="9"/>
  <c r="DI51" i="9"/>
  <c r="DJ51" i="9"/>
  <c r="DK51" i="9"/>
  <c r="DL51" i="9"/>
  <c r="DM51" i="9"/>
  <c r="DN51" i="9"/>
  <c r="DO51" i="9"/>
  <c r="DP51" i="9"/>
  <c r="DQ51" i="9"/>
  <c r="DR51" i="9"/>
  <c r="DS51" i="9"/>
  <c r="DT51" i="9"/>
  <c r="DU51" i="9"/>
  <c r="DV51" i="9"/>
  <c r="CY53" i="9"/>
  <c r="CZ53" i="9"/>
  <c r="DA53" i="9"/>
  <c r="DB53" i="9"/>
  <c r="DC53" i="9"/>
  <c r="DD53" i="9"/>
  <c r="DE53" i="9"/>
  <c r="DF53" i="9"/>
  <c r="DG53" i="9"/>
  <c r="DH53" i="9"/>
  <c r="DI53" i="9"/>
  <c r="DJ53" i="9"/>
  <c r="DK53" i="9"/>
  <c r="DL53" i="9"/>
  <c r="DM53" i="9"/>
  <c r="DN53" i="9"/>
  <c r="DO53" i="9"/>
  <c r="DP53" i="9"/>
  <c r="DQ53" i="9"/>
  <c r="DR53" i="9"/>
  <c r="DS53" i="9"/>
  <c r="DT53" i="9"/>
  <c r="DU53" i="9"/>
  <c r="DV53" i="9"/>
  <c r="CY54" i="9"/>
  <c r="CZ54" i="9"/>
  <c r="DA54" i="9"/>
  <c r="DB54" i="9"/>
  <c r="DC54" i="9"/>
  <c r="DD54" i="9"/>
  <c r="DE54" i="9"/>
  <c r="DF54" i="9"/>
  <c r="DG54" i="9"/>
  <c r="DH54" i="9"/>
  <c r="DI54" i="9"/>
  <c r="DJ54" i="9"/>
  <c r="DK54" i="9"/>
  <c r="DL54" i="9"/>
  <c r="DM54" i="9"/>
  <c r="DN54" i="9"/>
  <c r="DO54" i="9"/>
  <c r="DP54" i="9"/>
  <c r="DQ54" i="9"/>
  <c r="DR54" i="9"/>
  <c r="DS54" i="9"/>
  <c r="DT54" i="9"/>
  <c r="DU54" i="9"/>
  <c r="DV54" i="9"/>
  <c r="CY55" i="9"/>
  <c r="CZ55" i="9"/>
  <c r="DA55" i="9"/>
  <c r="DB55" i="9"/>
  <c r="DC55" i="9"/>
  <c r="DD55" i="9"/>
  <c r="DE55" i="9"/>
  <c r="DF55" i="9"/>
  <c r="DG55" i="9"/>
  <c r="DH55" i="9"/>
  <c r="DI55" i="9"/>
  <c r="DJ55" i="9"/>
  <c r="DK55" i="9"/>
  <c r="DL55" i="9"/>
  <c r="DM55" i="9"/>
  <c r="DN55" i="9"/>
  <c r="DO55" i="9"/>
  <c r="DP55" i="9"/>
  <c r="DQ55" i="9"/>
  <c r="DR55" i="9"/>
  <c r="DS55" i="9"/>
  <c r="DT55" i="9"/>
  <c r="DU55" i="9"/>
  <c r="DV55" i="9"/>
  <c r="CY56" i="9"/>
  <c r="CZ56" i="9"/>
  <c r="DA56" i="9"/>
  <c r="DB56" i="9"/>
  <c r="DC56" i="9"/>
  <c r="DD56" i="9"/>
  <c r="DE56" i="9"/>
  <c r="DF56" i="9"/>
  <c r="DG56" i="9"/>
  <c r="DH56" i="9"/>
  <c r="DI56" i="9"/>
  <c r="DJ56" i="9"/>
  <c r="DK56" i="9"/>
  <c r="DL56" i="9"/>
  <c r="DM56" i="9"/>
  <c r="DN56" i="9"/>
  <c r="DO56" i="9"/>
  <c r="DP56" i="9"/>
  <c r="DQ56" i="9"/>
  <c r="DR56" i="9"/>
  <c r="DS56" i="9"/>
  <c r="DT56" i="9"/>
  <c r="DU56" i="9"/>
  <c r="DV56" i="9"/>
  <c r="CY57" i="9"/>
  <c r="CZ57" i="9"/>
  <c r="DA57" i="9"/>
  <c r="DB57" i="9"/>
  <c r="DC57" i="9"/>
  <c r="DD57" i="9"/>
  <c r="DE57" i="9"/>
  <c r="DF57" i="9"/>
  <c r="DG57" i="9"/>
  <c r="DH57" i="9"/>
  <c r="DI57" i="9"/>
  <c r="DJ57" i="9"/>
  <c r="DK57" i="9"/>
  <c r="DL57" i="9"/>
  <c r="DM57" i="9"/>
  <c r="DN57" i="9"/>
  <c r="DO57" i="9"/>
  <c r="DP57" i="9"/>
  <c r="DQ57" i="9"/>
  <c r="DR57" i="9"/>
  <c r="DS57" i="9"/>
  <c r="DT57" i="9"/>
  <c r="DU57" i="9"/>
  <c r="DV57" i="9"/>
  <c r="CY58" i="9"/>
  <c r="CZ58" i="9"/>
  <c r="DA58" i="9"/>
  <c r="DB58" i="9"/>
  <c r="DC58" i="9"/>
  <c r="DD58" i="9"/>
  <c r="DE58" i="9"/>
  <c r="DF58" i="9"/>
  <c r="DG58" i="9"/>
  <c r="DH58" i="9"/>
  <c r="DI58" i="9"/>
  <c r="DJ58" i="9"/>
  <c r="DK58" i="9"/>
  <c r="DL58" i="9"/>
  <c r="DM58" i="9"/>
  <c r="DN58" i="9"/>
  <c r="DO58" i="9"/>
  <c r="DP58" i="9"/>
  <c r="DQ58" i="9"/>
  <c r="DR58" i="9"/>
  <c r="DS58" i="9"/>
  <c r="DT58" i="9"/>
  <c r="DU58" i="9"/>
  <c r="DV58" i="9"/>
  <c r="CY60" i="9"/>
  <c r="CZ60" i="9"/>
  <c r="DA60" i="9"/>
  <c r="DB60" i="9"/>
  <c r="DC60" i="9"/>
  <c r="DD60" i="9"/>
  <c r="DE60" i="9"/>
  <c r="DF60" i="9"/>
  <c r="DG60" i="9"/>
  <c r="DH60" i="9"/>
  <c r="DI60" i="9"/>
  <c r="DJ60" i="9"/>
  <c r="DK60" i="9"/>
  <c r="DL60" i="9"/>
  <c r="DM60" i="9"/>
  <c r="DN60" i="9"/>
  <c r="DO60" i="9"/>
  <c r="DP60" i="9"/>
  <c r="DQ60" i="9"/>
  <c r="DR60" i="9"/>
  <c r="DS60" i="9"/>
  <c r="DT60" i="9"/>
  <c r="DU60" i="9"/>
  <c r="DV60" i="9"/>
  <c r="CY61" i="9"/>
  <c r="CZ61" i="9"/>
  <c r="DA61" i="9"/>
  <c r="DB61" i="9"/>
  <c r="DC61" i="9"/>
  <c r="DD61" i="9"/>
  <c r="DE61" i="9"/>
  <c r="DF61" i="9"/>
  <c r="DG61" i="9"/>
  <c r="DH61" i="9"/>
  <c r="DI61" i="9"/>
  <c r="DJ61" i="9"/>
  <c r="DK61" i="9"/>
  <c r="DL61" i="9"/>
  <c r="DM61" i="9"/>
  <c r="DN61" i="9"/>
  <c r="DO61" i="9"/>
  <c r="DP61" i="9"/>
  <c r="DQ61" i="9"/>
  <c r="DR61" i="9"/>
  <c r="DS61" i="9"/>
  <c r="DT61" i="9"/>
  <c r="DU61" i="9"/>
  <c r="DV61" i="9"/>
  <c r="CY62" i="9"/>
  <c r="CZ62" i="9"/>
  <c r="DA62" i="9"/>
  <c r="DB62" i="9"/>
  <c r="DC62" i="9"/>
  <c r="DD62" i="9"/>
  <c r="DE62" i="9"/>
  <c r="DF62" i="9"/>
  <c r="DG62" i="9"/>
  <c r="DH62" i="9"/>
  <c r="DI62" i="9"/>
  <c r="DJ62" i="9"/>
  <c r="DK62" i="9"/>
  <c r="DL62" i="9"/>
  <c r="DM62" i="9"/>
  <c r="DN62" i="9"/>
  <c r="DO62" i="9"/>
  <c r="DP62" i="9"/>
  <c r="DQ62" i="9"/>
  <c r="DR62" i="9"/>
  <c r="DS62" i="9"/>
  <c r="DT62" i="9"/>
  <c r="DU62" i="9"/>
  <c r="DV62" i="9"/>
  <c r="CY63" i="9"/>
  <c r="CZ63" i="9"/>
  <c r="DA63" i="9"/>
  <c r="DB63" i="9"/>
  <c r="DC63" i="9"/>
  <c r="DD63" i="9"/>
  <c r="DE63" i="9"/>
  <c r="DF63" i="9"/>
  <c r="DG63" i="9"/>
  <c r="DH63" i="9"/>
  <c r="DI63" i="9"/>
  <c r="DJ63" i="9"/>
  <c r="DK63" i="9"/>
  <c r="DL63" i="9"/>
  <c r="DM63" i="9"/>
  <c r="DN63" i="9"/>
  <c r="DO63" i="9"/>
  <c r="DP63" i="9"/>
  <c r="DQ63" i="9"/>
  <c r="DR63" i="9"/>
  <c r="DS63" i="9"/>
  <c r="DT63" i="9"/>
  <c r="DU63" i="9"/>
  <c r="DV63" i="9"/>
  <c r="CY64" i="9"/>
  <c r="CZ64" i="9"/>
  <c r="DA64" i="9"/>
  <c r="DB64" i="9"/>
  <c r="DC64" i="9"/>
  <c r="DD64" i="9"/>
  <c r="DE64" i="9"/>
  <c r="DF64" i="9"/>
  <c r="DG64" i="9"/>
  <c r="DH64" i="9"/>
  <c r="DI64" i="9"/>
  <c r="DJ64" i="9"/>
  <c r="DK64" i="9"/>
  <c r="DL64" i="9"/>
  <c r="DM64" i="9"/>
  <c r="DN64" i="9"/>
  <c r="DO64" i="9"/>
  <c r="DP64" i="9"/>
  <c r="DQ64" i="9"/>
  <c r="DR64" i="9"/>
  <c r="DS64" i="9"/>
  <c r="DT64" i="9"/>
  <c r="DU64" i="9"/>
  <c r="DV64" i="9"/>
  <c r="CY65" i="9"/>
  <c r="CZ65" i="9"/>
  <c r="DA65" i="9"/>
  <c r="DB65" i="9"/>
  <c r="DC65" i="9"/>
  <c r="DD65" i="9"/>
  <c r="DE65" i="9"/>
  <c r="DF65" i="9"/>
  <c r="DG65" i="9"/>
  <c r="DH65" i="9"/>
  <c r="DI65" i="9"/>
  <c r="DJ65" i="9"/>
  <c r="DK65" i="9"/>
  <c r="DL65" i="9"/>
  <c r="DL59" i="9" s="1"/>
  <c r="DM65" i="9"/>
  <c r="DN65" i="9"/>
  <c r="DN59" i="9" s="1"/>
  <c r="DO65" i="9"/>
  <c r="DP65" i="9"/>
  <c r="DQ65" i="9"/>
  <c r="DR65" i="9"/>
  <c r="DS65" i="9"/>
  <c r="DT65" i="9"/>
  <c r="DU65" i="9"/>
  <c r="DV65" i="9"/>
  <c r="CY67" i="9"/>
  <c r="CZ67" i="9"/>
  <c r="DA67" i="9"/>
  <c r="DB67" i="9"/>
  <c r="DC67" i="9"/>
  <c r="DD67" i="9"/>
  <c r="DE67" i="9"/>
  <c r="DF67" i="9"/>
  <c r="DG67" i="9"/>
  <c r="DH67" i="9"/>
  <c r="DI67" i="9"/>
  <c r="DJ67" i="9"/>
  <c r="DK67" i="9"/>
  <c r="DL67" i="9"/>
  <c r="DM67" i="9"/>
  <c r="DN67" i="9"/>
  <c r="DO67" i="9"/>
  <c r="DP67" i="9"/>
  <c r="DQ67" i="9"/>
  <c r="DR67" i="9"/>
  <c r="DS67" i="9"/>
  <c r="DT67" i="9"/>
  <c r="DU67" i="9"/>
  <c r="DV67" i="9"/>
  <c r="CY68" i="9"/>
  <c r="CZ68" i="9"/>
  <c r="DA68" i="9"/>
  <c r="DB68" i="9"/>
  <c r="DC68" i="9"/>
  <c r="DD68" i="9"/>
  <c r="DE68" i="9"/>
  <c r="DF68" i="9"/>
  <c r="DG68" i="9"/>
  <c r="DH68" i="9"/>
  <c r="DI68" i="9"/>
  <c r="DJ68" i="9"/>
  <c r="DK68" i="9"/>
  <c r="DL68" i="9"/>
  <c r="DM68" i="9"/>
  <c r="DN68" i="9"/>
  <c r="DO68" i="9"/>
  <c r="DP68" i="9"/>
  <c r="DQ68" i="9"/>
  <c r="DR68" i="9"/>
  <c r="DS68" i="9"/>
  <c r="DT68" i="9"/>
  <c r="DU68" i="9"/>
  <c r="DV68" i="9"/>
  <c r="CY69" i="9"/>
  <c r="CZ69" i="9"/>
  <c r="DA69" i="9"/>
  <c r="DB69" i="9"/>
  <c r="DC69" i="9"/>
  <c r="DD69" i="9"/>
  <c r="DE69" i="9"/>
  <c r="DF69" i="9"/>
  <c r="DG69" i="9"/>
  <c r="DH69" i="9"/>
  <c r="DI69" i="9"/>
  <c r="DJ69" i="9"/>
  <c r="DK69" i="9"/>
  <c r="DL69" i="9"/>
  <c r="DM69" i="9"/>
  <c r="DN69" i="9"/>
  <c r="DO69" i="9"/>
  <c r="DP69" i="9"/>
  <c r="DQ69" i="9"/>
  <c r="DR69" i="9"/>
  <c r="DS69" i="9"/>
  <c r="DT69" i="9"/>
  <c r="DU69" i="9"/>
  <c r="DV69" i="9"/>
  <c r="CY70" i="9"/>
  <c r="CZ70" i="9"/>
  <c r="DA70" i="9"/>
  <c r="DB70" i="9"/>
  <c r="DC70" i="9"/>
  <c r="DD70" i="9"/>
  <c r="DE70" i="9"/>
  <c r="DF70" i="9"/>
  <c r="DG70" i="9"/>
  <c r="DH70" i="9"/>
  <c r="DI70" i="9"/>
  <c r="DJ70" i="9"/>
  <c r="DK70" i="9"/>
  <c r="DL70" i="9"/>
  <c r="DM70" i="9"/>
  <c r="DN70" i="9"/>
  <c r="DO70" i="9"/>
  <c r="DP70" i="9"/>
  <c r="DQ70" i="9"/>
  <c r="DR70" i="9"/>
  <c r="DS70" i="9"/>
  <c r="DT70" i="9"/>
  <c r="DU70" i="9"/>
  <c r="DV70" i="9"/>
  <c r="CY71" i="9"/>
  <c r="CZ71" i="9"/>
  <c r="DA71" i="9"/>
  <c r="DB71" i="9"/>
  <c r="DC71" i="9"/>
  <c r="DD71" i="9"/>
  <c r="DE71" i="9"/>
  <c r="DF71" i="9"/>
  <c r="DG71" i="9"/>
  <c r="DH71" i="9"/>
  <c r="DI71" i="9"/>
  <c r="DJ71" i="9"/>
  <c r="DK71" i="9"/>
  <c r="DL71" i="9"/>
  <c r="DM71" i="9"/>
  <c r="DN71" i="9"/>
  <c r="DO71" i="9"/>
  <c r="DP71" i="9"/>
  <c r="DQ71" i="9"/>
  <c r="DR71" i="9"/>
  <c r="DS71" i="9"/>
  <c r="DT71" i="9"/>
  <c r="DU71" i="9"/>
  <c r="DV71" i="9"/>
  <c r="CY72" i="9"/>
  <c r="CZ72" i="9"/>
  <c r="DA72" i="9"/>
  <c r="DB72" i="9"/>
  <c r="DC72" i="9"/>
  <c r="DD72" i="9"/>
  <c r="DE72" i="9"/>
  <c r="DF72" i="9"/>
  <c r="DG72" i="9"/>
  <c r="DH72" i="9"/>
  <c r="DI72" i="9"/>
  <c r="DJ72" i="9"/>
  <c r="DK72" i="9"/>
  <c r="DL72" i="9"/>
  <c r="DM72" i="9"/>
  <c r="DN72" i="9"/>
  <c r="DO72" i="9"/>
  <c r="DP72" i="9"/>
  <c r="DQ72" i="9"/>
  <c r="DR72" i="9"/>
  <c r="DS72" i="9"/>
  <c r="DT72" i="9"/>
  <c r="DU72" i="9"/>
  <c r="DV72" i="9"/>
  <c r="CY74" i="9"/>
  <c r="CZ74" i="9"/>
  <c r="DA74" i="9"/>
  <c r="DB74" i="9"/>
  <c r="DC74" i="9"/>
  <c r="DD74" i="9"/>
  <c r="DE74" i="9"/>
  <c r="DF74" i="9"/>
  <c r="DG74" i="9"/>
  <c r="DH74" i="9"/>
  <c r="DI74" i="9"/>
  <c r="DJ74" i="9"/>
  <c r="DK74" i="9"/>
  <c r="DL74" i="9"/>
  <c r="DM74" i="9"/>
  <c r="DN74" i="9"/>
  <c r="DO74" i="9"/>
  <c r="DP74" i="9"/>
  <c r="DQ74" i="9"/>
  <c r="DR74" i="9"/>
  <c r="DS74" i="9"/>
  <c r="DT74" i="9"/>
  <c r="DU74" i="9"/>
  <c r="DV74" i="9"/>
  <c r="CY75" i="9"/>
  <c r="CZ75" i="9"/>
  <c r="DA75" i="9"/>
  <c r="DB75" i="9"/>
  <c r="DC75" i="9"/>
  <c r="DD75" i="9"/>
  <c r="DE75" i="9"/>
  <c r="DF75" i="9"/>
  <c r="DG75" i="9"/>
  <c r="DH75" i="9"/>
  <c r="DI75" i="9"/>
  <c r="DJ75" i="9"/>
  <c r="DK75" i="9"/>
  <c r="DL75" i="9"/>
  <c r="DM75" i="9"/>
  <c r="DN75" i="9"/>
  <c r="DO75" i="9"/>
  <c r="DP75" i="9"/>
  <c r="DQ75" i="9"/>
  <c r="DR75" i="9"/>
  <c r="DS75" i="9"/>
  <c r="DT75" i="9"/>
  <c r="DU75" i="9"/>
  <c r="DV75" i="9"/>
  <c r="CY76" i="9"/>
  <c r="CZ76" i="9"/>
  <c r="DA76" i="9"/>
  <c r="DB76" i="9"/>
  <c r="DC76" i="9"/>
  <c r="DD76" i="9"/>
  <c r="DE76" i="9"/>
  <c r="DF76" i="9"/>
  <c r="DG76" i="9"/>
  <c r="DH76" i="9"/>
  <c r="DI76" i="9"/>
  <c r="DJ76" i="9"/>
  <c r="DK76" i="9"/>
  <c r="DL76" i="9"/>
  <c r="DM76" i="9"/>
  <c r="DN76" i="9"/>
  <c r="DO76" i="9"/>
  <c r="DP76" i="9"/>
  <c r="DQ76" i="9"/>
  <c r="DR76" i="9"/>
  <c r="DS76" i="9"/>
  <c r="DT76" i="9"/>
  <c r="DU76" i="9"/>
  <c r="DV76" i="9"/>
  <c r="CY77" i="9"/>
  <c r="CZ77" i="9"/>
  <c r="DA77" i="9"/>
  <c r="DB77" i="9"/>
  <c r="DC77" i="9"/>
  <c r="DD77" i="9"/>
  <c r="DE77" i="9"/>
  <c r="DF77" i="9"/>
  <c r="DG77" i="9"/>
  <c r="DH77" i="9"/>
  <c r="DI77" i="9"/>
  <c r="DJ77" i="9"/>
  <c r="DK77" i="9"/>
  <c r="DL77" i="9"/>
  <c r="DM77" i="9"/>
  <c r="DN77" i="9"/>
  <c r="DO77" i="9"/>
  <c r="DP77" i="9"/>
  <c r="DQ77" i="9"/>
  <c r="DR77" i="9"/>
  <c r="DS77" i="9"/>
  <c r="DT77" i="9"/>
  <c r="DU77" i="9"/>
  <c r="DV77" i="9"/>
  <c r="CY78" i="9"/>
  <c r="CZ78" i="9"/>
  <c r="DA78" i="9"/>
  <c r="DB78" i="9"/>
  <c r="DC78" i="9"/>
  <c r="DD78" i="9"/>
  <c r="DE78" i="9"/>
  <c r="DF78" i="9"/>
  <c r="DG78" i="9"/>
  <c r="DH78" i="9"/>
  <c r="DI78" i="9"/>
  <c r="DJ78" i="9"/>
  <c r="DK78" i="9"/>
  <c r="DL78" i="9"/>
  <c r="DM78" i="9"/>
  <c r="DN78" i="9"/>
  <c r="DO78" i="9"/>
  <c r="DP78" i="9"/>
  <c r="DQ78" i="9"/>
  <c r="DR78" i="9"/>
  <c r="DS78" i="9"/>
  <c r="DT78" i="9"/>
  <c r="DU78" i="9"/>
  <c r="DV78" i="9"/>
  <c r="CY79" i="9"/>
  <c r="CZ79" i="9"/>
  <c r="DA79" i="9"/>
  <c r="DB79" i="9"/>
  <c r="DC79" i="9"/>
  <c r="DD79" i="9"/>
  <c r="DE79" i="9"/>
  <c r="DF79" i="9"/>
  <c r="DG79" i="9"/>
  <c r="DH79" i="9"/>
  <c r="DI79" i="9"/>
  <c r="DJ79" i="9"/>
  <c r="DK79" i="9"/>
  <c r="DL79" i="9"/>
  <c r="DM79" i="9"/>
  <c r="DN79" i="9"/>
  <c r="DO79" i="9"/>
  <c r="DP79" i="9"/>
  <c r="DQ79" i="9"/>
  <c r="DR79" i="9"/>
  <c r="DS79" i="9"/>
  <c r="DT79" i="9"/>
  <c r="DU79" i="9"/>
  <c r="DV79" i="9"/>
  <c r="CY82" i="9"/>
  <c r="CZ82" i="9"/>
  <c r="DA82" i="9"/>
  <c r="DB82" i="9"/>
  <c r="DC82" i="9"/>
  <c r="DD82" i="9"/>
  <c r="DE82" i="9"/>
  <c r="DF82" i="9"/>
  <c r="DG82" i="9"/>
  <c r="DH82" i="9"/>
  <c r="DI82" i="9"/>
  <c r="DJ82" i="9"/>
  <c r="DK82" i="9"/>
  <c r="DL82" i="9"/>
  <c r="DM82" i="9"/>
  <c r="DN82" i="9"/>
  <c r="DO82" i="9"/>
  <c r="DP82" i="9"/>
  <c r="DQ82" i="9"/>
  <c r="DR82" i="9"/>
  <c r="DS82" i="9"/>
  <c r="DT82" i="9"/>
  <c r="DU82" i="9"/>
  <c r="DV82" i="9"/>
  <c r="CY85" i="9"/>
  <c r="CZ85" i="9"/>
  <c r="DA85" i="9"/>
  <c r="DB85" i="9"/>
  <c r="DC85" i="9"/>
  <c r="DD85" i="9"/>
  <c r="DE85" i="9"/>
  <c r="DF85" i="9"/>
  <c r="DG85" i="9"/>
  <c r="DH85" i="9"/>
  <c r="DI85" i="9"/>
  <c r="DJ85" i="9"/>
  <c r="DK85" i="9"/>
  <c r="DL85" i="9"/>
  <c r="DM85" i="9"/>
  <c r="DN85" i="9"/>
  <c r="DO85" i="9"/>
  <c r="DP85" i="9"/>
  <c r="DQ85" i="9"/>
  <c r="DR85" i="9"/>
  <c r="DS85" i="9"/>
  <c r="DT85" i="9"/>
  <c r="DU85" i="9"/>
  <c r="DV85" i="9"/>
  <c r="CY86" i="9"/>
  <c r="CZ86" i="9"/>
  <c r="DA86" i="9"/>
  <c r="DA84" i="9" s="1"/>
  <c r="DB86" i="9"/>
  <c r="DB84" i="9" s="1"/>
  <c r="DC86" i="9"/>
  <c r="DD86" i="9"/>
  <c r="DE86" i="9"/>
  <c r="DF86" i="9"/>
  <c r="DG86" i="9"/>
  <c r="DH86" i="9"/>
  <c r="DI86" i="9"/>
  <c r="DJ86" i="9"/>
  <c r="DK86" i="9"/>
  <c r="DL86" i="9"/>
  <c r="DM86" i="9"/>
  <c r="DN86" i="9"/>
  <c r="DN84" i="9" s="1"/>
  <c r="DO86" i="9"/>
  <c r="DP86" i="9"/>
  <c r="DQ86" i="9"/>
  <c r="DQ84" i="9" s="1"/>
  <c r="DR86" i="9"/>
  <c r="DS86" i="9"/>
  <c r="DT86" i="9"/>
  <c r="DU86" i="9"/>
  <c r="DV86" i="9"/>
  <c r="CY88" i="9"/>
  <c r="CZ88" i="9"/>
  <c r="DA88" i="9"/>
  <c r="DB88" i="9"/>
  <c r="DC88" i="9"/>
  <c r="DD88" i="9"/>
  <c r="DE88" i="9"/>
  <c r="DF88" i="9"/>
  <c r="DG88" i="9"/>
  <c r="DH88" i="9"/>
  <c r="DI88" i="9"/>
  <c r="DJ88" i="9"/>
  <c r="DK88" i="9"/>
  <c r="DL88" i="9"/>
  <c r="DM88" i="9"/>
  <c r="DN88" i="9"/>
  <c r="DO88" i="9"/>
  <c r="DP88" i="9"/>
  <c r="DQ88" i="9"/>
  <c r="DR88" i="9"/>
  <c r="DS88" i="9"/>
  <c r="DT88" i="9"/>
  <c r="DU88" i="9"/>
  <c r="DV88" i="9"/>
  <c r="CY89" i="9"/>
  <c r="CZ89" i="9"/>
  <c r="DA89" i="9"/>
  <c r="DB89" i="9"/>
  <c r="DC89" i="9"/>
  <c r="DD89" i="9"/>
  <c r="DE89" i="9"/>
  <c r="DF89" i="9"/>
  <c r="DG89" i="9"/>
  <c r="DH89" i="9"/>
  <c r="DI89" i="9"/>
  <c r="DJ89" i="9"/>
  <c r="DK89" i="9"/>
  <c r="DL89" i="9"/>
  <c r="DM89" i="9"/>
  <c r="DN89" i="9"/>
  <c r="DO89" i="9"/>
  <c r="DP89" i="9"/>
  <c r="DQ89" i="9"/>
  <c r="DR89" i="9"/>
  <c r="DS89" i="9"/>
  <c r="DT89" i="9"/>
  <c r="DU89" i="9"/>
  <c r="DV89" i="9"/>
  <c r="CY91" i="9"/>
  <c r="CZ91" i="9"/>
  <c r="DA91" i="9"/>
  <c r="DB91" i="9"/>
  <c r="DC91" i="9"/>
  <c r="DD91" i="9"/>
  <c r="DE91" i="9"/>
  <c r="DF91" i="9"/>
  <c r="DG91" i="9"/>
  <c r="DH91" i="9"/>
  <c r="DI91" i="9"/>
  <c r="DJ91" i="9"/>
  <c r="DK91" i="9"/>
  <c r="DL91" i="9"/>
  <c r="DM91" i="9"/>
  <c r="DN91" i="9"/>
  <c r="DO91" i="9"/>
  <c r="DP91" i="9"/>
  <c r="DQ91" i="9"/>
  <c r="DR91" i="9"/>
  <c r="DS91" i="9"/>
  <c r="DT91" i="9"/>
  <c r="DU91" i="9"/>
  <c r="DV91" i="9"/>
  <c r="CY92" i="9"/>
  <c r="CZ92" i="9"/>
  <c r="DA92" i="9"/>
  <c r="DB92" i="9"/>
  <c r="DC92" i="9"/>
  <c r="DD92" i="9"/>
  <c r="DE92" i="9"/>
  <c r="DF92" i="9"/>
  <c r="DG92" i="9"/>
  <c r="DH92" i="9"/>
  <c r="DI92" i="9"/>
  <c r="DJ92" i="9"/>
  <c r="DK92" i="9"/>
  <c r="DL92" i="9"/>
  <c r="DM92" i="9"/>
  <c r="DN92" i="9"/>
  <c r="DO92" i="9"/>
  <c r="DP92" i="9"/>
  <c r="DQ92" i="9"/>
  <c r="DR92" i="9"/>
  <c r="DS92" i="9"/>
  <c r="DT92" i="9"/>
  <c r="DU92" i="9"/>
  <c r="DV92" i="9"/>
  <c r="CY94" i="9"/>
  <c r="CZ94" i="9"/>
  <c r="DA94" i="9"/>
  <c r="DB94" i="9"/>
  <c r="DC94" i="9"/>
  <c r="DD94" i="9"/>
  <c r="DE94" i="9"/>
  <c r="DF94" i="9"/>
  <c r="DG94" i="9"/>
  <c r="DH94" i="9"/>
  <c r="DI94" i="9"/>
  <c r="DJ94" i="9"/>
  <c r="DK94" i="9"/>
  <c r="DL94" i="9"/>
  <c r="DM94" i="9"/>
  <c r="DN94" i="9"/>
  <c r="DO94" i="9"/>
  <c r="DP94" i="9"/>
  <c r="DQ94" i="9"/>
  <c r="DR94" i="9"/>
  <c r="DS94" i="9"/>
  <c r="DT94" i="9"/>
  <c r="DU94" i="9"/>
  <c r="DV94" i="9"/>
  <c r="CY95" i="9"/>
  <c r="CZ95" i="9"/>
  <c r="DA95" i="9"/>
  <c r="DB95" i="9"/>
  <c r="DC95" i="9"/>
  <c r="DD95" i="9"/>
  <c r="DE95" i="9"/>
  <c r="DF95" i="9"/>
  <c r="DG95" i="9"/>
  <c r="DH95" i="9"/>
  <c r="DI95" i="9"/>
  <c r="DJ95" i="9"/>
  <c r="DK95" i="9"/>
  <c r="DL95" i="9"/>
  <c r="DM95" i="9"/>
  <c r="DN95" i="9"/>
  <c r="DO95" i="9"/>
  <c r="DP95" i="9"/>
  <c r="DQ95" i="9"/>
  <c r="DR95" i="9"/>
  <c r="DS95" i="9"/>
  <c r="DT95" i="9"/>
  <c r="DT93" i="9" s="1"/>
  <c r="DU95" i="9"/>
  <c r="DV95" i="9"/>
  <c r="CY97" i="9"/>
  <c r="CZ97" i="9"/>
  <c r="DA97" i="9"/>
  <c r="DB97" i="9"/>
  <c r="DC97" i="9"/>
  <c r="DD97" i="9"/>
  <c r="DE97" i="9"/>
  <c r="DF97" i="9"/>
  <c r="DG97" i="9"/>
  <c r="DH97" i="9"/>
  <c r="DI97" i="9"/>
  <c r="DJ97" i="9"/>
  <c r="DK97" i="9"/>
  <c r="DL97" i="9"/>
  <c r="DM97" i="9"/>
  <c r="DN97" i="9"/>
  <c r="DO97" i="9"/>
  <c r="DP97" i="9"/>
  <c r="DQ97" i="9"/>
  <c r="DR97" i="9"/>
  <c r="DS97" i="9"/>
  <c r="DT97" i="9"/>
  <c r="DU97" i="9"/>
  <c r="DV97" i="9"/>
  <c r="CY98" i="9"/>
  <c r="CZ98" i="9"/>
  <c r="DA98" i="9"/>
  <c r="DB98" i="9"/>
  <c r="DC98" i="9"/>
  <c r="DD98" i="9"/>
  <c r="DE98" i="9"/>
  <c r="DE96" i="9" s="1"/>
  <c r="DF98" i="9"/>
  <c r="DG98" i="9"/>
  <c r="DH98" i="9"/>
  <c r="DI98" i="9"/>
  <c r="DJ98" i="9"/>
  <c r="DK98" i="9"/>
  <c r="DL98" i="9"/>
  <c r="DM98" i="9"/>
  <c r="DN98" i="9"/>
  <c r="DO98" i="9"/>
  <c r="DP98" i="9"/>
  <c r="DQ98" i="9"/>
  <c r="DR98" i="9"/>
  <c r="DS98" i="9"/>
  <c r="DT98" i="9"/>
  <c r="DU98" i="9"/>
  <c r="DV98" i="9"/>
  <c r="CY100" i="9"/>
  <c r="CZ100" i="9"/>
  <c r="DA100" i="9"/>
  <c r="DB100" i="9"/>
  <c r="DC100" i="9"/>
  <c r="DD100" i="9"/>
  <c r="DE100" i="9"/>
  <c r="DF100" i="9"/>
  <c r="DG100" i="9"/>
  <c r="DH100" i="9"/>
  <c r="DI100" i="9"/>
  <c r="DJ100" i="9"/>
  <c r="DK100" i="9"/>
  <c r="DL100" i="9"/>
  <c r="DM100" i="9"/>
  <c r="DN100" i="9"/>
  <c r="DO100" i="9"/>
  <c r="DP100" i="9"/>
  <c r="DQ100" i="9"/>
  <c r="DR100" i="9"/>
  <c r="DS100" i="9"/>
  <c r="DT100" i="9"/>
  <c r="DU100" i="9"/>
  <c r="DV100" i="9"/>
  <c r="CY101" i="9"/>
  <c r="CZ101" i="9"/>
  <c r="DA101" i="9"/>
  <c r="DB101" i="9"/>
  <c r="DC101" i="9"/>
  <c r="DD101" i="9"/>
  <c r="DE101" i="9"/>
  <c r="DF101" i="9"/>
  <c r="DG101" i="9"/>
  <c r="DH101" i="9"/>
  <c r="DI101" i="9"/>
  <c r="DJ101" i="9"/>
  <c r="DK101" i="9"/>
  <c r="DL101" i="9"/>
  <c r="DM101" i="9"/>
  <c r="DN101" i="9"/>
  <c r="DO101" i="9"/>
  <c r="DP101" i="9"/>
  <c r="DQ101" i="9"/>
  <c r="DR101" i="9"/>
  <c r="DS101" i="9"/>
  <c r="DT101" i="9"/>
  <c r="DU101" i="9"/>
  <c r="DV101" i="9"/>
  <c r="CY103" i="9"/>
  <c r="CZ103" i="9"/>
  <c r="DA103" i="9"/>
  <c r="DB103" i="9"/>
  <c r="DC103" i="9"/>
  <c r="DD103" i="9"/>
  <c r="DE103" i="9"/>
  <c r="DF103" i="9"/>
  <c r="DG103" i="9"/>
  <c r="DH103" i="9"/>
  <c r="DI103" i="9"/>
  <c r="DJ103" i="9"/>
  <c r="DK103" i="9"/>
  <c r="DL103" i="9"/>
  <c r="DM103" i="9"/>
  <c r="DN103" i="9"/>
  <c r="DO103" i="9"/>
  <c r="DP103" i="9"/>
  <c r="DQ103" i="9"/>
  <c r="DR103" i="9"/>
  <c r="DS103" i="9"/>
  <c r="DT103" i="9"/>
  <c r="DU103" i="9"/>
  <c r="DV103" i="9"/>
  <c r="CY104" i="9"/>
  <c r="CZ104" i="9"/>
  <c r="DA104" i="9"/>
  <c r="DB104" i="9"/>
  <c r="DC104" i="9"/>
  <c r="DD104" i="9"/>
  <c r="DE104" i="9"/>
  <c r="DF104" i="9"/>
  <c r="DG104" i="9"/>
  <c r="DH104" i="9"/>
  <c r="DI104" i="9"/>
  <c r="DJ104" i="9"/>
  <c r="DK104" i="9"/>
  <c r="DL104" i="9"/>
  <c r="DM104" i="9"/>
  <c r="DN104" i="9"/>
  <c r="DO104" i="9"/>
  <c r="DP104" i="9"/>
  <c r="DQ104" i="9"/>
  <c r="DR104" i="9"/>
  <c r="DS104" i="9"/>
  <c r="DT104" i="9"/>
  <c r="DU104" i="9"/>
  <c r="DV104" i="9"/>
  <c r="CY105" i="9"/>
  <c r="CZ105" i="9"/>
  <c r="DA105" i="9"/>
  <c r="DB105" i="9"/>
  <c r="DC105" i="9"/>
  <c r="DD105" i="9"/>
  <c r="DE105" i="9"/>
  <c r="DF105" i="9"/>
  <c r="DG105" i="9"/>
  <c r="DH105" i="9"/>
  <c r="DI105" i="9"/>
  <c r="DJ105" i="9"/>
  <c r="DK105" i="9"/>
  <c r="DL105" i="9"/>
  <c r="DM105" i="9"/>
  <c r="DN105" i="9"/>
  <c r="DO105" i="9"/>
  <c r="DP105" i="9"/>
  <c r="DQ105" i="9"/>
  <c r="DR105" i="9"/>
  <c r="DS105" i="9"/>
  <c r="DT105" i="9"/>
  <c r="DU105" i="9"/>
  <c r="DV105" i="9"/>
  <c r="CY106" i="9"/>
  <c r="CZ106" i="9"/>
  <c r="DA106" i="9"/>
  <c r="DB106" i="9"/>
  <c r="DC106" i="9"/>
  <c r="DD106" i="9"/>
  <c r="DE106" i="9"/>
  <c r="DF106" i="9"/>
  <c r="DG106" i="9"/>
  <c r="DH106" i="9"/>
  <c r="DI106" i="9"/>
  <c r="DJ106" i="9"/>
  <c r="DK106" i="9"/>
  <c r="DL106" i="9"/>
  <c r="DM106" i="9"/>
  <c r="DN106" i="9"/>
  <c r="DO106" i="9"/>
  <c r="DP106" i="9"/>
  <c r="DQ106" i="9"/>
  <c r="DR106" i="9"/>
  <c r="DS106" i="9"/>
  <c r="DT106" i="9"/>
  <c r="DU106" i="9"/>
  <c r="DV106" i="9"/>
  <c r="B66" i="9"/>
  <c r="B96" i="9" s="1"/>
  <c r="B59" i="9"/>
  <c r="B52" i="9"/>
  <c r="B93" i="9" s="1"/>
  <c r="B45" i="9"/>
  <c r="B90" i="9" s="1"/>
  <c r="B38" i="9"/>
  <c r="B87" i="9" s="1"/>
  <c r="B31" i="9"/>
  <c r="B84" i="9" s="1"/>
  <c r="CW14" i="9"/>
  <c r="DD15" i="9"/>
  <c r="DE15" i="9"/>
  <c r="DF15" i="9"/>
  <c r="DG15" i="9"/>
  <c r="DH15" i="9"/>
  <c r="DI15" i="9"/>
  <c r="DJ15" i="9"/>
  <c r="DK15" i="9"/>
  <c r="DL15" i="9"/>
  <c r="DM15" i="9"/>
  <c r="DN15" i="9"/>
  <c r="DO15" i="9"/>
  <c r="DP15" i="9"/>
  <c r="DQ15" i="9"/>
  <c r="DR15" i="9"/>
  <c r="DS15" i="9"/>
  <c r="DT15" i="9"/>
  <c r="DU15" i="9"/>
  <c r="DV15" i="9"/>
  <c r="DD16" i="9"/>
  <c r="DE16" i="9"/>
  <c r="DF16" i="9"/>
  <c r="DG16" i="9"/>
  <c r="DH16" i="9"/>
  <c r="DI16" i="9"/>
  <c r="DJ16" i="9"/>
  <c r="DK16" i="9"/>
  <c r="DL16" i="9"/>
  <c r="DM16" i="9"/>
  <c r="DN16" i="9"/>
  <c r="DO16" i="9"/>
  <c r="DP16" i="9"/>
  <c r="DQ16" i="9"/>
  <c r="DR16" i="9"/>
  <c r="DS16" i="9"/>
  <c r="DT16" i="9"/>
  <c r="DU16" i="9"/>
  <c r="DV16" i="9"/>
  <c r="DD17" i="9"/>
  <c r="DE17" i="9"/>
  <c r="DF17" i="9"/>
  <c r="DG17" i="9"/>
  <c r="DH17" i="9"/>
  <c r="DI17" i="9"/>
  <c r="DJ17" i="9"/>
  <c r="DK17" i="9"/>
  <c r="DL17" i="9"/>
  <c r="DM17" i="9"/>
  <c r="DN17" i="9"/>
  <c r="DO17" i="9"/>
  <c r="DP17" i="9"/>
  <c r="DQ17" i="9"/>
  <c r="DR17" i="9"/>
  <c r="DS17" i="9"/>
  <c r="DT17" i="9"/>
  <c r="DU17" i="9"/>
  <c r="DV17" i="9"/>
  <c r="DD18" i="9"/>
  <c r="DE18" i="9"/>
  <c r="DF18" i="9"/>
  <c r="DG18" i="9"/>
  <c r="DH18" i="9"/>
  <c r="DI18" i="9"/>
  <c r="DJ18" i="9"/>
  <c r="DK18" i="9"/>
  <c r="DL18" i="9"/>
  <c r="DM18" i="9"/>
  <c r="DN18" i="9"/>
  <c r="DO18" i="9"/>
  <c r="DP18" i="9"/>
  <c r="DQ18" i="9"/>
  <c r="DR18" i="9"/>
  <c r="DS18" i="9"/>
  <c r="DT18" i="9"/>
  <c r="DU18" i="9"/>
  <c r="DV18" i="9"/>
  <c r="DD19" i="9"/>
  <c r="DE19" i="9"/>
  <c r="DF19" i="9"/>
  <c r="DG19" i="9"/>
  <c r="DH19" i="9"/>
  <c r="DI19" i="9"/>
  <c r="DJ19" i="9"/>
  <c r="DK19" i="9"/>
  <c r="DL19" i="9"/>
  <c r="DM19" i="9"/>
  <c r="DN19" i="9"/>
  <c r="DO19" i="9"/>
  <c r="DP19" i="9"/>
  <c r="DQ19" i="9"/>
  <c r="DR19" i="9"/>
  <c r="DS19" i="9"/>
  <c r="DT19" i="9"/>
  <c r="DU19" i="9"/>
  <c r="DV19" i="9"/>
  <c r="DD20" i="9"/>
  <c r="DE20" i="9"/>
  <c r="DF20" i="9"/>
  <c r="DG20" i="9"/>
  <c r="DH20" i="9"/>
  <c r="DI20" i="9"/>
  <c r="DJ20" i="9"/>
  <c r="DK20" i="9"/>
  <c r="DL20" i="9"/>
  <c r="DM20" i="9"/>
  <c r="DN20" i="9"/>
  <c r="DO20" i="9"/>
  <c r="DP20" i="9"/>
  <c r="DQ20" i="9"/>
  <c r="DR20" i="9"/>
  <c r="DS20" i="9"/>
  <c r="DT20" i="9"/>
  <c r="DU20" i="9"/>
  <c r="DV20" i="9"/>
  <c r="DD21" i="9"/>
  <c r="DE21" i="9"/>
  <c r="DF21" i="9"/>
  <c r="DG21" i="9"/>
  <c r="DH21" i="9"/>
  <c r="DI21" i="9"/>
  <c r="DJ21" i="9"/>
  <c r="DK21" i="9"/>
  <c r="DL21" i="9"/>
  <c r="DM21" i="9"/>
  <c r="DN21" i="9"/>
  <c r="DO21" i="9"/>
  <c r="DP21" i="9"/>
  <c r="DQ21" i="9"/>
  <c r="DR21" i="9"/>
  <c r="DS21" i="9"/>
  <c r="DT21" i="9"/>
  <c r="DU21" i="9"/>
  <c r="DV21" i="9"/>
  <c r="DD22" i="9"/>
  <c r="DE22" i="9"/>
  <c r="DF22" i="9"/>
  <c r="DG22" i="9"/>
  <c r="DH22" i="9"/>
  <c r="DI22" i="9"/>
  <c r="DJ22" i="9"/>
  <c r="DK22" i="9"/>
  <c r="DL22" i="9"/>
  <c r="DM22" i="9"/>
  <c r="DN22" i="9"/>
  <c r="DO22" i="9"/>
  <c r="DP22" i="9"/>
  <c r="DQ22" i="9"/>
  <c r="DR22" i="9"/>
  <c r="DS22" i="9"/>
  <c r="DT22" i="9"/>
  <c r="DU22" i="9"/>
  <c r="DV22" i="9"/>
  <c r="DD23" i="9"/>
  <c r="DE23" i="9"/>
  <c r="DF23" i="9"/>
  <c r="DG23" i="9"/>
  <c r="DH23" i="9"/>
  <c r="DI23" i="9"/>
  <c r="DJ23" i="9"/>
  <c r="DK23" i="9"/>
  <c r="DL23" i="9"/>
  <c r="DM23" i="9"/>
  <c r="DN23" i="9"/>
  <c r="DO23" i="9"/>
  <c r="DP23" i="9"/>
  <c r="DQ23" i="9"/>
  <c r="DR23" i="9"/>
  <c r="DS23" i="9"/>
  <c r="DT23" i="9"/>
  <c r="DU23" i="9"/>
  <c r="DV23" i="9"/>
  <c r="DD24" i="9"/>
  <c r="DE24" i="9"/>
  <c r="DF24" i="9"/>
  <c r="DG24" i="9"/>
  <c r="DH24" i="9"/>
  <c r="DI24" i="9"/>
  <c r="DJ24" i="9"/>
  <c r="DK24" i="9"/>
  <c r="DL24" i="9"/>
  <c r="DM24" i="9"/>
  <c r="DN24" i="9"/>
  <c r="DO24" i="9"/>
  <c r="DP24" i="9"/>
  <c r="DQ24" i="9"/>
  <c r="DR24" i="9"/>
  <c r="DS24" i="9"/>
  <c r="DT24" i="9"/>
  <c r="DU24" i="9"/>
  <c r="DV24" i="9"/>
  <c r="DD25" i="9"/>
  <c r="DE25" i="9"/>
  <c r="DF25" i="9"/>
  <c r="DG25" i="9"/>
  <c r="DH25" i="9"/>
  <c r="DI25" i="9"/>
  <c r="DJ25" i="9"/>
  <c r="DK25" i="9"/>
  <c r="DL25" i="9"/>
  <c r="DM25" i="9"/>
  <c r="DN25" i="9"/>
  <c r="DO25" i="9"/>
  <c r="DP25" i="9"/>
  <c r="DQ25" i="9"/>
  <c r="DR25" i="9"/>
  <c r="DS25" i="9"/>
  <c r="DT25" i="9"/>
  <c r="DU25" i="9"/>
  <c r="DV25" i="9"/>
  <c r="DD26" i="9"/>
  <c r="DE26" i="9"/>
  <c r="DF26" i="9"/>
  <c r="DG26" i="9"/>
  <c r="DH26" i="9"/>
  <c r="DI26" i="9"/>
  <c r="DJ26" i="9"/>
  <c r="DK26" i="9"/>
  <c r="DL26" i="9"/>
  <c r="DM26" i="9"/>
  <c r="DN26" i="9"/>
  <c r="DO26" i="9"/>
  <c r="DP26" i="9"/>
  <c r="DQ26" i="9"/>
  <c r="DR26" i="9"/>
  <c r="DS26" i="9"/>
  <c r="DT26" i="9"/>
  <c r="DU26" i="9"/>
  <c r="DV26" i="9"/>
  <c r="DD27" i="9"/>
  <c r="DE27" i="9"/>
  <c r="DF27" i="9"/>
  <c r="DG27" i="9"/>
  <c r="DH27" i="9"/>
  <c r="DI27" i="9"/>
  <c r="DJ27" i="9"/>
  <c r="DK27" i="9"/>
  <c r="DL27" i="9"/>
  <c r="DM27" i="9"/>
  <c r="DN27" i="9"/>
  <c r="DO27" i="9"/>
  <c r="DP27" i="9"/>
  <c r="DQ27" i="9"/>
  <c r="DR27" i="9"/>
  <c r="DS27" i="9"/>
  <c r="DT27" i="9"/>
  <c r="DU27" i="9"/>
  <c r="DV27" i="9"/>
  <c r="DD28" i="9"/>
  <c r="DE28" i="9"/>
  <c r="DF28" i="9"/>
  <c r="DG28" i="9"/>
  <c r="DH28" i="9"/>
  <c r="DI28" i="9"/>
  <c r="DJ28" i="9"/>
  <c r="DK28" i="9"/>
  <c r="DL28" i="9"/>
  <c r="DM28" i="9"/>
  <c r="DN28" i="9"/>
  <c r="DO28" i="9"/>
  <c r="DP28" i="9"/>
  <c r="DQ28" i="9"/>
  <c r="DR28" i="9"/>
  <c r="DS28" i="9"/>
  <c r="DT28" i="9"/>
  <c r="DU28" i="9"/>
  <c r="DV28" i="9"/>
  <c r="DD29" i="9"/>
  <c r="DE29" i="9"/>
  <c r="DF29" i="9"/>
  <c r="DG29" i="9"/>
  <c r="DH29" i="9"/>
  <c r="DI29" i="9"/>
  <c r="DJ29" i="9"/>
  <c r="DK29" i="9"/>
  <c r="DL29" i="9"/>
  <c r="DM29" i="9"/>
  <c r="DN29" i="9"/>
  <c r="DO29" i="9"/>
  <c r="DP29" i="9"/>
  <c r="DQ29" i="9"/>
  <c r="DR29" i="9"/>
  <c r="DS29" i="9"/>
  <c r="DT29" i="9"/>
  <c r="DU29" i="9"/>
  <c r="DV29" i="9"/>
  <c r="DV14" i="9"/>
  <c r="DU14" i="9"/>
  <c r="DT14" i="9"/>
  <c r="DS14" i="9"/>
  <c r="DR14" i="9"/>
  <c r="DQ14" i="9"/>
  <c r="DP14" i="9"/>
  <c r="DO14" i="9"/>
  <c r="DN14" i="9"/>
  <c r="DM14" i="9"/>
  <c r="DL14" i="9"/>
  <c r="DK14" i="9"/>
  <c r="DJ14" i="9"/>
  <c r="DI14" i="9"/>
  <c r="DH14" i="9"/>
  <c r="DG14" i="9"/>
  <c r="DF14" i="9"/>
  <c r="DE14" i="9"/>
  <c r="DD14" i="9"/>
  <c r="CZ15" i="9"/>
  <c r="DA15" i="9"/>
  <c r="DB15" i="9"/>
  <c r="DC15" i="9"/>
  <c r="CZ16" i="9"/>
  <c r="DA16" i="9"/>
  <c r="DB16" i="9"/>
  <c r="DC16" i="9"/>
  <c r="CZ17" i="9"/>
  <c r="DA17" i="9"/>
  <c r="DB17" i="9"/>
  <c r="DC17" i="9"/>
  <c r="CZ18" i="9"/>
  <c r="DA18" i="9"/>
  <c r="DB18" i="9"/>
  <c r="DC18" i="9"/>
  <c r="CZ19" i="9"/>
  <c r="DA19" i="9"/>
  <c r="DB19" i="9"/>
  <c r="DC19" i="9"/>
  <c r="CZ20" i="9"/>
  <c r="DA20" i="9"/>
  <c r="DB20" i="9"/>
  <c r="DC20" i="9"/>
  <c r="CZ21" i="9"/>
  <c r="DA21" i="9"/>
  <c r="DB21" i="9"/>
  <c r="DC21" i="9"/>
  <c r="CZ22" i="9"/>
  <c r="DA22" i="9"/>
  <c r="DB22" i="9"/>
  <c r="DC22" i="9"/>
  <c r="CZ23" i="9"/>
  <c r="DA23" i="9"/>
  <c r="DB23" i="9"/>
  <c r="DC23" i="9"/>
  <c r="CZ24" i="9"/>
  <c r="DA24" i="9"/>
  <c r="DB24" i="9"/>
  <c r="DC24" i="9"/>
  <c r="CZ25" i="9"/>
  <c r="DA25" i="9"/>
  <c r="DB25" i="9"/>
  <c r="DC25" i="9"/>
  <c r="CZ26" i="9"/>
  <c r="DA26" i="9"/>
  <c r="DB26" i="9"/>
  <c r="DC26" i="9"/>
  <c r="CZ27" i="9"/>
  <c r="DA27" i="9"/>
  <c r="DB27" i="9"/>
  <c r="DC27" i="9"/>
  <c r="CZ28" i="9"/>
  <c r="DA28" i="9"/>
  <c r="DB28" i="9"/>
  <c r="DC28" i="9"/>
  <c r="CZ29" i="9"/>
  <c r="DA29" i="9"/>
  <c r="DB29" i="9"/>
  <c r="DC29" i="9"/>
  <c r="DC14" i="9"/>
  <c r="DB14" i="9"/>
  <c r="DA14" i="9"/>
  <c r="CZ14" i="9"/>
  <c r="CY15" i="9"/>
  <c r="CY16" i="9"/>
  <c r="CY17" i="9"/>
  <c r="CY18" i="9"/>
  <c r="CY19" i="9"/>
  <c r="CY20" i="9"/>
  <c r="CY21" i="9"/>
  <c r="CY22" i="9"/>
  <c r="CY23" i="9"/>
  <c r="CY24" i="9"/>
  <c r="CY25" i="9"/>
  <c r="CY26" i="9"/>
  <c r="CY27" i="9"/>
  <c r="CY28" i="9"/>
  <c r="CY29" i="9"/>
  <c r="CY14" i="9"/>
  <c r="DK87" i="9"/>
  <c r="DC38" i="9"/>
  <c r="AA50" i="120"/>
  <c r="AT50" i="120" s="1"/>
  <c r="AT72" i="120" s="1"/>
  <c r="Y50" i="120"/>
  <c r="AR50" i="120" s="1"/>
  <c r="BK50" i="120" s="1"/>
  <c r="BK72" i="120" s="1"/>
  <c r="BK94" i="120" s="1"/>
  <c r="BK116" i="120" s="1"/>
  <c r="BK138" i="120" s="1"/>
  <c r="BK160" i="120" s="1"/>
  <c r="I40" i="120"/>
  <c r="H40" i="120"/>
  <c r="H236" i="120"/>
  <c r="AA236" i="120" s="1"/>
  <c r="AT236" i="120" s="1"/>
  <c r="BM236" i="120" s="1"/>
  <c r="D106" i="9"/>
  <c r="I152" i="120"/>
  <c r="I151" i="120"/>
  <c r="K151" i="120" s="1"/>
  <c r="I150" i="120"/>
  <c r="AB150" i="120" s="1"/>
  <c r="AU150" i="120" s="1"/>
  <c r="I149" i="120"/>
  <c r="L149" i="120" s="1"/>
  <c r="I148" i="120"/>
  <c r="I147" i="120"/>
  <c r="AB147" i="120" s="1"/>
  <c r="AE147" i="120" s="1"/>
  <c r="I130" i="120"/>
  <c r="AB130" i="120" s="1"/>
  <c r="AD130" i="120" s="1"/>
  <c r="I129" i="120"/>
  <c r="L129" i="120" s="1"/>
  <c r="I128" i="120"/>
  <c r="AB128" i="120" s="1"/>
  <c r="AD128" i="120" s="1"/>
  <c r="I127" i="120"/>
  <c r="AB127" i="120" s="1"/>
  <c r="I126" i="120"/>
  <c r="AB126" i="120" s="1"/>
  <c r="I125" i="120"/>
  <c r="K125" i="120" s="1"/>
  <c r="I108" i="120"/>
  <c r="I107" i="120"/>
  <c r="AB107" i="120" s="1"/>
  <c r="I106" i="120"/>
  <c r="AB106" i="120" s="1"/>
  <c r="I105" i="120"/>
  <c r="AB105" i="120" s="1"/>
  <c r="I104" i="120"/>
  <c r="AB104" i="120" s="1"/>
  <c r="I103" i="120"/>
  <c r="AB103" i="120" s="1"/>
  <c r="I86" i="120"/>
  <c r="I85" i="120"/>
  <c r="K85" i="120" s="1"/>
  <c r="I84" i="120"/>
  <c r="AB84" i="120" s="1"/>
  <c r="I83" i="120"/>
  <c r="AB83" i="120" s="1"/>
  <c r="I82" i="120"/>
  <c r="K82" i="120" s="1"/>
  <c r="I81" i="120"/>
  <c r="AB81" i="120" s="1"/>
  <c r="AU81" i="120" s="1"/>
  <c r="I64" i="120"/>
  <c r="AB64" i="120" s="1"/>
  <c r="I63" i="120"/>
  <c r="I62" i="120"/>
  <c r="AB62" i="120" s="1"/>
  <c r="I61" i="120"/>
  <c r="I60" i="120"/>
  <c r="I59" i="120"/>
  <c r="AB59" i="120" s="1"/>
  <c r="I42" i="120"/>
  <c r="I41" i="120"/>
  <c r="K41" i="120" s="1"/>
  <c r="I39" i="120"/>
  <c r="AB39" i="120" s="1"/>
  <c r="AD39" i="120" s="1"/>
  <c r="I38" i="120"/>
  <c r="AB38" i="120" s="1"/>
  <c r="I37" i="120"/>
  <c r="H221" i="120"/>
  <c r="H220" i="120"/>
  <c r="H211" i="120"/>
  <c r="H210" i="120"/>
  <c r="H201" i="120"/>
  <c r="H200" i="120"/>
  <c r="H191" i="120"/>
  <c r="H190" i="120"/>
  <c r="H181" i="120"/>
  <c r="AA181" i="120" s="1"/>
  <c r="H180" i="120"/>
  <c r="D97" i="9"/>
  <c r="D94" i="9"/>
  <c r="D91" i="9"/>
  <c r="D88" i="9"/>
  <c r="D85" i="9"/>
  <c r="H152" i="120"/>
  <c r="H151" i="120"/>
  <c r="H150" i="120"/>
  <c r="H148" i="120"/>
  <c r="H147" i="120"/>
  <c r="H130" i="120"/>
  <c r="H129" i="120"/>
  <c r="H128" i="120"/>
  <c r="H126" i="120"/>
  <c r="H125" i="120"/>
  <c r="H108" i="120"/>
  <c r="H107" i="120"/>
  <c r="H106" i="120"/>
  <c r="H104" i="120"/>
  <c r="H103" i="120"/>
  <c r="H86" i="120"/>
  <c r="H85" i="120"/>
  <c r="H84" i="120"/>
  <c r="H83" i="120"/>
  <c r="H82" i="120"/>
  <c r="H81" i="120"/>
  <c r="H64" i="120"/>
  <c r="H63" i="120"/>
  <c r="H62" i="120"/>
  <c r="H60" i="120"/>
  <c r="H61" i="120"/>
  <c r="H59" i="120"/>
  <c r="I31" i="120"/>
  <c r="AB31" i="120" s="1"/>
  <c r="I32" i="120"/>
  <c r="K32" i="120" s="1"/>
  <c r="I33" i="120"/>
  <c r="AB33" i="120" s="1"/>
  <c r="AD33" i="120" s="1"/>
  <c r="I18" i="120"/>
  <c r="L18" i="120" s="1"/>
  <c r="M18" i="120" s="1"/>
  <c r="I19" i="120"/>
  <c r="L19" i="120" s="1"/>
  <c r="M19" i="120" s="1"/>
  <c r="I20" i="120"/>
  <c r="L20" i="120" s="1"/>
  <c r="I21" i="120"/>
  <c r="AB21" i="120" s="1"/>
  <c r="AD21" i="120" s="1"/>
  <c r="I23" i="120"/>
  <c r="I24" i="120"/>
  <c r="I25" i="120"/>
  <c r="AB25" i="120" s="1"/>
  <c r="AD25" i="120" s="1"/>
  <c r="I26" i="120"/>
  <c r="L26" i="120" s="1"/>
  <c r="M26" i="120" s="1"/>
  <c r="I27" i="120"/>
  <c r="L27" i="120" s="1"/>
  <c r="I28" i="120"/>
  <c r="L28" i="120" s="1"/>
  <c r="I29" i="120"/>
  <c r="L29" i="120" s="1"/>
  <c r="I30" i="120"/>
  <c r="L30" i="120" s="1"/>
  <c r="M30" i="120" s="1"/>
  <c r="I17" i="120"/>
  <c r="L17" i="120" s="1"/>
  <c r="H42" i="120"/>
  <c r="H41" i="120"/>
  <c r="AA41" i="120" s="1"/>
  <c r="H39" i="120"/>
  <c r="AA39" i="120" s="1"/>
  <c r="H38" i="120"/>
  <c r="H37" i="120"/>
  <c r="AA37" i="120" s="1"/>
  <c r="AT37" i="120" s="1"/>
  <c r="C69" i="9"/>
  <c r="H149" i="120" s="1"/>
  <c r="C62" i="9"/>
  <c r="H127" i="120" s="1"/>
  <c r="C55" i="9"/>
  <c r="H105" i="120" s="1"/>
  <c r="BN139" i="120"/>
  <c r="BN73" i="120"/>
  <c r="BP73" i="120" s="1"/>
  <c r="BN51" i="120"/>
  <c r="BP51" i="120" s="1"/>
  <c r="AU161" i="120"/>
  <c r="BN161" i="120" s="1"/>
  <c r="AU139" i="120"/>
  <c r="AW139" i="120" s="1"/>
  <c r="AU73" i="120"/>
  <c r="AU51" i="120"/>
  <c r="AB161" i="120"/>
  <c r="AB139" i="120"/>
  <c r="AB117" i="120"/>
  <c r="AU117" i="120" s="1"/>
  <c r="BN117" i="120" s="1"/>
  <c r="BP117" i="120" s="1"/>
  <c r="AB73" i="120"/>
  <c r="AB51" i="120"/>
  <c r="AA51" i="120"/>
  <c r="AT51" i="120" s="1"/>
  <c r="BM51" i="120" s="1"/>
  <c r="BM73" i="120" s="1"/>
  <c r="BM95" i="120" s="1"/>
  <c r="BM117" i="120" s="1"/>
  <c r="BM139" i="120" s="1"/>
  <c r="BM161" i="120" s="1"/>
  <c r="D45" i="140"/>
  <c r="D43" i="140"/>
  <c r="D45" i="135"/>
  <c r="D43" i="135"/>
  <c r="D45" i="130"/>
  <c r="D43" i="130"/>
  <c r="N94" i="138"/>
  <c r="M94" i="138"/>
  <c r="L94" i="138"/>
  <c r="K94" i="138"/>
  <c r="J94" i="138"/>
  <c r="I94" i="138"/>
  <c r="H94" i="138"/>
  <c r="G94" i="138"/>
  <c r="F94" i="138"/>
  <c r="H93" i="138"/>
  <c r="G93" i="138"/>
  <c r="F93" i="138"/>
  <c r="N91" i="138"/>
  <c r="M91" i="138"/>
  <c r="L91" i="138"/>
  <c r="K91" i="138"/>
  <c r="J91" i="138"/>
  <c r="I91" i="138"/>
  <c r="H91" i="138"/>
  <c r="G91" i="138"/>
  <c r="F91" i="138"/>
  <c r="H90" i="138"/>
  <c r="G90" i="138"/>
  <c r="F90" i="138"/>
  <c r="N88" i="138"/>
  <c r="M88" i="138"/>
  <c r="L88" i="138"/>
  <c r="K88" i="138"/>
  <c r="J88" i="138"/>
  <c r="I88" i="138"/>
  <c r="H88" i="138"/>
  <c r="G88" i="138"/>
  <c r="F88" i="138"/>
  <c r="H87" i="138"/>
  <c r="G87" i="138"/>
  <c r="F87" i="138"/>
  <c r="N82" i="138"/>
  <c r="M82" i="138"/>
  <c r="L82" i="138"/>
  <c r="K82" i="138"/>
  <c r="J82" i="138"/>
  <c r="I82" i="138"/>
  <c r="H82" i="138"/>
  <c r="G82" i="138"/>
  <c r="F82" i="138"/>
  <c r="H81" i="138"/>
  <c r="G81" i="138"/>
  <c r="F81" i="138"/>
  <c r="N61" i="138"/>
  <c r="M61" i="138"/>
  <c r="L61" i="138"/>
  <c r="K61" i="138"/>
  <c r="J61" i="138"/>
  <c r="I61" i="138"/>
  <c r="H61" i="138"/>
  <c r="G61" i="138"/>
  <c r="F61" i="138"/>
  <c r="H60" i="138"/>
  <c r="G60" i="138"/>
  <c r="F60" i="138"/>
  <c r="N49" i="138"/>
  <c r="M49" i="138"/>
  <c r="L49" i="138"/>
  <c r="K49" i="138"/>
  <c r="J49" i="138"/>
  <c r="I49" i="138"/>
  <c r="H49" i="138"/>
  <c r="G49" i="138"/>
  <c r="F49" i="138"/>
  <c r="H48" i="138"/>
  <c r="G48" i="138"/>
  <c r="F48" i="138"/>
  <c r="N37" i="138"/>
  <c r="M37" i="138"/>
  <c r="L37" i="138"/>
  <c r="K37" i="138"/>
  <c r="J37" i="138"/>
  <c r="I37" i="138"/>
  <c r="H37" i="138"/>
  <c r="G37" i="138"/>
  <c r="F37" i="138"/>
  <c r="H36" i="138"/>
  <c r="G36" i="138"/>
  <c r="F36" i="138"/>
  <c r="N25" i="138"/>
  <c r="M25" i="138"/>
  <c r="L25" i="138"/>
  <c r="K25" i="138"/>
  <c r="J25" i="138"/>
  <c r="I25" i="138"/>
  <c r="H25" i="138"/>
  <c r="G25" i="138"/>
  <c r="F25" i="138"/>
  <c r="H24" i="138"/>
  <c r="G24" i="138"/>
  <c r="F24" i="138"/>
  <c r="K94" i="133"/>
  <c r="J94" i="133"/>
  <c r="I94" i="133"/>
  <c r="H94" i="133"/>
  <c r="G94" i="133"/>
  <c r="F94" i="133"/>
  <c r="H93" i="133"/>
  <c r="G93" i="133"/>
  <c r="F93" i="133"/>
  <c r="K91" i="133"/>
  <c r="J91" i="133"/>
  <c r="I91" i="133"/>
  <c r="H91" i="133"/>
  <c r="G91" i="133"/>
  <c r="F91" i="133"/>
  <c r="H90" i="133"/>
  <c r="G90" i="133"/>
  <c r="F90" i="133"/>
  <c r="K88" i="133"/>
  <c r="J88" i="133"/>
  <c r="I88" i="133"/>
  <c r="H88" i="133"/>
  <c r="G88" i="133"/>
  <c r="F88" i="133"/>
  <c r="H87" i="133"/>
  <c r="G87" i="133"/>
  <c r="F87" i="133"/>
  <c r="K82" i="133"/>
  <c r="J82" i="133"/>
  <c r="I82" i="133"/>
  <c r="H82" i="133"/>
  <c r="G82" i="133"/>
  <c r="F82" i="133"/>
  <c r="H81" i="133"/>
  <c r="G81" i="133"/>
  <c r="F81" i="133"/>
  <c r="K61" i="133"/>
  <c r="J61" i="133"/>
  <c r="I61" i="133"/>
  <c r="H61" i="133"/>
  <c r="G61" i="133"/>
  <c r="F61" i="133"/>
  <c r="H60" i="133"/>
  <c r="G60" i="133"/>
  <c r="F60" i="133"/>
  <c r="K49" i="133"/>
  <c r="J49" i="133"/>
  <c r="I49" i="133"/>
  <c r="H49" i="133"/>
  <c r="G49" i="133"/>
  <c r="F49" i="133"/>
  <c r="H48" i="133"/>
  <c r="G48" i="133"/>
  <c r="F48" i="133"/>
  <c r="K37" i="133"/>
  <c r="J37" i="133"/>
  <c r="I37" i="133"/>
  <c r="H37" i="133"/>
  <c r="G37" i="133"/>
  <c r="F37" i="133"/>
  <c r="H36" i="133"/>
  <c r="G36" i="133"/>
  <c r="F36" i="133"/>
  <c r="K25" i="133"/>
  <c r="J25" i="133"/>
  <c r="I25" i="133"/>
  <c r="H25" i="133"/>
  <c r="G25" i="133"/>
  <c r="F25" i="133"/>
  <c r="H24" i="133"/>
  <c r="G24" i="133"/>
  <c r="F24" i="133"/>
  <c r="L200" i="120"/>
  <c r="N200" i="120" s="1"/>
  <c r="AU166" i="120"/>
  <c r="BN166" i="120" s="1"/>
  <c r="BP166" i="120" s="1"/>
  <c r="AB166" i="120"/>
  <c r="H82" i="128"/>
  <c r="G82" i="128"/>
  <c r="F82" i="128"/>
  <c r="Q81" i="128"/>
  <c r="Q81" i="133" s="1"/>
  <c r="Q81" i="138" s="1"/>
  <c r="P81" i="128"/>
  <c r="P81" i="133" s="1"/>
  <c r="P81" i="138" s="1"/>
  <c r="O81" i="128"/>
  <c r="O81" i="133" s="1"/>
  <c r="O81" i="138" s="1"/>
  <c r="N81" i="128"/>
  <c r="N81" i="133" s="1"/>
  <c r="N81" i="138" s="1"/>
  <c r="M81" i="128"/>
  <c r="M81" i="133" s="1"/>
  <c r="M81" i="138" s="1"/>
  <c r="L81" i="128"/>
  <c r="L81" i="133" s="1"/>
  <c r="L81" i="138" s="1"/>
  <c r="K81" i="128"/>
  <c r="K81" i="138" s="1"/>
  <c r="J81" i="128"/>
  <c r="I81" i="128"/>
  <c r="H81" i="128"/>
  <c r="G81" i="128"/>
  <c r="F81" i="128"/>
  <c r="H61" i="128"/>
  <c r="G61" i="128"/>
  <c r="F61" i="128"/>
  <c r="Q60" i="128"/>
  <c r="Q60" i="133" s="1"/>
  <c r="Q60" i="138" s="1"/>
  <c r="P60" i="128"/>
  <c r="P60" i="133" s="1"/>
  <c r="P60" i="138" s="1"/>
  <c r="O60" i="128"/>
  <c r="O60" i="133" s="1"/>
  <c r="O60" i="138" s="1"/>
  <c r="N60" i="128"/>
  <c r="N60" i="133" s="1"/>
  <c r="N60" i="138" s="1"/>
  <c r="M60" i="128"/>
  <c r="M60" i="133" s="1"/>
  <c r="M60" i="138" s="1"/>
  <c r="L60" i="128"/>
  <c r="L60" i="133" s="1"/>
  <c r="L60" i="138" s="1"/>
  <c r="K60" i="128"/>
  <c r="K60" i="138" s="1"/>
  <c r="J60" i="128"/>
  <c r="J60" i="133" s="1"/>
  <c r="I60" i="128"/>
  <c r="H60" i="128"/>
  <c r="G60" i="128"/>
  <c r="F60" i="128"/>
  <c r="H49" i="128"/>
  <c r="G49" i="128"/>
  <c r="F49" i="128"/>
  <c r="Q48" i="128"/>
  <c r="Q48" i="133" s="1"/>
  <c r="Q48" i="138" s="1"/>
  <c r="P48" i="128"/>
  <c r="P48" i="133" s="1"/>
  <c r="P48" i="138" s="1"/>
  <c r="O48" i="128"/>
  <c r="O48" i="133" s="1"/>
  <c r="O48" i="138" s="1"/>
  <c r="N48" i="128"/>
  <c r="N48" i="133" s="1"/>
  <c r="N48" i="138" s="1"/>
  <c r="M48" i="128"/>
  <c r="M48" i="133" s="1"/>
  <c r="M48" i="138" s="1"/>
  <c r="L48" i="128"/>
  <c r="L48" i="133" s="1"/>
  <c r="L48" i="138" s="1"/>
  <c r="K48" i="128"/>
  <c r="J48" i="128"/>
  <c r="J48" i="133" s="1"/>
  <c r="I48" i="128"/>
  <c r="I48" i="138" s="1"/>
  <c r="H48" i="128"/>
  <c r="G48" i="128"/>
  <c r="F48" i="128"/>
  <c r="H37" i="128"/>
  <c r="G37" i="128"/>
  <c r="F37" i="128"/>
  <c r="Q36" i="128"/>
  <c r="Q36" i="133" s="1"/>
  <c r="Q36" i="138" s="1"/>
  <c r="P36" i="128"/>
  <c r="P36" i="133" s="1"/>
  <c r="P36" i="138" s="1"/>
  <c r="O36" i="128"/>
  <c r="O36" i="133" s="1"/>
  <c r="O36" i="138" s="1"/>
  <c r="N36" i="128"/>
  <c r="N36" i="133" s="1"/>
  <c r="N36" i="138" s="1"/>
  <c r="M36" i="128"/>
  <c r="M36" i="133" s="1"/>
  <c r="M36" i="138" s="1"/>
  <c r="L36" i="128"/>
  <c r="L36" i="133" s="1"/>
  <c r="L36" i="138" s="1"/>
  <c r="K36" i="128"/>
  <c r="J36" i="128"/>
  <c r="J36" i="138" s="1"/>
  <c r="I36" i="128"/>
  <c r="I36" i="138" s="1"/>
  <c r="H36" i="128"/>
  <c r="G36" i="128"/>
  <c r="F36" i="128"/>
  <c r="H25" i="128"/>
  <c r="G25" i="128"/>
  <c r="F25" i="128"/>
  <c r="Q24" i="128"/>
  <c r="Q24" i="133" s="1"/>
  <c r="Q24" i="138" s="1"/>
  <c r="P24" i="128"/>
  <c r="P24" i="133" s="1"/>
  <c r="P24" i="138" s="1"/>
  <c r="O24" i="128"/>
  <c r="O24" i="133" s="1"/>
  <c r="O24" i="138" s="1"/>
  <c r="N24" i="128"/>
  <c r="N24" i="133" s="1"/>
  <c r="N24" i="138" s="1"/>
  <c r="M24" i="128"/>
  <c r="M24" i="133" s="1"/>
  <c r="M24" i="138" s="1"/>
  <c r="L24" i="128"/>
  <c r="L24" i="133" s="1"/>
  <c r="L24" i="138" s="1"/>
  <c r="K24" i="128"/>
  <c r="K24" i="138" s="1"/>
  <c r="J24" i="128"/>
  <c r="I24" i="128"/>
  <c r="I24" i="133" s="1"/>
  <c r="H24" i="128"/>
  <c r="G24" i="128"/>
  <c r="F24" i="128"/>
  <c r="H94" i="128"/>
  <c r="G94" i="128"/>
  <c r="F94" i="128"/>
  <c r="Q93" i="128"/>
  <c r="Q93" i="133" s="1"/>
  <c r="Q93" i="138" s="1"/>
  <c r="P93" i="128"/>
  <c r="P93" i="133" s="1"/>
  <c r="P93" i="138" s="1"/>
  <c r="O93" i="128"/>
  <c r="O93" i="133" s="1"/>
  <c r="O93" i="138" s="1"/>
  <c r="N93" i="128"/>
  <c r="N93" i="133" s="1"/>
  <c r="N93" i="138" s="1"/>
  <c r="M93" i="128"/>
  <c r="M93" i="133" s="1"/>
  <c r="M93" i="138" s="1"/>
  <c r="L93" i="128"/>
  <c r="L93" i="133" s="1"/>
  <c r="L93" i="138" s="1"/>
  <c r="K93" i="128"/>
  <c r="K93" i="133" s="1"/>
  <c r="J93" i="128"/>
  <c r="J93" i="138" s="1"/>
  <c r="I93" i="128"/>
  <c r="H93" i="128"/>
  <c r="G93" i="128"/>
  <c r="F93" i="128"/>
  <c r="H91" i="128"/>
  <c r="G91" i="128"/>
  <c r="F91" i="128"/>
  <c r="Q90" i="128"/>
  <c r="Q90" i="133" s="1"/>
  <c r="Q90" i="138" s="1"/>
  <c r="P90" i="128"/>
  <c r="P90" i="133" s="1"/>
  <c r="P90" i="138" s="1"/>
  <c r="O90" i="128"/>
  <c r="O90" i="133" s="1"/>
  <c r="O90" i="138" s="1"/>
  <c r="N90" i="128"/>
  <c r="N90" i="133" s="1"/>
  <c r="N90" i="138" s="1"/>
  <c r="M90" i="128"/>
  <c r="M90" i="133" s="1"/>
  <c r="M90" i="138" s="1"/>
  <c r="L90" i="128"/>
  <c r="L90" i="133" s="1"/>
  <c r="L90" i="138" s="1"/>
  <c r="K90" i="128"/>
  <c r="J90" i="128"/>
  <c r="J90" i="133" s="1"/>
  <c r="I90" i="128"/>
  <c r="I90" i="138" s="1"/>
  <c r="H90" i="128"/>
  <c r="G90" i="128"/>
  <c r="F90" i="128"/>
  <c r="H88" i="128"/>
  <c r="G88" i="128"/>
  <c r="F88" i="128"/>
  <c r="Q87" i="128"/>
  <c r="Q87" i="133" s="1"/>
  <c r="Q87" i="138" s="1"/>
  <c r="P87" i="128"/>
  <c r="P87" i="133" s="1"/>
  <c r="P87" i="138" s="1"/>
  <c r="O87" i="128"/>
  <c r="O87" i="133" s="1"/>
  <c r="O87" i="138" s="1"/>
  <c r="N87" i="128"/>
  <c r="N87" i="133" s="1"/>
  <c r="N87" i="138" s="1"/>
  <c r="M87" i="128"/>
  <c r="M87" i="133" s="1"/>
  <c r="M87" i="138" s="1"/>
  <c r="L87" i="128"/>
  <c r="L87" i="133" s="1"/>
  <c r="L87" i="138" s="1"/>
  <c r="K87" i="128"/>
  <c r="J87" i="128"/>
  <c r="I87" i="128"/>
  <c r="I87" i="133" s="1"/>
  <c r="H87" i="128"/>
  <c r="G87" i="128"/>
  <c r="F87" i="128"/>
  <c r="Q39" i="137"/>
  <c r="Q32" i="137"/>
  <c r="Q28" i="137"/>
  <c r="Q24" i="137"/>
  <c r="Q20" i="137"/>
  <c r="N42" i="132"/>
  <c r="N42" i="137" s="1"/>
  <c r="N39" i="132"/>
  <c r="N39" i="137" s="1"/>
  <c r="N32" i="132"/>
  <c r="N32" i="137" s="1"/>
  <c r="N28" i="132"/>
  <c r="N28" i="137" s="1"/>
  <c r="N24" i="132"/>
  <c r="N24" i="137" s="1"/>
  <c r="N20" i="132"/>
  <c r="N20" i="137" s="1"/>
  <c r="K39" i="127"/>
  <c r="K39" i="132" s="1"/>
  <c r="K39" i="137" s="1"/>
  <c r="K32" i="127"/>
  <c r="K32" i="132" s="1"/>
  <c r="K32" i="137" s="1"/>
  <c r="K28" i="127"/>
  <c r="K28" i="132" s="1"/>
  <c r="K28" i="137" s="1"/>
  <c r="K24" i="127"/>
  <c r="K24" i="132" s="1"/>
  <c r="K24" i="137" s="1"/>
  <c r="K20" i="127"/>
  <c r="K20" i="132" s="1"/>
  <c r="K20" i="137" s="1"/>
  <c r="D45" i="125"/>
  <c r="D43" i="125"/>
  <c r="BN144" i="120"/>
  <c r="AU144" i="120"/>
  <c r="AW144" i="120" s="1"/>
  <c r="AB144" i="120"/>
  <c r="AD144" i="120" s="1"/>
  <c r="BN100" i="120"/>
  <c r="AU100" i="120"/>
  <c r="AB100" i="120"/>
  <c r="AD100" i="120" s="1"/>
  <c r="AB122" i="120"/>
  <c r="AU122" i="120" s="1"/>
  <c r="BN78" i="120"/>
  <c r="AU78" i="120"/>
  <c r="AW78" i="120" s="1"/>
  <c r="AB78" i="120"/>
  <c r="AD78" i="120" s="1"/>
  <c r="P11" i="136"/>
  <c r="I11" i="136"/>
  <c r="C11" i="137" s="1"/>
  <c r="C10" i="138" s="1"/>
  <c r="P11" i="131"/>
  <c r="I11" i="131"/>
  <c r="C11" i="134" s="1"/>
  <c r="P11" i="126"/>
  <c r="G11" i="129" s="1"/>
  <c r="H39" i="122"/>
  <c r="H39" i="127" s="1"/>
  <c r="H39" i="132" s="1"/>
  <c r="H39" i="137" s="1"/>
  <c r="H32" i="122"/>
  <c r="H32" i="127" s="1"/>
  <c r="H28" i="122"/>
  <c r="H28" i="127" s="1"/>
  <c r="H24" i="122"/>
  <c r="H24" i="127" s="1"/>
  <c r="H24" i="132" s="1"/>
  <c r="H24" i="137" s="1"/>
  <c r="H18" i="139"/>
  <c r="G18" i="139"/>
  <c r="F18" i="139"/>
  <c r="E18" i="139"/>
  <c r="P92" i="138"/>
  <c r="O92" i="138"/>
  <c r="N92" i="138"/>
  <c r="M92" i="138"/>
  <c r="L92" i="138"/>
  <c r="K92" i="138"/>
  <c r="J92" i="138"/>
  <c r="I92" i="138"/>
  <c r="G92" i="138"/>
  <c r="F92" i="138"/>
  <c r="P89" i="138"/>
  <c r="O89" i="138"/>
  <c r="N89" i="138"/>
  <c r="M89" i="138"/>
  <c r="L89" i="138"/>
  <c r="K89" i="138"/>
  <c r="J89" i="138"/>
  <c r="I89" i="138"/>
  <c r="H89" i="138"/>
  <c r="G89" i="138"/>
  <c r="F89" i="138"/>
  <c r="P86" i="138"/>
  <c r="O86" i="138"/>
  <c r="N86" i="138"/>
  <c r="M86" i="138"/>
  <c r="L86" i="138"/>
  <c r="K86" i="138"/>
  <c r="J86" i="138"/>
  <c r="I86" i="138"/>
  <c r="G86" i="138"/>
  <c r="F86" i="138"/>
  <c r="Q83" i="138"/>
  <c r="P83" i="138"/>
  <c r="O83" i="138"/>
  <c r="N83" i="138"/>
  <c r="M83" i="138"/>
  <c r="L83" i="138"/>
  <c r="K83" i="138"/>
  <c r="J83" i="138"/>
  <c r="I83" i="138"/>
  <c r="G83" i="138"/>
  <c r="F83" i="138"/>
  <c r="Q80" i="138"/>
  <c r="P80" i="138"/>
  <c r="O80" i="138"/>
  <c r="N80" i="138"/>
  <c r="M80" i="138"/>
  <c r="L80" i="138"/>
  <c r="K80" i="138"/>
  <c r="J80" i="138"/>
  <c r="I80" i="138"/>
  <c r="H80" i="138"/>
  <c r="G80" i="138"/>
  <c r="F80" i="138"/>
  <c r="Q77" i="138"/>
  <c r="P77" i="138"/>
  <c r="O77" i="138"/>
  <c r="N77" i="138"/>
  <c r="M77" i="138"/>
  <c r="L77" i="138"/>
  <c r="K77" i="138"/>
  <c r="J77" i="138"/>
  <c r="I77" i="138"/>
  <c r="H77" i="138"/>
  <c r="G77" i="138"/>
  <c r="F77" i="138"/>
  <c r="Q74" i="138"/>
  <c r="P74" i="138"/>
  <c r="O74" i="138"/>
  <c r="N74" i="138"/>
  <c r="M74" i="138"/>
  <c r="L74" i="138"/>
  <c r="K74" i="138"/>
  <c r="J74" i="138"/>
  <c r="I74" i="138"/>
  <c r="G74" i="138"/>
  <c r="F74" i="138"/>
  <c r="Q71" i="138"/>
  <c r="P71" i="138"/>
  <c r="O71" i="138"/>
  <c r="N71" i="138"/>
  <c r="M71" i="138"/>
  <c r="L71" i="138"/>
  <c r="K71" i="138"/>
  <c r="J71" i="138"/>
  <c r="I71" i="138"/>
  <c r="G71" i="138"/>
  <c r="F71" i="138"/>
  <c r="Q68" i="138"/>
  <c r="P68" i="138"/>
  <c r="O68" i="138"/>
  <c r="N68" i="138"/>
  <c r="M68" i="138"/>
  <c r="L68" i="138"/>
  <c r="K68" i="138"/>
  <c r="J68" i="138"/>
  <c r="I68" i="138"/>
  <c r="H68" i="138"/>
  <c r="G68" i="138"/>
  <c r="F68" i="138"/>
  <c r="Q65" i="138"/>
  <c r="P65" i="138"/>
  <c r="O65" i="138"/>
  <c r="N65" i="138"/>
  <c r="M65" i="138"/>
  <c r="L65" i="138"/>
  <c r="K65" i="138"/>
  <c r="J65" i="138"/>
  <c r="I65" i="138"/>
  <c r="G65" i="138"/>
  <c r="F65" i="138"/>
  <c r="Q62" i="138"/>
  <c r="P62" i="138"/>
  <c r="O62" i="138"/>
  <c r="N62" i="138"/>
  <c r="M62" i="138"/>
  <c r="L62" i="138"/>
  <c r="K62" i="138"/>
  <c r="J62" i="138"/>
  <c r="I62" i="138"/>
  <c r="G62" i="138"/>
  <c r="F62" i="138"/>
  <c r="Q59" i="138"/>
  <c r="P59" i="138"/>
  <c r="O59" i="138"/>
  <c r="N59" i="138"/>
  <c r="M59" i="138"/>
  <c r="L59" i="138"/>
  <c r="K59" i="138"/>
  <c r="J59" i="138"/>
  <c r="I59" i="138"/>
  <c r="H59" i="138"/>
  <c r="G59" i="138"/>
  <c r="F59" i="138"/>
  <c r="Q56" i="138"/>
  <c r="P56" i="138"/>
  <c r="O56" i="138"/>
  <c r="N56" i="138"/>
  <c r="M56" i="138"/>
  <c r="L56" i="138"/>
  <c r="K56" i="138"/>
  <c r="J56" i="138"/>
  <c r="I56" i="138"/>
  <c r="H56" i="138"/>
  <c r="G56" i="138"/>
  <c r="F56" i="138"/>
  <c r="Q53" i="138"/>
  <c r="P53" i="138"/>
  <c r="O53" i="138"/>
  <c r="N53" i="138"/>
  <c r="M53" i="138"/>
  <c r="L53" i="138"/>
  <c r="K53" i="138"/>
  <c r="J53" i="138"/>
  <c r="I53" i="138"/>
  <c r="G53" i="138"/>
  <c r="F53" i="138"/>
  <c r="Q50" i="138"/>
  <c r="P50" i="138"/>
  <c r="O50" i="138"/>
  <c r="N50" i="138"/>
  <c r="M50" i="138"/>
  <c r="L50" i="138"/>
  <c r="K50" i="138"/>
  <c r="J50" i="138"/>
  <c r="I50" i="138"/>
  <c r="G50" i="138"/>
  <c r="F50" i="138"/>
  <c r="Q47" i="138"/>
  <c r="P47" i="138"/>
  <c r="O47" i="138"/>
  <c r="N47" i="138"/>
  <c r="M47" i="138"/>
  <c r="L47" i="138"/>
  <c r="K47" i="138"/>
  <c r="J47" i="138"/>
  <c r="I47" i="138"/>
  <c r="H47" i="138"/>
  <c r="G47" i="138"/>
  <c r="F47" i="138"/>
  <c r="Q44" i="138"/>
  <c r="P44" i="138"/>
  <c r="O44" i="138"/>
  <c r="N44" i="138"/>
  <c r="M44" i="138"/>
  <c r="L44" i="138"/>
  <c r="K44" i="138"/>
  <c r="J44" i="138"/>
  <c r="I44" i="138"/>
  <c r="H44" i="138"/>
  <c r="G44" i="138"/>
  <c r="F44" i="138"/>
  <c r="Q41" i="138"/>
  <c r="P41" i="138"/>
  <c r="O41" i="138"/>
  <c r="N41" i="138"/>
  <c r="M41" i="138"/>
  <c r="L41" i="138"/>
  <c r="K41" i="138"/>
  <c r="J41" i="138"/>
  <c r="I41" i="138"/>
  <c r="G41" i="138"/>
  <c r="F41" i="138"/>
  <c r="Q38" i="138"/>
  <c r="P38" i="138"/>
  <c r="O38" i="138"/>
  <c r="N38" i="138"/>
  <c r="M38" i="138"/>
  <c r="L38" i="138"/>
  <c r="K38" i="138"/>
  <c r="J38" i="138"/>
  <c r="I38" i="138"/>
  <c r="G38" i="138"/>
  <c r="F38" i="138"/>
  <c r="Q35" i="138"/>
  <c r="P35" i="138"/>
  <c r="O35" i="138"/>
  <c r="N35" i="138"/>
  <c r="M35" i="138"/>
  <c r="L35" i="138"/>
  <c r="K35" i="138"/>
  <c r="J35" i="138"/>
  <c r="I35" i="138"/>
  <c r="G35" i="138"/>
  <c r="F35" i="138"/>
  <c r="Q32" i="138"/>
  <c r="P32" i="138"/>
  <c r="O32" i="138"/>
  <c r="N32" i="138"/>
  <c r="M32" i="138"/>
  <c r="L32" i="138"/>
  <c r="K32" i="138"/>
  <c r="J32" i="138"/>
  <c r="I32" i="138"/>
  <c r="H32" i="138"/>
  <c r="G32" i="138"/>
  <c r="F32" i="138"/>
  <c r="Q29" i="138"/>
  <c r="P29" i="138"/>
  <c r="O29" i="138"/>
  <c r="N29" i="138"/>
  <c r="M29" i="138"/>
  <c r="L29" i="138"/>
  <c r="K29" i="138"/>
  <c r="J29" i="138"/>
  <c r="I29" i="138"/>
  <c r="G29" i="138"/>
  <c r="F29" i="138"/>
  <c r="Q26" i="138"/>
  <c r="P26" i="138"/>
  <c r="O26" i="138"/>
  <c r="N26" i="138"/>
  <c r="M26" i="138"/>
  <c r="L26" i="138"/>
  <c r="K26" i="138"/>
  <c r="J26" i="138"/>
  <c r="I26" i="138"/>
  <c r="H26" i="138"/>
  <c r="G26" i="138"/>
  <c r="F26" i="138"/>
  <c r="Q23" i="138"/>
  <c r="P23" i="138"/>
  <c r="O23" i="138"/>
  <c r="N23" i="138"/>
  <c r="M23" i="138"/>
  <c r="L23" i="138"/>
  <c r="K23" i="138"/>
  <c r="J23" i="138"/>
  <c r="H23" i="138"/>
  <c r="G23" i="138"/>
  <c r="F23" i="138"/>
  <c r="Q20" i="138"/>
  <c r="P20" i="138"/>
  <c r="O20" i="138"/>
  <c r="M20" i="138"/>
  <c r="L20" i="138"/>
  <c r="K20" i="138"/>
  <c r="J20" i="138"/>
  <c r="I20" i="138"/>
  <c r="H20" i="138"/>
  <c r="G20" i="138"/>
  <c r="Q17" i="138"/>
  <c r="P17" i="138"/>
  <c r="O17" i="138"/>
  <c r="N17" i="138"/>
  <c r="M17" i="138"/>
  <c r="L17" i="138"/>
  <c r="K17" i="138"/>
  <c r="J17" i="138"/>
  <c r="I17" i="138"/>
  <c r="H17" i="138"/>
  <c r="G17" i="138"/>
  <c r="F17" i="138"/>
  <c r="D42" i="137"/>
  <c r="D21" i="137"/>
  <c r="D20" i="137"/>
  <c r="D19" i="137"/>
  <c r="D18" i="137"/>
  <c r="C72" i="136"/>
  <c r="C68" i="136"/>
  <c r="C65" i="136"/>
  <c r="C61" i="136"/>
  <c r="C57" i="136"/>
  <c r="C53" i="136"/>
  <c r="C49" i="136"/>
  <c r="C26" i="136"/>
  <c r="L24" i="136"/>
  <c r="I24" i="136"/>
  <c r="F24" i="136"/>
  <c r="L23" i="136"/>
  <c r="I23" i="136"/>
  <c r="F23" i="136"/>
  <c r="L22" i="136"/>
  <c r="I22" i="136"/>
  <c r="F22" i="136"/>
  <c r="L21" i="136"/>
  <c r="I21" i="136"/>
  <c r="F21" i="136"/>
  <c r="L20" i="136"/>
  <c r="I20" i="136"/>
  <c r="F20" i="136"/>
  <c r="L19" i="136"/>
  <c r="I19" i="136"/>
  <c r="F19" i="136"/>
  <c r="L18" i="136"/>
  <c r="I18" i="136"/>
  <c r="F18" i="136"/>
  <c r="D15" i="136"/>
  <c r="C15" i="136"/>
  <c r="C11" i="136"/>
  <c r="H18" i="134"/>
  <c r="G18" i="134"/>
  <c r="F18" i="134"/>
  <c r="E18" i="134"/>
  <c r="P92" i="133"/>
  <c r="O92" i="133"/>
  <c r="N92" i="133"/>
  <c r="M92" i="133"/>
  <c r="L92" i="133"/>
  <c r="K92" i="133"/>
  <c r="J92" i="133"/>
  <c r="I92" i="133"/>
  <c r="G92" i="133"/>
  <c r="F92" i="133"/>
  <c r="P89" i="133"/>
  <c r="O89" i="133"/>
  <c r="N89" i="133"/>
  <c r="M89" i="133"/>
  <c r="L89" i="133"/>
  <c r="K89" i="133"/>
  <c r="J89" i="133"/>
  <c r="I89" i="133"/>
  <c r="H89" i="133"/>
  <c r="G89" i="133"/>
  <c r="F89" i="133"/>
  <c r="P86" i="133"/>
  <c r="O86" i="133"/>
  <c r="N86" i="133"/>
  <c r="M86" i="133"/>
  <c r="L86" i="133"/>
  <c r="K86" i="133"/>
  <c r="J86" i="133"/>
  <c r="I86" i="133"/>
  <c r="G86" i="133"/>
  <c r="F86" i="133"/>
  <c r="Q83" i="133"/>
  <c r="P83" i="133"/>
  <c r="O83" i="133"/>
  <c r="N83" i="133"/>
  <c r="M83" i="133"/>
  <c r="L83" i="133"/>
  <c r="K83" i="133"/>
  <c r="J83" i="133"/>
  <c r="I83" i="133"/>
  <c r="G83" i="133"/>
  <c r="F83" i="133"/>
  <c r="Q80" i="133"/>
  <c r="P80" i="133"/>
  <c r="O80" i="133"/>
  <c r="N80" i="133"/>
  <c r="M80" i="133"/>
  <c r="L80" i="133"/>
  <c r="K80" i="133"/>
  <c r="J80" i="133"/>
  <c r="I80" i="133"/>
  <c r="H80" i="133"/>
  <c r="G80" i="133"/>
  <c r="F80" i="133"/>
  <c r="Q77" i="133"/>
  <c r="P77" i="133"/>
  <c r="O77" i="133"/>
  <c r="N77" i="133"/>
  <c r="M77" i="133"/>
  <c r="L77" i="133"/>
  <c r="K77" i="133"/>
  <c r="J77" i="133"/>
  <c r="I77" i="133"/>
  <c r="H77" i="133"/>
  <c r="G77" i="133"/>
  <c r="F77" i="133"/>
  <c r="Q74" i="133"/>
  <c r="P74" i="133"/>
  <c r="O74" i="133"/>
  <c r="N74" i="133"/>
  <c r="M74" i="133"/>
  <c r="L74" i="133"/>
  <c r="K74" i="133"/>
  <c r="J74" i="133"/>
  <c r="I74" i="133"/>
  <c r="G74" i="133"/>
  <c r="F74" i="133"/>
  <c r="Q71" i="133"/>
  <c r="P71" i="133"/>
  <c r="O71" i="133"/>
  <c r="N71" i="133"/>
  <c r="M71" i="133"/>
  <c r="L71" i="133"/>
  <c r="K71" i="133"/>
  <c r="J71" i="133"/>
  <c r="I71" i="133"/>
  <c r="G71" i="133"/>
  <c r="F71" i="133"/>
  <c r="Q68" i="133"/>
  <c r="P68" i="133"/>
  <c r="O68" i="133"/>
  <c r="N68" i="133"/>
  <c r="M68" i="133"/>
  <c r="L68" i="133"/>
  <c r="K68" i="133"/>
  <c r="J68" i="133"/>
  <c r="I68" i="133"/>
  <c r="H68" i="133"/>
  <c r="G68" i="133"/>
  <c r="F68" i="133"/>
  <c r="Q65" i="133"/>
  <c r="P65" i="133"/>
  <c r="O65" i="133"/>
  <c r="N65" i="133"/>
  <c r="M65" i="133"/>
  <c r="L65" i="133"/>
  <c r="K65" i="133"/>
  <c r="J65" i="133"/>
  <c r="I65" i="133"/>
  <c r="G65" i="133"/>
  <c r="F65" i="133"/>
  <c r="Q62" i="133"/>
  <c r="P62" i="133"/>
  <c r="O62" i="133"/>
  <c r="N62" i="133"/>
  <c r="M62" i="133"/>
  <c r="L62" i="133"/>
  <c r="K62" i="133"/>
  <c r="J62" i="133"/>
  <c r="I62" i="133"/>
  <c r="G62" i="133"/>
  <c r="F62" i="133"/>
  <c r="Q59" i="133"/>
  <c r="P59" i="133"/>
  <c r="O59" i="133"/>
  <c r="N59" i="133"/>
  <c r="M59" i="133"/>
  <c r="L59" i="133"/>
  <c r="K59" i="133"/>
  <c r="J59" i="133"/>
  <c r="I59" i="133"/>
  <c r="H59" i="133"/>
  <c r="G59" i="133"/>
  <c r="F59" i="133"/>
  <c r="Q56" i="133"/>
  <c r="P56" i="133"/>
  <c r="O56" i="133"/>
  <c r="N56" i="133"/>
  <c r="M56" i="133"/>
  <c r="L56" i="133"/>
  <c r="K56" i="133"/>
  <c r="J56" i="133"/>
  <c r="I56" i="133"/>
  <c r="H56" i="133"/>
  <c r="G56" i="133"/>
  <c r="F56" i="133"/>
  <c r="Q53" i="133"/>
  <c r="P53" i="133"/>
  <c r="O53" i="133"/>
  <c r="N53" i="133"/>
  <c r="M53" i="133"/>
  <c r="L53" i="133"/>
  <c r="K53" i="133"/>
  <c r="J53" i="133"/>
  <c r="I53" i="133"/>
  <c r="G53" i="133"/>
  <c r="F53" i="133"/>
  <c r="Q50" i="133"/>
  <c r="P50" i="133"/>
  <c r="O50" i="133"/>
  <c r="N50" i="133"/>
  <c r="M50" i="133"/>
  <c r="L50" i="133"/>
  <c r="K50" i="133"/>
  <c r="J50" i="133"/>
  <c r="I50" i="133"/>
  <c r="G50" i="133"/>
  <c r="F50" i="133"/>
  <c r="Q47" i="133"/>
  <c r="P47" i="133"/>
  <c r="O47" i="133"/>
  <c r="N47" i="133"/>
  <c r="M47" i="133"/>
  <c r="L47" i="133"/>
  <c r="K47" i="133"/>
  <c r="J47" i="133"/>
  <c r="I47" i="133"/>
  <c r="H47" i="133"/>
  <c r="G47" i="133"/>
  <c r="F47" i="133"/>
  <c r="Q44" i="133"/>
  <c r="P44" i="133"/>
  <c r="O44" i="133"/>
  <c r="N44" i="133"/>
  <c r="M44" i="133"/>
  <c r="L44" i="133"/>
  <c r="K44" i="133"/>
  <c r="J44" i="133"/>
  <c r="I44" i="133"/>
  <c r="H44" i="133"/>
  <c r="G44" i="133"/>
  <c r="F44" i="133"/>
  <c r="Q41" i="133"/>
  <c r="P41" i="133"/>
  <c r="O41" i="133"/>
  <c r="N41" i="133"/>
  <c r="M41" i="133"/>
  <c r="L41" i="133"/>
  <c r="K41" i="133"/>
  <c r="J41" i="133"/>
  <c r="I41" i="133"/>
  <c r="G41" i="133"/>
  <c r="F41" i="133"/>
  <c r="Q38" i="133"/>
  <c r="P38" i="133"/>
  <c r="O38" i="133"/>
  <c r="N38" i="133"/>
  <c r="M38" i="133"/>
  <c r="L38" i="133"/>
  <c r="K38" i="133"/>
  <c r="J38" i="133"/>
  <c r="I38" i="133"/>
  <c r="G38" i="133"/>
  <c r="F38" i="133"/>
  <c r="Q35" i="133"/>
  <c r="P35" i="133"/>
  <c r="O35" i="133"/>
  <c r="N35" i="133"/>
  <c r="M35" i="133"/>
  <c r="L35" i="133"/>
  <c r="K35" i="133"/>
  <c r="J35" i="133"/>
  <c r="I35" i="133"/>
  <c r="G35" i="133"/>
  <c r="F35" i="133"/>
  <c r="Q32" i="133"/>
  <c r="P32" i="133"/>
  <c r="O32" i="133"/>
  <c r="N32" i="133"/>
  <c r="M32" i="133"/>
  <c r="L32" i="133"/>
  <c r="K32" i="133"/>
  <c r="J32" i="133"/>
  <c r="I32" i="133"/>
  <c r="H32" i="133"/>
  <c r="G32" i="133"/>
  <c r="F32" i="133"/>
  <c r="Q29" i="133"/>
  <c r="P29" i="133"/>
  <c r="O29" i="133"/>
  <c r="N29" i="133"/>
  <c r="M29" i="133"/>
  <c r="L29" i="133"/>
  <c r="K29" i="133"/>
  <c r="J29" i="133"/>
  <c r="I29" i="133"/>
  <c r="G29" i="133"/>
  <c r="F29" i="133"/>
  <c r="Q26" i="133"/>
  <c r="P26" i="133"/>
  <c r="O26" i="133"/>
  <c r="N26" i="133"/>
  <c r="M26" i="133"/>
  <c r="L26" i="133"/>
  <c r="K26" i="133"/>
  <c r="J26" i="133"/>
  <c r="I26" i="133"/>
  <c r="H26" i="133"/>
  <c r="G26" i="133"/>
  <c r="F26" i="133"/>
  <c r="Q23" i="133"/>
  <c r="P23" i="133"/>
  <c r="O23" i="133"/>
  <c r="N23" i="133"/>
  <c r="M23" i="133"/>
  <c r="L23" i="133"/>
  <c r="K23" i="133"/>
  <c r="J23" i="133"/>
  <c r="H23" i="133"/>
  <c r="G23" i="133"/>
  <c r="F23" i="133"/>
  <c r="Q20" i="133"/>
  <c r="P20" i="133"/>
  <c r="O20" i="133"/>
  <c r="M20" i="133"/>
  <c r="L20" i="133"/>
  <c r="K20" i="133"/>
  <c r="J20" i="133"/>
  <c r="I20" i="133"/>
  <c r="H20" i="133"/>
  <c r="G20" i="133"/>
  <c r="Q17" i="133"/>
  <c r="P17" i="133"/>
  <c r="O17" i="133"/>
  <c r="N17" i="133"/>
  <c r="M17" i="133"/>
  <c r="L17" i="133"/>
  <c r="K17" i="133"/>
  <c r="J17" i="133"/>
  <c r="I17" i="133"/>
  <c r="H17" i="133"/>
  <c r="G17" i="133"/>
  <c r="F17" i="133"/>
  <c r="D42" i="132"/>
  <c r="D21" i="132"/>
  <c r="D20" i="132"/>
  <c r="D19" i="132"/>
  <c r="D18" i="132"/>
  <c r="C72" i="131"/>
  <c r="C68" i="131"/>
  <c r="C65" i="131"/>
  <c r="C61" i="131"/>
  <c r="C57" i="131"/>
  <c r="C53" i="131"/>
  <c r="C49" i="131"/>
  <c r="C26" i="131"/>
  <c r="L24" i="131"/>
  <c r="I24" i="131"/>
  <c r="F24" i="131"/>
  <c r="L23" i="131"/>
  <c r="I23" i="131"/>
  <c r="F23" i="131"/>
  <c r="L22" i="131"/>
  <c r="I22" i="131"/>
  <c r="F22" i="131"/>
  <c r="L21" i="131"/>
  <c r="I21" i="131"/>
  <c r="F21" i="131"/>
  <c r="L20" i="131"/>
  <c r="I20" i="131"/>
  <c r="F20" i="131"/>
  <c r="L19" i="131"/>
  <c r="I19" i="131"/>
  <c r="F19" i="131"/>
  <c r="L18" i="131"/>
  <c r="I18" i="131"/>
  <c r="F18" i="131"/>
  <c r="D15" i="131"/>
  <c r="C15" i="131"/>
  <c r="C11" i="131"/>
  <c r="H18" i="129"/>
  <c r="G18" i="129"/>
  <c r="F18" i="129"/>
  <c r="E18" i="129"/>
  <c r="P92" i="128"/>
  <c r="O92" i="128"/>
  <c r="N92" i="128"/>
  <c r="M92" i="128"/>
  <c r="L92" i="128"/>
  <c r="K92" i="128"/>
  <c r="J92" i="128"/>
  <c r="I92" i="128"/>
  <c r="G92" i="128"/>
  <c r="F92" i="128"/>
  <c r="P89" i="128"/>
  <c r="O89" i="128"/>
  <c r="N89" i="128"/>
  <c r="M89" i="128"/>
  <c r="L89" i="128"/>
  <c r="K89" i="128"/>
  <c r="J89" i="128"/>
  <c r="I89" i="128"/>
  <c r="H89" i="128"/>
  <c r="G89" i="128"/>
  <c r="F89" i="128"/>
  <c r="P86" i="128"/>
  <c r="O86" i="128"/>
  <c r="N86" i="128"/>
  <c r="M86" i="128"/>
  <c r="L86" i="128"/>
  <c r="K86" i="128"/>
  <c r="J86" i="128"/>
  <c r="I86" i="128"/>
  <c r="G86" i="128"/>
  <c r="F86" i="128"/>
  <c r="Q83" i="128"/>
  <c r="P83" i="128"/>
  <c r="O83" i="128"/>
  <c r="N83" i="128"/>
  <c r="M83" i="128"/>
  <c r="L83" i="128"/>
  <c r="K83" i="128"/>
  <c r="J83" i="128"/>
  <c r="I83" i="128"/>
  <c r="G83" i="128"/>
  <c r="F83" i="128"/>
  <c r="Q80" i="128"/>
  <c r="P80" i="128"/>
  <c r="O80" i="128"/>
  <c r="N80" i="128"/>
  <c r="M80" i="128"/>
  <c r="L80" i="128"/>
  <c r="K80" i="128"/>
  <c r="J80" i="128"/>
  <c r="I80" i="128"/>
  <c r="H80" i="128"/>
  <c r="G80" i="128"/>
  <c r="F80" i="128"/>
  <c r="Q77" i="128"/>
  <c r="P77" i="128"/>
  <c r="O77" i="128"/>
  <c r="N77" i="128"/>
  <c r="M77" i="128"/>
  <c r="L77" i="128"/>
  <c r="K77" i="128"/>
  <c r="J77" i="128"/>
  <c r="I77" i="128"/>
  <c r="H77" i="128"/>
  <c r="G77" i="128"/>
  <c r="F77" i="128"/>
  <c r="Q74" i="128"/>
  <c r="P74" i="128"/>
  <c r="O74" i="128"/>
  <c r="N74" i="128"/>
  <c r="M74" i="128"/>
  <c r="L74" i="128"/>
  <c r="K74" i="128"/>
  <c r="J74" i="128"/>
  <c r="I74" i="128"/>
  <c r="G74" i="128"/>
  <c r="F74" i="128"/>
  <c r="Q71" i="128"/>
  <c r="P71" i="128"/>
  <c r="O71" i="128"/>
  <c r="N71" i="128"/>
  <c r="M71" i="128"/>
  <c r="L71" i="128"/>
  <c r="K71" i="128"/>
  <c r="J71" i="128"/>
  <c r="I71" i="128"/>
  <c r="G71" i="128"/>
  <c r="F71" i="128"/>
  <c r="Q68" i="128"/>
  <c r="P68" i="128"/>
  <c r="O68" i="128"/>
  <c r="N68" i="128"/>
  <c r="M68" i="128"/>
  <c r="L68" i="128"/>
  <c r="K68" i="128"/>
  <c r="J68" i="128"/>
  <c r="I68" i="128"/>
  <c r="H68" i="128"/>
  <c r="G68" i="128"/>
  <c r="F68" i="128"/>
  <c r="Q65" i="128"/>
  <c r="P65" i="128"/>
  <c r="O65" i="128"/>
  <c r="N65" i="128"/>
  <c r="M65" i="128"/>
  <c r="L65" i="128"/>
  <c r="K65" i="128"/>
  <c r="J65" i="128"/>
  <c r="I65" i="128"/>
  <c r="G65" i="128"/>
  <c r="F65" i="128"/>
  <c r="Q62" i="128"/>
  <c r="P62" i="128"/>
  <c r="O62" i="128"/>
  <c r="N62" i="128"/>
  <c r="M62" i="128"/>
  <c r="L62" i="128"/>
  <c r="K62" i="128"/>
  <c r="J62" i="128"/>
  <c r="I62" i="128"/>
  <c r="G62" i="128"/>
  <c r="F62" i="128"/>
  <c r="Q59" i="128"/>
  <c r="P59" i="128"/>
  <c r="O59" i="128"/>
  <c r="N59" i="128"/>
  <c r="M59" i="128"/>
  <c r="L59" i="128"/>
  <c r="K59" i="128"/>
  <c r="J59" i="128"/>
  <c r="I59" i="128"/>
  <c r="H59" i="128"/>
  <c r="G59" i="128"/>
  <c r="F59" i="128"/>
  <c r="Q56" i="128"/>
  <c r="P56" i="128"/>
  <c r="O56" i="128"/>
  <c r="N56" i="128"/>
  <c r="M56" i="128"/>
  <c r="L56" i="128"/>
  <c r="K56" i="128"/>
  <c r="J56" i="128"/>
  <c r="I56" i="128"/>
  <c r="H56" i="128"/>
  <c r="G56" i="128"/>
  <c r="F56" i="128"/>
  <c r="Q53" i="128"/>
  <c r="P53" i="128"/>
  <c r="O53" i="128"/>
  <c r="N53" i="128"/>
  <c r="M53" i="128"/>
  <c r="L53" i="128"/>
  <c r="K53" i="128"/>
  <c r="J53" i="128"/>
  <c r="I53" i="128"/>
  <c r="G53" i="128"/>
  <c r="F53" i="128"/>
  <c r="Q50" i="128"/>
  <c r="P50" i="128"/>
  <c r="O50" i="128"/>
  <c r="N50" i="128"/>
  <c r="M50" i="128"/>
  <c r="L50" i="128"/>
  <c r="K50" i="128"/>
  <c r="J50" i="128"/>
  <c r="I50" i="128"/>
  <c r="G50" i="128"/>
  <c r="F50" i="128"/>
  <c r="Q47" i="128"/>
  <c r="P47" i="128"/>
  <c r="O47" i="128"/>
  <c r="N47" i="128"/>
  <c r="M47" i="128"/>
  <c r="L47" i="128"/>
  <c r="K47" i="128"/>
  <c r="J47" i="128"/>
  <c r="I47" i="128"/>
  <c r="H47" i="128"/>
  <c r="G47" i="128"/>
  <c r="F47" i="128"/>
  <c r="R47" i="128" s="1"/>
  <c r="Q44" i="128"/>
  <c r="P44" i="128"/>
  <c r="O44" i="128"/>
  <c r="N44" i="128"/>
  <c r="M44" i="128"/>
  <c r="L44" i="128"/>
  <c r="K44" i="128"/>
  <c r="J44" i="128"/>
  <c r="I44" i="128"/>
  <c r="H44" i="128"/>
  <c r="G44" i="128"/>
  <c r="F44" i="128"/>
  <c r="Q41" i="128"/>
  <c r="P41" i="128"/>
  <c r="O41" i="128"/>
  <c r="N41" i="128"/>
  <c r="M41" i="128"/>
  <c r="L41" i="128"/>
  <c r="K41" i="128"/>
  <c r="J41" i="128"/>
  <c r="I41" i="128"/>
  <c r="G41" i="128"/>
  <c r="F41" i="128"/>
  <c r="Q38" i="128"/>
  <c r="P38" i="128"/>
  <c r="O38" i="128"/>
  <c r="N38" i="128"/>
  <c r="M38" i="128"/>
  <c r="L38" i="128"/>
  <c r="K38" i="128"/>
  <c r="J38" i="128"/>
  <c r="I38" i="128"/>
  <c r="G38" i="128"/>
  <c r="F38" i="128"/>
  <c r="Q35" i="128"/>
  <c r="P35" i="128"/>
  <c r="O35" i="128"/>
  <c r="N35" i="128"/>
  <c r="M35" i="128"/>
  <c r="L35" i="128"/>
  <c r="K35" i="128"/>
  <c r="J35" i="128"/>
  <c r="I35" i="128"/>
  <c r="G35" i="128"/>
  <c r="F35" i="128"/>
  <c r="Q32" i="128"/>
  <c r="P32" i="128"/>
  <c r="O32" i="128"/>
  <c r="N32" i="128"/>
  <c r="M32" i="128"/>
  <c r="L32" i="128"/>
  <c r="K32" i="128"/>
  <c r="J32" i="128"/>
  <c r="I32" i="128"/>
  <c r="H32" i="128"/>
  <c r="G32" i="128"/>
  <c r="F32" i="128"/>
  <c r="Q29" i="128"/>
  <c r="P29" i="128"/>
  <c r="O29" i="128"/>
  <c r="N29" i="128"/>
  <c r="M29" i="128"/>
  <c r="L29" i="128"/>
  <c r="K29" i="128"/>
  <c r="J29" i="128"/>
  <c r="I29" i="128"/>
  <c r="G29" i="128"/>
  <c r="F29" i="128"/>
  <c r="Q26" i="128"/>
  <c r="P26" i="128"/>
  <c r="O26" i="128"/>
  <c r="N26" i="128"/>
  <c r="M26" i="128"/>
  <c r="L26" i="128"/>
  <c r="K26" i="128"/>
  <c r="J26" i="128"/>
  <c r="I26" i="128"/>
  <c r="H26" i="128"/>
  <c r="G26" i="128"/>
  <c r="F26" i="128"/>
  <c r="Q23" i="128"/>
  <c r="P23" i="128"/>
  <c r="O23" i="128"/>
  <c r="N23" i="128"/>
  <c r="M23" i="128"/>
  <c r="L23" i="128"/>
  <c r="K23" i="128"/>
  <c r="J23" i="128"/>
  <c r="H23" i="128"/>
  <c r="G23" i="128"/>
  <c r="F23" i="128"/>
  <c r="Q20" i="128"/>
  <c r="P20" i="128"/>
  <c r="O20" i="128"/>
  <c r="M20" i="128"/>
  <c r="L20" i="128"/>
  <c r="K20" i="128"/>
  <c r="J20" i="128"/>
  <c r="I20" i="128"/>
  <c r="H20" i="128"/>
  <c r="G20" i="128"/>
  <c r="Q17" i="128"/>
  <c r="P17" i="128"/>
  <c r="O17" i="128"/>
  <c r="N17" i="128"/>
  <c r="M17" i="128"/>
  <c r="L17" i="128"/>
  <c r="K17" i="128"/>
  <c r="J17" i="128"/>
  <c r="I17" i="128"/>
  <c r="H17" i="128"/>
  <c r="G17" i="128"/>
  <c r="F17" i="128"/>
  <c r="D42" i="127"/>
  <c r="D21" i="127"/>
  <c r="D20" i="127"/>
  <c r="D19" i="127"/>
  <c r="D18" i="127"/>
  <c r="C72" i="126"/>
  <c r="C68" i="126"/>
  <c r="C65" i="126"/>
  <c r="C61" i="126"/>
  <c r="C57" i="126"/>
  <c r="C53" i="126"/>
  <c r="C49" i="126"/>
  <c r="C26" i="126"/>
  <c r="L24" i="126"/>
  <c r="I24" i="126"/>
  <c r="F24" i="126"/>
  <c r="L23" i="126"/>
  <c r="I23" i="126"/>
  <c r="F23" i="126"/>
  <c r="L22" i="126"/>
  <c r="I22" i="126"/>
  <c r="F22" i="126"/>
  <c r="L21" i="126"/>
  <c r="I21" i="126"/>
  <c r="F21" i="126"/>
  <c r="L20" i="126"/>
  <c r="I20" i="126"/>
  <c r="F20" i="126"/>
  <c r="L19" i="126"/>
  <c r="I19" i="126"/>
  <c r="F19" i="126"/>
  <c r="L18" i="126"/>
  <c r="I18" i="126"/>
  <c r="F18" i="126"/>
  <c r="D15" i="126"/>
  <c r="C15" i="126"/>
  <c r="C11" i="126"/>
  <c r="H18" i="124"/>
  <c r="G18" i="124"/>
  <c r="F18" i="124"/>
  <c r="E18" i="124"/>
  <c r="P92" i="123"/>
  <c r="O92" i="123"/>
  <c r="N92" i="123"/>
  <c r="M92" i="123"/>
  <c r="L92" i="123"/>
  <c r="K92" i="123"/>
  <c r="J92" i="123"/>
  <c r="I92" i="123"/>
  <c r="G92" i="123"/>
  <c r="F92" i="123"/>
  <c r="P89" i="123"/>
  <c r="O89" i="123"/>
  <c r="N89" i="123"/>
  <c r="M89" i="123"/>
  <c r="L89" i="123"/>
  <c r="K89" i="123"/>
  <c r="J89" i="123"/>
  <c r="I89" i="123"/>
  <c r="H89" i="123"/>
  <c r="G89" i="123"/>
  <c r="F89" i="123"/>
  <c r="P86" i="123"/>
  <c r="O86" i="123"/>
  <c r="N86" i="123"/>
  <c r="M86" i="123"/>
  <c r="L86" i="123"/>
  <c r="K86" i="123"/>
  <c r="J86" i="123"/>
  <c r="I86" i="123"/>
  <c r="G86" i="123"/>
  <c r="F86" i="123"/>
  <c r="Q83" i="123"/>
  <c r="P83" i="123"/>
  <c r="O83" i="123"/>
  <c r="N83" i="123"/>
  <c r="M83" i="123"/>
  <c r="L83" i="123"/>
  <c r="K83" i="123"/>
  <c r="J83" i="123"/>
  <c r="I83" i="123"/>
  <c r="G83" i="123"/>
  <c r="F83" i="123"/>
  <c r="Q80" i="123"/>
  <c r="P80" i="123"/>
  <c r="O80" i="123"/>
  <c r="N80" i="123"/>
  <c r="M80" i="123"/>
  <c r="L80" i="123"/>
  <c r="K80" i="123"/>
  <c r="J80" i="123"/>
  <c r="I80" i="123"/>
  <c r="H80" i="123"/>
  <c r="G80" i="123"/>
  <c r="F80" i="123"/>
  <c r="Q77" i="123"/>
  <c r="P77" i="123"/>
  <c r="O77" i="123"/>
  <c r="N77" i="123"/>
  <c r="M77" i="123"/>
  <c r="L77" i="123"/>
  <c r="K77" i="123"/>
  <c r="J77" i="123"/>
  <c r="I77" i="123"/>
  <c r="H77" i="123"/>
  <c r="G77" i="123"/>
  <c r="F77" i="123"/>
  <c r="Q74" i="123"/>
  <c r="P74" i="123"/>
  <c r="O74" i="123"/>
  <c r="N74" i="123"/>
  <c r="M74" i="123"/>
  <c r="L74" i="123"/>
  <c r="K74" i="123"/>
  <c r="J74" i="123"/>
  <c r="I74" i="123"/>
  <c r="G74" i="123"/>
  <c r="F74" i="123"/>
  <c r="Q71" i="123"/>
  <c r="P71" i="123"/>
  <c r="O71" i="123"/>
  <c r="N71" i="123"/>
  <c r="M71" i="123"/>
  <c r="L71" i="123"/>
  <c r="K71" i="123"/>
  <c r="J71" i="123"/>
  <c r="I71" i="123"/>
  <c r="G71" i="123"/>
  <c r="F71" i="123"/>
  <c r="Q68" i="123"/>
  <c r="P68" i="123"/>
  <c r="O68" i="123"/>
  <c r="N68" i="123"/>
  <c r="M68" i="123"/>
  <c r="L68" i="123"/>
  <c r="K68" i="123"/>
  <c r="J68" i="123"/>
  <c r="I68" i="123"/>
  <c r="H68" i="123"/>
  <c r="G68" i="123"/>
  <c r="F68" i="123"/>
  <c r="Q65" i="123"/>
  <c r="P65" i="123"/>
  <c r="O65" i="123"/>
  <c r="N65" i="123"/>
  <c r="M65" i="123"/>
  <c r="L65" i="123"/>
  <c r="K65" i="123"/>
  <c r="J65" i="123"/>
  <c r="I65" i="123"/>
  <c r="G65" i="123"/>
  <c r="F65" i="123"/>
  <c r="Q62" i="123"/>
  <c r="P62" i="123"/>
  <c r="O62" i="123"/>
  <c r="N62" i="123"/>
  <c r="M62" i="123"/>
  <c r="L62" i="123"/>
  <c r="K62" i="123"/>
  <c r="J62" i="123"/>
  <c r="I62" i="123"/>
  <c r="G62" i="123"/>
  <c r="F62" i="123"/>
  <c r="Q59" i="123"/>
  <c r="P59" i="123"/>
  <c r="O59" i="123"/>
  <c r="N59" i="123"/>
  <c r="M59" i="123"/>
  <c r="L59" i="123"/>
  <c r="K59" i="123"/>
  <c r="J59" i="123"/>
  <c r="I59" i="123"/>
  <c r="H59" i="123"/>
  <c r="G59" i="123"/>
  <c r="F59" i="123"/>
  <c r="Q56" i="123"/>
  <c r="P56" i="123"/>
  <c r="O56" i="123"/>
  <c r="N56" i="123"/>
  <c r="M56" i="123"/>
  <c r="L56" i="123"/>
  <c r="K56" i="123"/>
  <c r="J56" i="123"/>
  <c r="I56" i="123"/>
  <c r="H56" i="123"/>
  <c r="G56" i="123"/>
  <c r="F56" i="123"/>
  <c r="Q53" i="123"/>
  <c r="P53" i="123"/>
  <c r="O53" i="123"/>
  <c r="N53" i="123"/>
  <c r="M53" i="123"/>
  <c r="L53" i="123"/>
  <c r="K53" i="123"/>
  <c r="J53" i="123"/>
  <c r="I53" i="123"/>
  <c r="G53" i="123"/>
  <c r="F53" i="123"/>
  <c r="Q50" i="123"/>
  <c r="P50" i="123"/>
  <c r="O50" i="123"/>
  <c r="N50" i="123"/>
  <c r="M50" i="123"/>
  <c r="L50" i="123"/>
  <c r="K50" i="123"/>
  <c r="J50" i="123"/>
  <c r="I50" i="123"/>
  <c r="G50" i="123"/>
  <c r="F50" i="123"/>
  <c r="Q47" i="123"/>
  <c r="P47" i="123"/>
  <c r="O47" i="123"/>
  <c r="N47" i="123"/>
  <c r="M47" i="123"/>
  <c r="L47" i="123"/>
  <c r="K47" i="123"/>
  <c r="J47" i="123"/>
  <c r="I47" i="123"/>
  <c r="H47" i="123"/>
  <c r="G47" i="123"/>
  <c r="F47" i="123"/>
  <c r="Q44" i="123"/>
  <c r="P44" i="123"/>
  <c r="O44" i="123"/>
  <c r="N44" i="123"/>
  <c r="M44" i="123"/>
  <c r="L44" i="123"/>
  <c r="K44" i="123"/>
  <c r="J44" i="123"/>
  <c r="I44" i="123"/>
  <c r="H44" i="123"/>
  <c r="G44" i="123"/>
  <c r="F44" i="123"/>
  <c r="Q41" i="123"/>
  <c r="P41" i="123"/>
  <c r="O41" i="123"/>
  <c r="N41" i="123"/>
  <c r="M41" i="123"/>
  <c r="L41" i="123"/>
  <c r="K41" i="123"/>
  <c r="J41" i="123"/>
  <c r="I41" i="123"/>
  <c r="G41" i="123"/>
  <c r="F41" i="123"/>
  <c r="Q38" i="123"/>
  <c r="P38" i="123"/>
  <c r="O38" i="123"/>
  <c r="N38" i="123"/>
  <c r="M38" i="123"/>
  <c r="L38" i="123"/>
  <c r="K38" i="123"/>
  <c r="J38" i="123"/>
  <c r="I38" i="123"/>
  <c r="G38" i="123"/>
  <c r="F38" i="123"/>
  <c r="Q35" i="123"/>
  <c r="P35" i="123"/>
  <c r="O35" i="123"/>
  <c r="N35" i="123"/>
  <c r="M35" i="123"/>
  <c r="L35" i="123"/>
  <c r="K35" i="123"/>
  <c r="J35" i="123"/>
  <c r="I35" i="123"/>
  <c r="G35" i="123"/>
  <c r="F35" i="123"/>
  <c r="Q32" i="123"/>
  <c r="P32" i="123"/>
  <c r="O32" i="123"/>
  <c r="N32" i="123"/>
  <c r="M32" i="123"/>
  <c r="L32" i="123"/>
  <c r="K32" i="123"/>
  <c r="J32" i="123"/>
  <c r="I32" i="123"/>
  <c r="H32" i="123"/>
  <c r="G32" i="123"/>
  <c r="F32" i="123"/>
  <c r="Q29" i="123"/>
  <c r="P29" i="123"/>
  <c r="O29" i="123"/>
  <c r="N29" i="123"/>
  <c r="M29" i="123"/>
  <c r="L29" i="123"/>
  <c r="K29" i="123"/>
  <c r="J29" i="123"/>
  <c r="I29" i="123"/>
  <c r="G29" i="123"/>
  <c r="F29" i="123"/>
  <c r="Q26" i="123"/>
  <c r="P26" i="123"/>
  <c r="O26" i="123"/>
  <c r="N26" i="123"/>
  <c r="M26" i="123"/>
  <c r="L26" i="123"/>
  <c r="K26" i="123"/>
  <c r="J26" i="123"/>
  <c r="I26" i="123"/>
  <c r="H26" i="123"/>
  <c r="G26" i="123"/>
  <c r="F26" i="123"/>
  <c r="Q23" i="123"/>
  <c r="P23" i="123"/>
  <c r="O23" i="123"/>
  <c r="N23" i="123"/>
  <c r="M23" i="123"/>
  <c r="L23" i="123"/>
  <c r="K23" i="123"/>
  <c r="J23" i="123"/>
  <c r="H23" i="123"/>
  <c r="G23" i="123"/>
  <c r="F23" i="123"/>
  <c r="Q20" i="123"/>
  <c r="P20" i="123"/>
  <c r="O20" i="123"/>
  <c r="M20" i="123"/>
  <c r="L20" i="123"/>
  <c r="K20" i="123"/>
  <c r="J20" i="123"/>
  <c r="I20" i="123"/>
  <c r="H20" i="123"/>
  <c r="G20" i="123"/>
  <c r="Q17" i="123"/>
  <c r="P17" i="123"/>
  <c r="O17" i="123"/>
  <c r="N17" i="123"/>
  <c r="M17" i="123"/>
  <c r="L17" i="123"/>
  <c r="K17" i="123"/>
  <c r="J17" i="123"/>
  <c r="I17" i="123"/>
  <c r="H17" i="123"/>
  <c r="G17" i="123"/>
  <c r="F17" i="123"/>
  <c r="D42" i="122"/>
  <c r="D21" i="122"/>
  <c r="D20" i="122"/>
  <c r="D19" i="122"/>
  <c r="D18" i="122"/>
  <c r="C72" i="121"/>
  <c r="C68" i="121"/>
  <c r="C65" i="121"/>
  <c r="C61" i="121"/>
  <c r="C57" i="121"/>
  <c r="C53" i="121"/>
  <c r="C49" i="121"/>
  <c r="C26" i="121"/>
  <c r="L24" i="121"/>
  <c r="I24" i="121"/>
  <c r="F24" i="121"/>
  <c r="L23" i="121"/>
  <c r="I23" i="121"/>
  <c r="F23" i="121"/>
  <c r="L22" i="121"/>
  <c r="I22" i="121"/>
  <c r="F22" i="121"/>
  <c r="L21" i="121"/>
  <c r="I21" i="121"/>
  <c r="F21" i="121"/>
  <c r="L20" i="121"/>
  <c r="I20" i="121"/>
  <c r="F20" i="121"/>
  <c r="L19" i="121"/>
  <c r="I19" i="121"/>
  <c r="F19" i="121"/>
  <c r="L18" i="121"/>
  <c r="I18" i="121"/>
  <c r="F18" i="121"/>
  <c r="D15" i="121"/>
  <c r="C15" i="121"/>
  <c r="C13" i="122" s="1"/>
  <c r="C12" i="123" s="1"/>
  <c r="C13" i="124" s="1"/>
  <c r="P11" i="121"/>
  <c r="G11" i="124" s="1"/>
  <c r="I11" i="121"/>
  <c r="C11" i="122" s="1"/>
  <c r="C10" i="123" s="1"/>
  <c r="C11" i="121"/>
  <c r="D42" i="140"/>
  <c r="D39" i="140"/>
  <c r="D38" i="140"/>
  <c r="D36" i="140"/>
  <c r="D35" i="140"/>
  <c r="D32" i="140"/>
  <c r="D31" i="140"/>
  <c r="D28" i="140"/>
  <c r="D27" i="140"/>
  <c r="D24" i="140"/>
  <c r="E9" i="139"/>
  <c r="D9" i="139"/>
  <c r="D8" i="139"/>
  <c r="Q97" i="138"/>
  <c r="P97" i="138"/>
  <c r="O97" i="138"/>
  <c r="N85" i="138"/>
  <c r="M85" i="138"/>
  <c r="L85" i="138"/>
  <c r="K85" i="138"/>
  <c r="J85" i="138"/>
  <c r="I85" i="138"/>
  <c r="H85" i="138"/>
  <c r="G85" i="138"/>
  <c r="F85" i="138"/>
  <c r="H84" i="138"/>
  <c r="G84" i="138"/>
  <c r="F84" i="138"/>
  <c r="N79" i="138"/>
  <c r="M79" i="138"/>
  <c r="L79" i="138"/>
  <c r="K79" i="138"/>
  <c r="J79" i="138"/>
  <c r="I79" i="138"/>
  <c r="H79" i="138"/>
  <c r="G79" i="138"/>
  <c r="F79" i="138"/>
  <c r="H78" i="138"/>
  <c r="G78" i="138"/>
  <c r="F78" i="138"/>
  <c r="N76" i="138"/>
  <c r="M76" i="138"/>
  <c r="L76" i="138"/>
  <c r="K76" i="138"/>
  <c r="J76" i="138"/>
  <c r="I76" i="138"/>
  <c r="H76" i="138"/>
  <c r="G76" i="138"/>
  <c r="F76" i="138"/>
  <c r="H75" i="138"/>
  <c r="G75" i="138"/>
  <c r="F75" i="138"/>
  <c r="N73" i="138"/>
  <c r="M73" i="138"/>
  <c r="L73" i="138"/>
  <c r="K73" i="138"/>
  <c r="J73" i="138"/>
  <c r="I73" i="138"/>
  <c r="H73" i="138"/>
  <c r="G73" i="138"/>
  <c r="F73" i="138"/>
  <c r="H72" i="138"/>
  <c r="G72" i="138"/>
  <c r="F72" i="138"/>
  <c r="N70" i="138"/>
  <c r="M70" i="138"/>
  <c r="L70" i="138"/>
  <c r="K70" i="138"/>
  <c r="J70" i="138"/>
  <c r="I70" i="138"/>
  <c r="H70" i="138"/>
  <c r="G70" i="138"/>
  <c r="F70" i="138"/>
  <c r="H69" i="138"/>
  <c r="G69" i="138"/>
  <c r="F69" i="138"/>
  <c r="N67" i="138"/>
  <c r="M67" i="138"/>
  <c r="L67" i="138"/>
  <c r="K67" i="138"/>
  <c r="J67" i="138"/>
  <c r="I67" i="138"/>
  <c r="H67" i="138"/>
  <c r="G67" i="138"/>
  <c r="F67" i="138"/>
  <c r="H66" i="138"/>
  <c r="G66" i="138"/>
  <c r="F66" i="138"/>
  <c r="N64" i="138"/>
  <c r="M64" i="138"/>
  <c r="L64" i="138"/>
  <c r="K64" i="138"/>
  <c r="J64" i="138"/>
  <c r="I64" i="138"/>
  <c r="H64" i="138"/>
  <c r="G64" i="138"/>
  <c r="F64" i="138"/>
  <c r="H63" i="138"/>
  <c r="G63" i="138"/>
  <c r="F63" i="138"/>
  <c r="N58" i="138"/>
  <c r="M58" i="138"/>
  <c r="L58" i="138"/>
  <c r="K58" i="138"/>
  <c r="J58" i="138"/>
  <c r="I58" i="138"/>
  <c r="H58" i="138"/>
  <c r="G58" i="138"/>
  <c r="F58" i="138"/>
  <c r="H57" i="138"/>
  <c r="G57" i="138"/>
  <c r="F57" i="138"/>
  <c r="N55" i="138"/>
  <c r="M55" i="138"/>
  <c r="L55" i="138"/>
  <c r="K55" i="138"/>
  <c r="J55" i="138"/>
  <c r="I55" i="138"/>
  <c r="H55" i="138"/>
  <c r="G55" i="138"/>
  <c r="F55" i="138"/>
  <c r="H54" i="138"/>
  <c r="G54" i="138"/>
  <c r="F54" i="138"/>
  <c r="N52" i="138"/>
  <c r="M52" i="138"/>
  <c r="L52" i="138"/>
  <c r="K52" i="138"/>
  <c r="J52" i="138"/>
  <c r="I52" i="138"/>
  <c r="H52" i="138"/>
  <c r="G52" i="138"/>
  <c r="F52" i="138"/>
  <c r="H51" i="138"/>
  <c r="G51" i="138"/>
  <c r="F51" i="138"/>
  <c r="N46" i="138"/>
  <c r="M46" i="138"/>
  <c r="L46" i="138"/>
  <c r="K46" i="138"/>
  <c r="J46" i="138"/>
  <c r="I46" i="138"/>
  <c r="H46" i="138"/>
  <c r="G46" i="138"/>
  <c r="F46" i="138"/>
  <c r="H45" i="138"/>
  <c r="G45" i="138"/>
  <c r="F45" i="138"/>
  <c r="N43" i="138"/>
  <c r="M43" i="138"/>
  <c r="L43" i="138"/>
  <c r="K43" i="138"/>
  <c r="J43" i="138"/>
  <c r="I43" i="138"/>
  <c r="H43" i="138"/>
  <c r="G43" i="138"/>
  <c r="F43" i="138"/>
  <c r="H42" i="138"/>
  <c r="G42" i="138"/>
  <c r="F42" i="138"/>
  <c r="N40" i="138"/>
  <c r="M40" i="138"/>
  <c r="L40" i="138"/>
  <c r="K40" i="138"/>
  <c r="J40" i="138"/>
  <c r="I40" i="138"/>
  <c r="H40" i="138"/>
  <c r="G40" i="138"/>
  <c r="F40" i="138"/>
  <c r="H39" i="138"/>
  <c r="G39" i="138"/>
  <c r="F39" i="138"/>
  <c r="N34" i="138"/>
  <c r="M34" i="138"/>
  <c r="L34" i="138"/>
  <c r="K34" i="138"/>
  <c r="J34" i="138"/>
  <c r="I34" i="138"/>
  <c r="H34" i="138"/>
  <c r="G34" i="138"/>
  <c r="F34" i="138"/>
  <c r="H33" i="138"/>
  <c r="G33" i="138"/>
  <c r="F33" i="138"/>
  <c r="N31" i="138"/>
  <c r="M31" i="138"/>
  <c r="L31" i="138"/>
  <c r="K31" i="138"/>
  <c r="J31" i="138"/>
  <c r="I31" i="138"/>
  <c r="H31" i="138"/>
  <c r="G31" i="138"/>
  <c r="F31" i="138"/>
  <c r="H30" i="138"/>
  <c r="G30" i="138"/>
  <c r="F30" i="138"/>
  <c r="N28" i="138"/>
  <c r="M28" i="138"/>
  <c r="L28" i="138"/>
  <c r="K28" i="138"/>
  <c r="J28" i="138"/>
  <c r="I28" i="138"/>
  <c r="H28" i="138"/>
  <c r="G28" i="138"/>
  <c r="F28" i="138"/>
  <c r="H27" i="138"/>
  <c r="G27" i="138"/>
  <c r="F27" i="138"/>
  <c r="N22" i="138"/>
  <c r="M22" i="138"/>
  <c r="L22" i="138"/>
  <c r="K22" i="138"/>
  <c r="J22" i="138"/>
  <c r="I22" i="138"/>
  <c r="H22" i="138"/>
  <c r="G22" i="138"/>
  <c r="F22" i="138"/>
  <c r="H21" i="138"/>
  <c r="G21" i="138"/>
  <c r="F21" i="138"/>
  <c r="N19" i="138"/>
  <c r="M19" i="138"/>
  <c r="L19" i="138"/>
  <c r="K19" i="138"/>
  <c r="J19" i="138"/>
  <c r="I19" i="138"/>
  <c r="H19" i="138"/>
  <c r="G19" i="138"/>
  <c r="F19" i="138"/>
  <c r="H18" i="138"/>
  <c r="G18" i="138"/>
  <c r="F18" i="138"/>
  <c r="D42" i="135"/>
  <c r="D39" i="135"/>
  <c r="D38" i="135"/>
  <c r="D36" i="135"/>
  <c r="D35" i="135"/>
  <c r="D32" i="135"/>
  <c r="D31" i="135"/>
  <c r="D28" i="135"/>
  <c r="D27" i="135"/>
  <c r="D24" i="135"/>
  <c r="E9" i="134"/>
  <c r="D9" i="134"/>
  <c r="D8" i="134"/>
  <c r="Q97" i="133"/>
  <c r="P97" i="133"/>
  <c r="O97" i="133"/>
  <c r="N97" i="133"/>
  <c r="M97" i="133"/>
  <c r="L97" i="133"/>
  <c r="K85" i="133"/>
  <c r="J85" i="133"/>
  <c r="I85" i="133"/>
  <c r="H85" i="133"/>
  <c r="G85" i="133"/>
  <c r="F85" i="133"/>
  <c r="H84" i="133"/>
  <c r="G84" i="133"/>
  <c r="F84" i="133"/>
  <c r="K79" i="133"/>
  <c r="J79" i="133"/>
  <c r="I79" i="133"/>
  <c r="H79" i="133"/>
  <c r="G79" i="133"/>
  <c r="F79" i="133"/>
  <c r="H78" i="133"/>
  <c r="G78" i="133"/>
  <c r="F78" i="133"/>
  <c r="K76" i="133"/>
  <c r="J76" i="133"/>
  <c r="I76" i="133"/>
  <c r="H76" i="133"/>
  <c r="G76" i="133"/>
  <c r="F76" i="133"/>
  <c r="H75" i="133"/>
  <c r="G75" i="133"/>
  <c r="F75" i="133"/>
  <c r="K73" i="133"/>
  <c r="J73" i="133"/>
  <c r="I73" i="133"/>
  <c r="H73" i="133"/>
  <c r="G73" i="133"/>
  <c r="F73" i="133"/>
  <c r="H72" i="133"/>
  <c r="G72" i="133"/>
  <c r="F72" i="133"/>
  <c r="K70" i="133"/>
  <c r="J70" i="133"/>
  <c r="I70" i="133"/>
  <c r="H70" i="133"/>
  <c r="G70" i="133"/>
  <c r="F70" i="133"/>
  <c r="H69" i="133"/>
  <c r="G69" i="133"/>
  <c r="F69" i="133"/>
  <c r="K67" i="133"/>
  <c r="J67" i="133"/>
  <c r="I67" i="133"/>
  <c r="H67" i="133"/>
  <c r="G67" i="133"/>
  <c r="F67" i="133"/>
  <c r="H66" i="133"/>
  <c r="G66" i="133"/>
  <c r="F66" i="133"/>
  <c r="K64" i="133"/>
  <c r="J64" i="133"/>
  <c r="I64" i="133"/>
  <c r="H64" i="133"/>
  <c r="G64" i="133"/>
  <c r="F64" i="133"/>
  <c r="H63" i="133"/>
  <c r="G63" i="133"/>
  <c r="F63" i="133"/>
  <c r="K58" i="133"/>
  <c r="J58" i="133"/>
  <c r="I58" i="133"/>
  <c r="H58" i="133"/>
  <c r="G58" i="133"/>
  <c r="F58" i="133"/>
  <c r="H57" i="133"/>
  <c r="G57" i="133"/>
  <c r="F57" i="133"/>
  <c r="K55" i="133"/>
  <c r="J55" i="133"/>
  <c r="I55" i="133"/>
  <c r="H55" i="133"/>
  <c r="G55" i="133"/>
  <c r="F55" i="133"/>
  <c r="H54" i="133"/>
  <c r="G54" i="133"/>
  <c r="F54" i="133"/>
  <c r="K52" i="133"/>
  <c r="J52" i="133"/>
  <c r="I52" i="133"/>
  <c r="H52" i="133"/>
  <c r="G52" i="133"/>
  <c r="F52" i="133"/>
  <c r="H51" i="133"/>
  <c r="G51" i="133"/>
  <c r="F51" i="133"/>
  <c r="K46" i="133"/>
  <c r="J46" i="133"/>
  <c r="I46" i="133"/>
  <c r="H46" i="133"/>
  <c r="G46" i="133"/>
  <c r="F46" i="133"/>
  <c r="H45" i="133"/>
  <c r="G45" i="133"/>
  <c r="F45" i="133"/>
  <c r="K43" i="133"/>
  <c r="J43" i="133"/>
  <c r="I43" i="133"/>
  <c r="H43" i="133"/>
  <c r="G43" i="133"/>
  <c r="F43" i="133"/>
  <c r="H42" i="133"/>
  <c r="G42" i="133"/>
  <c r="F42" i="133"/>
  <c r="K40" i="133"/>
  <c r="J40" i="133"/>
  <c r="I40" i="133"/>
  <c r="H40" i="133"/>
  <c r="G40" i="133"/>
  <c r="F40" i="133"/>
  <c r="H39" i="133"/>
  <c r="G39" i="133"/>
  <c r="F39" i="133"/>
  <c r="K34" i="133"/>
  <c r="J34" i="133"/>
  <c r="I34" i="133"/>
  <c r="H34" i="133"/>
  <c r="G34" i="133"/>
  <c r="F34" i="133"/>
  <c r="H33" i="133"/>
  <c r="G33" i="133"/>
  <c r="F33" i="133"/>
  <c r="K31" i="133"/>
  <c r="J31" i="133"/>
  <c r="I31" i="133"/>
  <c r="H31" i="133"/>
  <c r="G31" i="133"/>
  <c r="F31" i="133"/>
  <c r="H30" i="133"/>
  <c r="G30" i="133"/>
  <c r="F30" i="133"/>
  <c r="K28" i="133"/>
  <c r="J28" i="133"/>
  <c r="I28" i="133"/>
  <c r="H28" i="133"/>
  <c r="G28" i="133"/>
  <c r="F28" i="133"/>
  <c r="H27" i="133"/>
  <c r="G27" i="133"/>
  <c r="F27" i="133"/>
  <c r="K22" i="133"/>
  <c r="J22" i="133"/>
  <c r="I22" i="133"/>
  <c r="H22" i="133"/>
  <c r="G22" i="133"/>
  <c r="F22" i="133"/>
  <c r="H21" i="133"/>
  <c r="G21" i="133"/>
  <c r="F21" i="133"/>
  <c r="K19" i="133"/>
  <c r="J19" i="133"/>
  <c r="I19" i="133"/>
  <c r="H19" i="133"/>
  <c r="G19" i="133"/>
  <c r="F19" i="133"/>
  <c r="H18" i="133"/>
  <c r="G18" i="133"/>
  <c r="F18" i="133"/>
  <c r="N31" i="137"/>
  <c r="D42" i="130"/>
  <c r="D39" i="130"/>
  <c r="D38" i="130"/>
  <c r="D36" i="130"/>
  <c r="D35" i="130"/>
  <c r="D32" i="130"/>
  <c r="D31" i="130"/>
  <c r="D28" i="130"/>
  <c r="D27" i="130"/>
  <c r="D24" i="130"/>
  <c r="E9" i="129"/>
  <c r="D9" i="129"/>
  <c r="D8" i="129"/>
  <c r="Q97" i="128"/>
  <c r="P97" i="128"/>
  <c r="O97" i="128"/>
  <c r="N97" i="128"/>
  <c r="M97" i="128"/>
  <c r="L97" i="128"/>
  <c r="K97" i="128"/>
  <c r="J97" i="128"/>
  <c r="I97" i="128"/>
  <c r="H85" i="128"/>
  <c r="G85" i="128"/>
  <c r="F85" i="128"/>
  <c r="Q84" i="128"/>
  <c r="Q84" i="133" s="1"/>
  <c r="P84" i="128"/>
  <c r="P84" i="133" s="1"/>
  <c r="O84" i="128"/>
  <c r="O84" i="133" s="1"/>
  <c r="O84" i="138" s="1"/>
  <c r="N84" i="128"/>
  <c r="M84" i="128"/>
  <c r="M84" i="133" s="1"/>
  <c r="M84" i="138" s="1"/>
  <c r="L84" i="128"/>
  <c r="L84" i="133" s="1"/>
  <c r="K84" i="128"/>
  <c r="K84" i="138" s="1"/>
  <c r="J84" i="128"/>
  <c r="J84" i="138" s="1"/>
  <c r="I84" i="128"/>
  <c r="I84" i="138" s="1"/>
  <c r="H84" i="128"/>
  <c r="G84" i="128"/>
  <c r="F84" i="128"/>
  <c r="H79" i="128"/>
  <c r="G79" i="128"/>
  <c r="F79" i="128"/>
  <c r="Q78" i="128"/>
  <c r="Q78" i="133" s="1"/>
  <c r="Q78" i="138" s="1"/>
  <c r="P78" i="128"/>
  <c r="P78" i="133" s="1"/>
  <c r="P78" i="138" s="1"/>
  <c r="O78" i="128"/>
  <c r="O78" i="133" s="1"/>
  <c r="O78" i="138" s="1"/>
  <c r="N78" i="128"/>
  <c r="N78" i="133" s="1"/>
  <c r="N78" i="138" s="1"/>
  <c r="M78" i="128"/>
  <c r="M78" i="133" s="1"/>
  <c r="M78" i="138" s="1"/>
  <c r="L78" i="128"/>
  <c r="L78" i="133" s="1"/>
  <c r="L78" i="138" s="1"/>
  <c r="K78" i="128"/>
  <c r="K78" i="138" s="1"/>
  <c r="J78" i="128"/>
  <c r="J78" i="138" s="1"/>
  <c r="I78" i="128"/>
  <c r="I78" i="138" s="1"/>
  <c r="H78" i="128"/>
  <c r="G78" i="128"/>
  <c r="F78" i="128"/>
  <c r="H76" i="128"/>
  <c r="G76" i="128"/>
  <c r="F76" i="128"/>
  <c r="Q75" i="128"/>
  <c r="Q75" i="133" s="1"/>
  <c r="Q75" i="138" s="1"/>
  <c r="P75" i="128"/>
  <c r="P75" i="133" s="1"/>
  <c r="P75" i="138" s="1"/>
  <c r="O75" i="128"/>
  <c r="O75" i="133" s="1"/>
  <c r="O75" i="138" s="1"/>
  <c r="N75" i="128"/>
  <c r="N75" i="133" s="1"/>
  <c r="N75" i="138" s="1"/>
  <c r="M75" i="128"/>
  <c r="M75" i="133" s="1"/>
  <c r="M75" i="138" s="1"/>
  <c r="L75" i="128"/>
  <c r="L75" i="133" s="1"/>
  <c r="L75" i="138" s="1"/>
  <c r="K75" i="128"/>
  <c r="K75" i="138" s="1"/>
  <c r="J75" i="128"/>
  <c r="J75" i="138" s="1"/>
  <c r="I75" i="128"/>
  <c r="I75" i="138" s="1"/>
  <c r="H75" i="128"/>
  <c r="G75" i="128"/>
  <c r="F75" i="128"/>
  <c r="H73" i="128"/>
  <c r="G73" i="128"/>
  <c r="F73" i="128"/>
  <c r="Q72" i="128"/>
  <c r="Q72" i="133" s="1"/>
  <c r="Q72" i="138" s="1"/>
  <c r="P72" i="128"/>
  <c r="P72" i="133" s="1"/>
  <c r="P72" i="138" s="1"/>
  <c r="O72" i="128"/>
  <c r="O72" i="133" s="1"/>
  <c r="O72" i="138" s="1"/>
  <c r="N72" i="128"/>
  <c r="N72" i="133" s="1"/>
  <c r="N72" i="138" s="1"/>
  <c r="M72" i="128"/>
  <c r="M72" i="133" s="1"/>
  <c r="M72" i="138" s="1"/>
  <c r="L72" i="128"/>
  <c r="L72" i="133" s="1"/>
  <c r="L72" i="138" s="1"/>
  <c r="K72" i="128"/>
  <c r="K72" i="138" s="1"/>
  <c r="J72" i="128"/>
  <c r="J72" i="138" s="1"/>
  <c r="I72" i="128"/>
  <c r="I72" i="138" s="1"/>
  <c r="H72" i="128"/>
  <c r="G72" i="128"/>
  <c r="F72" i="128"/>
  <c r="H70" i="128"/>
  <c r="G70" i="128"/>
  <c r="F70" i="128"/>
  <c r="Q69" i="128"/>
  <c r="Q69" i="133" s="1"/>
  <c r="Q69" i="138" s="1"/>
  <c r="P69" i="128"/>
  <c r="P69" i="133" s="1"/>
  <c r="P69" i="138" s="1"/>
  <c r="O69" i="128"/>
  <c r="O69" i="133" s="1"/>
  <c r="O69" i="138" s="1"/>
  <c r="N69" i="128"/>
  <c r="N69" i="133" s="1"/>
  <c r="N69" i="138" s="1"/>
  <c r="M69" i="128"/>
  <c r="M69" i="133" s="1"/>
  <c r="M69" i="138" s="1"/>
  <c r="L69" i="128"/>
  <c r="L69" i="133" s="1"/>
  <c r="L69" i="138" s="1"/>
  <c r="K69" i="128"/>
  <c r="K69" i="138" s="1"/>
  <c r="J69" i="128"/>
  <c r="J69" i="138" s="1"/>
  <c r="I69" i="128"/>
  <c r="I69" i="138" s="1"/>
  <c r="H69" i="128"/>
  <c r="G69" i="128"/>
  <c r="F69" i="128"/>
  <c r="H67" i="128"/>
  <c r="G67" i="128"/>
  <c r="F67" i="128"/>
  <c r="Q66" i="128"/>
  <c r="Q66" i="133" s="1"/>
  <c r="Q66" i="138" s="1"/>
  <c r="P66" i="128"/>
  <c r="P66" i="133" s="1"/>
  <c r="P66" i="138" s="1"/>
  <c r="O66" i="128"/>
  <c r="O66" i="133" s="1"/>
  <c r="O66" i="138" s="1"/>
  <c r="N66" i="128"/>
  <c r="N66" i="133" s="1"/>
  <c r="N66" i="138" s="1"/>
  <c r="M66" i="128"/>
  <c r="M66" i="133" s="1"/>
  <c r="M66" i="138" s="1"/>
  <c r="L66" i="128"/>
  <c r="L66" i="133" s="1"/>
  <c r="K66" i="128"/>
  <c r="K66" i="138" s="1"/>
  <c r="J66" i="128"/>
  <c r="J66" i="138" s="1"/>
  <c r="I66" i="128"/>
  <c r="I66" i="138" s="1"/>
  <c r="H66" i="128"/>
  <c r="G66" i="128"/>
  <c r="F66" i="128"/>
  <c r="H64" i="128"/>
  <c r="G64" i="128"/>
  <c r="F64" i="128"/>
  <c r="Q63" i="128"/>
  <c r="Q63" i="133" s="1"/>
  <c r="Q63" i="138" s="1"/>
  <c r="P63" i="128"/>
  <c r="P63" i="133" s="1"/>
  <c r="P63" i="138" s="1"/>
  <c r="O63" i="128"/>
  <c r="O63" i="133" s="1"/>
  <c r="O63" i="138" s="1"/>
  <c r="N63" i="128"/>
  <c r="N63" i="133" s="1"/>
  <c r="N63" i="138" s="1"/>
  <c r="M63" i="128"/>
  <c r="M63" i="133" s="1"/>
  <c r="M63" i="138" s="1"/>
  <c r="L63" i="128"/>
  <c r="L63" i="133" s="1"/>
  <c r="L63" i="138" s="1"/>
  <c r="K63" i="128"/>
  <c r="K63" i="138" s="1"/>
  <c r="J63" i="128"/>
  <c r="J63" i="138" s="1"/>
  <c r="I63" i="128"/>
  <c r="I63" i="138" s="1"/>
  <c r="H63" i="128"/>
  <c r="G63" i="128"/>
  <c r="F63" i="128"/>
  <c r="H58" i="128"/>
  <c r="G58" i="128"/>
  <c r="F58" i="128"/>
  <c r="Q57" i="128"/>
  <c r="Q57" i="133" s="1"/>
  <c r="Q57" i="138" s="1"/>
  <c r="P57" i="128"/>
  <c r="P57" i="133" s="1"/>
  <c r="P57" i="138" s="1"/>
  <c r="O57" i="128"/>
  <c r="O57" i="133" s="1"/>
  <c r="O57" i="138" s="1"/>
  <c r="N57" i="128"/>
  <c r="N57" i="133" s="1"/>
  <c r="N57" i="138" s="1"/>
  <c r="M57" i="128"/>
  <c r="M57" i="133" s="1"/>
  <c r="M57" i="138" s="1"/>
  <c r="L57" i="128"/>
  <c r="L57" i="133" s="1"/>
  <c r="L57" i="138" s="1"/>
  <c r="K57" i="128"/>
  <c r="K57" i="138" s="1"/>
  <c r="J57" i="128"/>
  <c r="J57" i="138" s="1"/>
  <c r="I57" i="128"/>
  <c r="I57" i="138" s="1"/>
  <c r="H57" i="128"/>
  <c r="G57" i="128"/>
  <c r="F57" i="128"/>
  <c r="H55" i="128"/>
  <c r="G55" i="128"/>
  <c r="F55" i="128"/>
  <c r="Q54" i="128"/>
  <c r="Q54" i="133" s="1"/>
  <c r="Q54" i="138" s="1"/>
  <c r="P54" i="128"/>
  <c r="P54" i="133" s="1"/>
  <c r="O54" i="128"/>
  <c r="O54" i="133" s="1"/>
  <c r="O54" i="138" s="1"/>
  <c r="N54" i="128"/>
  <c r="N54" i="133" s="1"/>
  <c r="N54" i="138" s="1"/>
  <c r="M54" i="128"/>
  <c r="M54" i="133" s="1"/>
  <c r="M54" i="138" s="1"/>
  <c r="L54" i="128"/>
  <c r="L54" i="133" s="1"/>
  <c r="L54" i="138" s="1"/>
  <c r="K54" i="128"/>
  <c r="K54" i="138" s="1"/>
  <c r="J54" i="128"/>
  <c r="J54" i="138" s="1"/>
  <c r="I54" i="128"/>
  <c r="I54" i="138" s="1"/>
  <c r="H54" i="128"/>
  <c r="G54" i="128"/>
  <c r="F54" i="128"/>
  <c r="H52" i="128"/>
  <c r="G52" i="128"/>
  <c r="F52" i="128"/>
  <c r="Q51" i="128"/>
  <c r="Q51" i="133" s="1"/>
  <c r="Q51" i="138" s="1"/>
  <c r="P51" i="128"/>
  <c r="P51" i="133" s="1"/>
  <c r="P51" i="138" s="1"/>
  <c r="O51" i="128"/>
  <c r="O51" i="133" s="1"/>
  <c r="O51" i="138" s="1"/>
  <c r="N51" i="128"/>
  <c r="N51" i="133" s="1"/>
  <c r="N51" i="138" s="1"/>
  <c r="M51" i="128"/>
  <c r="M51" i="133" s="1"/>
  <c r="M51" i="138" s="1"/>
  <c r="L51" i="128"/>
  <c r="L51" i="133" s="1"/>
  <c r="L51" i="138" s="1"/>
  <c r="K51" i="128"/>
  <c r="K51" i="138" s="1"/>
  <c r="J51" i="128"/>
  <c r="J51" i="138" s="1"/>
  <c r="I51" i="128"/>
  <c r="I51" i="138" s="1"/>
  <c r="H51" i="128"/>
  <c r="G51" i="128"/>
  <c r="F51" i="128"/>
  <c r="H46" i="128"/>
  <c r="G46" i="128"/>
  <c r="F46" i="128"/>
  <c r="Q45" i="128"/>
  <c r="Q45" i="133" s="1"/>
  <c r="Q45" i="138" s="1"/>
  <c r="P45" i="128"/>
  <c r="P45" i="133" s="1"/>
  <c r="P45" i="138" s="1"/>
  <c r="O45" i="128"/>
  <c r="O45" i="133" s="1"/>
  <c r="O45" i="138" s="1"/>
  <c r="N45" i="128"/>
  <c r="N45" i="133" s="1"/>
  <c r="N45" i="138" s="1"/>
  <c r="M45" i="128"/>
  <c r="M45" i="133" s="1"/>
  <c r="M45" i="138" s="1"/>
  <c r="L45" i="128"/>
  <c r="L45" i="133" s="1"/>
  <c r="L45" i="138" s="1"/>
  <c r="K45" i="128"/>
  <c r="K45" i="138" s="1"/>
  <c r="J45" i="128"/>
  <c r="J45" i="138" s="1"/>
  <c r="I45" i="128"/>
  <c r="I45" i="138" s="1"/>
  <c r="H45" i="128"/>
  <c r="G45" i="128"/>
  <c r="F45" i="128"/>
  <c r="H43" i="128"/>
  <c r="G43" i="128"/>
  <c r="F43" i="128"/>
  <c r="Q42" i="128"/>
  <c r="Q42" i="133" s="1"/>
  <c r="Q42" i="138" s="1"/>
  <c r="P42" i="128"/>
  <c r="P42" i="133" s="1"/>
  <c r="P42" i="138" s="1"/>
  <c r="O42" i="128"/>
  <c r="O42" i="133" s="1"/>
  <c r="O42" i="138" s="1"/>
  <c r="N42" i="128"/>
  <c r="N42" i="133" s="1"/>
  <c r="N42" i="138" s="1"/>
  <c r="M42" i="128"/>
  <c r="M42" i="133" s="1"/>
  <c r="M42" i="138" s="1"/>
  <c r="L42" i="128"/>
  <c r="L42" i="133" s="1"/>
  <c r="K42" i="128"/>
  <c r="K42" i="138" s="1"/>
  <c r="J42" i="128"/>
  <c r="J42" i="138" s="1"/>
  <c r="I42" i="128"/>
  <c r="I42" i="138" s="1"/>
  <c r="H42" i="128"/>
  <c r="G42" i="128"/>
  <c r="F42" i="128"/>
  <c r="H40" i="128"/>
  <c r="G40" i="128"/>
  <c r="F40" i="128"/>
  <c r="Q39" i="128"/>
  <c r="Q39" i="133" s="1"/>
  <c r="Q39" i="138" s="1"/>
  <c r="P39" i="128"/>
  <c r="P39" i="133" s="1"/>
  <c r="P39" i="138" s="1"/>
  <c r="O39" i="128"/>
  <c r="O39" i="133" s="1"/>
  <c r="O39" i="138" s="1"/>
  <c r="N39" i="128"/>
  <c r="N39" i="133" s="1"/>
  <c r="N39" i="138" s="1"/>
  <c r="M39" i="128"/>
  <c r="M39" i="133" s="1"/>
  <c r="M39" i="138" s="1"/>
  <c r="L39" i="128"/>
  <c r="L39" i="133" s="1"/>
  <c r="L39" i="138" s="1"/>
  <c r="K39" i="128"/>
  <c r="K39" i="138" s="1"/>
  <c r="J39" i="128"/>
  <c r="J39" i="138" s="1"/>
  <c r="I39" i="128"/>
  <c r="I39" i="138" s="1"/>
  <c r="H39" i="128"/>
  <c r="G39" i="128"/>
  <c r="F39" i="128"/>
  <c r="H34" i="128"/>
  <c r="G34" i="128"/>
  <c r="F34" i="128"/>
  <c r="Q33" i="128"/>
  <c r="Q33" i="133" s="1"/>
  <c r="Q33" i="138" s="1"/>
  <c r="P33" i="128"/>
  <c r="P33" i="133" s="1"/>
  <c r="P33" i="138" s="1"/>
  <c r="O33" i="128"/>
  <c r="O33" i="133" s="1"/>
  <c r="O33" i="138" s="1"/>
  <c r="N33" i="128"/>
  <c r="N33" i="133" s="1"/>
  <c r="N33" i="138" s="1"/>
  <c r="M33" i="128"/>
  <c r="M33" i="133" s="1"/>
  <c r="M33" i="138" s="1"/>
  <c r="L33" i="128"/>
  <c r="L33" i="133" s="1"/>
  <c r="K33" i="128"/>
  <c r="K33" i="138" s="1"/>
  <c r="J33" i="128"/>
  <c r="J33" i="138" s="1"/>
  <c r="I33" i="128"/>
  <c r="I33" i="138" s="1"/>
  <c r="H33" i="128"/>
  <c r="G33" i="128"/>
  <c r="F33" i="128"/>
  <c r="H31" i="128"/>
  <c r="G31" i="128"/>
  <c r="F31" i="128"/>
  <c r="Q30" i="128"/>
  <c r="Q30" i="133" s="1"/>
  <c r="Q30" i="138" s="1"/>
  <c r="P30" i="128"/>
  <c r="P30" i="133" s="1"/>
  <c r="P30" i="138" s="1"/>
  <c r="O30" i="128"/>
  <c r="O30" i="133" s="1"/>
  <c r="N30" i="128"/>
  <c r="N30" i="133" s="1"/>
  <c r="N30" i="138" s="1"/>
  <c r="M30" i="128"/>
  <c r="M30" i="133" s="1"/>
  <c r="M30" i="138" s="1"/>
  <c r="L30" i="128"/>
  <c r="L30" i="133" s="1"/>
  <c r="L30" i="138" s="1"/>
  <c r="K30" i="128"/>
  <c r="K30" i="138" s="1"/>
  <c r="J30" i="128"/>
  <c r="J30" i="138" s="1"/>
  <c r="I30" i="128"/>
  <c r="I30" i="138" s="1"/>
  <c r="H30" i="128"/>
  <c r="G30" i="128"/>
  <c r="F30" i="128"/>
  <c r="H28" i="128"/>
  <c r="G28" i="128"/>
  <c r="F28" i="128"/>
  <c r="Q27" i="128"/>
  <c r="Q27" i="133" s="1"/>
  <c r="P27" i="128"/>
  <c r="P27" i="133" s="1"/>
  <c r="P27" i="138" s="1"/>
  <c r="O27" i="128"/>
  <c r="O27" i="133" s="1"/>
  <c r="O27" i="138" s="1"/>
  <c r="N27" i="128"/>
  <c r="N27" i="133" s="1"/>
  <c r="M27" i="128"/>
  <c r="M27" i="133" s="1"/>
  <c r="L27" i="128"/>
  <c r="L27" i="133" s="1"/>
  <c r="L27" i="138" s="1"/>
  <c r="K27" i="128"/>
  <c r="K27" i="138" s="1"/>
  <c r="J27" i="128"/>
  <c r="J27" i="138" s="1"/>
  <c r="I27" i="128"/>
  <c r="I27" i="138" s="1"/>
  <c r="H27" i="128"/>
  <c r="G27" i="128"/>
  <c r="F27" i="128"/>
  <c r="H22" i="128"/>
  <c r="G22" i="128"/>
  <c r="F22" i="128"/>
  <c r="Q21" i="128"/>
  <c r="Q21" i="133" s="1"/>
  <c r="Q21" i="138" s="1"/>
  <c r="P21" i="128"/>
  <c r="P21" i="133" s="1"/>
  <c r="P21" i="138" s="1"/>
  <c r="O21" i="128"/>
  <c r="O21" i="133" s="1"/>
  <c r="O21" i="138" s="1"/>
  <c r="N21" i="128"/>
  <c r="N21" i="133" s="1"/>
  <c r="N21" i="138" s="1"/>
  <c r="M21" i="128"/>
  <c r="M21" i="133" s="1"/>
  <c r="M21" i="138" s="1"/>
  <c r="L21" i="128"/>
  <c r="L21" i="133" s="1"/>
  <c r="L21" i="138" s="1"/>
  <c r="K21" i="128"/>
  <c r="K21" i="138" s="1"/>
  <c r="J21" i="128"/>
  <c r="J21" i="138" s="1"/>
  <c r="I21" i="128"/>
  <c r="I21" i="138" s="1"/>
  <c r="H21" i="128"/>
  <c r="G21" i="128"/>
  <c r="F21" i="128"/>
  <c r="H19" i="128"/>
  <c r="G19" i="128"/>
  <c r="F19" i="128"/>
  <c r="Q18" i="128"/>
  <c r="Q18" i="133" s="1"/>
  <c r="Q18" i="138" s="1"/>
  <c r="P18" i="128"/>
  <c r="P18" i="133" s="1"/>
  <c r="P18" i="138" s="1"/>
  <c r="O18" i="128"/>
  <c r="O18" i="133" s="1"/>
  <c r="O18" i="138" s="1"/>
  <c r="N18" i="128"/>
  <c r="N18" i="133" s="1"/>
  <c r="M18" i="128"/>
  <c r="M18" i="133" s="1"/>
  <c r="M18" i="138" s="1"/>
  <c r="L18" i="128"/>
  <c r="L18" i="133" s="1"/>
  <c r="L18" i="138" s="1"/>
  <c r="K18" i="128"/>
  <c r="K18" i="138" s="1"/>
  <c r="J18" i="128"/>
  <c r="J18" i="138" s="1"/>
  <c r="I18" i="128"/>
  <c r="I18" i="138" s="1"/>
  <c r="H18" i="128"/>
  <c r="G18" i="128"/>
  <c r="F18" i="128"/>
  <c r="D42" i="125"/>
  <c r="D39" i="125"/>
  <c r="D38" i="125"/>
  <c r="D36" i="125"/>
  <c r="D35" i="125"/>
  <c r="D32" i="125"/>
  <c r="D31" i="125"/>
  <c r="D28" i="125"/>
  <c r="D27" i="125"/>
  <c r="D24" i="125"/>
  <c r="E9" i="124"/>
  <c r="D9" i="124"/>
  <c r="D8" i="124"/>
  <c r="Q97" i="123"/>
  <c r="P97" i="123"/>
  <c r="O97" i="123"/>
  <c r="N97" i="123"/>
  <c r="M97" i="123"/>
  <c r="L97" i="123"/>
  <c r="K97" i="123"/>
  <c r="J97" i="123"/>
  <c r="I97" i="123"/>
  <c r="H97" i="123"/>
  <c r="G97" i="123"/>
  <c r="F97" i="123"/>
  <c r="Q96" i="123"/>
  <c r="P96" i="123"/>
  <c r="O96" i="123"/>
  <c r="N96" i="123"/>
  <c r="M96" i="123"/>
  <c r="L96" i="123"/>
  <c r="K96" i="123"/>
  <c r="J96" i="123"/>
  <c r="I96" i="123"/>
  <c r="H96" i="123"/>
  <c r="G96" i="123"/>
  <c r="F96" i="123"/>
  <c r="R94" i="123"/>
  <c r="R93" i="123"/>
  <c r="R91" i="123"/>
  <c r="R90" i="123"/>
  <c r="R88" i="123"/>
  <c r="R87" i="123"/>
  <c r="R85" i="123"/>
  <c r="R84" i="123"/>
  <c r="R82" i="123"/>
  <c r="R81" i="123"/>
  <c r="R79" i="123"/>
  <c r="R78" i="123"/>
  <c r="R76" i="123"/>
  <c r="R75" i="123"/>
  <c r="R73" i="123"/>
  <c r="R72" i="123"/>
  <c r="R70" i="123"/>
  <c r="R69" i="123"/>
  <c r="R67" i="123"/>
  <c r="R66" i="123"/>
  <c r="R64" i="123"/>
  <c r="R63" i="123"/>
  <c r="R61" i="123"/>
  <c r="R60" i="123"/>
  <c r="R58" i="123"/>
  <c r="R57" i="123"/>
  <c r="R55" i="123"/>
  <c r="R54" i="123"/>
  <c r="R52" i="123"/>
  <c r="R51" i="123"/>
  <c r="R49" i="123"/>
  <c r="R48" i="123"/>
  <c r="R46" i="123"/>
  <c r="R45" i="123"/>
  <c r="R43" i="123"/>
  <c r="R42" i="123"/>
  <c r="R40" i="123"/>
  <c r="R39" i="123"/>
  <c r="R37" i="123"/>
  <c r="R36" i="123"/>
  <c r="R34" i="123"/>
  <c r="R33" i="123"/>
  <c r="R31" i="123"/>
  <c r="R30" i="123"/>
  <c r="R28" i="123"/>
  <c r="R27" i="123"/>
  <c r="R25" i="123"/>
  <c r="R24" i="123"/>
  <c r="R22" i="123"/>
  <c r="R21" i="123"/>
  <c r="R19" i="123"/>
  <c r="R18" i="123"/>
  <c r="F236" i="120"/>
  <c r="Y236" i="120" s="1"/>
  <c r="AR236" i="120" s="1"/>
  <c r="BK236" i="120" s="1"/>
  <c r="F235" i="120"/>
  <c r="Y235" i="120" s="1"/>
  <c r="AR235" i="120" s="1"/>
  <c r="BK235" i="120" s="1"/>
  <c r="F234" i="120"/>
  <c r="Y234" i="120" s="1"/>
  <c r="AR234" i="120" s="1"/>
  <c r="BK234" i="120" s="1"/>
  <c r="F233" i="120"/>
  <c r="Y233" i="120" s="1"/>
  <c r="AR233" i="120" s="1"/>
  <c r="BK233" i="120" s="1"/>
  <c r="F232" i="120"/>
  <c r="Y232" i="120" s="1"/>
  <c r="AR232" i="120" s="1"/>
  <c r="BK232" i="120" s="1"/>
  <c r="F231" i="120"/>
  <c r="Y231" i="120" s="1"/>
  <c r="AR231" i="120" s="1"/>
  <c r="BK231" i="120" s="1"/>
  <c r="F219" i="120"/>
  <c r="H228" i="120" s="1"/>
  <c r="F209" i="120"/>
  <c r="H218" i="120" s="1"/>
  <c r="F199" i="120"/>
  <c r="H208" i="120" s="1"/>
  <c r="F189" i="120"/>
  <c r="H198" i="120" s="1"/>
  <c r="AA187" i="120"/>
  <c r="AT187" i="120" s="1"/>
  <c r="AA186" i="120"/>
  <c r="AT186" i="120" s="1"/>
  <c r="BM186" i="120" s="1"/>
  <c r="BM196" i="120" s="1"/>
  <c r="BM206" i="120" s="1"/>
  <c r="BM216" i="120" s="1"/>
  <c r="BM226" i="120" s="1"/>
  <c r="AA184" i="120"/>
  <c r="AA194" i="120" s="1"/>
  <c r="AA204" i="120" s="1"/>
  <c r="AA214" i="120" s="1"/>
  <c r="AA224" i="120" s="1"/>
  <c r="F179" i="120"/>
  <c r="Y179" i="120" s="1"/>
  <c r="H175" i="120"/>
  <c r="AA175" i="120" s="1"/>
  <c r="AT175" i="120" s="1"/>
  <c r="BM175" i="120" s="1"/>
  <c r="F175" i="120"/>
  <c r="Y175" i="120" s="1"/>
  <c r="AR175" i="120" s="1"/>
  <c r="BK175" i="120" s="1"/>
  <c r="H174" i="120"/>
  <c r="AA174" i="120" s="1"/>
  <c r="AT174" i="120" s="1"/>
  <c r="BM174" i="120" s="1"/>
  <c r="F174" i="120"/>
  <c r="Y174" i="120" s="1"/>
  <c r="AR174" i="120" s="1"/>
  <c r="BK174" i="120" s="1"/>
  <c r="H173" i="120"/>
  <c r="AA173" i="120" s="1"/>
  <c r="AT173" i="120" s="1"/>
  <c r="BM173" i="120" s="1"/>
  <c r="F173" i="120"/>
  <c r="Y173" i="120" s="1"/>
  <c r="AR173" i="120" s="1"/>
  <c r="BK173" i="120" s="1"/>
  <c r="H172" i="120"/>
  <c r="AA172" i="120" s="1"/>
  <c r="AT172" i="120" s="1"/>
  <c r="BM172" i="120" s="1"/>
  <c r="F172" i="120"/>
  <c r="Y172" i="120" s="1"/>
  <c r="AR172" i="120" s="1"/>
  <c r="BK172" i="120" s="1"/>
  <c r="F171" i="120"/>
  <c r="Y171" i="120" s="1"/>
  <c r="AR171" i="120" s="1"/>
  <c r="BK171" i="120" s="1"/>
  <c r="H170" i="120"/>
  <c r="AA170" i="120" s="1"/>
  <c r="AT170" i="120" s="1"/>
  <c r="BM170" i="120" s="1"/>
  <c r="F170" i="120"/>
  <c r="Y170" i="120" s="1"/>
  <c r="AR170" i="120" s="1"/>
  <c r="BK170" i="120" s="1"/>
  <c r="H169" i="120"/>
  <c r="AA169" i="120" s="1"/>
  <c r="AT169" i="120" s="1"/>
  <c r="BM169" i="120" s="1"/>
  <c r="F169" i="120"/>
  <c r="Y169" i="120" s="1"/>
  <c r="AR169" i="120" s="1"/>
  <c r="BK169" i="120" s="1"/>
  <c r="F168" i="120"/>
  <c r="Y168" i="120" s="1"/>
  <c r="AA176" i="120" s="1"/>
  <c r="F146" i="120"/>
  <c r="H167" i="120" s="1"/>
  <c r="F124" i="120"/>
  <c r="H145" i="120" s="1"/>
  <c r="F102" i="120"/>
  <c r="H123" i="120" s="1"/>
  <c r="F80" i="120"/>
  <c r="H101" i="120" s="1"/>
  <c r="BK58" i="120"/>
  <c r="BM79" i="120" s="1"/>
  <c r="AR58" i="120"/>
  <c r="AT79" i="120" s="1"/>
  <c r="F58" i="120"/>
  <c r="H79" i="120" s="1"/>
  <c r="F36" i="120"/>
  <c r="H57" i="120" s="1"/>
  <c r="F33" i="120"/>
  <c r="Y33" i="120" s="1"/>
  <c r="AR33" i="120" s="1"/>
  <c r="BK33" i="120" s="1"/>
  <c r="F32" i="120"/>
  <c r="Y32" i="120" s="1"/>
  <c r="AR32" i="120" s="1"/>
  <c r="BK32" i="120" s="1"/>
  <c r="F31" i="120"/>
  <c r="Y31" i="120" s="1"/>
  <c r="AR31" i="120" s="1"/>
  <c r="BK31" i="120" s="1"/>
  <c r="F30" i="120"/>
  <c r="Y30" i="120" s="1"/>
  <c r="AR30" i="120" s="1"/>
  <c r="BK30" i="120" s="1"/>
  <c r="F29" i="120"/>
  <c r="Y29" i="120" s="1"/>
  <c r="AR29" i="120" s="1"/>
  <c r="BK29" i="120" s="1"/>
  <c r="F28" i="120"/>
  <c r="Y28" i="120" s="1"/>
  <c r="AR28" i="120" s="1"/>
  <c r="BK28" i="120" s="1"/>
  <c r="F26" i="120"/>
  <c r="Y26" i="120" s="1"/>
  <c r="AR26" i="120" s="1"/>
  <c r="BK26" i="120" s="1"/>
  <c r="F25" i="120"/>
  <c r="Y25" i="120" s="1"/>
  <c r="AR25" i="120" s="1"/>
  <c r="BK25" i="120" s="1"/>
  <c r="F24" i="120"/>
  <c r="Y24" i="120" s="1"/>
  <c r="AR24" i="120" s="1"/>
  <c r="BK24" i="120" s="1"/>
  <c r="F23" i="120"/>
  <c r="Y23" i="120" s="1"/>
  <c r="AR23" i="120" s="1"/>
  <c r="BK23" i="120" s="1"/>
  <c r="F22" i="120"/>
  <c r="Y22" i="120" s="1"/>
  <c r="AR22" i="120" s="1"/>
  <c r="BK22" i="120" s="1"/>
  <c r="H21" i="120"/>
  <c r="AA21" i="120" s="1"/>
  <c r="AT21" i="120" s="1"/>
  <c r="BM21" i="120" s="1"/>
  <c r="F21" i="120"/>
  <c r="Y21" i="120" s="1"/>
  <c r="AR21" i="120" s="1"/>
  <c r="BK21" i="120" s="1"/>
  <c r="H20" i="120"/>
  <c r="AA20" i="120" s="1"/>
  <c r="AT20" i="120" s="1"/>
  <c r="BM20" i="120" s="1"/>
  <c r="F20" i="120"/>
  <c r="Y20" i="120" s="1"/>
  <c r="AR20" i="120" s="1"/>
  <c r="BK20" i="120" s="1"/>
  <c r="H19" i="120"/>
  <c r="AA19" i="120" s="1"/>
  <c r="AT19" i="120" s="1"/>
  <c r="BM19" i="120" s="1"/>
  <c r="F19" i="120"/>
  <c r="Y19" i="120" s="1"/>
  <c r="AR19" i="120" s="1"/>
  <c r="BK19" i="120" s="1"/>
  <c r="H18" i="120"/>
  <c r="AA18" i="120" s="1"/>
  <c r="AT18" i="120" s="1"/>
  <c r="BM18" i="120" s="1"/>
  <c r="F18" i="120"/>
  <c r="Y18" i="120" s="1"/>
  <c r="AR18" i="120" s="1"/>
  <c r="BK18" i="120" s="1"/>
  <c r="H17" i="120"/>
  <c r="AA17" i="120" s="1"/>
  <c r="AT17" i="120" s="1"/>
  <c r="BM17" i="120" s="1"/>
  <c r="F17" i="120"/>
  <c r="Y17" i="120" s="1"/>
  <c r="AR17" i="120" s="1"/>
  <c r="BK17" i="120" s="1"/>
  <c r="BM9" i="120"/>
  <c r="AT9" i="120"/>
  <c r="H9" i="120"/>
  <c r="AA9" i="120" s="1"/>
  <c r="BM7" i="120"/>
  <c r="AT7" i="120"/>
  <c r="H7" i="120"/>
  <c r="C6" i="138" s="1"/>
  <c r="BM5" i="120"/>
  <c r="AT5" i="120"/>
  <c r="DD262" i="120"/>
  <c r="DC262" i="120"/>
  <c r="DB262" i="120"/>
  <c r="CK262" i="120"/>
  <c r="CJ262" i="120"/>
  <c r="CI262" i="120"/>
  <c r="DD260" i="120"/>
  <c r="DC260" i="120"/>
  <c r="DB260" i="120"/>
  <c r="CK260" i="120"/>
  <c r="CJ260" i="120"/>
  <c r="CI260" i="120"/>
  <c r="DD259" i="120"/>
  <c r="DC259" i="120"/>
  <c r="DB259" i="120"/>
  <c r="CK259" i="120"/>
  <c r="CJ259" i="120"/>
  <c r="CI259" i="120"/>
  <c r="DD258" i="120"/>
  <c r="DC258" i="120"/>
  <c r="DB258" i="120"/>
  <c r="CK258" i="120"/>
  <c r="CJ258" i="120"/>
  <c r="CI258" i="120"/>
  <c r="DD257" i="120"/>
  <c r="DC257" i="120"/>
  <c r="DB257" i="120"/>
  <c r="CK257" i="120"/>
  <c r="CJ257" i="120"/>
  <c r="CI257" i="120"/>
  <c r="DD256" i="120"/>
  <c r="DC256" i="120"/>
  <c r="DB256" i="120"/>
  <c r="CK256" i="120"/>
  <c r="CJ256" i="120"/>
  <c r="CI256" i="120"/>
  <c r="DD254" i="120"/>
  <c r="DC254" i="120"/>
  <c r="DB254" i="120"/>
  <c r="CK254" i="120"/>
  <c r="CJ254" i="120"/>
  <c r="CI254" i="120"/>
  <c r="DD253" i="120"/>
  <c r="DC253" i="120"/>
  <c r="DB253" i="120"/>
  <c r="CK253" i="120"/>
  <c r="CJ253" i="120"/>
  <c r="CI253" i="120"/>
  <c r="DD252" i="120"/>
  <c r="DC252" i="120"/>
  <c r="DB252" i="120"/>
  <c r="CK252" i="120"/>
  <c r="CJ252" i="120"/>
  <c r="CI252" i="120"/>
  <c r="DD251" i="120"/>
  <c r="DC251" i="120"/>
  <c r="DB251" i="120"/>
  <c r="CK251" i="120"/>
  <c r="CJ251" i="120"/>
  <c r="CI251" i="120"/>
  <c r="DD250" i="120"/>
  <c r="DC250" i="120"/>
  <c r="DB250" i="120"/>
  <c r="CK250" i="120"/>
  <c r="CJ250" i="120"/>
  <c r="CI250" i="120"/>
  <c r="DD249" i="120"/>
  <c r="DC249" i="120"/>
  <c r="DB249" i="120"/>
  <c r="CK249" i="120"/>
  <c r="CJ249" i="120"/>
  <c r="CI249" i="120"/>
  <c r="DD248" i="120"/>
  <c r="DC248" i="120"/>
  <c r="DB248" i="120"/>
  <c r="CK248" i="120"/>
  <c r="CJ248" i="120"/>
  <c r="CI248" i="120"/>
  <c r="DD247" i="120"/>
  <c r="DC247" i="120"/>
  <c r="DB247" i="120"/>
  <c r="CK247" i="120"/>
  <c r="CJ247" i="120"/>
  <c r="CI247" i="120"/>
  <c r="BM239" i="120"/>
  <c r="BM237" i="120"/>
  <c r="AT237" i="120"/>
  <c r="AA237" i="120"/>
  <c r="H237" i="120"/>
  <c r="BM229" i="120"/>
  <c r="AT229" i="120"/>
  <c r="AA229" i="120"/>
  <c r="H229" i="120"/>
  <c r="K223" i="120"/>
  <c r="K213" i="120"/>
  <c r="BP203" i="120"/>
  <c r="AW203" i="120"/>
  <c r="AD203" i="120"/>
  <c r="K203" i="120"/>
  <c r="K193" i="120"/>
  <c r="AD183" i="120"/>
  <c r="AA183" i="120"/>
  <c r="AT183" i="120" s="1"/>
  <c r="BM183" i="120" s="1"/>
  <c r="K183" i="120"/>
  <c r="F191" i="120"/>
  <c r="F201" i="120" s="1"/>
  <c r="F211" i="120" s="1"/>
  <c r="F221" i="120" s="1"/>
  <c r="F190" i="120"/>
  <c r="F200" i="120" s="1"/>
  <c r="F210" i="120" s="1"/>
  <c r="F220" i="120" s="1"/>
  <c r="BM177" i="120"/>
  <c r="AT177" i="120"/>
  <c r="AA177" i="120"/>
  <c r="H177" i="120"/>
  <c r="K166" i="120"/>
  <c r="BP164" i="120"/>
  <c r="AW164" i="120"/>
  <c r="AD164" i="120"/>
  <c r="K164" i="120"/>
  <c r="BP161" i="120"/>
  <c r="AW161" i="120"/>
  <c r="AD161" i="120"/>
  <c r="K161" i="120"/>
  <c r="K144" i="120"/>
  <c r="BP142" i="120"/>
  <c r="AW142" i="120"/>
  <c r="AD142" i="120"/>
  <c r="K142" i="120"/>
  <c r="BP139" i="120"/>
  <c r="AD139" i="120"/>
  <c r="K139" i="120"/>
  <c r="Y124" i="120"/>
  <c r="AR124" i="120" s="1"/>
  <c r="BK124" i="120" s="1"/>
  <c r="BM145" i="120" s="1"/>
  <c r="BP120" i="120"/>
  <c r="AW120" i="120"/>
  <c r="AD120" i="120"/>
  <c r="K120" i="120"/>
  <c r="K117" i="120"/>
  <c r="K107" i="120"/>
  <c r="K100" i="120"/>
  <c r="BP98" i="120"/>
  <c r="AW98" i="120"/>
  <c r="AD98" i="120"/>
  <c r="K98" i="120"/>
  <c r="BP76" i="120"/>
  <c r="AW76" i="120"/>
  <c r="AD76" i="120"/>
  <c r="K76" i="120"/>
  <c r="AW73" i="120"/>
  <c r="AD73" i="120"/>
  <c r="K73" i="120"/>
  <c r="K63" i="120"/>
  <c r="AA54" i="120"/>
  <c r="AA76" i="120" s="1"/>
  <c r="AA98" i="120" s="1"/>
  <c r="AA120" i="120" s="1"/>
  <c r="AA142" i="120" s="1"/>
  <c r="AA164" i="120" s="1"/>
  <c r="K54" i="120"/>
  <c r="AW51" i="120"/>
  <c r="AD51" i="120"/>
  <c r="K51" i="120"/>
  <c r="AA43" i="120"/>
  <c r="AT43" i="120" s="1"/>
  <c r="AA42" i="120"/>
  <c r="AT42" i="120" s="1"/>
  <c r="F86" i="120"/>
  <c r="F108" i="120" s="1"/>
  <c r="F130" i="120" s="1"/>
  <c r="F152" i="120" s="1"/>
  <c r="F85" i="120"/>
  <c r="F107" i="120" s="1"/>
  <c r="F129" i="120" s="1"/>
  <c r="F151" i="120" s="1"/>
  <c r="AA40" i="120"/>
  <c r="AT40" i="120" s="1"/>
  <c r="F84" i="120"/>
  <c r="F106" i="120" s="1"/>
  <c r="F128" i="120" s="1"/>
  <c r="F150" i="120" s="1"/>
  <c r="F83" i="120"/>
  <c r="F105" i="120" s="1"/>
  <c r="F127" i="120" s="1"/>
  <c r="F149" i="120" s="1"/>
  <c r="AA38" i="120"/>
  <c r="F82" i="120"/>
  <c r="F104" i="120" s="1"/>
  <c r="F126" i="120" s="1"/>
  <c r="F148" i="120" s="1"/>
  <c r="F81" i="120"/>
  <c r="F103" i="120" s="1"/>
  <c r="F125" i="120" s="1"/>
  <c r="F147" i="120" s="1"/>
  <c r="BM34" i="120"/>
  <c r="AT34" i="120"/>
  <c r="AA34" i="120"/>
  <c r="H34" i="120"/>
  <c r="AB11" i="120"/>
  <c r="AA11" i="120"/>
  <c r="H11" i="120"/>
  <c r="X27" i="1"/>
  <c r="Q27" i="1"/>
  <c r="J27" i="1"/>
  <c r="R24" i="122"/>
  <c r="R57" i="126"/>
  <c r="R65" i="126"/>
  <c r="R68" i="126"/>
  <c r="R28" i="122"/>
  <c r="R39" i="122"/>
  <c r="C13" i="132"/>
  <c r="C12" i="133" s="1"/>
  <c r="C13" i="134" s="1"/>
  <c r="C13" i="127"/>
  <c r="C12" i="128" s="1"/>
  <c r="C13" i="129" s="1"/>
  <c r="L84" i="138"/>
  <c r="G11" i="122"/>
  <c r="F10" i="123" s="1"/>
  <c r="P84" i="138"/>
  <c r="K23" i="127"/>
  <c r="K31" i="127"/>
  <c r="K31" i="132"/>
  <c r="I27" i="133"/>
  <c r="K30" i="133"/>
  <c r="J39" i="133"/>
  <c r="J42" i="133"/>
  <c r="K54" i="133"/>
  <c r="J57" i="133"/>
  <c r="J63" i="133"/>
  <c r="J66" i="133"/>
  <c r="J75" i="133"/>
  <c r="K78" i="133"/>
  <c r="N84" i="133"/>
  <c r="N84" i="138" s="1"/>
  <c r="Q84" i="138"/>
  <c r="K19" i="127"/>
  <c r="K27" i="127"/>
  <c r="K38" i="127"/>
  <c r="N19" i="132"/>
  <c r="N23" i="132"/>
  <c r="N31" i="132"/>
  <c r="N35" i="132"/>
  <c r="K38" i="132"/>
  <c r="K18" i="133"/>
  <c r="J27" i="133"/>
  <c r="I42" i="133"/>
  <c r="K42" i="133"/>
  <c r="J45" i="133"/>
  <c r="I57" i="133"/>
  <c r="I63" i="133"/>
  <c r="I66" i="133"/>
  <c r="M97" i="138"/>
  <c r="AD54" i="120"/>
  <c r="BP54" i="120"/>
  <c r="AW54" i="120"/>
  <c r="Y37" i="120"/>
  <c r="AR37" i="120" s="1"/>
  <c r="Y38" i="120"/>
  <c r="AR38" i="120" s="1"/>
  <c r="AR60" i="120" s="1"/>
  <c r="AR82" i="120" s="1"/>
  <c r="AR104" i="120" s="1"/>
  <c r="AR126" i="120" s="1"/>
  <c r="AR148" i="120" s="1"/>
  <c r="Y39" i="120"/>
  <c r="AR39" i="120" s="1"/>
  <c r="AR61" i="120" s="1"/>
  <c r="AR83" i="120" s="1"/>
  <c r="AR105" i="120" s="1"/>
  <c r="AR127" i="120" s="1"/>
  <c r="AR149" i="120" s="1"/>
  <c r="Y40" i="120"/>
  <c r="Y41" i="120"/>
  <c r="Y63" i="120" s="1"/>
  <c r="Y85" i="120" s="1"/>
  <c r="Y107" i="120" s="1"/>
  <c r="Y129" i="120" s="1"/>
  <c r="Y151" i="120" s="1"/>
  <c r="Y42" i="120"/>
  <c r="Y64" i="120" s="1"/>
  <c r="Y86" i="120" s="1"/>
  <c r="Y108" i="120" s="1"/>
  <c r="Y130" i="120" s="1"/>
  <c r="Y152" i="120" s="1"/>
  <c r="Y43" i="120"/>
  <c r="Y65" i="120" s="1"/>
  <c r="Y87" i="120" s="1"/>
  <c r="Y109" i="120" s="1"/>
  <c r="Y131" i="120" s="1"/>
  <c r="Y153" i="120" s="1"/>
  <c r="AA44" i="120"/>
  <c r="AA45" i="120"/>
  <c r="AA67" i="120" s="1"/>
  <c r="AA89" i="120" s="1"/>
  <c r="AA111" i="120" s="1"/>
  <c r="AA133" i="120" s="1"/>
  <c r="AA155" i="120" s="1"/>
  <c r="AA46" i="120"/>
  <c r="AA68" i="120" s="1"/>
  <c r="AA90" i="120" s="1"/>
  <c r="AA112" i="120" s="1"/>
  <c r="AA134" i="120" s="1"/>
  <c r="AA156" i="120" s="1"/>
  <c r="AA47" i="120"/>
  <c r="AA69" i="120" s="1"/>
  <c r="AA91" i="120" s="1"/>
  <c r="AA113" i="120" s="1"/>
  <c r="AA135" i="120" s="1"/>
  <c r="AA157" i="120" s="1"/>
  <c r="AA48" i="120"/>
  <c r="AA49" i="120"/>
  <c r="AT49" i="120" s="1"/>
  <c r="BM49" i="120" s="1"/>
  <c r="BM71" i="120" s="1"/>
  <c r="BM93" i="120" s="1"/>
  <c r="BM115" i="120" s="1"/>
  <c r="BM137" i="120" s="1"/>
  <c r="BM159" i="120" s="1"/>
  <c r="AA52" i="120"/>
  <c r="AT52" i="120" s="1"/>
  <c r="AT74" i="120" s="1"/>
  <c r="AT96" i="120" s="1"/>
  <c r="AT118" i="120" s="1"/>
  <c r="AT140" i="120" s="1"/>
  <c r="AT162" i="120" s="1"/>
  <c r="AA55" i="120"/>
  <c r="AA56" i="120"/>
  <c r="AA78" i="120" s="1"/>
  <c r="AA100" i="120" s="1"/>
  <c r="AA122" i="120" s="1"/>
  <c r="AA144" i="120" s="1"/>
  <c r="AA166" i="120" s="1"/>
  <c r="AD166" i="120"/>
  <c r="Y36" i="120"/>
  <c r="AA57" i="120" s="1"/>
  <c r="Y44" i="120"/>
  <c r="Y66" i="120" s="1"/>
  <c r="Y88" i="120" s="1"/>
  <c r="Y110" i="120" s="1"/>
  <c r="Y132" i="120" s="1"/>
  <c r="Y154" i="120" s="1"/>
  <c r="Y45" i="120"/>
  <c r="AR45" i="120" s="1"/>
  <c r="Y46" i="120"/>
  <c r="Y68" i="120" s="1"/>
  <c r="Y90" i="120" s="1"/>
  <c r="Y112" i="120" s="1"/>
  <c r="Y134" i="120" s="1"/>
  <c r="Y156" i="120" s="1"/>
  <c r="Y47" i="120"/>
  <c r="Y69" i="120" s="1"/>
  <c r="Y91" i="120" s="1"/>
  <c r="Y113" i="120" s="1"/>
  <c r="Y135" i="120" s="1"/>
  <c r="Y157" i="120" s="1"/>
  <c r="Y52" i="120"/>
  <c r="Y53" i="120"/>
  <c r="Y75" i="120" s="1"/>
  <c r="Y97" i="120" s="1"/>
  <c r="Y119" i="120" s="1"/>
  <c r="Y141" i="120" s="1"/>
  <c r="Y163" i="120" s="1"/>
  <c r="Y54" i="120"/>
  <c r="Y56" i="120"/>
  <c r="Y78" i="120" s="1"/>
  <c r="Y100" i="120" s="1"/>
  <c r="Y122" i="120" s="1"/>
  <c r="Y144" i="120" s="1"/>
  <c r="Y166" i="120" s="1"/>
  <c r="BP213" i="120"/>
  <c r="AW213" i="120"/>
  <c r="K78" i="120"/>
  <c r="Y80" i="120"/>
  <c r="AA101" i="120" s="1"/>
  <c r="K122" i="120"/>
  <c r="AT184" i="120"/>
  <c r="AT194" i="120" s="1"/>
  <c r="AT204" i="120" s="1"/>
  <c r="AT214" i="120" s="1"/>
  <c r="AT224" i="120" s="1"/>
  <c r="AA197" i="120"/>
  <c r="AA207" i="120" s="1"/>
  <c r="AA217" i="120" s="1"/>
  <c r="AA227" i="120" s="1"/>
  <c r="BP193" i="120"/>
  <c r="AW193" i="120"/>
  <c r="Y180" i="120"/>
  <c r="Y190" i="120" s="1"/>
  <c r="Y200" i="120" s="1"/>
  <c r="Y210" i="120" s="1"/>
  <c r="Y220" i="120" s="1"/>
  <c r="Y181" i="120"/>
  <c r="AR181" i="120" s="1"/>
  <c r="AR191" i="120" s="1"/>
  <c r="AR201" i="120" s="1"/>
  <c r="AR211" i="120" s="1"/>
  <c r="AR221" i="120" s="1"/>
  <c r="Y182" i="120"/>
  <c r="Y183" i="120"/>
  <c r="AR183" i="120" s="1"/>
  <c r="Y184" i="120"/>
  <c r="AR184" i="120" s="1"/>
  <c r="AA185" i="120"/>
  <c r="AA195" i="120" s="1"/>
  <c r="AA205" i="120" s="1"/>
  <c r="AA215" i="120" s="1"/>
  <c r="AA225" i="120" s="1"/>
  <c r="Y186" i="120"/>
  <c r="Y196" i="120" s="1"/>
  <c r="Y206" i="120" s="1"/>
  <c r="Y216" i="120" s="1"/>
  <c r="Y226" i="120" s="1"/>
  <c r="Y187" i="120"/>
  <c r="Y197" i="120" s="1"/>
  <c r="Y207" i="120" s="1"/>
  <c r="Y217" i="120" s="1"/>
  <c r="Y227" i="120" s="1"/>
  <c r="AD193" i="120"/>
  <c r="AD213" i="120"/>
  <c r="BP223" i="120"/>
  <c r="AW223" i="120"/>
  <c r="AA180" i="120"/>
  <c r="AA182" i="120"/>
  <c r="AA192" i="120" s="1"/>
  <c r="AA202" i="120" s="1"/>
  <c r="AA212" i="120" s="1"/>
  <c r="AA222" i="120" s="1"/>
  <c r="Y185" i="120"/>
  <c r="Y195" i="120" s="1"/>
  <c r="Y205" i="120" s="1"/>
  <c r="Y215" i="120" s="1"/>
  <c r="Y225" i="120" s="1"/>
  <c r="Y189" i="120"/>
  <c r="AA198" i="120" s="1"/>
  <c r="AD223" i="120"/>
  <c r="D43" i="122"/>
  <c r="D41" i="137"/>
  <c r="D40" i="127"/>
  <c r="D39" i="127"/>
  <c r="D37" i="127"/>
  <c r="D35" i="132"/>
  <c r="D33" i="127"/>
  <c r="D29" i="137"/>
  <c r="D28" i="122"/>
  <c r="D27" i="127"/>
  <c r="D26" i="122"/>
  <c r="D22" i="132"/>
  <c r="J2" i="1"/>
  <c r="Q2" i="1" s="1"/>
  <c r="X2" i="1" s="1"/>
  <c r="AE2" i="1" s="1"/>
  <c r="AL2" i="1" s="1"/>
  <c r="M4" i="1"/>
  <c r="T4" i="1" s="1"/>
  <c r="AA4" i="1" s="1"/>
  <c r="AH4" i="1" s="1"/>
  <c r="AP4" i="1" s="1"/>
  <c r="AX4" i="1" s="1"/>
  <c r="H2" i="134"/>
  <c r="I2" i="135" s="1"/>
  <c r="J107" i="9"/>
  <c r="J108" i="9" s="1"/>
  <c r="K107" i="9"/>
  <c r="K108" i="9" s="1"/>
  <c r="N107" i="9"/>
  <c r="N108" i="9" s="1"/>
  <c r="O107" i="9"/>
  <c r="O108" i="9" s="1"/>
  <c r="R107" i="9"/>
  <c r="R108" i="9" s="1"/>
  <c r="S107" i="9"/>
  <c r="S108" i="9" s="1"/>
  <c r="V107" i="9"/>
  <c r="V108" i="9" s="1"/>
  <c r="W107" i="9"/>
  <c r="W108" i="9" s="1"/>
  <c r="Z107" i="9"/>
  <c r="Z108" i="9" s="1"/>
  <c r="AA107" i="9"/>
  <c r="AA108" i="9" s="1"/>
  <c r="AD107" i="9"/>
  <c r="AD108" i="9" s="1"/>
  <c r="AE107" i="9"/>
  <c r="AE108" i="9" s="1"/>
  <c r="AH107" i="9"/>
  <c r="AH108" i="9" s="1"/>
  <c r="AI107" i="9"/>
  <c r="AI108" i="9" s="1"/>
  <c r="AL107" i="9"/>
  <c r="AL108" i="9" s="1"/>
  <c r="AM107" i="9"/>
  <c r="AM108" i="9" s="1"/>
  <c r="AP107" i="9"/>
  <c r="AP108" i="9" s="1"/>
  <c r="AQ107" i="9"/>
  <c r="AQ108" i="9" s="1"/>
  <c r="AT107" i="9"/>
  <c r="AT108" i="9" s="1"/>
  <c r="AU107" i="9"/>
  <c r="AU108" i="9" s="1"/>
  <c r="AX107" i="9"/>
  <c r="AX108" i="9" s="1"/>
  <c r="AY107" i="9"/>
  <c r="AY108" i="9" s="1"/>
  <c r="BB107" i="9"/>
  <c r="BB108" i="9" s="1"/>
  <c r="BC107" i="9"/>
  <c r="BC108" i="9" s="1"/>
  <c r="BF107" i="9"/>
  <c r="BF108" i="9" s="1"/>
  <c r="BG107" i="9"/>
  <c r="BG108" i="9" s="1"/>
  <c r="BJ107" i="9"/>
  <c r="BJ108" i="9" s="1"/>
  <c r="BK107" i="9"/>
  <c r="BK108" i="9" s="1"/>
  <c r="BN107" i="9"/>
  <c r="BN108" i="9" s="1"/>
  <c r="BO107" i="9"/>
  <c r="BO108" i="9" s="1"/>
  <c r="BR107" i="9"/>
  <c r="BR108" i="9" s="1"/>
  <c r="BS107" i="9"/>
  <c r="BS108" i="9" s="1"/>
  <c r="BV107" i="9"/>
  <c r="BV108" i="9" s="1"/>
  <c r="BW107" i="9"/>
  <c r="BW108" i="9" s="1"/>
  <c r="BZ107" i="9"/>
  <c r="BZ108" i="9" s="1"/>
  <c r="CA107" i="9"/>
  <c r="CA108" i="9" s="1"/>
  <c r="CD107" i="9"/>
  <c r="CD108" i="9" s="1"/>
  <c r="CE107" i="9"/>
  <c r="CE108" i="9" s="1"/>
  <c r="CH107" i="9"/>
  <c r="CH108" i="9" s="1"/>
  <c r="CI107" i="9"/>
  <c r="CI108" i="9" s="1"/>
  <c r="CL107" i="9"/>
  <c r="CL108" i="9" s="1"/>
  <c r="CM107" i="9"/>
  <c r="CM108" i="9" s="1"/>
  <c r="CP107" i="9"/>
  <c r="CP108" i="9" s="1"/>
  <c r="CQ107" i="9"/>
  <c r="CQ108" i="9" s="1"/>
  <c r="CT107" i="9"/>
  <c r="CT108" i="9" s="1"/>
  <c r="CU107" i="9"/>
  <c r="CU108" i="9" s="1"/>
  <c r="R2" i="127"/>
  <c r="D33" i="132"/>
  <c r="D39" i="132"/>
  <c r="D22" i="122"/>
  <c r="D22" i="127"/>
  <c r="D24" i="122"/>
  <c r="D24" i="137"/>
  <c r="D29" i="127"/>
  <c r="D29" i="122"/>
  <c r="D30" i="122"/>
  <c r="D30" i="137"/>
  <c r="D32" i="132"/>
  <c r="D32" i="122"/>
  <c r="D32" i="137"/>
  <c r="D32" i="127"/>
  <c r="D35" i="127"/>
  <c r="D38" i="132"/>
  <c r="D38" i="122"/>
  <c r="D38" i="137"/>
  <c r="D38" i="127"/>
  <c r="D40" i="122"/>
  <c r="D41" i="122"/>
  <c r="D43" i="137"/>
  <c r="D43" i="127"/>
  <c r="D43" i="132"/>
  <c r="AW183" i="120"/>
  <c r="BP183" i="120"/>
  <c r="BP78" i="120"/>
  <c r="AR41" i="120"/>
  <c r="BK41" i="120" s="1"/>
  <c r="BK63" i="120" s="1"/>
  <c r="BK85" i="120" s="1"/>
  <c r="BK107" i="120" s="1"/>
  <c r="BK129" i="120" s="1"/>
  <c r="BK151" i="120" s="1"/>
  <c r="AN2" i="120"/>
  <c r="T7" i="60"/>
  <c r="U7" i="60" s="1"/>
  <c r="V7" i="60" s="1"/>
  <c r="Q15" i="60" s="1"/>
  <c r="M15" i="60" s="1"/>
  <c r="C20" i="131"/>
  <c r="C21" i="126"/>
  <c r="C23" i="126"/>
  <c r="C24" i="121"/>
  <c r="U2" i="120"/>
  <c r="C24" i="136"/>
  <c r="C20" i="126"/>
  <c r="AW100" i="120"/>
  <c r="BP100" i="120"/>
  <c r="AT94" i="120"/>
  <c r="AT116" i="120" s="1"/>
  <c r="AT138" i="120" s="1"/>
  <c r="AT160" i="120" s="1"/>
  <c r="BP144" i="120"/>
  <c r="E43" i="132"/>
  <c r="E36" i="122"/>
  <c r="E21" i="127"/>
  <c r="K32" i="60"/>
  <c r="AH26" i="1"/>
  <c r="AF66" i="1" s="1"/>
  <c r="AA25" i="1"/>
  <c r="Y32" i="1" s="1"/>
  <c r="T25" i="1"/>
  <c r="M25" i="1"/>
  <c r="K39" i="1" s="1"/>
  <c r="W31" i="60"/>
  <c r="W30" i="60"/>
  <c r="W29" i="60"/>
  <c r="W28" i="60"/>
  <c r="W27" i="60"/>
  <c r="W26" i="60"/>
  <c r="W25" i="60"/>
  <c r="AD200" i="120"/>
  <c r="K220" i="120"/>
  <c r="AW69" i="120"/>
  <c r="K69" i="120"/>
  <c r="BP69" i="120"/>
  <c r="AD69" i="120"/>
  <c r="AW157" i="120"/>
  <c r="K157" i="120"/>
  <c r="BP157" i="120"/>
  <c r="AD157" i="120"/>
  <c r="AW135" i="120"/>
  <c r="K135" i="120"/>
  <c r="BP135" i="120"/>
  <c r="AD135" i="120"/>
  <c r="AW113" i="120"/>
  <c r="K113" i="120"/>
  <c r="AD113" i="120"/>
  <c r="BP91" i="120"/>
  <c r="AD91" i="120"/>
  <c r="AW91" i="120"/>
  <c r="K91" i="120"/>
  <c r="K200" i="120"/>
  <c r="K190" i="120"/>
  <c r="B50" i="60"/>
  <c r="T25" i="60"/>
  <c r="Y14" i="1"/>
  <c r="Y46" i="1" s="1"/>
  <c r="E72" i="131"/>
  <c r="E68" i="136"/>
  <c r="E65" i="121"/>
  <c r="E61" i="126"/>
  <c r="E57" i="131"/>
  <c r="E53" i="121"/>
  <c r="E49" i="126"/>
  <c r="D19" i="126"/>
  <c r="D21" i="121"/>
  <c r="D22" i="126"/>
  <c r="C18" i="126"/>
  <c r="K126" i="120"/>
  <c r="AD126" i="120"/>
  <c r="K128" i="120"/>
  <c r="K60" i="120"/>
  <c r="K61" i="120"/>
  <c r="K62" i="120"/>
  <c r="AD62" i="120"/>
  <c r="AB182" i="120"/>
  <c r="AD182" i="120" s="1"/>
  <c r="AD81" i="120"/>
  <c r="K83" i="120"/>
  <c r="K84" i="120"/>
  <c r="K147" i="120"/>
  <c r="AD147" i="120"/>
  <c r="K148" i="120"/>
  <c r="K59" i="120"/>
  <c r="D19" i="136"/>
  <c r="D19" i="131"/>
  <c r="D19" i="121"/>
  <c r="AD220" i="120"/>
  <c r="K40" i="120"/>
  <c r="K37" i="120"/>
  <c r="K47" i="120"/>
  <c r="D23" i="131"/>
  <c r="D23" i="136"/>
  <c r="D20" i="126"/>
  <c r="E57" i="136"/>
  <c r="K182" i="120"/>
  <c r="K180" i="120"/>
  <c r="D15" i="9"/>
  <c r="D17" i="9" s="1"/>
  <c r="K202" i="120"/>
  <c r="K222" i="120"/>
  <c r="AD47" i="120"/>
  <c r="K212" i="120"/>
  <c r="K192" i="120"/>
  <c r="AD180" i="120"/>
  <c r="AW47" i="120"/>
  <c r="BP47" i="120"/>
  <c r="K20" i="120"/>
  <c r="Q89" i="138"/>
  <c r="Q89" i="133"/>
  <c r="Q89" i="128"/>
  <c r="Q89" i="123"/>
  <c r="E11" i="9"/>
  <c r="I11" i="9" s="1"/>
  <c r="D103" i="9"/>
  <c r="C103" i="9"/>
  <c r="H233" i="120" s="1"/>
  <c r="AA233" i="120" s="1"/>
  <c r="AT233" i="120" s="1"/>
  <c r="BM233" i="120" s="1"/>
  <c r="D74" i="9"/>
  <c r="D75" i="9"/>
  <c r="L169" i="120"/>
  <c r="Y51" i="120"/>
  <c r="Y49" i="120"/>
  <c r="Y71" i="120" s="1"/>
  <c r="Y93" i="120" s="1"/>
  <c r="Y115" i="120" s="1"/>
  <c r="Y137" i="120" s="1"/>
  <c r="Y159" i="120" s="1"/>
  <c r="K169" i="120"/>
  <c r="K233" i="120"/>
  <c r="AW169" i="120"/>
  <c r="Y55" i="120"/>
  <c r="AR55" i="120" s="1"/>
  <c r="BK55" i="120" s="1"/>
  <c r="BK77" i="120" s="1"/>
  <c r="BK99" i="120" s="1"/>
  <c r="BK121" i="120" s="1"/>
  <c r="BK143" i="120" s="1"/>
  <c r="BK165" i="120" s="1"/>
  <c r="Y48" i="120"/>
  <c r="B41" i="131"/>
  <c r="B39" i="126"/>
  <c r="C9" i="137"/>
  <c r="D15" i="13"/>
  <c r="J8" i="1"/>
  <c r="Q8" i="1" s="1"/>
  <c r="X8" i="1" s="1"/>
  <c r="AE8" i="1" s="1"/>
  <c r="AL8" i="1" s="1"/>
  <c r="AT8" i="1" s="1"/>
  <c r="B20" i="140"/>
  <c r="B24" i="140"/>
  <c r="B26" i="137"/>
  <c r="B30" i="127"/>
  <c r="B34" i="137"/>
  <c r="B43" i="125"/>
  <c r="C12" i="140"/>
  <c r="C9" i="136"/>
  <c r="C12" i="130"/>
  <c r="C9" i="126"/>
  <c r="C9" i="122"/>
  <c r="C8" i="138"/>
  <c r="C8" i="128"/>
  <c r="H5" i="120"/>
  <c r="B31" i="129"/>
  <c r="B29" i="133"/>
  <c r="B19" i="139"/>
  <c r="B17" i="133"/>
  <c r="C7" i="132"/>
  <c r="C7" i="122"/>
  <c r="B41" i="137"/>
  <c r="B41" i="136"/>
  <c r="B41" i="126"/>
  <c r="B37" i="132"/>
  <c r="B68" i="126"/>
  <c r="B76" i="129"/>
  <c r="B65" i="136"/>
  <c r="B67" i="139"/>
  <c r="B65" i="131"/>
  <c r="B35" i="131"/>
  <c r="B35" i="136"/>
  <c r="B28" i="135"/>
  <c r="B28" i="125"/>
  <c r="B41" i="138"/>
  <c r="B41" i="128"/>
  <c r="B43" i="124"/>
  <c r="CZ13" i="9"/>
  <c r="D14" i="9"/>
  <c r="C20" i="9"/>
  <c r="H23" i="120" s="1"/>
  <c r="AA23" i="120" s="1"/>
  <c r="AT23" i="120" s="1"/>
  <c r="BM23" i="120" s="1"/>
  <c r="C21" i="9"/>
  <c r="H24" i="120" s="1"/>
  <c r="AA24" i="120" s="1"/>
  <c r="AT24" i="120" s="1"/>
  <c r="BM24" i="120" s="1"/>
  <c r="C22" i="9"/>
  <c r="H25" i="120" s="1"/>
  <c r="AA25" i="120" s="1"/>
  <c r="AT25" i="120" s="1"/>
  <c r="BM25" i="120" s="1"/>
  <c r="C23" i="9"/>
  <c r="H26" i="120" s="1"/>
  <c r="AA26" i="120" s="1"/>
  <c r="AT26" i="120" s="1"/>
  <c r="BM26" i="120" s="1"/>
  <c r="H27" i="120"/>
  <c r="AA27" i="120" s="1"/>
  <c r="AT27" i="120" s="1"/>
  <c r="BM27" i="120" s="1"/>
  <c r="C24" i="9"/>
  <c r="H28" i="120" s="1"/>
  <c r="AA28" i="120" s="1"/>
  <c r="AT28" i="120" s="1"/>
  <c r="BM28" i="120" s="1"/>
  <c r="C25" i="9"/>
  <c r="H29" i="120" s="1"/>
  <c r="AA29" i="120" s="1"/>
  <c r="AT29" i="120" s="1"/>
  <c r="BM29" i="120" s="1"/>
  <c r="C26" i="9"/>
  <c r="H30" i="120" s="1"/>
  <c r="AA30" i="120" s="1"/>
  <c r="AT30" i="120" s="1"/>
  <c r="BM30" i="120" s="1"/>
  <c r="C27" i="9"/>
  <c r="H31" i="120" s="1"/>
  <c r="AA31" i="120" s="1"/>
  <c r="AT31" i="120" s="1"/>
  <c r="BM31" i="120" s="1"/>
  <c r="C28" i="9"/>
  <c r="H32" i="120" s="1"/>
  <c r="AA32" i="120" s="1"/>
  <c r="AT32" i="120" s="1"/>
  <c r="BM32" i="120" s="1"/>
  <c r="C29" i="9"/>
  <c r="H33" i="120" s="1"/>
  <c r="AA33" i="120" s="1"/>
  <c r="AT33" i="120" s="1"/>
  <c r="BM33" i="120" s="1"/>
  <c r="C100" i="9"/>
  <c r="H231" i="120" s="1"/>
  <c r="AA231" i="120" s="1"/>
  <c r="AT231" i="120" s="1"/>
  <c r="BM231" i="120" s="1"/>
  <c r="C104" i="9"/>
  <c r="H234" i="120" s="1"/>
  <c r="AA234" i="120" s="1"/>
  <c r="AT234" i="120" s="1"/>
  <c r="BM234" i="120" s="1"/>
  <c r="D104" i="9"/>
  <c r="C105" i="9"/>
  <c r="H235" i="120" s="1"/>
  <c r="AA235" i="120" s="1"/>
  <c r="AT235" i="120" s="1"/>
  <c r="BM235" i="120" s="1"/>
  <c r="D105" i="9"/>
  <c r="D100" i="9"/>
  <c r="L231" i="120"/>
  <c r="M231" i="120" s="1"/>
  <c r="D101" i="9"/>
  <c r="D40" i="9"/>
  <c r="D53" i="9"/>
  <c r="D16" i="13"/>
  <c r="C37" i="13" s="1"/>
  <c r="E28" i="13"/>
  <c r="C49" i="13"/>
  <c r="I6" i="1"/>
  <c r="P6" i="1" s="1"/>
  <c r="W6" i="1" s="1"/>
  <c r="AD6" i="1" s="1"/>
  <c r="I7" i="1"/>
  <c r="P7" i="1" s="1"/>
  <c r="W7" i="1" s="1"/>
  <c r="AD7" i="1" s="1"/>
  <c r="AK7" i="1" s="1"/>
  <c r="K14" i="1"/>
  <c r="K45" i="1" s="1"/>
  <c r="R14" i="1"/>
  <c r="R46" i="1" s="1"/>
  <c r="Z44" i="1"/>
  <c r="AM16" i="1"/>
  <c r="AM20" i="1" s="1"/>
  <c r="AM17" i="1"/>
  <c r="AL44" i="1" s="1"/>
  <c r="AM33" i="1"/>
  <c r="AN33" i="1" s="1"/>
  <c r="AO33" i="1" s="1"/>
  <c r="AM34" i="1"/>
  <c r="AN34" i="1" s="1"/>
  <c r="AO34" i="1" s="1"/>
  <c r="AM35" i="1"/>
  <c r="AN35" i="1" s="1"/>
  <c r="AO35" i="1" s="1"/>
  <c r="AM37" i="1"/>
  <c r="AN37" i="1" s="1"/>
  <c r="AO37" i="1" s="1"/>
  <c r="AM38" i="1"/>
  <c r="AN38" i="1" s="1"/>
  <c r="AO38" i="1" s="1"/>
  <c r="L173" i="120"/>
  <c r="AM42" i="1"/>
  <c r="AM43" i="1"/>
  <c r="AM44" i="1"/>
  <c r="AM45" i="1"/>
  <c r="L43" i="1"/>
  <c r="S43" i="1"/>
  <c r="Z43" i="1"/>
  <c r="L44" i="1"/>
  <c r="S44" i="1"/>
  <c r="AG45" i="1"/>
  <c r="L45" i="1"/>
  <c r="S45" i="1"/>
  <c r="Z45" i="1"/>
  <c r="AG46" i="1"/>
  <c r="L46" i="1"/>
  <c r="S46" i="1"/>
  <c r="Z46" i="1"/>
  <c r="AG47" i="1"/>
  <c r="L47" i="1"/>
  <c r="S47" i="1"/>
  <c r="Z47" i="1"/>
  <c r="AF48" i="1"/>
  <c r="AG48" i="1"/>
  <c r="I56" i="1"/>
  <c r="P56" i="1" s="1"/>
  <c r="W56" i="1" s="1"/>
  <c r="AD57" i="1" s="1"/>
  <c r="L172" i="120"/>
  <c r="M172" i="120" s="1"/>
  <c r="L232" i="120"/>
  <c r="M232" i="120" s="1"/>
  <c r="L235" i="120"/>
  <c r="M235" i="120" s="1"/>
  <c r="L234" i="120"/>
  <c r="D33" i="9"/>
  <c r="AB119" i="120"/>
  <c r="AU119" i="120" s="1"/>
  <c r="BN119" i="120" s="1"/>
  <c r="BP119" i="120" s="1"/>
  <c r="K119" i="120"/>
  <c r="BN75" i="120"/>
  <c r="BP75" i="120" s="1"/>
  <c r="AU75" i="120"/>
  <c r="AW75" i="120" s="1"/>
  <c r="AB75" i="120"/>
  <c r="AD75" i="120" s="1"/>
  <c r="K75" i="120"/>
  <c r="K152" i="120"/>
  <c r="K64" i="120"/>
  <c r="AU163" i="120"/>
  <c r="AB163" i="120"/>
  <c r="AD163" i="120" s="1"/>
  <c r="K163" i="120"/>
  <c r="BN97" i="120"/>
  <c r="BP97" i="120" s="1"/>
  <c r="AU97" i="120"/>
  <c r="AW97" i="120" s="1"/>
  <c r="AB97" i="120"/>
  <c r="AD97" i="120" s="1"/>
  <c r="K97" i="120"/>
  <c r="K86" i="120"/>
  <c r="K235" i="120"/>
  <c r="K234" i="120"/>
  <c r="K231" i="120"/>
  <c r="K42" i="120"/>
  <c r="E31" i="13"/>
  <c r="F31" i="13" s="1"/>
  <c r="E32" i="13"/>
  <c r="F32" i="13" s="1"/>
  <c r="E30" i="13"/>
  <c r="F30" i="13" s="1"/>
  <c r="AA53" i="120"/>
  <c r="BN87" i="120"/>
  <c r="BP87" i="120" s="1"/>
  <c r="AU87" i="120"/>
  <c r="AW87" i="120" s="1"/>
  <c r="K87" i="120"/>
  <c r="BN45" i="120"/>
  <c r="BP45" i="120" s="1"/>
  <c r="AU45" i="120"/>
  <c r="AW45" i="120" s="1"/>
  <c r="AB45" i="120"/>
  <c r="AD45" i="120" s="1"/>
  <c r="BN133" i="120"/>
  <c r="BP133" i="120" s="1"/>
  <c r="AU133" i="120"/>
  <c r="AW133" i="120" s="1"/>
  <c r="AB133" i="120"/>
  <c r="AD133" i="120" s="1"/>
  <c r="K133" i="120"/>
  <c r="AU155" i="120"/>
  <c r="AW155" i="120" s="1"/>
  <c r="AB155" i="120"/>
  <c r="AD155" i="120" s="1"/>
  <c r="K155" i="120"/>
  <c r="BN65" i="120"/>
  <c r="BP65" i="120" s="1"/>
  <c r="AU65" i="120"/>
  <c r="AW65" i="120" s="1"/>
  <c r="AD65" i="120"/>
  <c r="K65" i="120"/>
  <c r="BN141" i="120"/>
  <c r="BP141" i="120" s="1"/>
  <c r="AU141" i="120"/>
  <c r="AW141" i="120" s="1"/>
  <c r="AB141" i="120"/>
  <c r="AD141" i="120" s="1"/>
  <c r="K141" i="120"/>
  <c r="K108" i="120"/>
  <c r="BN131" i="120"/>
  <c r="BP131" i="120" s="1"/>
  <c r="AU131" i="120"/>
  <c r="AW131" i="120" s="1"/>
  <c r="AB131" i="120"/>
  <c r="AD131" i="120" s="1"/>
  <c r="BN89" i="120"/>
  <c r="BP89" i="120" s="1"/>
  <c r="AU89" i="120"/>
  <c r="AW89" i="120" s="1"/>
  <c r="AD89" i="120"/>
  <c r="K89" i="120"/>
  <c r="BN67" i="120"/>
  <c r="BP67" i="120" s="1"/>
  <c r="AU67" i="120"/>
  <c r="AW67" i="120" s="1"/>
  <c r="AD67" i="120"/>
  <c r="K67" i="120"/>
  <c r="AU153" i="120"/>
  <c r="BN153" i="120" s="1"/>
  <c r="BP153" i="120" s="1"/>
  <c r="AB153" i="120"/>
  <c r="AD153" i="120" s="1"/>
  <c r="K153" i="120"/>
  <c r="K27" i="120"/>
  <c r="R21" i="122"/>
  <c r="AD231" i="120"/>
  <c r="K131" i="120"/>
  <c r="K45" i="120"/>
  <c r="K172" i="120"/>
  <c r="K33" i="120"/>
  <c r="K31" i="120"/>
  <c r="G33" i="13"/>
  <c r="K23" i="120"/>
  <c r="BN90" i="120"/>
  <c r="BP90" i="120" s="1"/>
  <c r="AU90" i="120"/>
  <c r="AW90" i="120" s="1"/>
  <c r="BN68" i="120"/>
  <c r="BP68" i="120" s="1"/>
  <c r="AU68" i="120"/>
  <c r="AW68" i="120" s="1"/>
  <c r="AU156" i="120"/>
  <c r="BN156" i="120" s="1"/>
  <c r="BP156" i="120" s="1"/>
  <c r="AB156" i="120"/>
  <c r="AD156" i="120" s="1"/>
  <c r="AB112" i="120"/>
  <c r="AU112" i="120" s="1"/>
  <c r="AB111" i="120"/>
  <c r="AD111" i="120" s="1"/>
  <c r="K111" i="120"/>
  <c r="AB109" i="120"/>
  <c r="AD109" i="120" s="1"/>
  <c r="K109" i="120"/>
  <c r="K24" i="120"/>
  <c r="S258" i="120" s="1"/>
  <c r="K28" i="120"/>
  <c r="K68" i="120"/>
  <c r="K156" i="120"/>
  <c r="K112" i="120"/>
  <c r="K90" i="120"/>
  <c r="K29" i="120"/>
  <c r="J175" i="120"/>
  <c r="AB175" i="120" s="1"/>
  <c r="AD31" i="120"/>
  <c r="G39" i="13"/>
  <c r="I48" i="120"/>
  <c r="AU48" i="120" s="1"/>
  <c r="AW48" i="120" s="1"/>
  <c r="I55" i="120"/>
  <c r="BN55" i="120" s="1"/>
  <c r="BP55" i="120" s="1"/>
  <c r="BN95" i="120"/>
  <c r="BP95" i="120" s="1"/>
  <c r="AU95" i="120"/>
  <c r="AW95" i="120" s="1"/>
  <c r="AB95" i="120"/>
  <c r="AD95" i="120" s="1"/>
  <c r="K95" i="120"/>
  <c r="BN196" i="120"/>
  <c r="BP196" i="120" s="1"/>
  <c r="AU196" i="120"/>
  <c r="AW196" i="120" s="1"/>
  <c r="AB196" i="120"/>
  <c r="AD196" i="120" s="1"/>
  <c r="K206" i="120"/>
  <c r="BN206" i="120"/>
  <c r="BP206" i="120" s="1"/>
  <c r="AU206" i="120"/>
  <c r="AW206" i="120" s="1"/>
  <c r="AB206" i="120"/>
  <c r="AD206" i="120" s="1"/>
  <c r="BN185" i="120"/>
  <c r="BP185" i="120" s="1"/>
  <c r="AU185" i="120"/>
  <c r="AW185" i="120" s="1"/>
  <c r="AB185" i="120"/>
  <c r="AD185" i="120" s="1"/>
  <c r="BN195" i="120"/>
  <c r="BP195" i="120" s="1"/>
  <c r="AU195" i="120"/>
  <c r="AW195" i="120" s="1"/>
  <c r="AB195" i="120"/>
  <c r="AD195" i="120" s="1"/>
  <c r="K205" i="120"/>
  <c r="BN205" i="120"/>
  <c r="BP205" i="120" s="1"/>
  <c r="AU205" i="120"/>
  <c r="AW205" i="120" s="1"/>
  <c r="AB205" i="120"/>
  <c r="AD205" i="120" s="1"/>
  <c r="BN214" i="120"/>
  <c r="BP214" i="120" s="1"/>
  <c r="AU214" i="120"/>
  <c r="AW214" i="120" s="1"/>
  <c r="AB214" i="120"/>
  <c r="AD214" i="120" s="1"/>
  <c r="BN224" i="120"/>
  <c r="BP224" i="120" s="1"/>
  <c r="AU224" i="120"/>
  <c r="AW224" i="120" s="1"/>
  <c r="AB224" i="120"/>
  <c r="AD224" i="120" s="1"/>
  <c r="BN134" i="120"/>
  <c r="BP134" i="120" s="1"/>
  <c r="AU134" i="120"/>
  <c r="AW134" i="120" s="1"/>
  <c r="AB134" i="120"/>
  <c r="AD134" i="120" s="1"/>
  <c r="BN186" i="120"/>
  <c r="BP186" i="120" s="1"/>
  <c r="AU186" i="120"/>
  <c r="AW186" i="120" s="1"/>
  <c r="AB186" i="120"/>
  <c r="AD186" i="120" s="1"/>
  <c r="BN216" i="120"/>
  <c r="BP216" i="120" s="1"/>
  <c r="AU216" i="120"/>
  <c r="AW216" i="120" s="1"/>
  <c r="AB216" i="120"/>
  <c r="AD216" i="120" s="1"/>
  <c r="BN226" i="120"/>
  <c r="BP226" i="120" s="1"/>
  <c r="AU226" i="120"/>
  <c r="AW226" i="120" s="1"/>
  <c r="AB226" i="120"/>
  <c r="AD226" i="120" s="1"/>
  <c r="BN215" i="120"/>
  <c r="BP215" i="120" s="1"/>
  <c r="AU215" i="120"/>
  <c r="AW215" i="120" s="1"/>
  <c r="AB215" i="120"/>
  <c r="AD215" i="120" s="1"/>
  <c r="BN225" i="120"/>
  <c r="BP225" i="120" s="1"/>
  <c r="AU225" i="120"/>
  <c r="AW225" i="120" s="1"/>
  <c r="AB225" i="120"/>
  <c r="AD225" i="120" s="1"/>
  <c r="BN184" i="120"/>
  <c r="BP184" i="120" s="1"/>
  <c r="AU184" i="120"/>
  <c r="AW184" i="120" s="1"/>
  <c r="AB184" i="120"/>
  <c r="AD184" i="120" s="1"/>
  <c r="BN194" i="120"/>
  <c r="BP194" i="120" s="1"/>
  <c r="AU194" i="120"/>
  <c r="AW194" i="120" s="1"/>
  <c r="AB194" i="120"/>
  <c r="AD194" i="120" s="1"/>
  <c r="K204" i="120"/>
  <c r="BN204" i="120"/>
  <c r="BP204" i="120" s="1"/>
  <c r="AU204" i="120"/>
  <c r="AW204" i="120" s="1"/>
  <c r="AB204" i="120"/>
  <c r="AD204" i="120" s="1"/>
  <c r="K134" i="120"/>
  <c r="AW172" i="120"/>
  <c r="K186" i="120"/>
  <c r="K216" i="120"/>
  <c r="K226" i="120"/>
  <c r="K215" i="120"/>
  <c r="K225" i="120"/>
  <c r="K184" i="120"/>
  <c r="K194" i="120"/>
  <c r="K196" i="120"/>
  <c r="K185" i="120"/>
  <c r="K195" i="120"/>
  <c r="K214" i="120"/>
  <c r="K224" i="120"/>
  <c r="R61" i="121"/>
  <c r="H31" i="132"/>
  <c r="H23" i="122"/>
  <c r="R23" i="122" s="1"/>
  <c r="R53" i="121"/>
  <c r="H23" i="132"/>
  <c r="H27" i="127"/>
  <c r="H27" i="137"/>
  <c r="R57" i="121"/>
  <c r="H27" i="132"/>
  <c r="H27" i="122"/>
  <c r="R27" i="122" s="1"/>
  <c r="L201" i="120"/>
  <c r="K258" i="120" s="1"/>
  <c r="AD201" i="120"/>
  <c r="K201" i="120"/>
  <c r="R65" i="121"/>
  <c r="H35" i="122"/>
  <c r="R35" i="122" s="1"/>
  <c r="H35" i="137"/>
  <c r="H35" i="132"/>
  <c r="H35" i="127"/>
  <c r="H38" i="127"/>
  <c r="AD221" i="120"/>
  <c r="K221" i="120"/>
  <c r="AD191" i="120"/>
  <c r="R72" i="121"/>
  <c r="H42" i="122"/>
  <c r="H42" i="127" s="1"/>
  <c r="L211" i="120"/>
  <c r="M211" i="120" s="1"/>
  <c r="AD211" i="120"/>
  <c r="K211" i="120"/>
  <c r="BN197" i="120"/>
  <c r="BP197" i="120" s="1"/>
  <c r="AU197" i="120"/>
  <c r="AW197" i="120" s="1"/>
  <c r="AB197" i="120"/>
  <c r="AD197" i="120" s="1"/>
  <c r="K207" i="120"/>
  <c r="BN207" i="120"/>
  <c r="BP207" i="120" s="1"/>
  <c r="AU207" i="120"/>
  <c r="AW207" i="120" s="1"/>
  <c r="AB207" i="120"/>
  <c r="AD207" i="120" s="1"/>
  <c r="BN94" i="120"/>
  <c r="BP94" i="120" s="1"/>
  <c r="AU94" i="120"/>
  <c r="AW94" i="120" s="1"/>
  <c r="AB94" i="120"/>
  <c r="AD94" i="120" s="1"/>
  <c r="K94" i="120"/>
  <c r="AB116" i="120"/>
  <c r="AD116" i="120" s="1"/>
  <c r="K116" i="120"/>
  <c r="AU160" i="120"/>
  <c r="BN182" i="120" s="1"/>
  <c r="BP182" i="120" s="1"/>
  <c r="AB160" i="120"/>
  <c r="AD160" i="120" s="1"/>
  <c r="K160" i="120"/>
  <c r="BN99" i="120"/>
  <c r="BP99" i="120" s="1"/>
  <c r="AU99" i="120"/>
  <c r="AW99" i="120" s="1"/>
  <c r="AB99" i="120"/>
  <c r="AD99" i="120" s="1"/>
  <c r="K99" i="120"/>
  <c r="BN143" i="120"/>
  <c r="BP143" i="120" s="1"/>
  <c r="AU143" i="120"/>
  <c r="AW143" i="120" s="1"/>
  <c r="AB143" i="120"/>
  <c r="AD143" i="120" s="1"/>
  <c r="K143" i="120"/>
  <c r="AB115" i="120"/>
  <c r="AU115" i="120" s="1"/>
  <c r="BN115" i="120" s="1"/>
  <c r="BP115" i="120" s="1"/>
  <c r="K115" i="120"/>
  <c r="AU159" i="120"/>
  <c r="AB159" i="120"/>
  <c r="AD159" i="120" s="1"/>
  <c r="K159" i="120"/>
  <c r="BN71" i="120"/>
  <c r="BP71" i="120" s="1"/>
  <c r="AU71" i="120"/>
  <c r="AW71" i="120" s="1"/>
  <c r="AB71" i="120"/>
  <c r="AD71" i="120" s="1"/>
  <c r="K71" i="120"/>
  <c r="BN92" i="120"/>
  <c r="BP92" i="120" s="1"/>
  <c r="AU92" i="120"/>
  <c r="AW92" i="120" s="1"/>
  <c r="AB92" i="120"/>
  <c r="AD92" i="120" s="1"/>
  <c r="K92" i="120"/>
  <c r="BN136" i="120"/>
  <c r="BP136" i="120" s="1"/>
  <c r="AU136" i="120"/>
  <c r="AW136" i="120" s="1"/>
  <c r="AB136" i="120"/>
  <c r="AD136" i="120" s="1"/>
  <c r="K136" i="120"/>
  <c r="AB118" i="120"/>
  <c r="AD118" i="120" s="1"/>
  <c r="K118" i="120"/>
  <c r="AU162" i="120"/>
  <c r="AW162" i="120" s="1"/>
  <c r="AB162" i="120"/>
  <c r="AD162" i="120" s="1"/>
  <c r="K162" i="120"/>
  <c r="BN74" i="120"/>
  <c r="BP74" i="120" s="1"/>
  <c r="AU74" i="120"/>
  <c r="AW74" i="120" s="1"/>
  <c r="AB74" i="120"/>
  <c r="AD74" i="120" s="1"/>
  <c r="K74" i="120"/>
  <c r="BN217" i="120"/>
  <c r="BP217" i="120" s="1"/>
  <c r="AU217" i="120"/>
  <c r="AW217" i="120" s="1"/>
  <c r="AB217" i="120"/>
  <c r="AD217" i="120" s="1"/>
  <c r="BN227" i="120"/>
  <c r="BP227" i="120" s="1"/>
  <c r="AU227" i="120"/>
  <c r="AW227" i="120" s="1"/>
  <c r="AB227" i="120"/>
  <c r="AD227" i="120" s="1"/>
  <c r="BN187" i="120"/>
  <c r="BP187" i="120" s="1"/>
  <c r="AU187" i="120"/>
  <c r="AW187" i="120" s="1"/>
  <c r="AB187" i="120"/>
  <c r="AD187" i="120" s="1"/>
  <c r="BN72" i="120"/>
  <c r="BP72" i="120" s="1"/>
  <c r="AU72" i="120"/>
  <c r="AW72" i="120" s="1"/>
  <c r="AB72" i="120"/>
  <c r="AD72" i="120" s="1"/>
  <c r="K72" i="120"/>
  <c r="BN138" i="120"/>
  <c r="BP138" i="120" s="1"/>
  <c r="AU138" i="120"/>
  <c r="AW138" i="120" s="1"/>
  <c r="AB138" i="120"/>
  <c r="AD138" i="120" s="1"/>
  <c r="K138" i="120"/>
  <c r="BN77" i="120"/>
  <c r="BP77" i="120" s="1"/>
  <c r="AU77" i="120"/>
  <c r="AW77" i="120" s="1"/>
  <c r="AB77" i="120"/>
  <c r="AD77" i="120" s="1"/>
  <c r="K77" i="120"/>
  <c r="AB121" i="120"/>
  <c r="AD121" i="120" s="1"/>
  <c r="K121" i="120"/>
  <c r="AU165" i="120"/>
  <c r="AW165" i="120" s="1"/>
  <c r="AB165" i="120"/>
  <c r="AD165" i="120" s="1"/>
  <c r="K165" i="120"/>
  <c r="BN137" i="120"/>
  <c r="BP137" i="120" s="1"/>
  <c r="AU137" i="120"/>
  <c r="AW137" i="120" s="1"/>
  <c r="AB137" i="120"/>
  <c r="AD137" i="120" s="1"/>
  <c r="K137" i="120"/>
  <c r="BN93" i="120"/>
  <c r="BP93" i="120" s="1"/>
  <c r="AU93" i="120"/>
  <c r="AW93" i="120" s="1"/>
  <c r="AB93" i="120"/>
  <c r="AD93" i="120" s="1"/>
  <c r="K93" i="120"/>
  <c r="BN70" i="120"/>
  <c r="BP70" i="120" s="1"/>
  <c r="AU70" i="120"/>
  <c r="AW70" i="120" s="1"/>
  <c r="AB70" i="120"/>
  <c r="AD70" i="120" s="1"/>
  <c r="K70" i="120"/>
  <c r="AB114" i="120"/>
  <c r="AD114" i="120" s="1"/>
  <c r="K114" i="120"/>
  <c r="AU158" i="120"/>
  <c r="BN158" i="120" s="1"/>
  <c r="BP158" i="120" s="1"/>
  <c r="AB158" i="120"/>
  <c r="AD158" i="120" s="1"/>
  <c r="K158" i="120"/>
  <c r="BN140" i="120"/>
  <c r="BP140" i="120" s="1"/>
  <c r="AU140" i="120"/>
  <c r="AW140" i="120" s="1"/>
  <c r="AB140" i="120"/>
  <c r="AD140" i="120" s="1"/>
  <c r="K140" i="120"/>
  <c r="BN96" i="120"/>
  <c r="BP96" i="120" s="1"/>
  <c r="AU96" i="120"/>
  <c r="AW96" i="120" s="1"/>
  <c r="AB96" i="120"/>
  <c r="AD96" i="120" s="1"/>
  <c r="K96" i="120"/>
  <c r="K217" i="120"/>
  <c r="K227" i="120"/>
  <c r="K187" i="120"/>
  <c r="K197" i="120"/>
  <c r="K30" i="120"/>
  <c r="F20" i="138"/>
  <c r="F20" i="128"/>
  <c r="F20" i="133"/>
  <c r="F20" i="123"/>
  <c r="H53" i="138"/>
  <c r="H53" i="133"/>
  <c r="R53" i="133" s="1"/>
  <c r="H53" i="128"/>
  <c r="H53" i="123"/>
  <c r="H83" i="138"/>
  <c r="H83" i="133"/>
  <c r="H83" i="128"/>
  <c r="H83" i="123"/>
  <c r="H62" i="138"/>
  <c r="H62" i="133"/>
  <c r="H62" i="128"/>
  <c r="H62" i="123"/>
  <c r="R62" i="123" s="1"/>
  <c r="H38" i="138"/>
  <c r="H38" i="133"/>
  <c r="R38" i="133" s="1"/>
  <c r="H38" i="128"/>
  <c r="H38" i="123"/>
  <c r="R38" i="123" s="1"/>
  <c r="H71" i="138"/>
  <c r="H71" i="133"/>
  <c r="H71" i="128"/>
  <c r="H71" i="123"/>
  <c r="R71" i="123" s="1"/>
  <c r="H50" i="138"/>
  <c r="H50" i="133"/>
  <c r="R50" i="133" s="1"/>
  <c r="H50" i="128"/>
  <c r="R50" i="128" s="1"/>
  <c r="H50" i="123"/>
  <c r="K110" i="120"/>
  <c r="AB110" i="120"/>
  <c r="AU110" i="120" s="1"/>
  <c r="BN110" i="120" s="1"/>
  <c r="BP110" i="120" s="1"/>
  <c r="K88" i="120"/>
  <c r="BN88" i="120"/>
  <c r="BP88" i="120" s="1"/>
  <c r="AU88" i="120"/>
  <c r="AW88" i="120" s="1"/>
  <c r="AD88" i="120"/>
  <c r="K66" i="120"/>
  <c r="BN66" i="120"/>
  <c r="BP66" i="120" s="1"/>
  <c r="AU66" i="120"/>
  <c r="AW66" i="120" s="1"/>
  <c r="AD66" i="120"/>
  <c r="K154" i="120"/>
  <c r="AU154" i="120"/>
  <c r="AW154" i="120" s="1"/>
  <c r="AB154" i="120"/>
  <c r="AD154" i="120" s="1"/>
  <c r="K132" i="120"/>
  <c r="BN132" i="120"/>
  <c r="BP132" i="120" s="1"/>
  <c r="AU132" i="120"/>
  <c r="AW132" i="120" s="1"/>
  <c r="AB132" i="120"/>
  <c r="AD132" i="120" s="1"/>
  <c r="N20" i="138"/>
  <c r="N20" i="128"/>
  <c r="N20" i="133"/>
  <c r="N20" i="123"/>
  <c r="H74" i="138"/>
  <c r="H74" i="133"/>
  <c r="H74" i="128"/>
  <c r="H74" i="123"/>
  <c r="H86" i="138"/>
  <c r="H86" i="133"/>
  <c r="H86" i="128"/>
  <c r="H86" i="123"/>
  <c r="H65" i="138"/>
  <c r="H65" i="133"/>
  <c r="H65" i="128"/>
  <c r="H65" i="123"/>
  <c r="R65" i="123" s="1"/>
  <c r="H92" i="138"/>
  <c r="H92" i="133"/>
  <c r="H92" i="128"/>
  <c r="H92" i="123"/>
  <c r="H41" i="138"/>
  <c r="R41" i="138" s="1"/>
  <c r="H41" i="133"/>
  <c r="R41" i="133" s="1"/>
  <c r="H41" i="128"/>
  <c r="H41" i="123"/>
  <c r="Q92" i="138"/>
  <c r="Q92" i="133"/>
  <c r="Q92" i="128"/>
  <c r="Q92" i="123"/>
  <c r="H29" i="138"/>
  <c r="H29" i="133"/>
  <c r="H29" i="128"/>
  <c r="H29" i="123"/>
  <c r="Q86" i="138"/>
  <c r="Q86" i="133"/>
  <c r="Q86" i="128"/>
  <c r="Q86" i="123"/>
  <c r="H35" i="138"/>
  <c r="H35" i="128"/>
  <c r="H35" i="133"/>
  <c r="H35" i="123"/>
  <c r="I23" i="123"/>
  <c r="I23" i="138"/>
  <c r="I23" i="133"/>
  <c r="I23" i="128"/>
  <c r="R23" i="128" s="1"/>
  <c r="R70" i="128" l="1"/>
  <c r="DB96" i="9"/>
  <c r="DK99" i="9"/>
  <c r="L150" i="120"/>
  <c r="M150" i="120" s="1"/>
  <c r="R67" i="128"/>
  <c r="R31" i="133"/>
  <c r="C11" i="129"/>
  <c r="BM50" i="120"/>
  <c r="BM72" i="120" s="1"/>
  <c r="BM94" i="120" s="1"/>
  <c r="BM116" i="120" s="1"/>
  <c r="BM138" i="120" s="1"/>
  <c r="BM160" i="120" s="1"/>
  <c r="J78" i="133"/>
  <c r="J18" i="133"/>
  <c r="K72" i="133"/>
  <c r="I33" i="133"/>
  <c r="R32" i="122"/>
  <c r="J69" i="133"/>
  <c r="D20" i="205"/>
  <c r="E20" i="205" s="1"/>
  <c r="F20" i="205" s="1"/>
  <c r="D22" i="205"/>
  <c r="E22" i="205" s="1"/>
  <c r="F22" i="205" s="1"/>
  <c r="D21" i="205"/>
  <c r="E21" i="205" s="1"/>
  <c r="F21" i="205" s="1"/>
  <c r="R61" i="126"/>
  <c r="I97" i="138"/>
  <c r="D23" i="205"/>
  <c r="R29" i="133"/>
  <c r="K81" i="120"/>
  <c r="K127" i="120"/>
  <c r="I30" i="133"/>
  <c r="R39" i="127"/>
  <c r="L127" i="120"/>
  <c r="M127" i="120" s="1"/>
  <c r="R50" i="138"/>
  <c r="I50" i="120"/>
  <c r="AU50" i="120" s="1"/>
  <c r="AW50" i="120" s="1"/>
  <c r="K232" i="120"/>
  <c r="K39" i="120"/>
  <c r="K105" i="120"/>
  <c r="H176" i="120"/>
  <c r="AD122" i="120"/>
  <c r="I84" i="133"/>
  <c r="I54" i="133"/>
  <c r="R39" i="132"/>
  <c r="K129" i="120"/>
  <c r="K38" i="120"/>
  <c r="K19" i="120"/>
  <c r="K104" i="120"/>
  <c r="H188" i="120"/>
  <c r="K66" i="133"/>
  <c r="K39" i="133"/>
  <c r="K27" i="132"/>
  <c r="R38" i="138"/>
  <c r="H19" i="132"/>
  <c r="H23" i="137"/>
  <c r="K26" i="120"/>
  <c r="K18" i="120"/>
  <c r="Y146" i="120"/>
  <c r="AA167" i="120" s="1"/>
  <c r="K33" i="133"/>
  <c r="C14" i="125"/>
  <c r="R73" i="128"/>
  <c r="J60" i="138"/>
  <c r="R71" i="133"/>
  <c r="I52" i="120"/>
  <c r="AB27" i="120"/>
  <c r="AE27" i="120" s="1"/>
  <c r="AF27" i="120" s="1"/>
  <c r="K63" i="133"/>
  <c r="R63" i="133" s="1"/>
  <c r="K69" i="133"/>
  <c r="J33" i="133"/>
  <c r="R52" i="133"/>
  <c r="R52" i="128"/>
  <c r="H96" i="138"/>
  <c r="AA65" i="120"/>
  <c r="AA87" i="120" s="1"/>
  <c r="AA109" i="120" s="1"/>
  <c r="AA131" i="120" s="1"/>
  <c r="AA153" i="120" s="1"/>
  <c r="DB13" i="9"/>
  <c r="DK13" i="9"/>
  <c r="DL38" i="9"/>
  <c r="R68" i="131"/>
  <c r="R49" i="136"/>
  <c r="W26" i="154"/>
  <c r="V26" i="154" s="1"/>
  <c r="N38" i="132"/>
  <c r="L221" i="120"/>
  <c r="M221" i="120" s="1"/>
  <c r="H31" i="137"/>
  <c r="R31" i="137" s="1"/>
  <c r="K210" i="120"/>
  <c r="Y58" i="120"/>
  <c r="AA79" i="120" s="1"/>
  <c r="I39" i="133"/>
  <c r="K35" i="132"/>
  <c r="C11" i="124"/>
  <c r="R41" i="123"/>
  <c r="R49" i="121"/>
  <c r="K181" i="120"/>
  <c r="H31" i="127"/>
  <c r="R31" i="127" s="1"/>
  <c r="AA196" i="120"/>
  <c r="AA206" i="120" s="1"/>
  <c r="AA216" i="120" s="1"/>
  <c r="AA226" i="120" s="1"/>
  <c r="K75" i="133"/>
  <c r="R49" i="131"/>
  <c r="R53" i="126"/>
  <c r="R50" i="123"/>
  <c r="H19" i="122"/>
  <c r="R19" i="122" s="1"/>
  <c r="AU21" i="120"/>
  <c r="BN21" i="120" s="1"/>
  <c r="BP21" i="120" s="1"/>
  <c r="L233" i="120"/>
  <c r="M233" i="120" s="1"/>
  <c r="K149" i="120"/>
  <c r="Y199" i="120"/>
  <c r="AA208" i="120" s="1"/>
  <c r="I75" i="133"/>
  <c r="J51" i="133"/>
  <c r="K35" i="127"/>
  <c r="I51" i="133"/>
  <c r="K27" i="133"/>
  <c r="R27" i="133" s="1"/>
  <c r="K23" i="132"/>
  <c r="R23" i="132" s="1"/>
  <c r="R24" i="127"/>
  <c r="R20" i="122"/>
  <c r="J72" i="133"/>
  <c r="K45" i="133"/>
  <c r="R65" i="133"/>
  <c r="R38" i="128"/>
  <c r="H19" i="127"/>
  <c r="R19" i="127" s="1"/>
  <c r="L181" i="120"/>
  <c r="M181" i="120" s="1"/>
  <c r="K21" i="120"/>
  <c r="I45" i="133"/>
  <c r="K21" i="133"/>
  <c r="R24" i="132"/>
  <c r="R69" i="128"/>
  <c r="AR80" i="120"/>
  <c r="AT101" i="120" s="1"/>
  <c r="R28" i="133"/>
  <c r="Y191" i="120"/>
  <c r="Y201" i="120" s="1"/>
  <c r="Y211" i="120" s="1"/>
  <c r="Y221" i="120" s="1"/>
  <c r="AR189" i="120"/>
  <c r="BK189" i="120" s="1"/>
  <c r="BM198" i="120" s="1"/>
  <c r="CL251" i="120"/>
  <c r="CL260" i="120"/>
  <c r="AA71" i="120"/>
  <c r="AA93" i="120" s="1"/>
  <c r="AA115" i="120" s="1"/>
  <c r="AA137" i="120" s="1"/>
  <c r="AA159" i="120" s="1"/>
  <c r="F48" i="146"/>
  <c r="G48" i="146" s="1"/>
  <c r="R22" i="128"/>
  <c r="R55" i="128"/>
  <c r="C13" i="137"/>
  <c r="C12" i="138" s="1"/>
  <c r="C13" i="139" s="1"/>
  <c r="DS93" i="9"/>
  <c r="DS84" i="9"/>
  <c r="DK66" i="9"/>
  <c r="DS59" i="9"/>
  <c r="DK45" i="9"/>
  <c r="DS38" i="9"/>
  <c r="R35" i="127"/>
  <c r="AT54" i="120"/>
  <c r="F96" i="128"/>
  <c r="H20" i="132"/>
  <c r="R20" i="127"/>
  <c r="CL259" i="120"/>
  <c r="R23" i="127"/>
  <c r="Y61" i="120"/>
  <c r="Y83" i="120" s="1"/>
  <c r="Y105" i="120" s="1"/>
  <c r="Y127" i="120" s="1"/>
  <c r="Y149" i="120" s="1"/>
  <c r="AR47" i="120"/>
  <c r="AR69" i="120" s="1"/>
  <c r="AR91" i="120" s="1"/>
  <c r="AR113" i="120" s="1"/>
  <c r="AR135" i="120" s="1"/>
  <c r="AR157" i="120" s="1"/>
  <c r="AR186" i="120"/>
  <c r="AR196" i="120" s="1"/>
  <c r="AR206" i="120" s="1"/>
  <c r="AR216" i="120" s="1"/>
  <c r="AR226" i="120" s="1"/>
  <c r="CL247" i="120"/>
  <c r="CL256" i="120"/>
  <c r="AR56" i="120"/>
  <c r="AA145" i="120"/>
  <c r="AT145" i="120"/>
  <c r="I48" i="133"/>
  <c r="DM31" i="9"/>
  <c r="G96" i="138"/>
  <c r="BN165" i="120"/>
  <c r="BP165" i="120" s="1"/>
  <c r="R19" i="133"/>
  <c r="R43" i="133"/>
  <c r="R46" i="133"/>
  <c r="F96" i="133"/>
  <c r="R73" i="133"/>
  <c r="R76" i="133"/>
  <c r="R31" i="138"/>
  <c r="R70" i="138"/>
  <c r="DM66" i="9"/>
  <c r="R42" i="122"/>
  <c r="AT47" i="120"/>
  <c r="BM47" i="120" s="1"/>
  <c r="BM69" i="120" s="1"/>
  <c r="BM91" i="120" s="1"/>
  <c r="BM113" i="120" s="1"/>
  <c r="BM135" i="120" s="1"/>
  <c r="BM157" i="120" s="1"/>
  <c r="J30" i="133"/>
  <c r="R30" i="133" s="1"/>
  <c r="R96" i="123"/>
  <c r="R97" i="123"/>
  <c r="R28" i="128"/>
  <c r="R42" i="128"/>
  <c r="R58" i="128"/>
  <c r="R64" i="128"/>
  <c r="DE253" i="120"/>
  <c r="DE258" i="120"/>
  <c r="AB202" i="120"/>
  <c r="AD202" i="120" s="1"/>
  <c r="DC13" i="9"/>
  <c r="DG13" i="9"/>
  <c r="DO13" i="9"/>
  <c r="DS13" i="9"/>
  <c r="DV13" i="9"/>
  <c r="DN13" i="9"/>
  <c r="DF13" i="9"/>
  <c r="DQ13" i="9"/>
  <c r="DI13" i="9"/>
  <c r="DT13" i="9"/>
  <c r="DL13" i="9"/>
  <c r="DD13" i="9"/>
  <c r="DR13" i="9"/>
  <c r="DJ13" i="9"/>
  <c r="DU13" i="9"/>
  <c r="DM13" i="9"/>
  <c r="DE13" i="9"/>
  <c r="DP13" i="9"/>
  <c r="DH13" i="9"/>
  <c r="DB45" i="9"/>
  <c r="DB38" i="9"/>
  <c r="R27" i="127"/>
  <c r="DQ93" i="9"/>
  <c r="N172" i="120"/>
  <c r="AH47" i="1"/>
  <c r="AI47" i="1" s="1"/>
  <c r="AH45" i="1"/>
  <c r="AI45" i="1" s="1"/>
  <c r="K130" i="120"/>
  <c r="K57" i="133"/>
  <c r="R57" i="133" s="1"/>
  <c r="I78" i="133"/>
  <c r="J90" i="138"/>
  <c r="DC96" i="9"/>
  <c r="DK90" i="9"/>
  <c r="DC84" i="9"/>
  <c r="DS66" i="9"/>
  <c r="DC66" i="9"/>
  <c r="DK59" i="9"/>
  <c r="DC59" i="9"/>
  <c r="DC45" i="9"/>
  <c r="DK38" i="9"/>
  <c r="AB192" i="120"/>
  <c r="AD192" i="120" s="1"/>
  <c r="N27" i="132"/>
  <c r="C14" i="130"/>
  <c r="BP191" i="120"/>
  <c r="H38" i="137"/>
  <c r="R31" i="132"/>
  <c r="I49" i="120"/>
  <c r="BN49" i="120" s="1"/>
  <c r="BP49" i="120" s="1"/>
  <c r="K25" i="120"/>
  <c r="L170" i="120"/>
  <c r="M170" i="120" s="1"/>
  <c r="Y102" i="120"/>
  <c r="AR102" i="120" s="1"/>
  <c r="R33" i="128"/>
  <c r="BR191" i="120"/>
  <c r="R49" i="126"/>
  <c r="R53" i="131"/>
  <c r="K191" i="120"/>
  <c r="AD170" i="120"/>
  <c r="AE191" i="120"/>
  <c r="AG191" i="120" s="1"/>
  <c r="K236" i="120"/>
  <c r="J21" i="133"/>
  <c r="J93" i="133"/>
  <c r="DJ84" i="9"/>
  <c r="AW191" i="120"/>
  <c r="H38" i="132"/>
  <c r="R38" i="132" s="1"/>
  <c r="R23" i="138"/>
  <c r="H38" i="122"/>
  <c r="R38" i="122" s="1"/>
  <c r="L191" i="120"/>
  <c r="K257" i="120" s="1"/>
  <c r="L236" i="120"/>
  <c r="M236" i="120" s="1"/>
  <c r="K106" i="120"/>
  <c r="AW166" i="120"/>
  <c r="AR43" i="120"/>
  <c r="AR65" i="120" s="1"/>
  <c r="AR87" i="120" s="1"/>
  <c r="AR109" i="120" s="1"/>
  <c r="AR131" i="120" s="1"/>
  <c r="AR153" i="120" s="1"/>
  <c r="P96" i="128"/>
  <c r="AD117" i="120"/>
  <c r="DV90" i="9"/>
  <c r="DF90" i="9"/>
  <c r="DV45" i="9"/>
  <c r="R41" i="128"/>
  <c r="K170" i="120"/>
  <c r="Y60" i="120"/>
  <c r="Y82" i="120" s="1"/>
  <c r="Y104" i="120" s="1"/>
  <c r="Y126" i="120" s="1"/>
  <c r="Y148" i="120" s="1"/>
  <c r="AT46" i="120"/>
  <c r="BM46" i="120" s="1"/>
  <c r="BM68" i="120" s="1"/>
  <c r="BM90" i="120" s="1"/>
  <c r="BM112" i="120" s="1"/>
  <c r="BM134" i="120" s="1"/>
  <c r="BM156" i="120" s="1"/>
  <c r="J84" i="133"/>
  <c r="I18" i="133"/>
  <c r="R18" i="133" s="1"/>
  <c r="R78" i="128"/>
  <c r="AW117" i="120"/>
  <c r="CI261" i="120"/>
  <c r="K93" i="138"/>
  <c r="AX191" i="120"/>
  <c r="AY191" i="120" s="1"/>
  <c r="R35" i="133"/>
  <c r="R42" i="127"/>
  <c r="Y219" i="120"/>
  <c r="G38" i="146"/>
  <c r="AA74" i="120"/>
  <c r="AA96" i="120" s="1"/>
  <c r="AA118" i="120" s="1"/>
  <c r="AA140" i="120" s="1"/>
  <c r="AA162" i="120" s="1"/>
  <c r="E29" i="13"/>
  <c r="F29" i="13" s="1"/>
  <c r="AT56" i="120"/>
  <c r="AT78" i="120" s="1"/>
  <c r="AT100" i="120" s="1"/>
  <c r="AT122" i="120" s="1"/>
  <c r="AT144" i="120" s="1"/>
  <c r="AT166" i="120" s="1"/>
  <c r="Y193" i="120"/>
  <c r="Y203" i="120" s="1"/>
  <c r="Y213" i="120" s="1"/>
  <c r="Y223" i="120" s="1"/>
  <c r="AT45" i="120"/>
  <c r="AT67" i="120" s="1"/>
  <c r="AT89" i="120" s="1"/>
  <c r="AT111" i="120" s="1"/>
  <c r="AT133" i="120" s="1"/>
  <c r="AT155" i="120" s="1"/>
  <c r="Y67" i="120"/>
  <c r="Y89" i="120" s="1"/>
  <c r="Y111" i="120" s="1"/>
  <c r="Y133" i="120" s="1"/>
  <c r="Y155" i="120" s="1"/>
  <c r="Y59" i="120"/>
  <c r="Y81" i="120" s="1"/>
  <c r="Y103" i="120" s="1"/>
  <c r="Y125" i="120" s="1"/>
  <c r="Y147" i="120" s="1"/>
  <c r="BM184" i="120"/>
  <c r="BM194" i="120" s="1"/>
  <c r="BM204" i="120" s="1"/>
  <c r="BM214" i="120" s="1"/>
  <c r="BM224" i="120" s="1"/>
  <c r="AR187" i="120"/>
  <c r="AR197" i="120" s="1"/>
  <c r="AR207" i="120" s="1"/>
  <c r="AR217" i="120" s="1"/>
  <c r="AR227" i="120" s="1"/>
  <c r="J48" i="138"/>
  <c r="L84" i="120"/>
  <c r="N84" i="120" s="1"/>
  <c r="AT69" i="120"/>
  <c r="AT91" i="120" s="1"/>
  <c r="AT113" i="120" s="1"/>
  <c r="AT135" i="120" s="1"/>
  <c r="AT157" i="120" s="1"/>
  <c r="AR53" i="120"/>
  <c r="AR75" i="120" s="1"/>
  <c r="AR97" i="120" s="1"/>
  <c r="AR119" i="120" s="1"/>
  <c r="AR141" i="120" s="1"/>
  <c r="AR163" i="120" s="1"/>
  <c r="M190" i="120"/>
  <c r="L81" i="120"/>
  <c r="N81" i="120" s="1"/>
  <c r="L59" i="120"/>
  <c r="M59" i="120" s="1"/>
  <c r="BK181" i="120"/>
  <c r="BK191" i="120" s="1"/>
  <c r="BK201" i="120" s="1"/>
  <c r="BK211" i="120" s="1"/>
  <c r="BK221" i="120" s="1"/>
  <c r="AR168" i="120"/>
  <c r="BK168" i="120" s="1"/>
  <c r="BM176" i="120" s="1"/>
  <c r="CI255" i="120"/>
  <c r="CL249" i="120"/>
  <c r="DC255" i="120"/>
  <c r="CK261" i="120"/>
  <c r="DC261" i="120"/>
  <c r="L147" i="120"/>
  <c r="N147" i="120" s="1"/>
  <c r="CY96" i="9"/>
  <c r="CY38" i="9"/>
  <c r="Y209" i="120"/>
  <c r="AA218" i="120" s="1"/>
  <c r="C6" i="133"/>
  <c r="C6" i="123"/>
  <c r="AH46" i="1"/>
  <c r="K38" i="1"/>
  <c r="R38" i="1"/>
  <c r="S38" i="1" s="1"/>
  <c r="R69" i="1"/>
  <c r="S34" i="1" s="1"/>
  <c r="K72" i="1"/>
  <c r="AR36" i="120"/>
  <c r="CK255" i="120"/>
  <c r="CL248" i="120"/>
  <c r="DE250" i="120"/>
  <c r="K33" i="1"/>
  <c r="AT185" i="120"/>
  <c r="AT195" i="120" s="1"/>
  <c r="AT205" i="120" s="1"/>
  <c r="AT215" i="120" s="1"/>
  <c r="AT225" i="120" s="1"/>
  <c r="AD115" i="120"/>
  <c r="K35" i="1"/>
  <c r="N30" i="120"/>
  <c r="AB149" i="120"/>
  <c r="L34" i="1"/>
  <c r="K69" i="1"/>
  <c r="AR72" i="120"/>
  <c r="AR94" i="120" s="1"/>
  <c r="AR116" i="120" s="1"/>
  <c r="AR138" i="120" s="1"/>
  <c r="AR160" i="120" s="1"/>
  <c r="I24" i="138"/>
  <c r="Y72" i="120"/>
  <c r="Y94" i="120" s="1"/>
  <c r="Y116" i="120" s="1"/>
  <c r="Y138" i="120" s="1"/>
  <c r="Y160" i="120" s="1"/>
  <c r="K31" i="1"/>
  <c r="AA62" i="120"/>
  <c r="AA84" i="120" s="1"/>
  <c r="AA106" i="120" s="1"/>
  <c r="AA128" i="120" s="1"/>
  <c r="AA150" i="120" s="1"/>
  <c r="J36" i="133"/>
  <c r="AB30" i="120"/>
  <c r="AE30" i="120" s="1"/>
  <c r="L38" i="1"/>
  <c r="K70" i="1"/>
  <c r="CL253" i="120"/>
  <c r="DE254" i="120"/>
  <c r="CL258" i="120"/>
  <c r="DE259" i="120"/>
  <c r="L21" i="120"/>
  <c r="N21" i="120" s="1"/>
  <c r="J9" i="1"/>
  <c r="Q9" i="1" s="1"/>
  <c r="H28" i="132"/>
  <c r="R28" i="127"/>
  <c r="R61" i="128"/>
  <c r="DP87" i="9"/>
  <c r="DH84" i="9"/>
  <c r="DH59" i="9"/>
  <c r="DP45" i="9"/>
  <c r="BN155" i="120"/>
  <c r="BP155" i="120" s="1"/>
  <c r="AW158" i="120"/>
  <c r="BM52" i="120"/>
  <c r="BM74" i="120" s="1"/>
  <c r="BM96" i="120" s="1"/>
  <c r="BM118" i="120" s="1"/>
  <c r="BM140" i="120" s="1"/>
  <c r="BM162" i="120" s="1"/>
  <c r="AR77" i="120"/>
  <c r="AR99" i="120" s="1"/>
  <c r="AR121" i="120" s="1"/>
  <c r="AR143" i="120" s="1"/>
  <c r="AR165" i="120" s="1"/>
  <c r="AD119" i="120"/>
  <c r="Y77" i="120"/>
  <c r="Y99" i="120" s="1"/>
  <c r="Y121" i="120" s="1"/>
  <c r="Y143" i="120" s="1"/>
  <c r="Y165" i="120" s="1"/>
  <c r="CL262" i="120"/>
  <c r="AT71" i="120"/>
  <c r="AT93" i="120" s="1"/>
  <c r="AT115" i="120" s="1"/>
  <c r="AT137" i="120" s="1"/>
  <c r="AT159" i="120" s="1"/>
  <c r="AR67" i="120"/>
  <c r="AR89" i="120" s="1"/>
  <c r="AR111" i="120" s="1"/>
  <c r="AR133" i="120" s="1"/>
  <c r="AR155" i="120" s="1"/>
  <c r="BK45" i="120"/>
  <c r="BK67" i="120" s="1"/>
  <c r="BK89" i="120" s="1"/>
  <c r="BK111" i="120" s="1"/>
  <c r="BK133" i="120" s="1"/>
  <c r="BK155" i="120" s="1"/>
  <c r="AR59" i="120"/>
  <c r="AR81" i="120" s="1"/>
  <c r="AR103" i="120" s="1"/>
  <c r="AR125" i="120" s="1"/>
  <c r="AR147" i="120" s="1"/>
  <c r="BK37" i="120"/>
  <c r="BK59" i="120" s="1"/>
  <c r="BK81" i="120" s="1"/>
  <c r="BK103" i="120" s="1"/>
  <c r="BK125" i="120" s="1"/>
  <c r="BK147" i="120" s="1"/>
  <c r="R34" i="1"/>
  <c r="AT196" i="120"/>
  <c r="AT206" i="120" s="1"/>
  <c r="AT216" i="120" s="1"/>
  <c r="AT226" i="120" s="1"/>
  <c r="L25" i="120"/>
  <c r="R39" i="1"/>
  <c r="AR42" i="120"/>
  <c r="AR180" i="120"/>
  <c r="BK180" i="120" s="1"/>
  <c r="BK190" i="120" s="1"/>
  <c r="BK200" i="120" s="1"/>
  <c r="BK210" i="120" s="1"/>
  <c r="BK220" i="120" s="1"/>
  <c r="AT182" i="120"/>
  <c r="AU182" i="120"/>
  <c r="AW182" i="120" s="1"/>
  <c r="R35" i="132"/>
  <c r="R40" i="1"/>
  <c r="D57" i="9" s="1"/>
  <c r="C11" i="132"/>
  <c r="C10" i="133" s="1"/>
  <c r="AE81" i="120"/>
  <c r="AF81" i="120" s="1"/>
  <c r="CY87" i="9"/>
  <c r="DG84" i="9"/>
  <c r="CY84" i="9"/>
  <c r="DG66" i="9"/>
  <c r="DO59" i="9"/>
  <c r="CY59" i="9"/>
  <c r="CY52" i="9"/>
  <c r="DO45" i="9"/>
  <c r="DG45" i="9"/>
  <c r="CY45" i="9"/>
  <c r="DO38" i="9"/>
  <c r="DG38" i="9"/>
  <c r="R57" i="131"/>
  <c r="DE260" i="120"/>
  <c r="K19" i="137"/>
  <c r="R19" i="137" s="1"/>
  <c r="R31" i="1"/>
  <c r="R35" i="1"/>
  <c r="AR46" i="120"/>
  <c r="AR68" i="120" s="1"/>
  <c r="AR90" i="120" s="1"/>
  <c r="AR112" i="120" s="1"/>
  <c r="AR134" i="120" s="1"/>
  <c r="AR156" i="120" s="1"/>
  <c r="Y194" i="120"/>
  <c r="Y204" i="120" s="1"/>
  <c r="Y214" i="120" s="1"/>
  <c r="Y224" i="120" s="1"/>
  <c r="AX173" i="120"/>
  <c r="AZ173" i="120" s="1"/>
  <c r="R72" i="131"/>
  <c r="AW156" i="120"/>
  <c r="R32" i="1"/>
  <c r="R72" i="1"/>
  <c r="AR185" i="120"/>
  <c r="AR195" i="120" s="1"/>
  <c r="AR205" i="120" s="1"/>
  <c r="AR215" i="120" s="1"/>
  <c r="AR225" i="120" s="1"/>
  <c r="CJ255" i="120"/>
  <c r="I87" i="138"/>
  <c r="AA72" i="120"/>
  <c r="AA94" i="120" s="1"/>
  <c r="AA116" i="120" s="1"/>
  <c r="AA138" i="120" s="1"/>
  <c r="AA160" i="120" s="1"/>
  <c r="R66" i="1"/>
  <c r="S31" i="1" s="1"/>
  <c r="R33" i="1"/>
  <c r="R74" i="1"/>
  <c r="R68" i="1"/>
  <c r="S33" i="1" s="1"/>
  <c r="L33" i="120"/>
  <c r="M33" i="120" s="1"/>
  <c r="DR99" i="9"/>
  <c r="Y44" i="1"/>
  <c r="AA44" i="1" s="1"/>
  <c r="AB44" i="1" s="1"/>
  <c r="AV44" i="1"/>
  <c r="AY44" i="1" s="1"/>
  <c r="M2" i="1"/>
  <c r="T2" i="1" s="1"/>
  <c r="AA2" i="1" s="1"/>
  <c r="AH2" i="1" s="1"/>
  <c r="AP2" i="1" s="1"/>
  <c r="AX2" i="1" s="1"/>
  <c r="AL43" i="1"/>
  <c r="AN43" i="1" s="1"/>
  <c r="Y45" i="1"/>
  <c r="AA45" i="1" s="1"/>
  <c r="AB45" i="1" s="1"/>
  <c r="Y43" i="1"/>
  <c r="D63" i="9" s="1"/>
  <c r="Z38" i="1"/>
  <c r="Y47" i="1"/>
  <c r="AA47" i="1" s="1"/>
  <c r="AB47" i="1" s="1"/>
  <c r="AL42" i="1"/>
  <c r="D78" i="9" s="1"/>
  <c r="L31" i="1"/>
  <c r="K74" i="1"/>
  <c r="R70" i="1"/>
  <c r="S35" i="1" s="1"/>
  <c r="R37" i="1"/>
  <c r="Y73" i="1"/>
  <c r="BN122" i="120"/>
  <c r="BP122" i="120" s="1"/>
  <c r="AW122" i="120"/>
  <c r="AT39" i="120"/>
  <c r="BM39" i="120" s="1"/>
  <c r="BM61" i="120" s="1"/>
  <c r="BM83" i="120" s="1"/>
  <c r="BM105" i="120" s="1"/>
  <c r="BM127" i="120" s="1"/>
  <c r="BM149" i="120" s="1"/>
  <c r="AA61" i="120"/>
  <c r="AA83" i="120" s="1"/>
  <c r="AA105" i="120" s="1"/>
  <c r="AA127" i="120" s="1"/>
  <c r="AA149" i="120" s="1"/>
  <c r="R23" i="137"/>
  <c r="AW160" i="120"/>
  <c r="L64" i="120"/>
  <c r="M64" i="120" s="1"/>
  <c r="L210" i="120"/>
  <c r="K259" i="120" s="1"/>
  <c r="C14" i="135"/>
  <c r="AB26" i="120"/>
  <c r="AD26" i="120" s="1"/>
  <c r="DU99" i="9"/>
  <c r="DM96" i="9"/>
  <c r="DE73" i="9"/>
  <c r="DU38" i="9"/>
  <c r="DM38" i="9"/>
  <c r="DE38" i="9"/>
  <c r="DE247" i="120"/>
  <c r="DD255" i="120"/>
  <c r="DE251" i="120"/>
  <c r="DE262" i="120"/>
  <c r="H96" i="128"/>
  <c r="R72" i="126"/>
  <c r="AU118" i="120"/>
  <c r="BN118" i="120" s="1"/>
  <c r="BP118" i="120" s="1"/>
  <c r="AB48" i="120"/>
  <c r="AD48" i="120" s="1"/>
  <c r="AD110" i="120"/>
  <c r="BN48" i="120"/>
  <c r="BP48" i="120" s="1"/>
  <c r="R18" i="128"/>
  <c r="R75" i="138"/>
  <c r="N26" i="120"/>
  <c r="R27" i="137"/>
  <c r="N18" i="120"/>
  <c r="L128" i="120"/>
  <c r="N128" i="120" s="1"/>
  <c r="DI93" i="9"/>
  <c r="DA93" i="9"/>
  <c r="DI90" i="9"/>
  <c r="DA90" i="9"/>
  <c r="DQ66" i="9"/>
  <c r="DI66" i="9"/>
  <c r="DA66" i="9"/>
  <c r="DA59" i="9"/>
  <c r="DQ45" i="9"/>
  <c r="DI45" i="9"/>
  <c r="DQ38" i="9"/>
  <c r="DI38" i="9"/>
  <c r="DA38" i="9"/>
  <c r="DI31" i="9"/>
  <c r="H42" i="132"/>
  <c r="H42" i="137" s="1"/>
  <c r="R94" i="128"/>
  <c r="R57" i="136"/>
  <c r="AU114" i="120"/>
  <c r="AW114" i="120" s="1"/>
  <c r="AA75" i="120"/>
  <c r="AA97" i="120" s="1"/>
  <c r="AA119" i="120" s="1"/>
  <c r="AA141" i="120" s="1"/>
  <c r="AA163" i="120" s="1"/>
  <c r="AT53" i="120"/>
  <c r="BM53" i="120" s="1"/>
  <c r="BM75" i="120" s="1"/>
  <c r="BM97" i="120" s="1"/>
  <c r="BM119" i="120" s="1"/>
  <c r="BM141" i="120" s="1"/>
  <c r="BM163" i="120" s="1"/>
  <c r="F24" i="157"/>
  <c r="E17" i="142" s="1"/>
  <c r="AF68" i="1"/>
  <c r="AG37" i="1"/>
  <c r="AF33" i="1"/>
  <c r="BK183" i="120"/>
  <c r="BK193" i="120" s="1"/>
  <c r="BK203" i="120" s="1"/>
  <c r="BK213" i="120" s="1"/>
  <c r="BK223" i="120" s="1"/>
  <c r="AR193" i="120"/>
  <c r="AR203" i="120" s="1"/>
  <c r="AR213" i="120" s="1"/>
  <c r="AR223" i="120" s="1"/>
  <c r="AA190" i="120"/>
  <c r="AA200" i="120" s="1"/>
  <c r="AA210" i="120" s="1"/>
  <c r="AA220" i="120" s="1"/>
  <c r="AT180" i="120"/>
  <c r="AR182" i="120"/>
  <c r="AR192" i="120" s="1"/>
  <c r="AR202" i="120" s="1"/>
  <c r="AR212" i="120" s="1"/>
  <c r="AR222" i="120" s="1"/>
  <c r="Y192" i="120"/>
  <c r="Y202" i="120" s="1"/>
  <c r="Y212" i="120" s="1"/>
  <c r="Y222" i="120" s="1"/>
  <c r="AT55" i="120"/>
  <c r="AT77" i="120" s="1"/>
  <c r="AT99" i="120" s="1"/>
  <c r="AT121" i="120" s="1"/>
  <c r="AT143" i="120" s="1"/>
  <c r="AT165" i="120" s="1"/>
  <c r="AA77" i="120"/>
  <c r="AA99" i="120" s="1"/>
  <c r="AA121" i="120" s="1"/>
  <c r="AA143" i="120" s="1"/>
  <c r="AA165" i="120" s="1"/>
  <c r="AA70" i="120"/>
  <c r="AA92" i="120" s="1"/>
  <c r="AA114" i="120" s="1"/>
  <c r="AA136" i="120" s="1"/>
  <c r="AA158" i="120" s="1"/>
  <c r="AT48" i="120"/>
  <c r="AT70" i="120" s="1"/>
  <c r="AT92" i="120" s="1"/>
  <c r="AT114" i="120" s="1"/>
  <c r="AT136" i="120" s="1"/>
  <c r="AT158" i="120" s="1"/>
  <c r="AA66" i="120"/>
  <c r="AA88" i="120" s="1"/>
  <c r="AA110" i="120" s="1"/>
  <c r="AA132" i="120" s="1"/>
  <c r="AA154" i="120" s="1"/>
  <c r="AT44" i="120"/>
  <c r="BM43" i="120"/>
  <c r="BM65" i="120" s="1"/>
  <c r="BM87" i="120" s="1"/>
  <c r="BM109" i="120" s="1"/>
  <c r="BM131" i="120" s="1"/>
  <c r="BM153" i="120" s="1"/>
  <c r="AT65" i="120"/>
  <c r="AT87" i="120" s="1"/>
  <c r="AT109" i="120" s="1"/>
  <c r="AT131" i="120" s="1"/>
  <c r="AT153" i="120" s="1"/>
  <c r="H32" i="132"/>
  <c r="R32" i="127"/>
  <c r="Y73" i="120"/>
  <c r="Y95" i="120" s="1"/>
  <c r="Y117" i="120" s="1"/>
  <c r="Y139" i="120" s="1"/>
  <c r="Y161" i="120" s="1"/>
  <c r="AR51" i="120"/>
  <c r="M169" i="120"/>
  <c r="N169" i="120"/>
  <c r="AG34" i="1"/>
  <c r="AR44" i="120"/>
  <c r="AR66" i="120" s="1"/>
  <c r="AR88" i="120" s="1"/>
  <c r="AR110" i="120" s="1"/>
  <c r="AR132" i="120" s="1"/>
  <c r="AR154" i="120" s="1"/>
  <c r="BK184" i="120"/>
  <c r="BK194" i="120" s="1"/>
  <c r="BK204" i="120" s="1"/>
  <c r="BK214" i="120" s="1"/>
  <c r="BK224" i="120" s="1"/>
  <c r="AR194" i="120"/>
  <c r="AR204" i="120" s="1"/>
  <c r="AR214" i="120" s="1"/>
  <c r="AR224" i="120" s="1"/>
  <c r="R38" i="127"/>
  <c r="R22" i="133"/>
  <c r="DE99" i="9"/>
  <c r="R19" i="132"/>
  <c r="AI46" i="1"/>
  <c r="AR63" i="120"/>
  <c r="AR85" i="120" s="1"/>
  <c r="AR107" i="120" s="1"/>
  <c r="AR129" i="120" s="1"/>
  <c r="AR151" i="120" s="1"/>
  <c r="R27" i="128"/>
  <c r="R30" i="128"/>
  <c r="G96" i="128"/>
  <c r="R78" i="138"/>
  <c r="R79" i="128"/>
  <c r="G97" i="128"/>
  <c r="R40" i="138"/>
  <c r="R43" i="138"/>
  <c r="R46" i="138"/>
  <c r="R52" i="138"/>
  <c r="R55" i="138"/>
  <c r="R58" i="138"/>
  <c r="R64" i="138"/>
  <c r="R67" i="138"/>
  <c r="R73" i="138"/>
  <c r="R76" i="138"/>
  <c r="R79" i="138"/>
  <c r="F97" i="138"/>
  <c r="N97" i="138"/>
  <c r="M200" i="120"/>
  <c r="H97" i="128"/>
  <c r="K150" i="120"/>
  <c r="L180" i="120"/>
  <c r="N180" i="120" s="1"/>
  <c r="R25" i="133"/>
  <c r="G96" i="133"/>
  <c r="K97" i="133"/>
  <c r="J97" i="133"/>
  <c r="R37" i="138"/>
  <c r="L97" i="138"/>
  <c r="H97" i="138"/>
  <c r="R61" i="131"/>
  <c r="R61" i="136"/>
  <c r="R65" i="136"/>
  <c r="R68" i="136"/>
  <c r="R19" i="128"/>
  <c r="R40" i="128"/>
  <c r="R43" i="128"/>
  <c r="R46" i="128"/>
  <c r="R75" i="128"/>
  <c r="R76" i="128"/>
  <c r="R19" i="138"/>
  <c r="R22" i="138"/>
  <c r="R28" i="138"/>
  <c r="G97" i="138"/>
  <c r="F96" i="138"/>
  <c r="R34" i="138"/>
  <c r="G11" i="127"/>
  <c r="F10" i="128" s="1"/>
  <c r="N150" i="120"/>
  <c r="R48" i="128"/>
  <c r="AB20" i="120"/>
  <c r="DS96" i="9"/>
  <c r="DO96" i="9"/>
  <c r="DK96" i="9"/>
  <c r="DG96" i="9"/>
  <c r="DO93" i="9"/>
  <c r="DK93" i="9"/>
  <c r="DG93" i="9"/>
  <c r="DC93" i="9"/>
  <c r="CY93" i="9"/>
  <c r="DS90" i="9"/>
  <c r="DO90" i="9"/>
  <c r="DG90" i="9"/>
  <c r="DC90" i="9"/>
  <c r="CY90" i="9"/>
  <c r="DS87" i="9"/>
  <c r="DO87" i="9"/>
  <c r="DG87" i="9"/>
  <c r="DC87" i="9"/>
  <c r="DO84" i="9"/>
  <c r="DK84" i="9"/>
  <c r="DS73" i="9"/>
  <c r="DG73" i="9"/>
  <c r="DO66" i="9"/>
  <c r="CY66" i="9"/>
  <c r="DG59" i="9"/>
  <c r="DS45" i="9"/>
  <c r="AU109" i="120"/>
  <c r="BN109" i="120" s="1"/>
  <c r="BP109" i="120" s="1"/>
  <c r="R30" i="1"/>
  <c r="S30" i="1" s="1"/>
  <c r="T30" i="1" s="1"/>
  <c r="CL252" i="120"/>
  <c r="R31" i="128"/>
  <c r="R34" i="128"/>
  <c r="R34" i="133"/>
  <c r="R40" i="133"/>
  <c r="R55" i="133"/>
  <c r="I97" i="133"/>
  <c r="R64" i="133"/>
  <c r="G97" i="133"/>
  <c r="R70" i="133"/>
  <c r="H96" i="133"/>
  <c r="R79" i="133"/>
  <c r="R85" i="133"/>
  <c r="C11" i="139"/>
  <c r="K81" i="133"/>
  <c r="R39" i="137"/>
  <c r="F97" i="128"/>
  <c r="J96" i="128"/>
  <c r="R82" i="128"/>
  <c r="L106" i="120"/>
  <c r="N106" i="120" s="1"/>
  <c r="AB222" i="120"/>
  <c r="AD222" i="120" s="1"/>
  <c r="L220" i="120"/>
  <c r="DR96" i="9"/>
  <c r="D69" i="1"/>
  <c r="E37" i="1" s="1"/>
  <c r="D74" i="1"/>
  <c r="E42" i="1" s="1"/>
  <c r="R69" i="138"/>
  <c r="R63" i="138"/>
  <c r="L96" i="128"/>
  <c r="I21" i="133"/>
  <c r="R21" i="133" s="1"/>
  <c r="Q96" i="128"/>
  <c r="R63" i="128"/>
  <c r="R85" i="138"/>
  <c r="O96" i="128"/>
  <c r="R58" i="133"/>
  <c r="R57" i="128"/>
  <c r="R66" i="128"/>
  <c r="R88" i="128"/>
  <c r="R91" i="133"/>
  <c r="R85" i="128"/>
  <c r="M96" i="128"/>
  <c r="R54" i="128"/>
  <c r="I36" i="133"/>
  <c r="R91" i="128"/>
  <c r="R53" i="123"/>
  <c r="K97" i="138"/>
  <c r="H97" i="133"/>
  <c r="I72" i="133"/>
  <c r="R72" i="133" s="1"/>
  <c r="J54" i="133"/>
  <c r="K96" i="128"/>
  <c r="R67" i="133"/>
  <c r="R39" i="128"/>
  <c r="R84" i="138"/>
  <c r="J97" i="138"/>
  <c r="F97" i="133"/>
  <c r="K51" i="133"/>
  <c r="I96" i="128"/>
  <c r="R51" i="128"/>
  <c r="R21" i="128"/>
  <c r="R62" i="133"/>
  <c r="R84" i="128"/>
  <c r="N96" i="128"/>
  <c r="R72" i="128"/>
  <c r="K60" i="133"/>
  <c r="K84" i="133"/>
  <c r="I69" i="133"/>
  <c r="R45" i="128"/>
  <c r="K24" i="133"/>
  <c r="D40" i="132"/>
  <c r="D35" i="137"/>
  <c r="D29" i="132"/>
  <c r="D22" i="137"/>
  <c r="D41" i="132"/>
  <c r="D27" i="132"/>
  <c r="D41" i="127"/>
  <c r="D35" i="122"/>
  <c r="D26" i="137"/>
  <c r="D40" i="137"/>
  <c r="D22" i="121"/>
  <c r="C20" i="121"/>
  <c r="D21" i="126"/>
  <c r="C20" i="136"/>
  <c r="C21" i="121"/>
  <c r="B34" i="122"/>
  <c r="B65" i="128"/>
  <c r="B34" i="127"/>
  <c r="E36" i="127"/>
  <c r="K36" i="127" s="1"/>
  <c r="B86" i="133"/>
  <c r="B72" i="126"/>
  <c r="B88" i="129"/>
  <c r="B86" i="123"/>
  <c r="B41" i="127"/>
  <c r="B43" i="135"/>
  <c r="B86" i="138"/>
  <c r="C10" i="135"/>
  <c r="C10" i="125"/>
  <c r="C7" i="137"/>
  <c r="C7" i="131"/>
  <c r="B43" i="126"/>
  <c r="B43" i="131"/>
  <c r="BM48" i="120"/>
  <c r="BM70" i="120" s="1"/>
  <c r="BM92" i="120" s="1"/>
  <c r="BM114" i="120" s="1"/>
  <c r="BM136" i="120" s="1"/>
  <c r="BM158" i="120" s="1"/>
  <c r="M149" i="120"/>
  <c r="N149" i="120"/>
  <c r="AT42" i="1"/>
  <c r="AV42" i="1" s="1"/>
  <c r="AY42" i="1" s="1"/>
  <c r="B41" i="132"/>
  <c r="C7" i="136"/>
  <c r="B74" i="138"/>
  <c r="B76" i="139"/>
  <c r="B39" i="140"/>
  <c r="E49" i="136"/>
  <c r="Y35" i="1"/>
  <c r="K73" i="1"/>
  <c r="K66" i="1"/>
  <c r="L35" i="1"/>
  <c r="K32" i="1"/>
  <c r="K37" i="1"/>
  <c r="K40" i="1"/>
  <c r="D50" i="9" s="1"/>
  <c r="K34" i="1"/>
  <c r="E29" i="127"/>
  <c r="H29" i="127" s="1"/>
  <c r="R29" i="127" s="1"/>
  <c r="S29" i="127" s="1"/>
  <c r="D23" i="127"/>
  <c r="D23" i="132"/>
  <c r="D36" i="122"/>
  <c r="D36" i="137"/>
  <c r="BM187" i="120"/>
  <c r="BM197" i="120" s="1"/>
  <c r="BM207" i="120" s="1"/>
  <c r="BM217" i="120" s="1"/>
  <c r="BM227" i="120" s="1"/>
  <c r="AT197" i="120"/>
  <c r="AT207" i="120" s="1"/>
  <c r="AT217" i="120" s="1"/>
  <c r="AT227" i="120" s="1"/>
  <c r="Y74" i="120"/>
  <c r="Y96" i="120" s="1"/>
  <c r="Y118" i="120" s="1"/>
  <c r="Y140" i="120" s="1"/>
  <c r="Y162" i="120" s="1"/>
  <c r="AR52" i="120"/>
  <c r="AR74" i="120" s="1"/>
  <c r="AR96" i="120" s="1"/>
  <c r="AR118" i="120" s="1"/>
  <c r="AR140" i="120" s="1"/>
  <c r="AR162" i="120" s="1"/>
  <c r="Y62" i="120"/>
  <c r="Y84" i="120" s="1"/>
  <c r="Y106" i="120" s="1"/>
  <c r="Y128" i="120" s="1"/>
  <c r="Y150" i="120" s="1"/>
  <c r="AR40" i="120"/>
  <c r="AD112" i="120"/>
  <c r="AH48" i="1"/>
  <c r="AI48" i="1" s="1"/>
  <c r="B88" i="134"/>
  <c r="C10" i="140"/>
  <c r="B31" i="121"/>
  <c r="E40" i="122"/>
  <c r="H40" i="122" s="1"/>
  <c r="R40" i="122" s="1"/>
  <c r="S40" i="122" s="1"/>
  <c r="E40" i="127"/>
  <c r="H40" i="127" s="1"/>
  <c r="R40" i="127" s="1"/>
  <c r="S40" i="127" s="1"/>
  <c r="M173" i="120"/>
  <c r="N173" i="120"/>
  <c r="B86" i="128"/>
  <c r="B72" i="136"/>
  <c r="Y67" i="1"/>
  <c r="Y38" i="1"/>
  <c r="Y70" i="1"/>
  <c r="AW159" i="120"/>
  <c r="BN159" i="120"/>
  <c r="BP159" i="120" s="1"/>
  <c r="D34" i="9"/>
  <c r="B72" i="131"/>
  <c r="B43" i="121"/>
  <c r="AF71" i="1"/>
  <c r="AF73" i="1"/>
  <c r="AF69" i="1"/>
  <c r="AG39" i="1"/>
  <c r="AN3" i="120"/>
  <c r="CW3" i="9"/>
  <c r="U3" i="120"/>
  <c r="BZ3" i="120"/>
  <c r="AR199" i="120"/>
  <c r="N129" i="120"/>
  <c r="M129" i="120"/>
  <c r="K46" i="1"/>
  <c r="K43" i="1"/>
  <c r="D49" i="9" s="1"/>
  <c r="D18" i="126"/>
  <c r="D18" i="121"/>
  <c r="C22" i="121"/>
  <c r="C22" i="131"/>
  <c r="C22" i="126"/>
  <c r="AU106" i="120"/>
  <c r="AW106" i="120" s="1"/>
  <c r="AD106" i="120"/>
  <c r="BN154" i="120"/>
  <c r="BP154" i="120" s="1"/>
  <c r="K44" i="1"/>
  <c r="M44" i="1" s="1"/>
  <c r="N44" i="1" s="1"/>
  <c r="K47" i="1"/>
  <c r="M47" i="1" s="1"/>
  <c r="N47" i="1" s="1"/>
  <c r="B43" i="140"/>
  <c r="C7" i="126"/>
  <c r="B18" i="137"/>
  <c r="B49" i="126"/>
  <c r="B19" i="129"/>
  <c r="E33" i="122"/>
  <c r="H33" i="122" s="1"/>
  <c r="R33" i="122" s="1"/>
  <c r="S33" i="122" s="1"/>
  <c r="E33" i="127"/>
  <c r="H33" i="127" s="1"/>
  <c r="R33" i="127" s="1"/>
  <c r="S33" i="127" s="1"/>
  <c r="AU31" i="120"/>
  <c r="AE31" i="120"/>
  <c r="AF31" i="120" s="1"/>
  <c r="N201" i="120"/>
  <c r="M258" i="120" s="1"/>
  <c r="M201" i="120"/>
  <c r="AU52" i="120"/>
  <c r="AW52" i="120" s="1"/>
  <c r="AB52" i="120"/>
  <c r="AD52" i="120" s="1"/>
  <c r="D32" i="9"/>
  <c r="R43" i="1"/>
  <c r="D56" i="9" s="1"/>
  <c r="R44" i="1"/>
  <c r="T44" i="1" s="1"/>
  <c r="U44" i="1" s="1"/>
  <c r="B37" i="121"/>
  <c r="B41" i="122"/>
  <c r="C10" i="130"/>
  <c r="E65" i="126"/>
  <c r="D23" i="121"/>
  <c r="D23" i="126"/>
  <c r="AG38" i="1"/>
  <c r="K71" i="1"/>
  <c r="AF40" i="1"/>
  <c r="B28" i="140"/>
  <c r="R66" i="133"/>
  <c r="R37" i="128"/>
  <c r="AB18" i="120"/>
  <c r="AD18" i="120" s="1"/>
  <c r="L126" i="120"/>
  <c r="AB129" i="120"/>
  <c r="AD129" i="120" s="1"/>
  <c r="AH44" i="1"/>
  <c r="CZ99" i="9"/>
  <c r="R75" i="133"/>
  <c r="CL250" i="120"/>
  <c r="DE252" i="120"/>
  <c r="CL254" i="120"/>
  <c r="R36" i="128"/>
  <c r="DN93" i="9"/>
  <c r="DN38" i="9"/>
  <c r="AU20" i="1"/>
  <c r="I53" i="120"/>
  <c r="BN53" i="120" s="1"/>
  <c r="BP53" i="120" s="1"/>
  <c r="AJ19" i="1"/>
  <c r="AM19" i="1" s="1"/>
  <c r="B26" i="132"/>
  <c r="C9" i="132"/>
  <c r="R71" i="1"/>
  <c r="S37" i="1" s="1"/>
  <c r="R72" i="138"/>
  <c r="L31" i="120"/>
  <c r="R49" i="133"/>
  <c r="R61" i="133"/>
  <c r="R82" i="133"/>
  <c r="R88" i="133"/>
  <c r="R61" i="138"/>
  <c r="R88" i="138"/>
  <c r="R94" i="138"/>
  <c r="AT43" i="1"/>
  <c r="AV43" i="1" s="1"/>
  <c r="AY43" i="1" s="1"/>
  <c r="AT7" i="1"/>
  <c r="C24" i="126"/>
  <c r="R57" i="138"/>
  <c r="I90" i="133"/>
  <c r="AB19" i="120"/>
  <c r="AD19" i="120" s="1"/>
  <c r="B57" i="121"/>
  <c r="DB255" i="120"/>
  <c r="C24" i="131"/>
  <c r="R24" i="137"/>
  <c r="R49" i="128"/>
  <c r="L83" i="120"/>
  <c r="L38" i="120"/>
  <c r="M38" i="120" s="1"/>
  <c r="DB99" i="9"/>
  <c r="DR84" i="9"/>
  <c r="DB59" i="9"/>
  <c r="DJ45" i="9"/>
  <c r="DJ31" i="9"/>
  <c r="R37" i="133"/>
  <c r="R94" i="133"/>
  <c r="R25" i="138"/>
  <c r="R49" i="138"/>
  <c r="R82" i="138"/>
  <c r="R91" i="138"/>
  <c r="AR19" i="1"/>
  <c r="AU19" i="1" s="1"/>
  <c r="AT45" i="1" s="1"/>
  <c r="AV45" i="1" s="1"/>
  <c r="C82" i="134"/>
  <c r="T46" i="1"/>
  <c r="U46" i="1" s="1"/>
  <c r="D41" i="9"/>
  <c r="D39" i="9"/>
  <c r="AR48" i="120"/>
  <c r="Y70" i="120"/>
  <c r="Y92" i="120" s="1"/>
  <c r="Y114" i="120" s="1"/>
  <c r="Y136" i="120" s="1"/>
  <c r="Y158" i="120" s="1"/>
  <c r="C23" i="131"/>
  <c r="C23" i="121"/>
  <c r="C23" i="136"/>
  <c r="C19" i="136"/>
  <c r="C19" i="131"/>
  <c r="C19" i="121"/>
  <c r="AR78" i="120"/>
  <c r="AR100" i="120" s="1"/>
  <c r="AR122" i="120" s="1"/>
  <c r="AR144" i="120" s="1"/>
  <c r="AR166" i="120" s="1"/>
  <c r="BK56" i="120"/>
  <c r="BK78" i="120" s="1"/>
  <c r="BK100" i="120" s="1"/>
  <c r="BK122" i="120" s="1"/>
  <c r="BK144" i="120" s="1"/>
  <c r="BK166" i="120" s="1"/>
  <c r="BN56" i="120"/>
  <c r="BP56" i="120" s="1"/>
  <c r="AB56" i="120"/>
  <c r="AD56" i="120" s="1"/>
  <c r="C58" i="139"/>
  <c r="D20" i="131"/>
  <c r="D20" i="121"/>
  <c r="D20" i="136"/>
  <c r="O30" i="138"/>
  <c r="O96" i="138" s="1"/>
  <c r="O96" i="133"/>
  <c r="AU121" i="120"/>
  <c r="AU116" i="120"/>
  <c r="AW116" i="120" s="1"/>
  <c r="BN163" i="120"/>
  <c r="BP163" i="120" s="1"/>
  <c r="AW163" i="120"/>
  <c r="M45" i="1"/>
  <c r="N45" i="1" s="1"/>
  <c r="AN44" i="1"/>
  <c r="D67" i="9"/>
  <c r="D69" i="9"/>
  <c r="AA5" i="120"/>
  <c r="C9" i="129"/>
  <c r="B30" i="137"/>
  <c r="B53" i="138"/>
  <c r="E53" i="136"/>
  <c r="BK185" i="120"/>
  <c r="BK195" i="120" s="1"/>
  <c r="BK205" i="120" s="1"/>
  <c r="BK215" i="120" s="1"/>
  <c r="BK225" i="120" s="1"/>
  <c r="AL47" i="1"/>
  <c r="AL46" i="1"/>
  <c r="D24" i="136"/>
  <c r="D24" i="126"/>
  <c r="E61" i="131"/>
  <c r="E61" i="121"/>
  <c r="E61" i="136"/>
  <c r="E68" i="131"/>
  <c r="E68" i="126"/>
  <c r="E68" i="121"/>
  <c r="AD11" i="120"/>
  <c r="AE11" i="120"/>
  <c r="AT38" i="120"/>
  <c r="BM38" i="120" s="1"/>
  <c r="BM60" i="120" s="1"/>
  <c r="BM82" i="120" s="1"/>
  <c r="BM104" i="120" s="1"/>
  <c r="BM126" i="120" s="1"/>
  <c r="BM148" i="120" s="1"/>
  <c r="AA60" i="120"/>
  <c r="AA82" i="120" s="1"/>
  <c r="AA104" i="120" s="1"/>
  <c r="AA126" i="120" s="1"/>
  <c r="AA148" i="120" s="1"/>
  <c r="N18" i="138"/>
  <c r="R18" i="138" s="1"/>
  <c r="AU111" i="120"/>
  <c r="BN111" i="120" s="1"/>
  <c r="BP111" i="120" s="1"/>
  <c r="K25" i="1"/>
  <c r="R25" i="1" s="1"/>
  <c r="Y25" i="1"/>
  <c r="C36" i="13"/>
  <c r="E36" i="13" s="1"/>
  <c r="H36" i="13" s="1"/>
  <c r="B31" i="136"/>
  <c r="B31" i="131"/>
  <c r="B31" i="126"/>
  <c r="B39" i="121"/>
  <c r="B39" i="136"/>
  <c r="B39" i="131"/>
  <c r="Y30" i="1"/>
  <c r="Z32" i="1"/>
  <c r="AA32" i="1" s="1"/>
  <c r="Y66" i="1"/>
  <c r="Y37" i="1"/>
  <c r="Y31" i="1"/>
  <c r="Z39" i="1"/>
  <c r="Z34" i="1"/>
  <c r="Y71" i="1"/>
  <c r="Y68" i="1"/>
  <c r="Y33" i="1"/>
  <c r="Y34" i="1"/>
  <c r="Y40" i="1"/>
  <c r="Z31" i="1"/>
  <c r="Z35" i="1"/>
  <c r="Z37" i="1"/>
  <c r="Z33" i="1"/>
  <c r="Y74" i="1"/>
  <c r="Y69" i="1"/>
  <c r="Y39" i="1"/>
  <c r="Y72" i="1"/>
  <c r="G42" i="13"/>
  <c r="G43" i="13" s="1"/>
  <c r="AD27" i="120"/>
  <c r="AW153" i="120"/>
  <c r="N232" i="120"/>
  <c r="B35" i="121"/>
  <c r="B39" i="135"/>
  <c r="B39" i="130"/>
  <c r="B43" i="136"/>
  <c r="B53" i="121"/>
  <c r="C8" i="123"/>
  <c r="C9" i="121"/>
  <c r="C9" i="127"/>
  <c r="C12" i="135"/>
  <c r="E57" i="121"/>
  <c r="D22" i="136"/>
  <c r="E72" i="126"/>
  <c r="L37" i="1"/>
  <c r="B91" i="60"/>
  <c r="BK38" i="120"/>
  <c r="BK60" i="120" s="1"/>
  <c r="BK82" i="120" s="1"/>
  <c r="BK104" i="120" s="1"/>
  <c r="BK126" i="120" s="1"/>
  <c r="BK148" i="120" s="1"/>
  <c r="D31" i="127"/>
  <c r="D31" i="132"/>
  <c r="AR54" i="120"/>
  <c r="Y76" i="120"/>
  <c r="Y98" i="120" s="1"/>
  <c r="Y120" i="120" s="1"/>
  <c r="Y142" i="120" s="1"/>
  <c r="Y164" i="120" s="1"/>
  <c r="L33" i="138"/>
  <c r="R33" i="138" s="1"/>
  <c r="R51" i="138"/>
  <c r="R2" i="138"/>
  <c r="H2" i="129"/>
  <c r="I2" i="130" s="1"/>
  <c r="R2" i="123"/>
  <c r="R2" i="131"/>
  <c r="R2" i="121"/>
  <c r="H2" i="139"/>
  <c r="I2" i="140" s="1"/>
  <c r="R2" i="128"/>
  <c r="R2" i="136"/>
  <c r="R2" i="126"/>
  <c r="R2" i="133"/>
  <c r="H2" i="124"/>
  <c r="I2" i="125" s="1"/>
  <c r="R2" i="132"/>
  <c r="R2" i="122"/>
  <c r="DB261" i="120"/>
  <c r="DE256" i="120"/>
  <c r="CJ261" i="120"/>
  <c r="CL261" i="120" s="1"/>
  <c r="CL257" i="120"/>
  <c r="DD261" i="120"/>
  <c r="DD263" i="120" s="1"/>
  <c r="DE257" i="120"/>
  <c r="L42" i="138"/>
  <c r="R42" i="138" s="1"/>
  <c r="R42" i="133"/>
  <c r="P96" i="133"/>
  <c r="P54" i="138"/>
  <c r="P96" i="138" s="1"/>
  <c r="I44" i="120"/>
  <c r="AU44" i="120" s="1"/>
  <c r="AW44" i="120" s="1"/>
  <c r="B35" i="126"/>
  <c r="B39" i="125"/>
  <c r="B37" i="122"/>
  <c r="B68" i="136"/>
  <c r="B29" i="123"/>
  <c r="B53" i="136"/>
  <c r="C8" i="133"/>
  <c r="C12" i="125"/>
  <c r="C9" i="131"/>
  <c r="AR49" i="120"/>
  <c r="E65" i="131"/>
  <c r="C18" i="131"/>
  <c r="D71" i="1"/>
  <c r="D41" i="1"/>
  <c r="D72" i="1"/>
  <c r="E40" i="1" s="1"/>
  <c r="AF35" i="1"/>
  <c r="AF70" i="1"/>
  <c r="C21" i="136"/>
  <c r="BZ2" i="120"/>
  <c r="R2" i="137"/>
  <c r="AR179" i="120"/>
  <c r="AA188" i="120"/>
  <c r="L66" i="138"/>
  <c r="R66" i="138" s="1"/>
  <c r="L96" i="133"/>
  <c r="DE249" i="120"/>
  <c r="I60" i="133"/>
  <c r="I60" i="138"/>
  <c r="R60" i="138" s="1"/>
  <c r="L23" i="120"/>
  <c r="M23" i="120" s="1"/>
  <c r="AB23" i="120"/>
  <c r="L32" i="120"/>
  <c r="AB32" i="120"/>
  <c r="AB42" i="120"/>
  <c r="AD42" i="120" s="1"/>
  <c r="L42" i="120"/>
  <c r="N42" i="120" s="1"/>
  <c r="AB86" i="120"/>
  <c r="AU86" i="120" s="1"/>
  <c r="L86" i="120"/>
  <c r="AB125" i="120"/>
  <c r="AE125" i="120" s="1"/>
  <c r="L125" i="120"/>
  <c r="L148" i="120"/>
  <c r="M148" i="120" s="1"/>
  <c r="AB148" i="120"/>
  <c r="AU148" i="120" s="1"/>
  <c r="AB152" i="120"/>
  <c r="AU152" i="120" s="1"/>
  <c r="L152" i="120"/>
  <c r="AB40" i="120"/>
  <c r="AD40" i="120" s="1"/>
  <c r="L40" i="120"/>
  <c r="M40" i="120" s="1"/>
  <c r="R65" i="131"/>
  <c r="N35" i="137"/>
  <c r="R35" i="137" s="1"/>
  <c r="R72" i="136"/>
  <c r="R24" i="128"/>
  <c r="I81" i="138"/>
  <c r="I81" i="133"/>
  <c r="M25" i="120"/>
  <c r="N25" i="120"/>
  <c r="DV99" i="9"/>
  <c r="DN99" i="9"/>
  <c r="DJ99" i="9"/>
  <c r="DF99" i="9"/>
  <c r="DV96" i="9"/>
  <c r="DN96" i="9"/>
  <c r="DJ96" i="9"/>
  <c r="DF96" i="9"/>
  <c r="DV93" i="9"/>
  <c r="DR93" i="9"/>
  <c r="DJ93" i="9"/>
  <c r="DF93" i="9"/>
  <c r="DB93" i="9"/>
  <c r="DR90" i="9"/>
  <c r="DN90" i="9"/>
  <c r="DJ90" i="9"/>
  <c r="DB90" i="9"/>
  <c r="DV87" i="9"/>
  <c r="DR87" i="9"/>
  <c r="DN87" i="9"/>
  <c r="DJ87" i="9"/>
  <c r="DF87" i="9"/>
  <c r="DB87" i="9"/>
  <c r="DV84" i="9"/>
  <c r="DF84" i="9"/>
  <c r="DJ59" i="9"/>
  <c r="DF59" i="9"/>
  <c r="DR45" i="9"/>
  <c r="DN45" i="9"/>
  <c r="DF45" i="9"/>
  <c r="DV38" i="9"/>
  <c r="DR38" i="9"/>
  <c r="DJ38" i="9"/>
  <c r="DF38" i="9"/>
  <c r="DV31" i="9"/>
  <c r="DR31" i="9"/>
  <c r="DN31" i="9"/>
  <c r="DF31" i="9"/>
  <c r="DB31" i="9"/>
  <c r="L62" i="120"/>
  <c r="M28" i="120"/>
  <c r="N28" i="120"/>
  <c r="DA13" i="9"/>
  <c r="R60" i="128"/>
  <c r="R53" i="136"/>
  <c r="Q38" i="137"/>
  <c r="M27" i="120"/>
  <c r="N27" i="120"/>
  <c r="AU232" i="120"/>
  <c r="AW232" i="120" s="1"/>
  <c r="AE232" i="120"/>
  <c r="AF232" i="120" s="1"/>
  <c r="DO73" i="9"/>
  <c r="DK73" i="9"/>
  <c r="DC73" i="9"/>
  <c r="CY73" i="9"/>
  <c r="C14" i="140"/>
  <c r="DM99" i="9"/>
  <c r="DU96" i="9"/>
  <c r="DQ90" i="9"/>
  <c r="DU87" i="9"/>
  <c r="DM87" i="9"/>
  <c r="DE87" i="9"/>
  <c r="DM73" i="9"/>
  <c r="DU66" i="9"/>
  <c r="DE66" i="9"/>
  <c r="DS99" i="9"/>
  <c r="DO99" i="9"/>
  <c r="DG99" i="9"/>
  <c r="DC99" i="9"/>
  <c r="CY99" i="9"/>
  <c r="CY13" i="9"/>
  <c r="DH99" i="9"/>
  <c r="DL93" i="9"/>
  <c r="F47" i="1"/>
  <c r="G47" i="1" s="1"/>
  <c r="R25" i="128"/>
  <c r="G47" i="146"/>
  <c r="D28" i="9"/>
  <c r="F46" i="1"/>
  <c r="B33" i="131"/>
  <c r="AU55" i="120"/>
  <c r="AW55" i="120" s="1"/>
  <c r="AB29" i="120"/>
  <c r="K17" i="120"/>
  <c r="AB17" i="120"/>
  <c r="AD17" i="120" s="1"/>
  <c r="H51" i="13"/>
  <c r="D29" i="9" s="1"/>
  <c r="AA191" i="120"/>
  <c r="AA201" i="120" s="1"/>
  <c r="AA211" i="120" s="1"/>
  <c r="AA221" i="120" s="1"/>
  <c r="AT181" i="120"/>
  <c r="AT191" i="120" s="1"/>
  <c r="AT201" i="120" s="1"/>
  <c r="AT211" i="120" s="1"/>
  <c r="AT221" i="120" s="1"/>
  <c r="DI84" i="9"/>
  <c r="F28" i="13"/>
  <c r="C35" i="13"/>
  <c r="E35" i="13" s="1"/>
  <c r="E38" i="13"/>
  <c r="BN112" i="120"/>
  <c r="BP112" i="120" s="1"/>
  <c r="AW112" i="120"/>
  <c r="BN114" i="120"/>
  <c r="BP114" i="120" s="1"/>
  <c r="BN160" i="120"/>
  <c r="BP160" i="120" s="1"/>
  <c r="BN162" i="120"/>
  <c r="BP162" i="120" s="1"/>
  <c r="M234" i="120"/>
  <c r="L262" i="120" s="1"/>
  <c r="E37" i="13"/>
  <c r="AO40" i="1"/>
  <c r="AN40" i="1"/>
  <c r="AQ40" i="1" s="1"/>
  <c r="R45" i="1"/>
  <c r="T45" i="1" s="1"/>
  <c r="R47" i="1"/>
  <c r="AA46" i="1"/>
  <c r="D54" i="9"/>
  <c r="D55" i="9"/>
  <c r="C7" i="134"/>
  <c r="C7" i="139"/>
  <c r="C7" i="129"/>
  <c r="B30" i="122"/>
  <c r="B53" i="123"/>
  <c r="B55" i="134"/>
  <c r="D68" i="9"/>
  <c r="C38" i="132"/>
  <c r="B43" i="134"/>
  <c r="B43" i="129"/>
  <c r="B32" i="130"/>
  <c r="B32" i="125"/>
  <c r="B61" i="136"/>
  <c r="B74" i="123"/>
  <c r="B74" i="133"/>
  <c r="B68" i="121"/>
  <c r="B74" i="128"/>
  <c r="B76" i="134"/>
  <c r="B41" i="121"/>
  <c r="B72" i="121"/>
  <c r="B43" i="130"/>
  <c r="B88" i="139"/>
  <c r="B88" i="124"/>
  <c r="C7" i="121"/>
  <c r="C7" i="127"/>
  <c r="B24" i="135"/>
  <c r="B53" i="131"/>
  <c r="B33" i="136"/>
  <c r="C34" i="140"/>
  <c r="C9" i="139"/>
  <c r="B32" i="140"/>
  <c r="B61" i="131"/>
  <c r="B37" i="127"/>
  <c r="B37" i="137"/>
  <c r="B76" i="124"/>
  <c r="B68" i="131"/>
  <c r="B24" i="125"/>
  <c r="B53" i="126"/>
  <c r="B31" i="139"/>
  <c r="M11" i="9"/>
  <c r="Q11" i="9" s="1"/>
  <c r="D21" i="131"/>
  <c r="D18" i="136"/>
  <c r="L39" i="1"/>
  <c r="M39" i="1" s="1"/>
  <c r="P54" i="1"/>
  <c r="W54" i="1" s="1"/>
  <c r="AD55" i="1" s="1"/>
  <c r="R21" i="138"/>
  <c r="R39" i="138"/>
  <c r="D24" i="127"/>
  <c r="D24" i="132"/>
  <c r="D27" i="122"/>
  <c r="D27" i="137"/>
  <c r="D30" i="127"/>
  <c r="D30" i="132"/>
  <c r="AK52" i="1"/>
  <c r="M27" i="138"/>
  <c r="M96" i="138" s="1"/>
  <c r="M96" i="133"/>
  <c r="E57" i="126"/>
  <c r="D21" i="136"/>
  <c r="E65" i="136"/>
  <c r="D22" i="131"/>
  <c r="E72" i="121"/>
  <c r="D18" i="131"/>
  <c r="AG35" i="1"/>
  <c r="AG32" i="1"/>
  <c r="AG33" i="1"/>
  <c r="D68" i="1"/>
  <c r="L33" i="1"/>
  <c r="D43" i="9"/>
  <c r="D66" i="1"/>
  <c r="E33" i="1" s="1"/>
  <c r="D70" i="1"/>
  <c r="E38" i="1" s="1"/>
  <c r="AF34" i="1"/>
  <c r="AF32" i="1"/>
  <c r="AF72" i="1"/>
  <c r="AF38" i="1"/>
  <c r="BK39" i="120"/>
  <c r="BK61" i="120" s="1"/>
  <c r="BK83" i="120" s="1"/>
  <c r="BK105" i="120" s="1"/>
  <c r="BK127" i="120" s="1"/>
  <c r="BK149" i="120" s="1"/>
  <c r="C21" i="131"/>
  <c r="C22" i="136"/>
  <c r="BG2" i="120"/>
  <c r="BG3" i="120"/>
  <c r="D25" i="127"/>
  <c r="D25" i="132"/>
  <c r="D34" i="122"/>
  <c r="D34" i="137"/>
  <c r="N27" i="138"/>
  <c r="N96" i="133"/>
  <c r="Q96" i="133"/>
  <c r="Q27" i="138"/>
  <c r="Q96" i="138" s="1"/>
  <c r="D24" i="121"/>
  <c r="E49" i="131"/>
  <c r="E53" i="131"/>
  <c r="AG40" i="1"/>
  <c r="AF67" i="1"/>
  <c r="AF31" i="1"/>
  <c r="R67" i="1"/>
  <c r="S32" i="1" s="1"/>
  <c r="D62" i="1"/>
  <c r="L32" i="1"/>
  <c r="AF74" i="1"/>
  <c r="AF41" i="1"/>
  <c r="AF39" i="1"/>
  <c r="AF37" i="1"/>
  <c r="CW2" i="9"/>
  <c r="D37" i="132"/>
  <c r="D28" i="137"/>
  <c r="R45" i="138"/>
  <c r="DE248" i="120"/>
  <c r="G11" i="132"/>
  <c r="F10" i="133" s="1"/>
  <c r="G11" i="134"/>
  <c r="J24" i="138"/>
  <c r="J24" i="133"/>
  <c r="AD150" i="120"/>
  <c r="AE150" i="120"/>
  <c r="K87" i="138"/>
  <c r="K87" i="133"/>
  <c r="K36" i="138"/>
  <c r="R36" i="138" s="1"/>
  <c r="K36" i="133"/>
  <c r="N19" i="120"/>
  <c r="R90" i="128"/>
  <c r="K90" i="133"/>
  <c r="K90" i="138"/>
  <c r="I93" i="138"/>
  <c r="I93" i="133"/>
  <c r="K48" i="138"/>
  <c r="R48" i="138" s="1"/>
  <c r="K48" i="133"/>
  <c r="G11" i="139"/>
  <c r="G11" i="137"/>
  <c r="F10" i="138" s="1"/>
  <c r="BN150" i="120"/>
  <c r="AW150" i="120"/>
  <c r="AX150" i="120"/>
  <c r="R81" i="128"/>
  <c r="J81" i="138"/>
  <c r="J81" i="133"/>
  <c r="AU25" i="120"/>
  <c r="AE25" i="120"/>
  <c r="R56" i="128"/>
  <c r="R87" i="128"/>
  <c r="J87" i="138"/>
  <c r="J87" i="133"/>
  <c r="R93" i="128"/>
  <c r="N29" i="120"/>
  <c r="M29" i="120"/>
  <c r="L24" i="120"/>
  <c r="AB24" i="120"/>
  <c r="M20" i="120"/>
  <c r="N20" i="120"/>
  <c r="AB60" i="120"/>
  <c r="L60" i="120"/>
  <c r="M17" i="120"/>
  <c r="N17" i="120" s="1"/>
  <c r="AU33" i="120"/>
  <c r="AE33" i="120"/>
  <c r="L41" i="120"/>
  <c r="AB41" i="120"/>
  <c r="AB61" i="120"/>
  <c r="AU61" i="120" s="1"/>
  <c r="L61" i="120"/>
  <c r="AB85" i="120"/>
  <c r="L85" i="120"/>
  <c r="L108" i="120"/>
  <c r="N108" i="120" s="1"/>
  <c r="AB108" i="120"/>
  <c r="AE108" i="120" s="1"/>
  <c r="AB151" i="120"/>
  <c r="L151" i="120"/>
  <c r="DT99" i="9"/>
  <c r="DP99" i="9"/>
  <c r="DL99" i="9"/>
  <c r="DD99" i="9"/>
  <c r="DT96" i="9"/>
  <c r="DP96" i="9"/>
  <c r="DL96" i="9"/>
  <c r="DH96" i="9"/>
  <c r="DD96" i="9"/>
  <c r="CZ96" i="9"/>
  <c r="DP93" i="9"/>
  <c r="DH93" i="9"/>
  <c r="DD93" i="9"/>
  <c r="CZ93" i="9"/>
  <c r="DT90" i="9"/>
  <c r="DP90" i="9"/>
  <c r="DL90" i="9"/>
  <c r="DH90" i="9"/>
  <c r="DD90" i="9"/>
  <c r="CZ90" i="9"/>
  <c r="DT87" i="9"/>
  <c r="DL87" i="9"/>
  <c r="DH87" i="9"/>
  <c r="DD87" i="9"/>
  <c r="CZ87" i="9"/>
  <c r="DT84" i="9"/>
  <c r="DP84" i="9"/>
  <c r="DL84" i="9"/>
  <c r="DD84" i="9"/>
  <c r="CZ84" i="9"/>
  <c r="DT66" i="9"/>
  <c r="DP66" i="9"/>
  <c r="DL66" i="9"/>
  <c r="DH66" i="9"/>
  <c r="DD66" i="9"/>
  <c r="CZ66" i="9"/>
  <c r="DD59" i="9"/>
  <c r="CZ59" i="9"/>
  <c r="DT45" i="9"/>
  <c r="DL45" i="9"/>
  <c r="DH45" i="9"/>
  <c r="DD45" i="9"/>
  <c r="CZ45" i="9"/>
  <c r="DT38" i="9"/>
  <c r="DP38" i="9"/>
  <c r="DH38" i="9"/>
  <c r="DD38" i="9"/>
  <c r="CZ38" i="9"/>
  <c r="AE173" i="120"/>
  <c r="AG173" i="120" s="1"/>
  <c r="AB37" i="120"/>
  <c r="AD37" i="120" s="1"/>
  <c r="L37" i="120"/>
  <c r="M37" i="120" s="1"/>
  <c r="AU62" i="120"/>
  <c r="BN62" i="120" s="1"/>
  <c r="AE62" i="120"/>
  <c r="AB82" i="120"/>
  <c r="AU82" i="120" s="1"/>
  <c r="L82" i="120"/>
  <c r="AB190" i="120"/>
  <c r="AD190" i="120" s="1"/>
  <c r="AB212" i="120"/>
  <c r="AD212" i="120" s="1"/>
  <c r="AA73" i="120"/>
  <c r="AA95" i="120" s="1"/>
  <c r="AA117" i="120" s="1"/>
  <c r="AA139" i="120" s="1"/>
  <c r="AA161" i="120" s="1"/>
  <c r="AT73" i="120"/>
  <c r="AT95" i="120" s="1"/>
  <c r="AT117" i="120" s="1"/>
  <c r="AT139" i="120" s="1"/>
  <c r="AT161" i="120" s="1"/>
  <c r="AB28" i="120"/>
  <c r="AE170" i="120"/>
  <c r="AG170" i="120" s="1"/>
  <c r="AB63" i="120"/>
  <c r="AE63" i="120" s="1"/>
  <c r="L63" i="120"/>
  <c r="N59" i="120"/>
  <c r="AF200" i="120"/>
  <c r="AV40" i="1"/>
  <c r="AW33" i="1"/>
  <c r="AW40" i="1" s="1"/>
  <c r="DQ99" i="9"/>
  <c r="DI99" i="9"/>
  <c r="DA99" i="9"/>
  <c r="DQ96" i="9"/>
  <c r="DI96" i="9"/>
  <c r="DA96" i="9"/>
  <c r="DU93" i="9"/>
  <c r="DM93" i="9"/>
  <c r="DE93" i="9"/>
  <c r="DU90" i="9"/>
  <c r="DM90" i="9"/>
  <c r="DE90" i="9"/>
  <c r="DQ87" i="9"/>
  <c r="DI87" i="9"/>
  <c r="DA87" i="9"/>
  <c r="DU84" i="9"/>
  <c r="DM84" i="9"/>
  <c r="DE84" i="9"/>
  <c r="DU73" i="9"/>
  <c r="DQ73" i="9"/>
  <c r="DI73" i="9"/>
  <c r="DA73" i="9"/>
  <c r="DU59" i="9"/>
  <c r="DQ59" i="9"/>
  <c r="DM59" i="9"/>
  <c r="DI59" i="9"/>
  <c r="DE59" i="9"/>
  <c r="DU45" i="9"/>
  <c r="DM45" i="9"/>
  <c r="DE45" i="9"/>
  <c r="DA45" i="9"/>
  <c r="DU31" i="9"/>
  <c r="DQ31" i="9"/>
  <c r="DE31" i="9"/>
  <c r="DA31" i="9"/>
  <c r="AE211" i="120"/>
  <c r="DV66" i="9"/>
  <c r="DR66" i="9"/>
  <c r="DN66" i="9"/>
  <c r="DJ66" i="9"/>
  <c r="DF66" i="9"/>
  <c r="DB66" i="9"/>
  <c r="B37" i="131"/>
  <c r="DV52" i="9"/>
  <c r="DT52" i="9"/>
  <c r="DR52" i="9"/>
  <c r="DP52" i="9"/>
  <c r="DN52" i="9"/>
  <c r="DL52" i="9"/>
  <c r="DJ52" i="9"/>
  <c r="DH52" i="9"/>
  <c r="DF52" i="9"/>
  <c r="DD52" i="9"/>
  <c r="DB52" i="9"/>
  <c r="CZ52" i="9"/>
  <c r="R56" i="133"/>
  <c r="R59" i="138"/>
  <c r="R74" i="123"/>
  <c r="R74" i="133"/>
  <c r="R83" i="123"/>
  <c r="R83" i="133"/>
  <c r="R62" i="128"/>
  <c r="R62" i="138"/>
  <c r="R53" i="128"/>
  <c r="R53" i="138"/>
  <c r="B37" i="126"/>
  <c r="B37" i="136"/>
  <c r="AU235" i="120"/>
  <c r="AW235" i="120" s="1"/>
  <c r="AE235" i="120"/>
  <c r="AD235" i="120"/>
  <c r="AU233" i="120"/>
  <c r="BN233" i="120" s="1"/>
  <c r="AE233" i="120"/>
  <c r="AU236" i="120"/>
  <c r="AX236" i="120" s="1"/>
  <c r="AE236" i="120"/>
  <c r="AD236" i="120"/>
  <c r="AU234" i="120"/>
  <c r="BN234" i="120" s="1"/>
  <c r="AE234" i="120"/>
  <c r="AD234" i="120"/>
  <c r="N234" i="120"/>
  <c r="AU104" i="120"/>
  <c r="BN104" i="120" s="1"/>
  <c r="AD104" i="120"/>
  <c r="K103" i="120"/>
  <c r="L103" i="120"/>
  <c r="L104" i="120"/>
  <c r="AE106" i="120"/>
  <c r="DU52" i="9"/>
  <c r="DS52" i="9"/>
  <c r="DQ52" i="9"/>
  <c r="DO52" i="9"/>
  <c r="DM52" i="9"/>
  <c r="DK52" i="9"/>
  <c r="DI52" i="9"/>
  <c r="DG52" i="9"/>
  <c r="DE52" i="9"/>
  <c r="DC52" i="9"/>
  <c r="DA52" i="9"/>
  <c r="R77" i="138"/>
  <c r="R80" i="138"/>
  <c r="R65" i="128"/>
  <c r="R65" i="138"/>
  <c r="R71" i="128"/>
  <c r="R71" i="138"/>
  <c r="R74" i="128"/>
  <c r="R74" i="138"/>
  <c r="R83" i="128"/>
  <c r="R83" i="138"/>
  <c r="R68" i="123"/>
  <c r="B65" i="121"/>
  <c r="B36" i="125"/>
  <c r="B67" i="129"/>
  <c r="B36" i="135"/>
  <c r="B67" i="124"/>
  <c r="B65" i="133"/>
  <c r="B36" i="140"/>
  <c r="D36" i="9"/>
  <c r="E49" i="121"/>
  <c r="C18" i="121"/>
  <c r="C18" i="136"/>
  <c r="AU38" i="120"/>
  <c r="AW38" i="120" s="1"/>
  <c r="AD38" i="120"/>
  <c r="DS31" i="9"/>
  <c r="DO31" i="9"/>
  <c r="DK31" i="9"/>
  <c r="DG31" i="9"/>
  <c r="DC31" i="9"/>
  <c r="CY31" i="9"/>
  <c r="R26" i="123"/>
  <c r="D39" i="137"/>
  <c r="D37" i="137"/>
  <c r="D36" i="132"/>
  <c r="D34" i="132"/>
  <c r="D33" i="137"/>
  <c r="D31" i="137"/>
  <c r="D28" i="132"/>
  <c r="D26" i="132"/>
  <c r="D25" i="137"/>
  <c r="D23" i="137"/>
  <c r="C23" i="127"/>
  <c r="B17" i="123"/>
  <c r="B20" i="130"/>
  <c r="B49" i="136"/>
  <c r="B19" i="124"/>
  <c r="B19" i="134"/>
  <c r="AU127" i="120"/>
  <c r="AW127" i="120" s="1"/>
  <c r="AD127" i="120"/>
  <c r="AW110" i="120"/>
  <c r="DR59" i="9"/>
  <c r="DP59" i="9"/>
  <c r="DV59" i="9"/>
  <c r="DT59" i="9"/>
  <c r="R77" i="133"/>
  <c r="R77" i="123"/>
  <c r="R80" i="123"/>
  <c r="R77" i="128"/>
  <c r="R80" i="128"/>
  <c r="R80" i="133"/>
  <c r="B34" i="132"/>
  <c r="B65" i="138"/>
  <c r="B65" i="123"/>
  <c r="B65" i="126"/>
  <c r="B36" i="130"/>
  <c r="B67" i="134"/>
  <c r="C33" i="140"/>
  <c r="N233" i="120"/>
  <c r="N235" i="120"/>
  <c r="AE103" i="120"/>
  <c r="AD103" i="120"/>
  <c r="AU103" i="120"/>
  <c r="AE107" i="120"/>
  <c r="AD107" i="120"/>
  <c r="AU107" i="120"/>
  <c r="AD105" i="120"/>
  <c r="AU105" i="120"/>
  <c r="AE105" i="120"/>
  <c r="L105" i="120"/>
  <c r="L107" i="120"/>
  <c r="AE104" i="120"/>
  <c r="R68" i="128"/>
  <c r="R56" i="138"/>
  <c r="E32" i="137"/>
  <c r="E32" i="132"/>
  <c r="E32" i="127"/>
  <c r="E32" i="122"/>
  <c r="S32" i="122" s="1"/>
  <c r="B53" i="128"/>
  <c r="B30" i="132"/>
  <c r="B55" i="139"/>
  <c r="B61" i="121"/>
  <c r="B55" i="124"/>
  <c r="B61" i="126"/>
  <c r="B55" i="129"/>
  <c r="B53" i="133"/>
  <c r="B32" i="135"/>
  <c r="K68" i="1"/>
  <c r="K30" i="1"/>
  <c r="K65" i="1"/>
  <c r="K62" i="1" s="1"/>
  <c r="K67" i="1"/>
  <c r="K175" i="120"/>
  <c r="N231" i="120"/>
  <c r="AU83" i="120"/>
  <c r="AW83" i="120" s="1"/>
  <c r="AD83" i="120"/>
  <c r="AE83" i="120"/>
  <c r="R68" i="133"/>
  <c r="R68" i="138"/>
  <c r="R44" i="138"/>
  <c r="R47" i="138"/>
  <c r="AU175" i="120"/>
  <c r="AE175" i="120"/>
  <c r="AD175" i="120"/>
  <c r="N211" i="120"/>
  <c r="L175" i="120"/>
  <c r="H36" i="122"/>
  <c r="R36" i="122" s="1"/>
  <c r="S36" i="122" s="1"/>
  <c r="AU180" i="120"/>
  <c r="AU202" i="120"/>
  <c r="AW202" i="120" s="1"/>
  <c r="AE180" i="120"/>
  <c r="AU200" i="120"/>
  <c r="AU222" i="120"/>
  <c r="AW222" i="120" s="1"/>
  <c r="AU210" i="120"/>
  <c r="AE210" i="120"/>
  <c r="AU220" i="120"/>
  <c r="AE220" i="120"/>
  <c r="AU231" i="120"/>
  <c r="AE231" i="120"/>
  <c r="AU181" i="120"/>
  <c r="AE181" i="120"/>
  <c r="AU201" i="120"/>
  <c r="AE201" i="120"/>
  <c r="AX211" i="120"/>
  <c r="BN211" i="120"/>
  <c r="AE221" i="120"/>
  <c r="AU221" i="120"/>
  <c r="DV73" i="9"/>
  <c r="DD73" i="9"/>
  <c r="AU84" i="120"/>
  <c r="AE84" i="120"/>
  <c r="AD84" i="120"/>
  <c r="BN81" i="120"/>
  <c r="AX81" i="120"/>
  <c r="AW81" i="120"/>
  <c r="B41" i="123"/>
  <c r="B57" i="126"/>
  <c r="B57" i="131"/>
  <c r="B41" i="133"/>
  <c r="B57" i="136"/>
  <c r="B43" i="139"/>
  <c r="B26" i="122"/>
  <c r="B26" i="127"/>
  <c r="B28" i="130"/>
  <c r="C31" i="122"/>
  <c r="C38" i="125"/>
  <c r="C65" i="123"/>
  <c r="C47" i="133"/>
  <c r="C33" i="130"/>
  <c r="C56" i="133"/>
  <c r="C39" i="127"/>
  <c r="C79" i="124"/>
  <c r="C45" i="135"/>
  <c r="C37" i="125"/>
  <c r="C76" i="139"/>
  <c r="C91" i="134"/>
  <c r="C34" i="129"/>
  <c r="BM40" i="120"/>
  <c r="BM62" i="120" s="1"/>
  <c r="BM84" i="120" s="1"/>
  <c r="BM106" i="120" s="1"/>
  <c r="BM128" i="120" s="1"/>
  <c r="BM150" i="120" s="1"/>
  <c r="AT62" i="120"/>
  <c r="AT84" i="120" s="1"/>
  <c r="AT106" i="120" s="1"/>
  <c r="AT128" i="120" s="1"/>
  <c r="AT150" i="120" s="1"/>
  <c r="K48" i="120"/>
  <c r="K55" i="120"/>
  <c r="AB55" i="120"/>
  <c r="AD55" i="120" s="1"/>
  <c r="K56" i="120"/>
  <c r="AU56" i="120"/>
  <c r="AW56" i="120" s="1"/>
  <c r="AA59" i="120"/>
  <c r="AA81" i="120" s="1"/>
  <c r="AA103" i="120" s="1"/>
  <c r="AA125" i="120" s="1"/>
  <c r="AA147" i="120" s="1"/>
  <c r="DT31" i="9"/>
  <c r="DP31" i="9"/>
  <c r="DL31" i="9"/>
  <c r="DH31" i="9"/>
  <c r="DD31" i="9"/>
  <c r="CZ31" i="9"/>
  <c r="I95" i="133"/>
  <c r="I95" i="123"/>
  <c r="R44" i="123"/>
  <c r="R56" i="123"/>
  <c r="R59" i="123"/>
  <c r="R59" i="128"/>
  <c r="R32" i="138"/>
  <c r="R17" i="128"/>
  <c r="R26" i="128"/>
  <c r="R59" i="133"/>
  <c r="C56" i="128"/>
  <c r="C58" i="134"/>
  <c r="C33" i="125"/>
  <c r="C31" i="137"/>
  <c r="C82" i="124"/>
  <c r="C49" i="139"/>
  <c r="C23" i="137"/>
  <c r="C34" i="139"/>
  <c r="B49" i="121"/>
  <c r="B20" i="125"/>
  <c r="B17" i="128"/>
  <c r="B49" i="131"/>
  <c r="B20" i="135"/>
  <c r="B17" i="138"/>
  <c r="B18" i="122"/>
  <c r="B18" i="127"/>
  <c r="B18" i="132"/>
  <c r="E43" i="122"/>
  <c r="H43" i="122" s="1"/>
  <c r="H43" i="127" s="1"/>
  <c r="E29" i="122"/>
  <c r="H29" i="122" s="1"/>
  <c r="R29" i="122" s="1"/>
  <c r="S29" i="122" s="1"/>
  <c r="K21" i="127"/>
  <c r="H21" i="127"/>
  <c r="R21" i="127" s="1"/>
  <c r="S21" i="127" s="1"/>
  <c r="E25" i="137"/>
  <c r="D25" i="9"/>
  <c r="F48" i="1"/>
  <c r="G48" i="1" s="1"/>
  <c r="D20" i="9"/>
  <c r="I43" i="120"/>
  <c r="D49" i="131"/>
  <c r="S49" i="131" s="1"/>
  <c r="D49" i="126"/>
  <c r="D49" i="136"/>
  <c r="C39" i="137"/>
  <c r="C86" i="133"/>
  <c r="C28" i="122"/>
  <c r="C30" i="135"/>
  <c r="C30" i="140"/>
  <c r="C28" i="127"/>
  <c r="C34" i="124"/>
  <c r="C34" i="134"/>
  <c r="C23" i="122"/>
  <c r="C23" i="132"/>
  <c r="C20" i="122"/>
  <c r="C20" i="132"/>
  <c r="C23" i="123"/>
  <c r="C23" i="133"/>
  <c r="C26" i="130"/>
  <c r="C20" i="140"/>
  <c r="C17" i="123"/>
  <c r="C91" i="124"/>
  <c r="C44" i="125"/>
  <c r="C25" i="125"/>
  <c r="C32" i="128"/>
  <c r="C25" i="135"/>
  <c r="C32" i="138"/>
  <c r="C32" i="123"/>
  <c r="C25" i="130"/>
  <c r="C32" i="133"/>
  <c r="C25" i="124"/>
  <c r="C23" i="128"/>
  <c r="C25" i="134"/>
  <c r="C23" i="138"/>
  <c r="C20" i="127"/>
  <c r="C22" i="130"/>
  <c r="C20" i="137"/>
  <c r="C24" i="127"/>
  <c r="C26" i="135"/>
  <c r="C27" i="125"/>
  <c r="C28" i="129"/>
  <c r="C29" i="122"/>
  <c r="C43" i="124"/>
  <c r="C22" i="127"/>
  <c r="AT59" i="120"/>
  <c r="AT81" i="120" s="1"/>
  <c r="AT103" i="120" s="1"/>
  <c r="AT125" i="120" s="1"/>
  <c r="AT147" i="120" s="1"/>
  <c r="BM37" i="120"/>
  <c r="BM59" i="120" s="1"/>
  <c r="BM81" i="120" s="1"/>
  <c r="BM103" i="120" s="1"/>
  <c r="BM125" i="120" s="1"/>
  <c r="BM147" i="120" s="1"/>
  <c r="AT64" i="120"/>
  <c r="AT86" i="120" s="1"/>
  <c r="AT108" i="120" s="1"/>
  <c r="AT130" i="120" s="1"/>
  <c r="AT152" i="120" s="1"/>
  <c r="BM42" i="120"/>
  <c r="BM64" i="120" s="1"/>
  <c r="BM86" i="120" s="1"/>
  <c r="BM108" i="120" s="1"/>
  <c r="BM130" i="120" s="1"/>
  <c r="BM152" i="120" s="1"/>
  <c r="BN52" i="120"/>
  <c r="BP52" i="120" s="1"/>
  <c r="AA64" i="120"/>
  <c r="AA86" i="120" s="1"/>
  <c r="AA108" i="120" s="1"/>
  <c r="AA130" i="120" s="1"/>
  <c r="AA152" i="120" s="1"/>
  <c r="L39" i="120"/>
  <c r="AE38" i="120"/>
  <c r="K52" i="120"/>
  <c r="K50" i="120"/>
  <c r="AU39" i="120"/>
  <c r="AE39" i="120"/>
  <c r="AA63" i="120"/>
  <c r="AA85" i="120" s="1"/>
  <c r="AA107" i="120" s="1"/>
  <c r="AA129" i="120" s="1"/>
  <c r="AA151" i="120" s="1"/>
  <c r="AT41" i="120"/>
  <c r="R23" i="133"/>
  <c r="P95" i="123"/>
  <c r="L95" i="133"/>
  <c r="K95" i="133"/>
  <c r="R20" i="123"/>
  <c r="R23" i="123"/>
  <c r="I95" i="138"/>
  <c r="R17" i="133"/>
  <c r="R26" i="133"/>
  <c r="R32" i="133"/>
  <c r="R17" i="138"/>
  <c r="R26" i="138"/>
  <c r="R20" i="133"/>
  <c r="R17" i="123"/>
  <c r="R20" i="138"/>
  <c r="R20" i="128"/>
  <c r="D39" i="122"/>
  <c r="D37" i="122"/>
  <c r="D36" i="127"/>
  <c r="D34" i="127"/>
  <c r="D33" i="122"/>
  <c r="D31" i="122"/>
  <c r="D28" i="127"/>
  <c r="D26" i="127"/>
  <c r="D25" i="122"/>
  <c r="D23" i="122"/>
  <c r="C36" i="127"/>
  <c r="C40" i="140"/>
  <c r="C77" i="133"/>
  <c r="C77" i="138"/>
  <c r="C40" i="135"/>
  <c r="C40" i="132"/>
  <c r="C40" i="122"/>
  <c r="C85" i="134"/>
  <c r="C85" i="124"/>
  <c r="C41" i="135"/>
  <c r="C39" i="132"/>
  <c r="C41" i="125"/>
  <c r="C39" i="122"/>
  <c r="C82" i="139"/>
  <c r="C80" i="133"/>
  <c r="C82" i="129"/>
  <c r="C80" i="123"/>
  <c r="C58" i="124"/>
  <c r="C58" i="129"/>
  <c r="C31" i="132"/>
  <c r="C56" i="138"/>
  <c r="C56" i="123"/>
  <c r="C31" i="127"/>
  <c r="C33" i="135"/>
  <c r="C65" i="138"/>
  <c r="C41" i="130"/>
  <c r="C41" i="140"/>
  <c r="C80" i="128"/>
  <c r="C80" i="138"/>
  <c r="C83" i="128"/>
  <c r="C42" i="130"/>
  <c r="C79" i="129"/>
  <c r="C79" i="139"/>
  <c r="C18" i="122"/>
  <c r="C18" i="127"/>
  <c r="C25" i="122"/>
  <c r="D49" i="121"/>
  <c r="S49" i="121" s="1"/>
  <c r="B33" i="121"/>
  <c r="B33" i="126"/>
  <c r="E53" i="126"/>
  <c r="C19" i="126"/>
  <c r="AF147" i="120"/>
  <c r="AG147" i="120"/>
  <c r="AE126" i="120"/>
  <c r="AU126" i="120"/>
  <c r="AE130" i="120"/>
  <c r="AU130" i="120"/>
  <c r="AW115" i="120"/>
  <c r="AW119" i="120"/>
  <c r="AU128" i="120"/>
  <c r="AE128" i="120"/>
  <c r="DL73" i="9"/>
  <c r="AU147" i="120"/>
  <c r="AE127" i="120"/>
  <c r="L130" i="120"/>
  <c r="AE64" i="120"/>
  <c r="AU64" i="120"/>
  <c r="AD64" i="120"/>
  <c r="AU59" i="120"/>
  <c r="AE59" i="120"/>
  <c r="AD59" i="120"/>
  <c r="R47" i="123"/>
  <c r="R44" i="128"/>
  <c r="R44" i="133"/>
  <c r="R47" i="133"/>
  <c r="R29" i="123"/>
  <c r="R32" i="123"/>
  <c r="N95" i="123"/>
  <c r="N95" i="128"/>
  <c r="R35" i="138"/>
  <c r="R35" i="123"/>
  <c r="R35" i="128"/>
  <c r="R29" i="128"/>
  <c r="R29" i="138"/>
  <c r="R32" i="128"/>
  <c r="O95" i="128"/>
  <c r="H95" i="123"/>
  <c r="H95" i="128"/>
  <c r="M95" i="123"/>
  <c r="K95" i="138"/>
  <c r="P95" i="138"/>
  <c r="E24" i="132"/>
  <c r="E24" i="122"/>
  <c r="S24" i="122" s="1"/>
  <c r="E24" i="137"/>
  <c r="E24" i="127"/>
  <c r="B31" i="124"/>
  <c r="B22" i="127"/>
  <c r="B31" i="134"/>
  <c r="B22" i="137"/>
  <c r="B22" i="122"/>
  <c r="B29" i="128"/>
  <c r="B24" i="130"/>
  <c r="B22" i="132"/>
  <c r="B29" i="138"/>
  <c r="E21" i="132"/>
  <c r="E21" i="122"/>
  <c r="S21" i="122" s="1"/>
  <c r="E33" i="132"/>
  <c r="E33" i="137"/>
  <c r="E29" i="137"/>
  <c r="E29" i="132"/>
  <c r="E43" i="137"/>
  <c r="E43" i="127"/>
  <c r="K43" i="127" s="1"/>
  <c r="K43" i="132" s="1"/>
  <c r="K43" i="137" s="1"/>
  <c r="E21" i="137"/>
  <c r="E36" i="132"/>
  <c r="E36" i="137"/>
  <c r="E40" i="137"/>
  <c r="E40" i="132"/>
  <c r="E72" i="136"/>
  <c r="D24" i="131"/>
  <c r="C42" i="127"/>
  <c r="C92" i="123"/>
  <c r="C92" i="133"/>
  <c r="C43" i="122"/>
  <c r="C86" i="128"/>
  <c r="C43" i="135"/>
  <c r="C88" i="124"/>
  <c r="C41" i="132"/>
  <c r="DT73" i="9"/>
  <c r="DR73" i="9"/>
  <c r="DP73" i="9"/>
  <c r="DN73" i="9"/>
  <c r="DJ73" i="9"/>
  <c r="DH73" i="9"/>
  <c r="DF73" i="9"/>
  <c r="DB73" i="9"/>
  <c r="CZ73" i="9"/>
  <c r="AX169" i="120"/>
  <c r="BN169" i="120"/>
  <c r="AX170" i="120"/>
  <c r="AW170" i="120"/>
  <c r="BN170" i="120"/>
  <c r="AX172" i="120"/>
  <c r="BN172" i="120"/>
  <c r="AB174" i="120"/>
  <c r="BR173" i="120"/>
  <c r="BN192" i="120"/>
  <c r="BP192" i="120" s="1"/>
  <c r="AD172" i="120"/>
  <c r="L174" i="120"/>
  <c r="AD169" i="120"/>
  <c r="AE169" i="120"/>
  <c r="AU192" i="120"/>
  <c r="AW192" i="120" s="1"/>
  <c r="AE172" i="120"/>
  <c r="R86" i="128"/>
  <c r="R86" i="138"/>
  <c r="Q95" i="133"/>
  <c r="H95" i="138"/>
  <c r="R86" i="123"/>
  <c r="R86" i="133"/>
  <c r="J95" i="123"/>
  <c r="L95" i="123"/>
  <c r="G95" i="123"/>
  <c r="F95" i="123"/>
  <c r="I95" i="128"/>
  <c r="K95" i="128"/>
  <c r="M95" i="128"/>
  <c r="G95" i="128"/>
  <c r="J95" i="128"/>
  <c r="M95" i="133"/>
  <c r="O95" i="133"/>
  <c r="G95" i="133"/>
  <c r="M95" i="138"/>
  <c r="O95" i="138"/>
  <c r="G95" i="138"/>
  <c r="J95" i="138"/>
  <c r="Q95" i="123"/>
  <c r="R89" i="123"/>
  <c r="K95" i="123"/>
  <c r="O95" i="123"/>
  <c r="R89" i="128"/>
  <c r="L95" i="128"/>
  <c r="P95" i="128"/>
  <c r="R89" i="133"/>
  <c r="H95" i="133"/>
  <c r="J95" i="133"/>
  <c r="N95" i="133"/>
  <c r="P95" i="133"/>
  <c r="R89" i="138"/>
  <c r="L95" i="138"/>
  <c r="N95" i="138"/>
  <c r="Q95" i="128"/>
  <c r="Q95" i="138"/>
  <c r="R92" i="123"/>
  <c r="R92" i="128"/>
  <c r="R92" i="133"/>
  <c r="R92" i="138"/>
  <c r="F95" i="133"/>
  <c r="F95" i="128"/>
  <c r="F95" i="138"/>
  <c r="W17" i="60"/>
  <c r="W13" i="60"/>
  <c r="W11" i="60"/>
  <c r="W9" i="60"/>
  <c r="W15" i="60"/>
  <c r="W7" i="60"/>
  <c r="H11" i="9"/>
  <c r="I54" i="1"/>
  <c r="I107" i="9"/>
  <c r="I108" i="9" s="1"/>
  <c r="C9" i="124"/>
  <c r="C9" i="134"/>
  <c r="C7" i="124"/>
  <c r="C6" i="128"/>
  <c r="AA7" i="120"/>
  <c r="R78" i="133" l="1"/>
  <c r="AE18" i="120"/>
  <c r="AU27" i="120"/>
  <c r="AG27" i="120"/>
  <c r="M81" i="120"/>
  <c r="AE86" i="120"/>
  <c r="N236" i="120"/>
  <c r="AT61" i="120"/>
  <c r="AT83" i="120" s="1"/>
  <c r="AT105" i="120" s="1"/>
  <c r="AT127" i="120" s="1"/>
  <c r="AT149" i="120" s="1"/>
  <c r="AE19" i="120"/>
  <c r="AF19" i="120" s="1"/>
  <c r="AG19" i="120" s="1"/>
  <c r="AU19" i="120"/>
  <c r="R54" i="133"/>
  <c r="R39" i="133"/>
  <c r="R45" i="133"/>
  <c r="AB50" i="120"/>
  <c r="AD50" i="120" s="1"/>
  <c r="R33" i="133"/>
  <c r="AU40" i="120"/>
  <c r="AW40" i="120" s="1"/>
  <c r="AY173" i="120"/>
  <c r="R27" i="132"/>
  <c r="BN50" i="120"/>
  <c r="BP50" i="120" s="1"/>
  <c r="CI263" i="120"/>
  <c r="R81" i="133"/>
  <c r="R48" i="133"/>
  <c r="N127" i="120"/>
  <c r="AR146" i="120"/>
  <c r="AT167" i="120" s="1"/>
  <c r="AW21" i="120"/>
  <c r="N221" i="120"/>
  <c r="BK47" i="120"/>
  <c r="BK69" i="120" s="1"/>
  <c r="BK91" i="120" s="1"/>
  <c r="BK113" i="120" s="1"/>
  <c r="BK135" i="120" s="1"/>
  <c r="BK157" i="120" s="1"/>
  <c r="N38" i="120"/>
  <c r="N33" i="120"/>
  <c r="BK80" i="120"/>
  <c r="BM101" i="120" s="1"/>
  <c r="R69" i="133"/>
  <c r="S49" i="136"/>
  <c r="K262" i="120"/>
  <c r="D73" i="1"/>
  <c r="E41" i="1" s="1"/>
  <c r="F41" i="1" s="1"/>
  <c r="E39" i="1"/>
  <c r="F39" i="1" s="1"/>
  <c r="AF191" i="120"/>
  <c r="BK186" i="120"/>
  <c r="BK196" i="120" s="1"/>
  <c r="BK206" i="120" s="1"/>
  <c r="BK216" i="120" s="1"/>
  <c r="BK226" i="120" s="1"/>
  <c r="N181" i="120"/>
  <c r="E35" i="157"/>
  <c r="F35" i="157" s="1"/>
  <c r="E34" i="157"/>
  <c r="F34" i="157" s="1"/>
  <c r="E33" i="157"/>
  <c r="F33" i="157" s="1"/>
  <c r="E37" i="157"/>
  <c r="F37" i="157" s="1"/>
  <c r="BK46" i="120"/>
  <c r="BK68" i="120" s="1"/>
  <c r="BK90" i="120" s="1"/>
  <c r="BK112" i="120" s="1"/>
  <c r="BK134" i="120" s="1"/>
  <c r="BK156" i="120" s="1"/>
  <c r="M42" i="120"/>
  <c r="AA123" i="120"/>
  <c r="S24" i="127"/>
  <c r="M191" i="120"/>
  <c r="L257" i="120" s="1"/>
  <c r="R51" i="133"/>
  <c r="AT198" i="120"/>
  <c r="AF170" i="120"/>
  <c r="S24" i="132"/>
  <c r="N191" i="120"/>
  <c r="M257" i="120" s="1"/>
  <c r="BN38" i="120"/>
  <c r="AR190" i="120"/>
  <c r="AR200" i="120" s="1"/>
  <c r="AR210" i="120" s="1"/>
  <c r="AR220" i="120" s="1"/>
  <c r="F33" i="1"/>
  <c r="G33" i="1"/>
  <c r="CK263" i="120"/>
  <c r="E33" i="13"/>
  <c r="H33" i="13" s="1"/>
  <c r="AW42" i="1"/>
  <c r="R38" i="137"/>
  <c r="AE42" i="120"/>
  <c r="AG42" i="120" s="1"/>
  <c r="R97" i="128"/>
  <c r="AU42" i="120"/>
  <c r="BN42" i="120" s="1"/>
  <c r="M128" i="120"/>
  <c r="S49" i="126"/>
  <c r="BM54" i="120"/>
  <c r="BM76" i="120" s="1"/>
  <c r="BM98" i="120" s="1"/>
  <c r="BM120" i="120" s="1"/>
  <c r="BM142" i="120" s="1"/>
  <c r="BM164" i="120" s="1"/>
  <c r="AT76" i="120"/>
  <c r="AT98" i="120" s="1"/>
  <c r="AT120" i="120" s="1"/>
  <c r="AT142" i="120" s="1"/>
  <c r="AT164" i="120" s="1"/>
  <c r="BN83" i="120"/>
  <c r="BQ83" i="120" s="1"/>
  <c r="N170" i="120"/>
  <c r="AR209" i="120"/>
  <c r="BK209" i="120" s="1"/>
  <c r="BM218" i="120" s="1"/>
  <c r="BM185" i="120"/>
  <c r="BM195" i="120" s="1"/>
  <c r="BM205" i="120" s="1"/>
  <c r="BM215" i="120" s="1"/>
  <c r="BM225" i="120" s="1"/>
  <c r="R84" i="133"/>
  <c r="BK187" i="120"/>
  <c r="BK197" i="120" s="1"/>
  <c r="BK207" i="120" s="1"/>
  <c r="BK217" i="120" s="1"/>
  <c r="BK227" i="120" s="1"/>
  <c r="DC263" i="120"/>
  <c r="H20" i="137"/>
  <c r="R20" i="137" s="1"/>
  <c r="R20" i="132"/>
  <c r="AF30" i="120"/>
  <c r="AG30" i="120"/>
  <c r="AG81" i="120"/>
  <c r="DE255" i="120"/>
  <c r="AT68" i="120"/>
  <c r="AT90" i="120" s="1"/>
  <c r="AT112" i="120" s="1"/>
  <c r="AT134" i="120" s="1"/>
  <c r="AT156" i="120" s="1"/>
  <c r="AW109" i="120"/>
  <c r="AU49" i="120"/>
  <c r="AW49" i="120" s="1"/>
  <c r="BM55" i="120"/>
  <c r="BM77" i="120" s="1"/>
  <c r="BM99" i="120" s="1"/>
  <c r="BM121" i="120" s="1"/>
  <c r="BM143" i="120" s="1"/>
  <c r="BM165" i="120" s="1"/>
  <c r="S32" i="127"/>
  <c r="K49" i="120"/>
  <c r="M21" i="120"/>
  <c r="N64" i="120"/>
  <c r="R90" i="138"/>
  <c r="R36" i="133"/>
  <c r="BM181" i="120"/>
  <c r="BM191" i="120" s="1"/>
  <c r="BM201" i="120" s="1"/>
  <c r="BM211" i="120" s="1"/>
  <c r="BM221" i="120" s="1"/>
  <c r="AB49" i="120"/>
  <c r="AD49" i="120" s="1"/>
  <c r="AT75" i="120"/>
  <c r="AT97" i="120" s="1"/>
  <c r="AT119" i="120" s="1"/>
  <c r="AT141" i="120" s="1"/>
  <c r="AT163" i="120" s="1"/>
  <c r="R97" i="133"/>
  <c r="BK53" i="120"/>
  <c r="BK75" i="120" s="1"/>
  <c r="BK97" i="120" s="1"/>
  <c r="BK119" i="120" s="1"/>
  <c r="BK141" i="120" s="1"/>
  <c r="BK163" i="120" s="1"/>
  <c r="AF173" i="120"/>
  <c r="M108" i="120"/>
  <c r="AU125" i="120"/>
  <c r="AW125" i="120" s="1"/>
  <c r="AE26" i="120"/>
  <c r="AF26" i="120" s="1"/>
  <c r="N96" i="138"/>
  <c r="R42" i="132"/>
  <c r="AZ191" i="120"/>
  <c r="BK182" i="120"/>
  <c r="BK192" i="120" s="1"/>
  <c r="BK202" i="120" s="1"/>
  <c r="BK212" i="120" s="1"/>
  <c r="BK222" i="120" s="1"/>
  <c r="M84" i="120"/>
  <c r="BK43" i="120"/>
  <c r="BK65" i="120" s="1"/>
  <c r="BK87" i="120" s="1"/>
  <c r="BK109" i="120" s="1"/>
  <c r="BK131" i="120" s="1"/>
  <c r="BK153" i="120" s="1"/>
  <c r="K29" i="127"/>
  <c r="AR219" i="120"/>
  <c r="AA228" i="120"/>
  <c r="AU26" i="120"/>
  <c r="BN116" i="120"/>
  <c r="BP116" i="120" s="1"/>
  <c r="R97" i="138"/>
  <c r="L258" i="120"/>
  <c r="N258" i="120" s="1"/>
  <c r="M208" i="120" s="1"/>
  <c r="AE129" i="120"/>
  <c r="AU129" i="120"/>
  <c r="AW129" i="120" s="1"/>
  <c r="AG232" i="120"/>
  <c r="N40" i="120"/>
  <c r="M147" i="120"/>
  <c r="F33" i="13"/>
  <c r="CL255" i="120"/>
  <c r="BK44" i="120"/>
  <c r="BK66" i="120" s="1"/>
  <c r="BK88" i="120" s="1"/>
  <c r="BK110" i="120" s="1"/>
  <c r="BK132" i="120" s="1"/>
  <c r="BK154" i="120" s="1"/>
  <c r="AT176" i="120"/>
  <c r="BN127" i="120"/>
  <c r="AW118" i="120"/>
  <c r="R90" i="133"/>
  <c r="R24" i="138"/>
  <c r="BM56" i="120"/>
  <c r="BM78" i="120" s="1"/>
  <c r="BM100" i="120" s="1"/>
  <c r="BM122" i="120" s="1"/>
  <c r="BM144" i="120" s="1"/>
  <c r="BM166" i="120" s="1"/>
  <c r="BM45" i="120"/>
  <c r="BM67" i="120" s="1"/>
  <c r="BM89" i="120" s="1"/>
  <c r="BM111" i="120" s="1"/>
  <c r="BM133" i="120" s="1"/>
  <c r="BM155" i="120" s="1"/>
  <c r="R73" i="1"/>
  <c r="S39" i="1" s="1"/>
  <c r="T39" i="1" s="1"/>
  <c r="T33" i="1"/>
  <c r="T34" i="1"/>
  <c r="D77" i="9"/>
  <c r="T38" i="1"/>
  <c r="AH32" i="1"/>
  <c r="M35" i="1"/>
  <c r="M33" i="1"/>
  <c r="M38" i="1"/>
  <c r="M31" i="1"/>
  <c r="G46" i="1"/>
  <c r="G51" i="1" s="1"/>
  <c r="F51" i="1"/>
  <c r="S40" i="1"/>
  <c r="T40" i="1" s="1"/>
  <c r="F38" i="1"/>
  <c r="M34" i="1"/>
  <c r="AH38" i="1"/>
  <c r="T32" i="1"/>
  <c r="M43" i="1"/>
  <c r="N43" i="1" s="1"/>
  <c r="T35" i="1"/>
  <c r="T31" i="1"/>
  <c r="M32" i="1"/>
  <c r="AH37" i="1"/>
  <c r="AH34" i="1"/>
  <c r="AU30" i="120"/>
  <c r="AD30" i="120"/>
  <c r="AU149" i="120"/>
  <c r="AE149" i="120"/>
  <c r="AD149" i="120"/>
  <c r="R24" i="133"/>
  <c r="M106" i="120"/>
  <c r="BK52" i="120"/>
  <c r="BK74" i="120" s="1"/>
  <c r="BK96" i="120" s="1"/>
  <c r="BK118" i="120" s="1"/>
  <c r="BK140" i="120" s="1"/>
  <c r="BK162" i="120" s="1"/>
  <c r="AT57" i="120"/>
  <c r="BK36" i="120"/>
  <c r="BM57" i="120" s="1"/>
  <c r="AX127" i="120"/>
  <c r="AZ127" i="120" s="1"/>
  <c r="AW44" i="1"/>
  <c r="X9" i="1"/>
  <c r="AE9" i="1" s="1"/>
  <c r="AL9" i="1" s="1"/>
  <c r="AT9" i="1" s="1"/>
  <c r="M107" i="9"/>
  <c r="M108" i="9" s="1"/>
  <c r="AX129" i="120"/>
  <c r="M256" i="120"/>
  <c r="K44" i="120"/>
  <c r="CJ263" i="120"/>
  <c r="G49" i="146"/>
  <c r="G50" i="146" s="1"/>
  <c r="G51" i="146" s="1"/>
  <c r="F35" i="13"/>
  <c r="E39" i="13"/>
  <c r="E40" i="13" s="1"/>
  <c r="AH39" i="1"/>
  <c r="AD63" i="120"/>
  <c r="G43" i="157"/>
  <c r="G45" i="157"/>
  <c r="H28" i="137"/>
  <c r="R28" i="137" s="1"/>
  <c r="R28" i="132"/>
  <c r="AA43" i="1"/>
  <c r="AB43" i="1" s="1"/>
  <c r="AT192" i="120"/>
  <c r="AT202" i="120" s="1"/>
  <c r="AT212" i="120" s="1"/>
  <c r="AT222" i="120" s="1"/>
  <c r="BM182" i="120"/>
  <c r="BM192" i="120" s="1"/>
  <c r="BM202" i="120" s="1"/>
  <c r="BM212" i="120" s="1"/>
  <c r="BM222" i="120" s="1"/>
  <c r="H50" i="13"/>
  <c r="D27" i="9" s="1"/>
  <c r="BK42" i="120"/>
  <c r="BK64" i="120" s="1"/>
  <c r="BK86" i="120" s="1"/>
  <c r="BK108" i="120" s="1"/>
  <c r="BK130" i="120" s="1"/>
  <c r="BK152" i="120" s="1"/>
  <c r="AR64" i="120"/>
  <c r="AR86" i="120" s="1"/>
  <c r="AR108" i="120" s="1"/>
  <c r="AR130" i="120" s="1"/>
  <c r="AR152" i="120" s="1"/>
  <c r="N37" i="120"/>
  <c r="AU190" i="120"/>
  <c r="AX190" i="120" s="1"/>
  <c r="AD125" i="120"/>
  <c r="AN42" i="1"/>
  <c r="AQ42" i="1" s="1"/>
  <c r="AW43" i="1"/>
  <c r="N23" i="120"/>
  <c r="G40" i="157"/>
  <c r="F34" i="1"/>
  <c r="AL45" i="1"/>
  <c r="D79" i="9" s="1"/>
  <c r="AA38" i="1"/>
  <c r="AB53" i="120"/>
  <c r="AD53" i="120" s="1"/>
  <c r="AB44" i="120"/>
  <c r="AD44" i="120" s="1"/>
  <c r="AH40" i="1"/>
  <c r="AU53" i="120"/>
  <c r="AW53" i="120" s="1"/>
  <c r="BN44" i="120"/>
  <c r="BP44" i="120" s="1"/>
  <c r="L40" i="1"/>
  <c r="M40" i="1" s="1"/>
  <c r="AH33" i="1"/>
  <c r="T43" i="1"/>
  <c r="U43" i="1" s="1"/>
  <c r="F37" i="1"/>
  <c r="K53" i="120"/>
  <c r="AA35" i="1"/>
  <c r="T37" i="1"/>
  <c r="I25" i="1"/>
  <c r="P25" i="1" s="1"/>
  <c r="W25" i="1" s="1"/>
  <c r="AD26" i="1" s="1"/>
  <c r="AK27" i="1" s="1"/>
  <c r="G42" i="157"/>
  <c r="G44" i="157"/>
  <c r="G50" i="157"/>
  <c r="G41" i="157"/>
  <c r="F40" i="1"/>
  <c r="R96" i="128"/>
  <c r="AX83" i="120"/>
  <c r="AZ83" i="120" s="1"/>
  <c r="AD61" i="120"/>
  <c r="M210" i="120"/>
  <c r="L259" i="120" s="1"/>
  <c r="N210" i="120"/>
  <c r="M259" i="120" s="1"/>
  <c r="AW111" i="120"/>
  <c r="H36" i="127"/>
  <c r="R36" i="127" s="1"/>
  <c r="S36" i="127" s="1"/>
  <c r="AX106" i="120"/>
  <c r="AW233" i="120"/>
  <c r="AU18" i="120"/>
  <c r="BN18" i="120" s="1"/>
  <c r="R60" i="133"/>
  <c r="M37" i="1"/>
  <c r="AU20" i="120"/>
  <c r="AE20" i="120"/>
  <c r="AD20" i="120"/>
  <c r="AR73" i="120"/>
  <c r="AR95" i="120" s="1"/>
  <c r="AR117" i="120" s="1"/>
  <c r="AR139" i="120" s="1"/>
  <c r="AR161" i="120" s="1"/>
  <c r="BK51" i="120"/>
  <c r="BK73" i="120" s="1"/>
  <c r="BK95" i="120" s="1"/>
  <c r="BK117" i="120" s="1"/>
  <c r="BK139" i="120" s="1"/>
  <c r="BK161" i="120" s="1"/>
  <c r="H32" i="137"/>
  <c r="R32" i="137" s="1"/>
  <c r="S32" i="137" s="1"/>
  <c r="R32" i="132"/>
  <c r="S32" i="132" s="1"/>
  <c r="BN106" i="120"/>
  <c r="BQ106" i="120" s="1"/>
  <c r="AA33" i="1"/>
  <c r="N220" i="120"/>
  <c r="M260" i="120" s="1"/>
  <c r="M220" i="120"/>
  <c r="L260" i="120" s="1"/>
  <c r="K260" i="120"/>
  <c r="AT123" i="120"/>
  <c r="BK102" i="120"/>
  <c r="BM123" i="120" s="1"/>
  <c r="BM180" i="120"/>
  <c r="BM190" i="120" s="1"/>
  <c r="BM200" i="120" s="1"/>
  <c r="BM210" i="120" s="1"/>
  <c r="BM220" i="120" s="1"/>
  <c r="AT190" i="120"/>
  <c r="AT200" i="120" s="1"/>
  <c r="AT210" i="120" s="1"/>
  <c r="AT220" i="120" s="1"/>
  <c r="AX233" i="120"/>
  <c r="AY233" i="120" s="1"/>
  <c r="AG31" i="120"/>
  <c r="S24" i="137"/>
  <c r="AU37" i="120"/>
  <c r="BN37" i="120" s="1"/>
  <c r="AT60" i="120"/>
  <c r="AT82" i="120" s="1"/>
  <c r="AT104" i="120" s="1"/>
  <c r="AT126" i="120" s="1"/>
  <c r="AT148" i="120" s="1"/>
  <c r="AH35" i="1"/>
  <c r="AX27" i="120"/>
  <c r="BN27" i="120"/>
  <c r="AW27" i="120"/>
  <c r="M180" i="120"/>
  <c r="L256" i="120" s="1"/>
  <c r="K256" i="120"/>
  <c r="AT66" i="120"/>
  <c r="AT88" i="120" s="1"/>
  <c r="AT110" i="120" s="1"/>
  <c r="AT132" i="120" s="1"/>
  <c r="AT154" i="120" s="1"/>
  <c r="BM44" i="120"/>
  <c r="BM66" i="120" s="1"/>
  <c r="BM88" i="120" s="1"/>
  <c r="BM110" i="120" s="1"/>
  <c r="BM132" i="120" s="1"/>
  <c r="BM154" i="120" s="1"/>
  <c r="K15" i="136"/>
  <c r="R30" i="138"/>
  <c r="I96" i="133"/>
  <c r="C36" i="135"/>
  <c r="K33" i="127"/>
  <c r="C42" i="137"/>
  <c r="C26" i="123"/>
  <c r="C36" i="137"/>
  <c r="C45" i="125"/>
  <c r="C21" i="132"/>
  <c r="C38" i="123"/>
  <c r="C21" i="122"/>
  <c r="C37" i="124"/>
  <c r="C37" i="122"/>
  <c r="C5" i="9"/>
  <c r="K40" i="127"/>
  <c r="F36" i="13"/>
  <c r="C50" i="128"/>
  <c r="C41" i="137"/>
  <c r="C37" i="137"/>
  <c r="BK40" i="120"/>
  <c r="BK62" i="120" s="1"/>
  <c r="BK84" i="120" s="1"/>
  <c r="BK106" i="120" s="1"/>
  <c r="BK128" i="120" s="1"/>
  <c r="BK150" i="120" s="1"/>
  <c r="AR62" i="120"/>
  <c r="AR84" i="120" s="1"/>
  <c r="AR106" i="120" s="1"/>
  <c r="AR128" i="120" s="1"/>
  <c r="AR150" i="120" s="1"/>
  <c r="C26" i="133"/>
  <c r="C26" i="122"/>
  <c r="C76" i="129"/>
  <c r="C49" i="134"/>
  <c r="AT47" i="1"/>
  <c r="AV47" i="1" s="1"/>
  <c r="AT46" i="1"/>
  <c r="AV46" i="1" s="1"/>
  <c r="AY46" i="1" s="1"/>
  <c r="C37" i="127"/>
  <c r="BK199" i="120"/>
  <c r="BM208" i="120" s="1"/>
  <c r="AT208" i="120"/>
  <c r="AI44" i="1"/>
  <c r="AI50" i="1" s="1"/>
  <c r="AH50" i="1"/>
  <c r="AH54" i="1" s="1"/>
  <c r="AI54" i="1" s="1"/>
  <c r="D46" i="9"/>
  <c r="D48" i="9"/>
  <c r="D47" i="9"/>
  <c r="C37" i="132"/>
  <c r="C76" i="124"/>
  <c r="AX235" i="120"/>
  <c r="AY235" i="120" s="1"/>
  <c r="AA34" i="1"/>
  <c r="M126" i="120"/>
  <c r="N126" i="120"/>
  <c r="AX31" i="120"/>
  <c r="BN31" i="120"/>
  <c r="AW31" i="120"/>
  <c r="N31" i="120"/>
  <c r="M31" i="120"/>
  <c r="C50" i="138"/>
  <c r="C86" i="123"/>
  <c r="N83" i="120"/>
  <c r="M83" i="120"/>
  <c r="M46" i="1"/>
  <c r="N46" i="1" s="1"/>
  <c r="K254" i="120"/>
  <c r="M32" i="120"/>
  <c r="N32" i="120"/>
  <c r="AQ43" i="1"/>
  <c r="AO43" i="1"/>
  <c r="AU63" i="120"/>
  <c r="BN63" i="120" s="1"/>
  <c r="C31" i="139"/>
  <c r="C19" i="134"/>
  <c r="C34" i="130"/>
  <c r="C68" i="123"/>
  <c r="C17" i="133"/>
  <c r="C20" i="125"/>
  <c r="C19" i="139"/>
  <c r="AD86" i="120"/>
  <c r="BN235" i="120"/>
  <c r="BQ235" i="120" s="1"/>
  <c r="D22" i="9"/>
  <c r="M152" i="120"/>
  <c r="N152" i="120"/>
  <c r="N125" i="120"/>
  <c r="M125" i="120"/>
  <c r="AE23" i="120"/>
  <c r="AU23" i="120"/>
  <c r="AD23" i="120"/>
  <c r="AR76" i="120"/>
  <c r="AR98" i="120" s="1"/>
  <c r="AR120" i="120" s="1"/>
  <c r="AR142" i="120" s="1"/>
  <c r="AR164" i="120" s="1"/>
  <c r="BK54" i="120"/>
  <c r="BK76" i="120" s="1"/>
  <c r="BK98" i="120" s="1"/>
  <c r="BK120" i="120" s="1"/>
  <c r="BK142" i="120" s="1"/>
  <c r="BK164" i="120" s="1"/>
  <c r="D62" i="9"/>
  <c r="D60" i="9"/>
  <c r="D61" i="9"/>
  <c r="AA31" i="1"/>
  <c r="Z30" i="1"/>
  <c r="AA30" i="1" s="1"/>
  <c r="AN46" i="1"/>
  <c r="D80" i="9"/>
  <c r="AO44" i="1"/>
  <c r="AQ44" i="1"/>
  <c r="AR70" i="120"/>
  <c r="AR92" i="120" s="1"/>
  <c r="AR114" i="120" s="1"/>
  <c r="AR136" i="120" s="1"/>
  <c r="AR158" i="120" s="1"/>
  <c r="BK48" i="120"/>
  <c r="BK70" i="120" s="1"/>
  <c r="BK92" i="120" s="1"/>
  <c r="BK114" i="120" s="1"/>
  <c r="BK136" i="120" s="1"/>
  <c r="BK158" i="120" s="1"/>
  <c r="AX62" i="120"/>
  <c r="AZ62" i="120" s="1"/>
  <c r="C18" i="137"/>
  <c r="C18" i="132"/>
  <c r="C32" i="132"/>
  <c r="AE40" i="120"/>
  <c r="AG40" i="120" s="1"/>
  <c r="C37" i="135"/>
  <c r="C17" i="128"/>
  <c r="C20" i="135"/>
  <c r="C61" i="129"/>
  <c r="AX232" i="120"/>
  <c r="AZ232" i="120" s="1"/>
  <c r="BN236" i="120"/>
  <c r="BQ236" i="120" s="1"/>
  <c r="C32" i="127"/>
  <c r="N148" i="120"/>
  <c r="R81" i="138"/>
  <c r="R93" i="133"/>
  <c r="AE152" i="120"/>
  <c r="AD152" i="120"/>
  <c r="L96" i="138"/>
  <c r="R54" i="138"/>
  <c r="DE261" i="120"/>
  <c r="DB263" i="120"/>
  <c r="DE263" i="120" s="1"/>
  <c r="Z40" i="1"/>
  <c r="AA40" i="1" s="1"/>
  <c r="D64" i="9"/>
  <c r="AA37" i="1"/>
  <c r="AU11" i="120"/>
  <c r="AT11" i="120"/>
  <c r="D81" i="9"/>
  <c r="AN47" i="1"/>
  <c r="AW121" i="120"/>
  <c r="BN121" i="120"/>
  <c r="BP121" i="120" s="1"/>
  <c r="AW62" i="120"/>
  <c r="C19" i="129"/>
  <c r="C19" i="124"/>
  <c r="C41" i="128"/>
  <c r="C67" i="134"/>
  <c r="C35" i="122"/>
  <c r="C17" i="138"/>
  <c r="C20" i="130"/>
  <c r="BN232" i="120"/>
  <c r="M262" i="120"/>
  <c r="AF18" i="120"/>
  <c r="AG18" i="120"/>
  <c r="M62" i="120"/>
  <c r="N62" i="120"/>
  <c r="AE148" i="120"/>
  <c r="AD148" i="120"/>
  <c r="N86" i="120"/>
  <c r="M86" i="120"/>
  <c r="AE32" i="120"/>
  <c r="AU32" i="120"/>
  <c r="AD32" i="120"/>
  <c r="BK179" i="120"/>
  <c r="BM188" i="120" s="1"/>
  <c r="AT188" i="120"/>
  <c r="BK49" i="120"/>
  <c r="BK71" i="120" s="1"/>
  <c r="BK93" i="120" s="1"/>
  <c r="BK115" i="120" s="1"/>
  <c r="BK137" i="120" s="1"/>
  <c r="BK159" i="120" s="1"/>
  <c r="AR71" i="120"/>
  <c r="AR93" i="120" s="1"/>
  <c r="AR115" i="120" s="1"/>
  <c r="AR137" i="120" s="1"/>
  <c r="AR159" i="120" s="1"/>
  <c r="L11" i="9"/>
  <c r="L107" i="9" s="1"/>
  <c r="L108" i="9" s="1"/>
  <c r="B92" i="60"/>
  <c r="AA39" i="1"/>
  <c r="D21" i="9"/>
  <c r="D68" i="126"/>
  <c r="S68" i="126" s="1"/>
  <c r="D68" i="121"/>
  <c r="S68" i="121" s="1"/>
  <c r="D68" i="131"/>
  <c r="S68" i="131" s="1"/>
  <c r="D68" i="136"/>
  <c r="S68" i="136" s="1"/>
  <c r="H35" i="13"/>
  <c r="F35" i="1"/>
  <c r="AE17" i="120"/>
  <c r="AF17" i="120" s="1"/>
  <c r="AG17" i="120" s="1"/>
  <c r="AU17" i="120"/>
  <c r="BN17" i="120" s="1"/>
  <c r="AE29" i="120"/>
  <c r="AU29" i="120"/>
  <c r="AD29" i="120"/>
  <c r="H38" i="13"/>
  <c r="F38" i="13"/>
  <c r="K15" i="121"/>
  <c r="AV51" i="1"/>
  <c r="AY40" i="1"/>
  <c r="AU28" i="120"/>
  <c r="AE28" i="120"/>
  <c r="AD28" i="120"/>
  <c r="BN33" i="120"/>
  <c r="AX33" i="120"/>
  <c r="AW33" i="120"/>
  <c r="R87" i="133"/>
  <c r="J96" i="133"/>
  <c r="AZ150" i="120"/>
  <c r="AY150" i="120"/>
  <c r="R93" i="138"/>
  <c r="I96" i="138"/>
  <c r="AB46" i="1"/>
  <c r="AN51" i="1"/>
  <c r="AE61" i="120"/>
  <c r="AG61" i="120" s="1"/>
  <c r="C27" i="135"/>
  <c r="C22" i="132"/>
  <c r="C22" i="137"/>
  <c r="C34" i="127"/>
  <c r="C36" i="130"/>
  <c r="C59" i="128"/>
  <c r="C59" i="123"/>
  <c r="G48" i="131"/>
  <c r="C36" i="125"/>
  <c r="C65" i="133"/>
  <c r="C61" i="139"/>
  <c r="AE82" i="120"/>
  <c r="AF82" i="120" s="1"/>
  <c r="AW104" i="120"/>
  <c r="N63" i="120"/>
  <c r="M63" i="120"/>
  <c r="AG129" i="120"/>
  <c r="AF129" i="120"/>
  <c r="AG62" i="120"/>
  <c r="AF62" i="120"/>
  <c r="N151" i="120"/>
  <c r="M151" i="120"/>
  <c r="K253" i="120"/>
  <c r="N85" i="120"/>
  <c r="M85" i="120"/>
  <c r="AU41" i="120"/>
  <c r="AD41" i="120"/>
  <c r="M60" i="120"/>
  <c r="N60" i="120"/>
  <c r="K249" i="120"/>
  <c r="AU24" i="120"/>
  <c r="AE24" i="120"/>
  <c r="AD24" i="120"/>
  <c r="R87" i="138"/>
  <c r="J96" i="138"/>
  <c r="K96" i="138"/>
  <c r="R27" i="138"/>
  <c r="D24" i="9"/>
  <c r="C41" i="122"/>
  <c r="C43" i="125"/>
  <c r="C25" i="132"/>
  <c r="C38" i="133"/>
  <c r="C31" i="124"/>
  <c r="C31" i="129"/>
  <c r="C28" i="140"/>
  <c r="C38" i="137"/>
  <c r="C71" i="128"/>
  <c r="C67" i="124"/>
  <c r="C65" i="128"/>
  <c r="C61" i="124"/>
  <c r="C40" i="125"/>
  <c r="C77" i="123"/>
  <c r="C73" i="129"/>
  <c r="BN40" i="120"/>
  <c r="BQ40" i="120" s="1"/>
  <c r="AE41" i="120"/>
  <c r="AF41" i="120" s="1"/>
  <c r="C41" i="127"/>
  <c r="C68" i="133"/>
  <c r="C35" i="132"/>
  <c r="C79" i="134"/>
  <c r="C67" i="139"/>
  <c r="C34" i="132"/>
  <c r="C34" i="125"/>
  <c r="C61" i="134"/>
  <c r="C32" i="122"/>
  <c r="AD82" i="120"/>
  <c r="AE190" i="120"/>
  <c r="AG190" i="120" s="1"/>
  <c r="AF257" i="120" s="1"/>
  <c r="AX104" i="120"/>
  <c r="AY104" i="120" s="1"/>
  <c r="AW236" i="120"/>
  <c r="AG211" i="120"/>
  <c r="AF211" i="120"/>
  <c r="BN19" i="120"/>
  <c r="AW19" i="120"/>
  <c r="AE151" i="120"/>
  <c r="AU151" i="120"/>
  <c r="AD151" i="120"/>
  <c r="AU85" i="120"/>
  <c r="AE85" i="120"/>
  <c r="AD85" i="120"/>
  <c r="M41" i="120"/>
  <c r="N41" i="120"/>
  <c r="AU60" i="120"/>
  <c r="AE60" i="120"/>
  <c r="AD60" i="120"/>
  <c r="N24" i="120"/>
  <c r="M24" i="120"/>
  <c r="K247" i="120"/>
  <c r="AF25" i="120"/>
  <c r="AG25" i="120"/>
  <c r="BQ150" i="120"/>
  <c r="BP150" i="120"/>
  <c r="K96" i="133"/>
  <c r="AG41" i="1"/>
  <c r="AH41" i="1" s="1"/>
  <c r="D71" i="9"/>
  <c r="AG31" i="1"/>
  <c r="AH31" i="1" s="1"/>
  <c r="R4" i="138"/>
  <c r="R4" i="128"/>
  <c r="H4" i="139"/>
  <c r="I6" i="140" s="1"/>
  <c r="R4" i="126"/>
  <c r="R4" i="137"/>
  <c r="R4" i="127"/>
  <c r="R4" i="131"/>
  <c r="H4" i="124"/>
  <c r="I6" i="125" s="1"/>
  <c r="R4" i="132"/>
  <c r="R4" i="122"/>
  <c r="H4" i="134"/>
  <c r="I6" i="135" s="1"/>
  <c r="R4" i="121"/>
  <c r="R4" i="136"/>
  <c r="H4" i="129"/>
  <c r="I6" i="130" s="1"/>
  <c r="R4" i="133"/>
  <c r="R4" i="123"/>
  <c r="T47" i="1"/>
  <c r="U47" i="1" s="1"/>
  <c r="H37" i="13"/>
  <c r="F37" i="13"/>
  <c r="D35" i="9"/>
  <c r="C86" i="138"/>
  <c r="C43" i="132"/>
  <c r="C89" i="128"/>
  <c r="C40" i="129"/>
  <c r="C22" i="122"/>
  <c r="C31" i="130"/>
  <c r="C43" i="134"/>
  <c r="C38" i="127"/>
  <c r="C38" i="130"/>
  <c r="C36" i="140"/>
  <c r="C32" i="137"/>
  <c r="C34" i="135"/>
  <c r="C77" i="128"/>
  <c r="C40" i="130"/>
  <c r="C73" i="139"/>
  <c r="AE37" i="120"/>
  <c r="AG37" i="120" s="1"/>
  <c r="AX38" i="120"/>
  <c r="AY38" i="120" s="1"/>
  <c r="C24" i="137"/>
  <c r="C94" i="124"/>
  <c r="C70" i="129"/>
  <c r="C49" i="129"/>
  <c r="C28" i="132"/>
  <c r="C67" i="129"/>
  <c r="F42" i="1"/>
  <c r="C38" i="122"/>
  <c r="C59" i="138"/>
  <c r="C59" i="133"/>
  <c r="AU212" i="120"/>
  <c r="AW212" i="120" s="1"/>
  <c r="AW234" i="120"/>
  <c r="M82" i="120"/>
  <c r="N82" i="120"/>
  <c r="K250" i="120"/>
  <c r="AU108" i="120"/>
  <c r="AD108" i="120"/>
  <c r="N61" i="120"/>
  <c r="M61" i="120"/>
  <c r="AG33" i="120"/>
  <c r="AF33" i="120"/>
  <c r="BN25" i="120"/>
  <c r="AX25" i="120"/>
  <c r="AW25" i="120"/>
  <c r="BN26" i="120"/>
  <c r="AX26" i="120"/>
  <c r="AW26" i="120"/>
  <c r="AY45" i="1"/>
  <c r="AW45" i="1"/>
  <c r="AF150" i="120"/>
  <c r="AG150" i="120"/>
  <c r="C25" i="140"/>
  <c r="U45" i="1"/>
  <c r="E25" i="127"/>
  <c r="H25" i="127" s="1"/>
  <c r="R25" i="127" s="1"/>
  <c r="S25" i="127" s="1"/>
  <c r="AX234" i="120"/>
  <c r="AZ234" i="120" s="1"/>
  <c r="AG234" i="120"/>
  <c r="AF234" i="120"/>
  <c r="AG235" i="120"/>
  <c r="AF235" i="120"/>
  <c r="AG236" i="120"/>
  <c r="AF236" i="120"/>
  <c r="AG233" i="120"/>
  <c r="AF233" i="120"/>
  <c r="AF106" i="120"/>
  <c r="AG106" i="120"/>
  <c r="N103" i="120"/>
  <c r="M103" i="120"/>
  <c r="N104" i="120"/>
  <c r="M104" i="120"/>
  <c r="AG125" i="120"/>
  <c r="AF125" i="120"/>
  <c r="R43" i="122"/>
  <c r="S43" i="122" s="1"/>
  <c r="C92" i="128"/>
  <c r="C43" i="137"/>
  <c r="C43" i="127"/>
  <c r="C42" i="132"/>
  <c r="C42" i="122"/>
  <c r="C89" i="133"/>
  <c r="C89" i="123"/>
  <c r="C37" i="134"/>
  <c r="C23" i="125"/>
  <c r="C28" i="139"/>
  <c r="C41" i="138"/>
  <c r="C26" i="132"/>
  <c r="C42" i="140"/>
  <c r="C83" i="138"/>
  <c r="C71" i="138"/>
  <c r="C38" i="140"/>
  <c r="C40" i="127"/>
  <c r="C40" i="137"/>
  <c r="C85" i="129"/>
  <c r="C85" i="139"/>
  <c r="C36" i="122"/>
  <c r="C36" i="132"/>
  <c r="C73" i="124"/>
  <c r="C73" i="134"/>
  <c r="C35" i="128"/>
  <c r="C26" i="140"/>
  <c r="C94" i="134"/>
  <c r="C44" i="135"/>
  <c r="C42" i="135"/>
  <c r="C71" i="133"/>
  <c r="C83" i="123"/>
  <c r="BQ233" i="120"/>
  <c r="BP233" i="120"/>
  <c r="AZ236" i="120"/>
  <c r="AY236" i="120"/>
  <c r="BP234" i="120"/>
  <c r="BQ234" i="120"/>
  <c r="M107" i="120"/>
  <c r="N107" i="120"/>
  <c r="AF105" i="120"/>
  <c r="AG105" i="120"/>
  <c r="BN107" i="120"/>
  <c r="AX107" i="120"/>
  <c r="AW107" i="120"/>
  <c r="AF107" i="120"/>
  <c r="AG107" i="120"/>
  <c r="BN103" i="120"/>
  <c r="AX103" i="120"/>
  <c r="AW103" i="120"/>
  <c r="AF103" i="120"/>
  <c r="AG103" i="120"/>
  <c r="AF104" i="120"/>
  <c r="AG104" i="120"/>
  <c r="K251" i="120"/>
  <c r="M105" i="120"/>
  <c r="N105" i="120"/>
  <c r="AW105" i="120"/>
  <c r="BN105" i="120"/>
  <c r="AX105" i="120"/>
  <c r="BP104" i="120"/>
  <c r="BQ104" i="120"/>
  <c r="AY106" i="120"/>
  <c r="AZ106" i="120"/>
  <c r="D59" i="128"/>
  <c r="D59" i="133"/>
  <c r="D59" i="138"/>
  <c r="D59" i="123"/>
  <c r="L30" i="1"/>
  <c r="M30" i="1" s="1"/>
  <c r="C47" i="138"/>
  <c r="AG83" i="120"/>
  <c r="AF83" i="120"/>
  <c r="C31" i="135"/>
  <c r="C31" i="125"/>
  <c r="C29" i="132"/>
  <c r="C30" i="125"/>
  <c r="C47" i="128"/>
  <c r="C30" i="130"/>
  <c r="BP232" i="120"/>
  <c r="BQ232" i="120"/>
  <c r="AG221" i="120"/>
  <c r="AF221" i="120"/>
  <c r="AZ211" i="120"/>
  <c r="AY211" i="120"/>
  <c r="BN201" i="120"/>
  <c r="AX201" i="120"/>
  <c r="AW201" i="120"/>
  <c r="BN181" i="120"/>
  <c r="AX181" i="120"/>
  <c r="AW181" i="120"/>
  <c r="AX231" i="120"/>
  <c r="BN231" i="120"/>
  <c r="AW231" i="120"/>
  <c r="N43" i="132" s="1"/>
  <c r="N43" i="137" s="1"/>
  <c r="AX220" i="120"/>
  <c r="BN220" i="120"/>
  <c r="AW220" i="120"/>
  <c r="BN210" i="120"/>
  <c r="AX210" i="120"/>
  <c r="AW210" i="120"/>
  <c r="BN222" i="120"/>
  <c r="BP222" i="120" s="1"/>
  <c r="BN200" i="120"/>
  <c r="AX200" i="120"/>
  <c r="AW200" i="120"/>
  <c r="AF180" i="120"/>
  <c r="AD256" i="120"/>
  <c r="AG180" i="120"/>
  <c r="BN180" i="120"/>
  <c r="AX180" i="120"/>
  <c r="BN202" i="120"/>
  <c r="BP202" i="120" s="1"/>
  <c r="AW180" i="120"/>
  <c r="BN175" i="120"/>
  <c r="AW175" i="120"/>
  <c r="AX175" i="120"/>
  <c r="AY232" i="120"/>
  <c r="BN221" i="120"/>
  <c r="AX221" i="120"/>
  <c r="AW221" i="120"/>
  <c r="BQ211" i="120"/>
  <c r="BP211" i="120"/>
  <c r="AG201" i="120"/>
  <c r="AF258" i="120" s="1"/>
  <c r="AF201" i="120"/>
  <c r="AE258" i="120" s="1"/>
  <c r="AD258" i="120"/>
  <c r="AG181" i="120"/>
  <c r="AF181" i="120"/>
  <c r="AF231" i="120"/>
  <c r="AD262" i="120"/>
  <c r="AG220" i="120"/>
  <c r="AD260" i="120"/>
  <c r="AF220" i="120"/>
  <c r="AF210" i="120"/>
  <c r="AG210" i="120"/>
  <c r="AD259" i="120"/>
  <c r="BN212" i="120"/>
  <c r="BP212" i="120" s="1"/>
  <c r="AW190" i="120"/>
  <c r="M175" i="120"/>
  <c r="N175" i="120"/>
  <c r="AG175" i="120"/>
  <c r="AF175" i="120"/>
  <c r="BP81" i="120"/>
  <c r="BQ81" i="120"/>
  <c r="BN84" i="120"/>
  <c r="AX84" i="120"/>
  <c r="AW84" i="120"/>
  <c r="AG86" i="120"/>
  <c r="AF86" i="120"/>
  <c r="BN86" i="120"/>
  <c r="AX86" i="120"/>
  <c r="AW86" i="120"/>
  <c r="BN82" i="120"/>
  <c r="AX82" i="120"/>
  <c r="AW82" i="120"/>
  <c r="AZ81" i="120"/>
  <c r="AY81" i="120"/>
  <c r="AG84" i="120"/>
  <c r="AF84" i="120"/>
  <c r="BP83" i="120"/>
  <c r="D47" i="138"/>
  <c r="D47" i="133"/>
  <c r="D47" i="128"/>
  <c r="D47" i="123"/>
  <c r="E28" i="132"/>
  <c r="S28" i="132" s="1"/>
  <c r="E28" i="122"/>
  <c r="S28" i="122" s="1"/>
  <c r="E28" i="137"/>
  <c r="E28" i="127"/>
  <c r="S28" i="127" s="1"/>
  <c r="C28" i="137"/>
  <c r="C49" i="124"/>
  <c r="C47" i="123"/>
  <c r="C34" i="137"/>
  <c r="C34" i="122"/>
  <c r="C83" i="133"/>
  <c r="C42" i="125"/>
  <c r="C38" i="135"/>
  <c r="C71" i="123"/>
  <c r="C22" i="140"/>
  <c r="C25" i="139"/>
  <c r="C22" i="135"/>
  <c r="C25" i="129"/>
  <c r="C22" i="125"/>
  <c r="C89" i="138"/>
  <c r="C91" i="139"/>
  <c r="C44" i="140"/>
  <c r="C91" i="129"/>
  <c r="C44" i="130"/>
  <c r="C32" i="140"/>
  <c r="C55" i="134"/>
  <c r="C32" i="130"/>
  <c r="C30" i="127"/>
  <c r="C53" i="123"/>
  <c r="C53" i="138"/>
  <c r="C30" i="132"/>
  <c r="C32" i="125"/>
  <c r="C30" i="137"/>
  <c r="C53" i="133"/>
  <c r="C55" i="129"/>
  <c r="C55" i="124"/>
  <c r="C55" i="139"/>
  <c r="C32" i="135"/>
  <c r="C53" i="128"/>
  <c r="C30" i="122"/>
  <c r="C92" i="138"/>
  <c r="C45" i="140"/>
  <c r="C94" i="139"/>
  <c r="C45" i="130"/>
  <c r="C94" i="129"/>
  <c r="C76" i="134"/>
  <c r="C74" i="133"/>
  <c r="C74" i="123"/>
  <c r="C74" i="138"/>
  <c r="C74" i="128"/>
  <c r="C39" i="135"/>
  <c r="C39" i="125"/>
  <c r="C39" i="140"/>
  <c r="C39" i="130"/>
  <c r="C70" i="139"/>
  <c r="C35" i="137"/>
  <c r="C35" i="127"/>
  <c r="C70" i="134"/>
  <c r="C70" i="124"/>
  <c r="C37" i="140"/>
  <c r="C37" i="130"/>
  <c r="C68" i="138"/>
  <c r="C68" i="128"/>
  <c r="C64" i="139"/>
  <c r="C35" i="135"/>
  <c r="C33" i="127"/>
  <c r="C62" i="123"/>
  <c r="C62" i="138"/>
  <c r="C33" i="132"/>
  <c r="C64" i="129"/>
  <c r="C64" i="124"/>
  <c r="C33" i="137"/>
  <c r="C62" i="133"/>
  <c r="C35" i="125"/>
  <c r="C35" i="140"/>
  <c r="C64" i="134"/>
  <c r="C35" i="130"/>
  <c r="C62" i="128"/>
  <c r="C33" i="122"/>
  <c r="E25" i="132"/>
  <c r="E25" i="122"/>
  <c r="H25" i="122" s="1"/>
  <c r="R25" i="122" s="1"/>
  <c r="S25" i="122" s="1"/>
  <c r="AU43" i="120"/>
  <c r="AW43" i="120" s="1"/>
  <c r="BN43" i="120"/>
  <c r="BP43" i="120" s="1"/>
  <c r="AB43" i="120"/>
  <c r="AD43" i="120" s="1"/>
  <c r="K43" i="120"/>
  <c r="C46" i="139"/>
  <c r="C29" i="135"/>
  <c r="C29" i="130"/>
  <c r="C29" i="125"/>
  <c r="C44" i="138"/>
  <c r="C27" i="132"/>
  <c r="C44" i="128"/>
  <c r="C27" i="122"/>
  <c r="C29" i="140"/>
  <c r="C27" i="137"/>
  <c r="C46" i="134"/>
  <c r="C27" i="127"/>
  <c r="C46" i="124"/>
  <c r="C44" i="133"/>
  <c r="C46" i="129"/>
  <c r="C44" i="123"/>
  <c r="C21" i="135"/>
  <c r="C20" i="133"/>
  <c r="C21" i="125"/>
  <c r="C20" i="123"/>
  <c r="C22" i="139"/>
  <c r="C19" i="132"/>
  <c r="C22" i="129"/>
  <c r="C19" i="122"/>
  <c r="C19" i="137"/>
  <c r="C22" i="134"/>
  <c r="C19" i="127"/>
  <c r="C22" i="124"/>
  <c r="C21" i="140"/>
  <c r="C20" i="138"/>
  <c r="C21" i="130"/>
  <c r="C20" i="128"/>
  <c r="C35" i="138"/>
  <c r="C24" i="132"/>
  <c r="C24" i="122"/>
  <c r="C35" i="133"/>
  <c r="C35" i="123"/>
  <c r="C26" i="125"/>
  <c r="C37" i="139"/>
  <c r="C37" i="129"/>
  <c r="C88" i="134"/>
  <c r="C43" i="140"/>
  <c r="C88" i="139"/>
  <c r="C43" i="130"/>
  <c r="C88" i="129"/>
  <c r="C31" i="134"/>
  <c r="C24" i="135"/>
  <c r="C24" i="125"/>
  <c r="C24" i="140"/>
  <c r="C24" i="130"/>
  <c r="C29" i="133"/>
  <c r="C29" i="123"/>
  <c r="C29" i="138"/>
  <c r="C29" i="128"/>
  <c r="C52" i="139"/>
  <c r="C31" i="140"/>
  <c r="C52" i="134"/>
  <c r="C52" i="124"/>
  <c r="C52" i="129"/>
  <c r="C29" i="137"/>
  <c r="C29" i="127"/>
  <c r="C50" i="133"/>
  <c r="C50" i="123"/>
  <c r="C40" i="139"/>
  <c r="C27" i="140"/>
  <c r="C27" i="130"/>
  <c r="C25" i="137"/>
  <c r="C25" i="127"/>
  <c r="C38" i="138"/>
  <c r="C38" i="128"/>
  <c r="C40" i="134"/>
  <c r="C40" i="124"/>
  <c r="C43" i="129"/>
  <c r="C26" i="137"/>
  <c r="C43" i="139"/>
  <c r="C41" i="133"/>
  <c r="C28" i="125"/>
  <c r="C26" i="127"/>
  <c r="C28" i="135"/>
  <c r="C28" i="130"/>
  <c r="C41" i="123"/>
  <c r="C23" i="135"/>
  <c r="C21" i="137"/>
  <c r="C21" i="127"/>
  <c r="C23" i="140"/>
  <c r="C23" i="130"/>
  <c r="C28" i="134"/>
  <c r="C28" i="124"/>
  <c r="C26" i="138"/>
  <c r="C26" i="128"/>
  <c r="M39" i="120"/>
  <c r="N39" i="120"/>
  <c r="K248" i="120"/>
  <c r="AG38" i="120"/>
  <c r="AF38" i="120"/>
  <c r="BM41" i="120"/>
  <c r="BM63" i="120" s="1"/>
  <c r="BM85" i="120" s="1"/>
  <c r="BM107" i="120" s="1"/>
  <c r="BM129" i="120" s="1"/>
  <c r="BM151" i="120" s="1"/>
  <c r="AT63" i="120"/>
  <c r="AT85" i="120" s="1"/>
  <c r="AT107" i="120" s="1"/>
  <c r="AT129" i="120" s="1"/>
  <c r="AT151" i="120" s="1"/>
  <c r="AF39" i="120"/>
  <c r="AG39" i="120"/>
  <c r="BN39" i="120"/>
  <c r="AX39" i="120"/>
  <c r="AW39" i="120"/>
  <c r="BQ38" i="120"/>
  <c r="BP38" i="120"/>
  <c r="D23" i="123"/>
  <c r="D23" i="133"/>
  <c r="D23" i="138"/>
  <c r="D23" i="128"/>
  <c r="E19" i="132"/>
  <c r="S19" i="132" s="1"/>
  <c r="E19" i="122"/>
  <c r="S19" i="122" s="1"/>
  <c r="E19" i="137"/>
  <c r="S19" i="137" s="1"/>
  <c r="E19" i="127"/>
  <c r="S19" i="127" s="1"/>
  <c r="E20" i="122"/>
  <c r="S20" i="122" s="1"/>
  <c r="E20" i="137"/>
  <c r="S20" i="137" s="1"/>
  <c r="E20" i="132"/>
  <c r="E20" i="127"/>
  <c r="S20" i="127" s="1"/>
  <c r="N130" i="120"/>
  <c r="M130" i="120"/>
  <c r="K252" i="120"/>
  <c r="AX148" i="120"/>
  <c r="BN148" i="120"/>
  <c r="AW148" i="120"/>
  <c r="AG108" i="120"/>
  <c r="AF108" i="120"/>
  <c r="AD251" i="120"/>
  <c r="AF128" i="120"/>
  <c r="AG128" i="120"/>
  <c r="BN130" i="120"/>
  <c r="AX130" i="120"/>
  <c r="AW130" i="120"/>
  <c r="AY129" i="120"/>
  <c r="AZ129" i="120"/>
  <c r="BN126" i="120"/>
  <c r="AX126" i="120"/>
  <c r="AW126" i="120"/>
  <c r="AG127" i="120"/>
  <c r="AF127" i="120"/>
  <c r="AX152" i="120"/>
  <c r="BN152" i="120"/>
  <c r="AW152" i="120"/>
  <c r="AX147" i="120"/>
  <c r="BN147" i="120"/>
  <c r="AW147" i="120"/>
  <c r="BN128" i="120"/>
  <c r="AX128" i="120"/>
  <c r="AW128" i="120"/>
  <c r="BQ127" i="120"/>
  <c r="BP127" i="120"/>
  <c r="AF130" i="120"/>
  <c r="AG130" i="120"/>
  <c r="AF126" i="120"/>
  <c r="AG126" i="120"/>
  <c r="AD252" i="120"/>
  <c r="BN64" i="120"/>
  <c r="AX64" i="120"/>
  <c r="AW64" i="120"/>
  <c r="BN61" i="120"/>
  <c r="AX61" i="120"/>
  <c r="AW61" i="120"/>
  <c r="AG59" i="120"/>
  <c r="AF59" i="120"/>
  <c r="AG63" i="120"/>
  <c r="AF63" i="120"/>
  <c r="BQ62" i="120"/>
  <c r="BP62" i="120"/>
  <c r="AW59" i="120"/>
  <c r="BN59" i="120"/>
  <c r="AX59" i="120"/>
  <c r="AF64" i="120"/>
  <c r="AG64" i="120"/>
  <c r="H40" i="137"/>
  <c r="R40" i="137" s="1"/>
  <c r="S40" i="137" s="1"/>
  <c r="K40" i="137"/>
  <c r="H36" i="132"/>
  <c r="R36" i="132" s="1"/>
  <c r="S36" i="132" s="1"/>
  <c r="K36" i="132"/>
  <c r="H25" i="137"/>
  <c r="R25" i="137" s="1"/>
  <c r="S25" i="137" s="1"/>
  <c r="K25" i="137"/>
  <c r="K29" i="132"/>
  <c r="H29" i="132"/>
  <c r="R29" i="132" s="1"/>
  <c r="S29" i="132" s="1"/>
  <c r="H33" i="137"/>
  <c r="R33" i="137" s="1"/>
  <c r="S33" i="137" s="1"/>
  <c r="K33" i="137"/>
  <c r="R43" i="127"/>
  <c r="S43" i="127" s="1"/>
  <c r="H43" i="132"/>
  <c r="H40" i="132"/>
  <c r="R40" i="132" s="1"/>
  <c r="S40" i="132" s="1"/>
  <c r="K40" i="132"/>
  <c r="K36" i="137"/>
  <c r="H36" i="137"/>
  <c r="R36" i="137" s="1"/>
  <c r="S36" i="137" s="1"/>
  <c r="K25" i="127"/>
  <c r="H21" i="137"/>
  <c r="R21" i="137" s="1"/>
  <c r="S21" i="137" s="1"/>
  <c r="K21" i="137"/>
  <c r="H29" i="137"/>
  <c r="R29" i="137" s="1"/>
  <c r="S29" i="137" s="1"/>
  <c r="K29" i="137"/>
  <c r="K33" i="132"/>
  <c r="H33" i="132"/>
  <c r="R33" i="132" s="1"/>
  <c r="S33" i="132" s="1"/>
  <c r="H21" i="132"/>
  <c r="R21" i="132" s="1"/>
  <c r="S21" i="132" s="1"/>
  <c r="K21" i="132"/>
  <c r="AF172" i="120"/>
  <c r="AG172" i="120"/>
  <c r="AF169" i="120"/>
  <c r="AG169" i="120"/>
  <c r="N174" i="120"/>
  <c r="M174" i="120"/>
  <c r="BQ172" i="120"/>
  <c r="BP172" i="120"/>
  <c r="BP170" i="120"/>
  <c r="Q42" i="137" s="1"/>
  <c r="R42" i="137" s="1"/>
  <c r="BQ170" i="120"/>
  <c r="AZ170" i="120"/>
  <c r="AY170" i="120"/>
  <c r="AY169" i="120"/>
  <c r="AZ169" i="120"/>
  <c r="AE174" i="120"/>
  <c r="AD174" i="120"/>
  <c r="AU174" i="120"/>
  <c r="AY172" i="120"/>
  <c r="AZ172" i="120"/>
  <c r="BQ169" i="120"/>
  <c r="BP169" i="120"/>
  <c r="R95" i="138"/>
  <c r="R95" i="133"/>
  <c r="R95" i="123"/>
  <c r="R95" i="128"/>
  <c r="I11" i="120"/>
  <c r="H107" i="9"/>
  <c r="H108" i="9" s="1"/>
  <c r="K15" i="126"/>
  <c r="K15" i="131"/>
  <c r="Q107" i="9"/>
  <c r="Q108" i="9" s="1"/>
  <c r="U11" i="9"/>
  <c r="N257" i="120" l="1"/>
  <c r="AD249" i="120"/>
  <c r="AX40" i="120"/>
  <c r="AY40" i="120" s="1"/>
  <c r="S28" i="137"/>
  <c r="BN190" i="120"/>
  <c r="N262" i="120"/>
  <c r="L237" i="120" s="1"/>
  <c r="S20" i="132"/>
  <c r="AW42" i="120"/>
  <c r="AX42" i="120"/>
  <c r="AZ42" i="120" s="1"/>
  <c r="AZ233" i="120"/>
  <c r="M198" i="120"/>
  <c r="L198" i="120"/>
  <c r="N198" i="120"/>
  <c r="AT218" i="120"/>
  <c r="BN129" i="120"/>
  <c r="BK146" i="120"/>
  <c r="BM167" i="120" s="1"/>
  <c r="AF42" i="120"/>
  <c r="M254" i="120"/>
  <c r="AG82" i="120"/>
  <c r="E41" i="13"/>
  <c r="F41" i="13" s="1"/>
  <c r="AY83" i="120"/>
  <c r="AF260" i="120"/>
  <c r="CL263" i="120"/>
  <c r="AX125" i="120"/>
  <c r="AY125" i="120" s="1"/>
  <c r="AD257" i="120"/>
  <c r="AW37" i="120"/>
  <c r="AF190" i="120"/>
  <c r="AE257" i="120" s="1"/>
  <c r="AD250" i="120"/>
  <c r="AX37" i="120"/>
  <c r="AY37" i="120" s="1"/>
  <c r="AW18" i="120"/>
  <c r="BN125" i="120"/>
  <c r="BQ125" i="120" s="1"/>
  <c r="BR125" i="120" s="1"/>
  <c r="AX18" i="120"/>
  <c r="AY18" i="120" s="1"/>
  <c r="E42" i="13"/>
  <c r="F38" i="157"/>
  <c r="N33" i="132"/>
  <c r="N36" i="137"/>
  <c r="N33" i="137"/>
  <c r="N208" i="120"/>
  <c r="AG26" i="120"/>
  <c r="N40" i="137"/>
  <c r="AY127" i="120"/>
  <c r="F50" i="146"/>
  <c r="N29" i="132"/>
  <c r="N21" i="137"/>
  <c r="AF40" i="120"/>
  <c r="L208" i="120"/>
  <c r="N21" i="132"/>
  <c r="N40" i="132"/>
  <c r="N25" i="137"/>
  <c r="N237" i="120"/>
  <c r="BK219" i="120"/>
  <c r="BM228" i="120" s="1"/>
  <c r="AT228" i="120"/>
  <c r="M237" i="120"/>
  <c r="L253" i="120"/>
  <c r="M247" i="120"/>
  <c r="AO42" i="1"/>
  <c r="F32" i="1"/>
  <c r="F43" i="1" s="1"/>
  <c r="M41" i="1"/>
  <c r="N41" i="1" s="1"/>
  <c r="AN45" i="1"/>
  <c r="AN48" i="1" s="1"/>
  <c r="AQ48" i="1" s="1"/>
  <c r="AQ52" i="1" s="1"/>
  <c r="AA48" i="1"/>
  <c r="AA53" i="1" s="1"/>
  <c r="T41" i="1"/>
  <c r="T52" i="1" s="1"/>
  <c r="U52" i="1" s="1"/>
  <c r="N48" i="1"/>
  <c r="M48" i="1"/>
  <c r="M53" i="1" s="1"/>
  <c r="N53" i="1" s="1"/>
  <c r="AW149" i="120"/>
  <c r="BN149" i="120"/>
  <c r="AX149" i="120"/>
  <c r="AF149" i="120"/>
  <c r="AG149" i="120"/>
  <c r="AZ235" i="120"/>
  <c r="AX30" i="120"/>
  <c r="BN30" i="120"/>
  <c r="AW30" i="120"/>
  <c r="M253" i="120"/>
  <c r="AY62" i="120"/>
  <c r="L247" i="120"/>
  <c r="F55" i="1"/>
  <c r="G55" i="1" s="1"/>
  <c r="M248" i="120"/>
  <c r="AD253" i="120"/>
  <c r="AZ38" i="120"/>
  <c r="M250" i="120"/>
  <c r="L250" i="120"/>
  <c r="BP235" i="120"/>
  <c r="L252" i="120"/>
  <c r="N256" i="120"/>
  <c r="N188" i="120" s="1"/>
  <c r="G46" i="157"/>
  <c r="AW46" i="1"/>
  <c r="U48" i="1"/>
  <c r="N259" i="120"/>
  <c r="M218" i="120" s="1"/>
  <c r="M261" i="120"/>
  <c r="AF259" i="120"/>
  <c r="BP106" i="120"/>
  <c r="L261" i="120"/>
  <c r="M252" i="120"/>
  <c r="BP40" i="120"/>
  <c r="N260" i="120"/>
  <c r="BQ27" i="120"/>
  <c r="BP27" i="120"/>
  <c r="AF20" i="120"/>
  <c r="AG20" i="120"/>
  <c r="AY27" i="120"/>
  <c r="AZ27" i="120"/>
  <c r="K261" i="120"/>
  <c r="AW20" i="120"/>
  <c r="BN20" i="120"/>
  <c r="AX20" i="120"/>
  <c r="R96" i="133"/>
  <c r="T48" i="1"/>
  <c r="T53" i="1" s="1"/>
  <c r="U53" i="1" s="1"/>
  <c r="AV48" i="1"/>
  <c r="AY47" i="1"/>
  <c r="AW47" i="1"/>
  <c r="D23" i="9"/>
  <c r="BQ31" i="120"/>
  <c r="BP31" i="120"/>
  <c r="AY31" i="120"/>
  <c r="AZ31" i="120"/>
  <c r="AO47" i="1"/>
  <c r="AQ47" i="1"/>
  <c r="AW63" i="120"/>
  <c r="B93" i="60"/>
  <c r="P11" i="9"/>
  <c r="P107" i="9" s="1"/>
  <c r="P108" i="9" s="1"/>
  <c r="AF32" i="120"/>
  <c r="AG32" i="120"/>
  <c r="AF148" i="120"/>
  <c r="AG148" i="120"/>
  <c r="E38" i="127"/>
  <c r="S38" i="127" s="1"/>
  <c r="E38" i="132"/>
  <c r="S38" i="132" s="1"/>
  <c r="E38" i="122"/>
  <c r="S38" i="122" s="1"/>
  <c r="E38" i="137"/>
  <c r="S38" i="137" s="1"/>
  <c r="AO46" i="1"/>
  <c r="AQ46" i="1"/>
  <c r="AX63" i="120"/>
  <c r="AZ63" i="120" s="1"/>
  <c r="AZ40" i="120"/>
  <c r="L248" i="120"/>
  <c r="BP236" i="120"/>
  <c r="AY234" i="120"/>
  <c r="R96" i="138"/>
  <c r="G48" i="136"/>
  <c r="G48" i="126"/>
  <c r="AG152" i="120"/>
  <c r="AF152" i="120"/>
  <c r="AA41" i="1"/>
  <c r="AX23" i="120"/>
  <c r="BN23" i="120"/>
  <c r="AW23" i="120"/>
  <c r="BQ18" i="120"/>
  <c r="BP18" i="120"/>
  <c r="M249" i="120"/>
  <c r="AW32" i="120"/>
  <c r="BN32" i="120"/>
  <c r="AX32" i="120"/>
  <c r="L254" i="120"/>
  <c r="AD248" i="120"/>
  <c r="G48" i="121"/>
  <c r="AX11" i="120"/>
  <c r="AW11" i="120"/>
  <c r="AF23" i="120"/>
  <c r="AG23" i="120"/>
  <c r="F39" i="13"/>
  <c r="F42" i="13" s="1"/>
  <c r="AX17" i="120"/>
  <c r="AY17" i="120" s="1"/>
  <c r="AZ17" i="120" s="1"/>
  <c r="AW17" i="120"/>
  <c r="BN29" i="120"/>
  <c r="AW29" i="120"/>
  <c r="AX29" i="120"/>
  <c r="AG29" i="120"/>
  <c r="AF29" i="120"/>
  <c r="H39" i="13"/>
  <c r="H42" i="13" s="1"/>
  <c r="F40" i="13"/>
  <c r="BQ26" i="120"/>
  <c r="BP26" i="120"/>
  <c r="D80" i="123"/>
  <c r="D80" i="138"/>
  <c r="D80" i="133"/>
  <c r="D80" i="128"/>
  <c r="BS150" i="120"/>
  <c r="BR150" i="120"/>
  <c r="AG60" i="120"/>
  <c r="AF249" i="120" s="1"/>
  <c r="AF60" i="120"/>
  <c r="BQ19" i="120"/>
  <c r="BP19" i="120"/>
  <c r="AF61" i="120"/>
  <c r="AF37" i="120"/>
  <c r="AE259" i="120"/>
  <c r="M251" i="120"/>
  <c r="D61" i="136"/>
  <c r="S61" i="136" s="1"/>
  <c r="D61" i="131"/>
  <c r="S61" i="131" s="1"/>
  <c r="D61" i="121"/>
  <c r="S61" i="121" s="1"/>
  <c r="D61" i="126"/>
  <c r="S61" i="126" s="1"/>
  <c r="AW108" i="120"/>
  <c r="AX108" i="120"/>
  <c r="AW251" i="120" s="1"/>
  <c r="BN108" i="120"/>
  <c r="AH42" i="1"/>
  <c r="AW60" i="120"/>
  <c r="BN60" i="120"/>
  <c r="AX60" i="120"/>
  <c r="AX151" i="120"/>
  <c r="BN151" i="120"/>
  <c r="AW151" i="120"/>
  <c r="AX41" i="120"/>
  <c r="AW41" i="120"/>
  <c r="BN41" i="120"/>
  <c r="D82" i="9"/>
  <c r="AB48" i="1"/>
  <c r="BQ17" i="120"/>
  <c r="BP17" i="120"/>
  <c r="AY33" i="120"/>
  <c r="AZ33" i="120"/>
  <c r="AF252" i="120"/>
  <c r="AF251" i="120"/>
  <c r="AG41" i="120"/>
  <c r="AE260" i="120"/>
  <c r="AG260" i="120" s="1"/>
  <c r="AG228" i="120" s="1"/>
  <c r="AE262" i="120"/>
  <c r="AZ104" i="120"/>
  <c r="AZ25" i="120"/>
  <c r="AY25" i="120"/>
  <c r="AF85" i="120"/>
  <c r="AE250" i="120" s="1"/>
  <c r="AG85" i="120"/>
  <c r="AF250" i="120" s="1"/>
  <c r="AG151" i="120"/>
  <c r="AF151" i="120"/>
  <c r="AG24" i="120"/>
  <c r="AF24" i="120"/>
  <c r="L249" i="120"/>
  <c r="AO51" i="1"/>
  <c r="AQ51" i="1"/>
  <c r="BQ33" i="120"/>
  <c r="BP33" i="120"/>
  <c r="AF28" i="120"/>
  <c r="AG28" i="120"/>
  <c r="AW51" i="1"/>
  <c r="AY51" i="1"/>
  <c r="N29" i="137"/>
  <c r="N36" i="132"/>
  <c r="AE252" i="120"/>
  <c r="K255" i="120"/>
  <c r="AD247" i="120"/>
  <c r="AZ26" i="120"/>
  <c r="AY26" i="120"/>
  <c r="BQ25" i="120"/>
  <c r="BP25" i="120"/>
  <c r="E39" i="122"/>
  <c r="S39" i="122" s="1"/>
  <c r="E39" i="127"/>
  <c r="S39" i="127" s="1"/>
  <c r="E39" i="137"/>
  <c r="S39" i="137" s="1"/>
  <c r="E39" i="132"/>
  <c r="S39" i="132" s="1"/>
  <c r="AX85" i="120"/>
  <c r="AW85" i="120"/>
  <c r="BN85" i="120"/>
  <c r="BN24" i="120"/>
  <c r="AX24" i="120"/>
  <c r="AW24" i="120"/>
  <c r="D53" i="131"/>
  <c r="S53" i="131" s="1"/>
  <c r="D53" i="126"/>
  <c r="S53" i="126" s="1"/>
  <c r="D53" i="136"/>
  <c r="S53" i="136" s="1"/>
  <c r="D53" i="121"/>
  <c r="S53" i="121" s="1"/>
  <c r="BN28" i="120"/>
  <c r="AX28" i="120"/>
  <c r="AW28" i="120"/>
  <c r="AE251" i="120"/>
  <c r="L251" i="120"/>
  <c r="BS234" i="120"/>
  <c r="BR234" i="120"/>
  <c r="BS236" i="120"/>
  <c r="BR236" i="120"/>
  <c r="BS235" i="120"/>
  <c r="BR235" i="120"/>
  <c r="BR233" i="120"/>
  <c r="BS233" i="120"/>
  <c r="BQ105" i="120"/>
  <c r="BP105" i="120"/>
  <c r="AY103" i="120"/>
  <c r="AZ103" i="120"/>
  <c r="BP107" i="120"/>
  <c r="BQ107" i="120"/>
  <c r="BR104" i="120"/>
  <c r="BS104" i="120"/>
  <c r="AY105" i="120"/>
  <c r="AZ105" i="120"/>
  <c r="BP103" i="120"/>
  <c r="BQ103" i="120"/>
  <c r="BR106" i="120"/>
  <c r="BS106" i="120"/>
  <c r="AY107" i="120"/>
  <c r="AZ107" i="120"/>
  <c r="S60" i="138"/>
  <c r="S61" i="138"/>
  <c r="S61" i="128"/>
  <c r="S60" i="128"/>
  <c r="S61" i="123"/>
  <c r="S60" i="123"/>
  <c r="S60" i="133"/>
  <c r="S61" i="133"/>
  <c r="AG231" i="120"/>
  <c r="AF262" i="120" s="1"/>
  <c r="BQ190" i="120"/>
  <c r="BP190" i="120"/>
  <c r="AG258" i="120"/>
  <c r="AG208" i="120" s="1"/>
  <c r="BR211" i="120"/>
  <c r="BS211" i="120"/>
  <c r="AY221" i="120"/>
  <c r="AZ221" i="120"/>
  <c r="AY175" i="120"/>
  <c r="AZ175" i="120"/>
  <c r="BP175" i="120"/>
  <c r="BQ175" i="120"/>
  <c r="AZ180" i="120"/>
  <c r="AY180" i="120"/>
  <c r="AW256" i="120"/>
  <c r="AF256" i="120"/>
  <c r="AE256" i="120"/>
  <c r="AY200" i="120"/>
  <c r="AZ200" i="120"/>
  <c r="AW258" i="120"/>
  <c r="AY210" i="120"/>
  <c r="AX259" i="120" s="1"/>
  <c r="AZ210" i="120"/>
  <c r="AY259" i="120" s="1"/>
  <c r="AW259" i="120"/>
  <c r="AY220" i="120"/>
  <c r="AZ220" i="120"/>
  <c r="AW260" i="120"/>
  <c r="BQ231" i="120"/>
  <c r="BP231" i="120"/>
  <c r="BQ181" i="120"/>
  <c r="BP181" i="120"/>
  <c r="AZ201" i="120"/>
  <c r="AY201" i="120"/>
  <c r="BS232" i="120"/>
  <c r="BR232" i="120"/>
  <c r="AY190" i="120"/>
  <c r="AX257" i="120" s="1"/>
  <c r="AZ190" i="120"/>
  <c r="AY257" i="120" s="1"/>
  <c r="AW257" i="120"/>
  <c r="BQ221" i="120"/>
  <c r="BP221" i="120"/>
  <c r="BP180" i="120"/>
  <c r="BQ180" i="120"/>
  <c r="BQ200" i="120"/>
  <c r="BP200" i="120"/>
  <c r="BQ210" i="120"/>
  <c r="BP210" i="120"/>
  <c r="BQ220" i="120"/>
  <c r="BP220" i="120"/>
  <c r="AY231" i="120"/>
  <c r="AW262" i="120"/>
  <c r="AZ181" i="120"/>
  <c r="AY181" i="120"/>
  <c r="BQ201" i="120"/>
  <c r="BP201" i="120"/>
  <c r="BS83" i="120"/>
  <c r="BR83" i="120"/>
  <c r="BQ82" i="120"/>
  <c r="BP82" i="120"/>
  <c r="BQ86" i="120"/>
  <c r="BP86" i="120"/>
  <c r="AY84" i="120"/>
  <c r="AZ84" i="120"/>
  <c r="BS81" i="120"/>
  <c r="BR81" i="120"/>
  <c r="AY82" i="120"/>
  <c r="AZ82" i="120"/>
  <c r="AY86" i="120"/>
  <c r="AZ86" i="120"/>
  <c r="BP84" i="120"/>
  <c r="BQ84" i="120"/>
  <c r="S48" i="123"/>
  <c r="S49" i="123"/>
  <c r="S49" i="138"/>
  <c r="S48" i="138"/>
  <c r="S48" i="128"/>
  <c r="S49" i="128"/>
  <c r="S48" i="133"/>
  <c r="S49" i="133"/>
  <c r="H25" i="132"/>
  <c r="R25" i="132" s="1"/>
  <c r="S25" i="132" s="1"/>
  <c r="N25" i="132"/>
  <c r="K25" i="132"/>
  <c r="I46" i="120"/>
  <c r="D37" i="9"/>
  <c r="BQ39" i="120"/>
  <c r="BP39" i="120"/>
  <c r="AY42" i="120"/>
  <c r="BQ37" i="120"/>
  <c r="BP37" i="120"/>
  <c r="BS40" i="120"/>
  <c r="BR40" i="120"/>
  <c r="AF248" i="120"/>
  <c r="BS38" i="120"/>
  <c r="BR38" i="120"/>
  <c r="AY39" i="120"/>
  <c r="AZ39" i="120"/>
  <c r="BQ42" i="120"/>
  <c r="BP42" i="120"/>
  <c r="S25" i="138"/>
  <c r="S24" i="138"/>
  <c r="S25" i="133"/>
  <c r="S24" i="133"/>
  <c r="S25" i="128"/>
  <c r="S24" i="128"/>
  <c r="S25" i="123"/>
  <c r="S24" i="123"/>
  <c r="BQ128" i="120"/>
  <c r="BP128" i="120"/>
  <c r="BQ147" i="120"/>
  <c r="BP147" i="120"/>
  <c r="AZ152" i="120"/>
  <c r="AY152" i="120"/>
  <c r="AZ126" i="120"/>
  <c r="AY126" i="120"/>
  <c r="BQ130" i="120"/>
  <c r="BP130" i="120"/>
  <c r="AY148" i="120"/>
  <c r="AZ148" i="120"/>
  <c r="BS127" i="120"/>
  <c r="BR127" i="120"/>
  <c r="AZ128" i="120"/>
  <c r="AY128" i="120"/>
  <c r="AZ147" i="120"/>
  <c r="AY147" i="120"/>
  <c r="BQ152" i="120"/>
  <c r="BP152" i="120"/>
  <c r="BQ126" i="120"/>
  <c r="BP126" i="120"/>
  <c r="AZ130" i="120"/>
  <c r="AY130" i="120"/>
  <c r="BQ148" i="120"/>
  <c r="BP148" i="120"/>
  <c r="BQ59" i="120"/>
  <c r="BP59" i="120"/>
  <c r="BQ63" i="120"/>
  <c r="BP63" i="120"/>
  <c r="BQ61" i="120"/>
  <c r="BP61" i="120"/>
  <c r="AZ64" i="120"/>
  <c r="AY64" i="120"/>
  <c r="AY59" i="120"/>
  <c r="AZ59" i="120"/>
  <c r="BR62" i="120"/>
  <c r="BS62" i="120"/>
  <c r="AY61" i="120"/>
  <c r="AZ61" i="120"/>
  <c r="BQ64" i="120"/>
  <c r="BP64" i="120"/>
  <c r="R43" i="132"/>
  <c r="S43" i="132" s="1"/>
  <c r="H43" i="137"/>
  <c r="R43" i="137" s="1"/>
  <c r="S43" i="137" s="1"/>
  <c r="BN174" i="120"/>
  <c r="AW174" i="120"/>
  <c r="AX174" i="120"/>
  <c r="AF174" i="120"/>
  <c r="AE254" i="120" s="1"/>
  <c r="AG174" i="120"/>
  <c r="AF254" i="120" s="1"/>
  <c r="BR172" i="120"/>
  <c r="BS172" i="120"/>
  <c r="AD254" i="120"/>
  <c r="BR169" i="120"/>
  <c r="BS169" i="120"/>
  <c r="BS170" i="120"/>
  <c r="BR170" i="120"/>
  <c r="F48" i="121"/>
  <c r="F48" i="126"/>
  <c r="F48" i="131"/>
  <c r="F48" i="136"/>
  <c r="I15" i="121"/>
  <c r="I15" i="126"/>
  <c r="I15" i="131"/>
  <c r="I15" i="136"/>
  <c r="U107" i="9"/>
  <c r="U108" i="9" s="1"/>
  <c r="Y11" i="9"/>
  <c r="C7" i="9"/>
  <c r="H41" i="13" l="1"/>
  <c r="N254" i="120"/>
  <c r="L176" i="120" s="1"/>
  <c r="N218" i="120"/>
  <c r="L218" i="120"/>
  <c r="BP129" i="120"/>
  <c r="BQ129" i="120"/>
  <c r="BP252" i="120" s="1"/>
  <c r="G38" i="157"/>
  <c r="G47" i="157" s="1"/>
  <c r="F49" i="157"/>
  <c r="AZ37" i="120"/>
  <c r="AG257" i="120"/>
  <c r="AE198" i="120" s="1"/>
  <c r="E23" i="205"/>
  <c r="AW252" i="120"/>
  <c r="AZ18" i="120"/>
  <c r="AZ125" i="120"/>
  <c r="AW248" i="120"/>
  <c r="AE249" i="120"/>
  <c r="AG249" i="120" s="1"/>
  <c r="AE79" i="120" s="1"/>
  <c r="N253" i="120"/>
  <c r="M167" i="120" s="1"/>
  <c r="AD261" i="120"/>
  <c r="AE248" i="120"/>
  <c r="AW253" i="120"/>
  <c r="F51" i="146"/>
  <c r="BP125" i="120"/>
  <c r="BS125" i="120"/>
  <c r="N261" i="120"/>
  <c r="M229" i="120" s="1"/>
  <c r="G43" i="1"/>
  <c r="D44" i="9" s="1"/>
  <c r="F54" i="1"/>
  <c r="F47" i="157"/>
  <c r="N247" i="120"/>
  <c r="M34" i="120" s="1"/>
  <c r="N252" i="120"/>
  <c r="M145" i="120" s="1"/>
  <c r="N250" i="120"/>
  <c r="L101" i="120" s="1"/>
  <c r="AO45" i="1"/>
  <c r="AO48" i="1" s="1"/>
  <c r="AO52" i="1" s="1"/>
  <c r="AA50" i="1"/>
  <c r="AA54" i="1" s="1"/>
  <c r="AB54" i="1" s="1"/>
  <c r="AQ45" i="1"/>
  <c r="U41" i="1"/>
  <c r="D58" i="9" s="1"/>
  <c r="M50" i="1"/>
  <c r="M54" i="1" s="1"/>
  <c r="N54" i="1" s="1"/>
  <c r="F52" i="1"/>
  <c r="M52" i="1"/>
  <c r="N52" i="1" s="1"/>
  <c r="AN52" i="1"/>
  <c r="AY30" i="120"/>
  <c r="AZ30" i="120"/>
  <c r="N167" i="120"/>
  <c r="N248" i="120"/>
  <c r="M57" i="120" s="1"/>
  <c r="AZ149" i="120"/>
  <c r="AY149" i="120"/>
  <c r="BQ149" i="120"/>
  <c r="BP149" i="120"/>
  <c r="BQ30" i="120"/>
  <c r="BP30" i="120"/>
  <c r="AE253" i="120"/>
  <c r="AN50" i="1"/>
  <c r="AQ50" i="1" s="1"/>
  <c r="AQ53" i="1" s="1"/>
  <c r="AG259" i="120"/>
  <c r="AG218" i="120" s="1"/>
  <c r="AW48" i="1"/>
  <c r="AW52" i="1" s="1"/>
  <c r="L188" i="120"/>
  <c r="M188" i="120"/>
  <c r="L255" i="120"/>
  <c r="L263" i="120" s="1"/>
  <c r="AX262" i="120"/>
  <c r="T50" i="1"/>
  <c r="T54" i="1" s="1"/>
  <c r="U54" i="1" s="1"/>
  <c r="U55" i="1" s="1"/>
  <c r="AF208" i="120"/>
  <c r="K263" i="120"/>
  <c r="N249" i="120"/>
  <c r="L79" i="120" s="1"/>
  <c r="AZ20" i="120"/>
  <c r="AY20" i="120"/>
  <c r="BQ20" i="120"/>
  <c r="BP20" i="120"/>
  <c r="BR27" i="120"/>
  <c r="BS27" i="120"/>
  <c r="AE208" i="120"/>
  <c r="L228" i="120"/>
  <c r="N228" i="120"/>
  <c r="M228" i="120"/>
  <c r="M176" i="120"/>
  <c r="AE247" i="120"/>
  <c r="AY252" i="120"/>
  <c r="AG251" i="120"/>
  <c r="AF123" i="120" s="1"/>
  <c r="BR31" i="120"/>
  <c r="BS31" i="120"/>
  <c r="M255" i="120"/>
  <c r="AV52" i="1"/>
  <c r="AV50" i="1"/>
  <c r="AY48" i="1"/>
  <c r="AY52" i="1" s="1"/>
  <c r="D57" i="136"/>
  <c r="S57" i="136" s="1"/>
  <c r="D57" i="131"/>
  <c r="S57" i="131" s="1"/>
  <c r="D57" i="126"/>
  <c r="S57" i="126" s="1"/>
  <c r="D57" i="121"/>
  <c r="S57" i="121" s="1"/>
  <c r="AF253" i="120"/>
  <c r="G17" i="137"/>
  <c r="G16" i="138" s="1"/>
  <c r="G17" i="122"/>
  <c r="G16" i="123" s="1"/>
  <c r="G17" i="132"/>
  <c r="G16" i="133" s="1"/>
  <c r="AZ32" i="120"/>
  <c r="AY32" i="120"/>
  <c r="AZ23" i="120"/>
  <c r="AY23" i="120"/>
  <c r="N176" i="120"/>
  <c r="AY63" i="120"/>
  <c r="G17" i="127"/>
  <c r="G16" i="128" s="1"/>
  <c r="BQ32" i="120"/>
  <c r="BP32" i="120"/>
  <c r="BR18" i="120"/>
  <c r="BS18" i="120"/>
  <c r="AA52" i="1"/>
  <c r="AB52" i="1" s="1"/>
  <c r="AB41" i="1"/>
  <c r="D65" i="9" s="1"/>
  <c r="D65" i="136"/>
  <c r="S65" i="136" s="1"/>
  <c r="D65" i="121"/>
  <c r="S65" i="121" s="1"/>
  <c r="D65" i="131"/>
  <c r="S65" i="131" s="1"/>
  <c r="D65" i="126"/>
  <c r="S65" i="126" s="1"/>
  <c r="H48" i="126"/>
  <c r="H48" i="131"/>
  <c r="H48" i="121"/>
  <c r="H48" i="136"/>
  <c r="BQ23" i="120"/>
  <c r="BP23" i="120"/>
  <c r="AG252" i="120"/>
  <c r="AG145" i="120" s="1"/>
  <c r="AZ231" i="120"/>
  <c r="AY262" i="120" s="1"/>
  <c r="AY260" i="120"/>
  <c r="AG256" i="120"/>
  <c r="AE188" i="120" s="1"/>
  <c r="AG262" i="120"/>
  <c r="AG237" i="120" s="1"/>
  <c r="BN11" i="120"/>
  <c r="BM11" i="120"/>
  <c r="T11" i="9"/>
  <c r="T107" i="9" s="1"/>
  <c r="T108" i="9" s="1"/>
  <c r="B94" i="60"/>
  <c r="H40" i="13"/>
  <c r="H43" i="13" s="1"/>
  <c r="E43" i="13"/>
  <c r="AZ29" i="120"/>
  <c r="AY29" i="120"/>
  <c r="AF247" i="120"/>
  <c r="BQ29" i="120"/>
  <c r="BP29" i="120"/>
  <c r="AF198" i="120"/>
  <c r="AG198" i="120"/>
  <c r="F43" i="13"/>
  <c r="AZ24" i="120"/>
  <c r="AY24" i="120"/>
  <c r="AZ85" i="120"/>
  <c r="AY250" i="120" s="1"/>
  <c r="AY85" i="120"/>
  <c r="AX250" i="120" s="1"/>
  <c r="BQ41" i="120"/>
  <c r="BP248" i="120" s="1"/>
  <c r="BP41" i="120"/>
  <c r="AZ60" i="120"/>
  <c r="AY249" i="120" s="1"/>
  <c r="AY60" i="120"/>
  <c r="BQ108" i="120"/>
  <c r="BP108" i="120"/>
  <c r="BR19" i="120"/>
  <c r="BS19" i="120" s="1"/>
  <c r="S82" i="138"/>
  <c r="S81" i="138"/>
  <c r="AW250" i="120"/>
  <c r="BQ24" i="120"/>
  <c r="BP24" i="120"/>
  <c r="BS33" i="120"/>
  <c r="BR33" i="120"/>
  <c r="BR17" i="120"/>
  <c r="BS17" i="120" s="1"/>
  <c r="BP60" i="120"/>
  <c r="BQ60" i="120"/>
  <c r="BP249" i="120" s="1"/>
  <c r="AZ108" i="120"/>
  <c r="AY251" i="120" s="1"/>
  <c r="AY108" i="120"/>
  <c r="AX251" i="120" s="1"/>
  <c r="S81" i="123"/>
  <c r="S82" i="123"/>
  <c r="AW249" i="120"/>
  <c r="N251" i="120"/>
  <c r="N123" i="120" s="1"/>
  <c r="AZ28" i="120"/>
  <c r="AY28" i="120"/>
  <c r="BQ85" i="120"/>
  <c r="BP250" i="120" s="1"/>
  <c r="BP85" i="120"/>
  <c r="BS25" i="120"/>
  <c r="BR25" i="120"/>
  <c r="E31" i="122"/>
  <c r="S31" i="122" s="1"/>
  <c r="E31" i="137"/>
  <c r="S31" i="137" s="1"/>
  <c r="E31" i="127"/>
  <c r="S31" i="127" s="1"/>
  <c r="E31" i="132"/>
  <c r="S31" i="132" s="1"/>
  <c r="AZ41" i="120"/>
  <c r="AY248" i="120" s="1"/>
  <c r="AY41" i="120"/>
  <c r="AX248" i="120" s="1"/>
  <c r="BQ151" i="120"/>
  <c r="BP151" i="120"/>
  <c r="AW247" i="120"/>
  <c r="E23" i="122"/>
  <c r="S23" i="122" s="1"/>
  <c r="E23" i="137"/>
  <c r="S23" i="137" s="1"/>
  <c r="E23" i="127"/>
  <c r="S23" i="127" s="1"/>
  <c r="E23" i="132"/>
  <c r="S23" i="132" s="1"/>
  <c r="S82" i="128"/>
  <c r="S81" i="128"/>
  <c r="AX260" i="120"/>
  <c r="BQ28" i="120"/>
  <c r="BP28" i="120"/>
  <c r="AB53" i="1"/>
  <c r="AY151" i="120"/>
  <c r="AZ151" i="120"/>
  <c r="AH53" i="1"/>
  <c r="AH51" i="1"/>
  <c r="AI42" i="1"/>
  <c r="L167" i="120"/>
  <c r="S82" i="133"/>
  <c r="S81" i="133"/>
  <c r="BR26" i="120"/>
  <c r="BS26" i="120"/>
  <c r="AX252" i="120"/>
  <c r="AZ252" i="120" s="1"/>
  <c r="AX145" i="120" s="1"/>
  <c r="BR105" i="120"/>
  <c r="BS105" i="120"/>
  <c r="BR103" i="120"/>
  <c r="BS103" i="120"/>
  <c r="BR107" i="120"/>
  <c r="BS107" i="120"/>
  <c r="G61" i="129"/>
  <c r="G61" i="124"/>
  <c r="G61" i="134"/>
  <c r="G61" i="139"/>
  <c r="E61" i="139"/>
  <c r="E61" i="134"/>
  <c r="E61" i="129"/>
  <c r="E61" i="124"/>
  <c r="H61" i="139"/>
  <c r="H61" i="129"/>
  <c r="H61" i="124"/>
  <c r="H61" i="134"/>
  <c r="F61" i="139"/>
  <c r="F61" i="134"/>
  <c r="F61" i="129"/>
  <c r="F61" i="124"/>
  <c r="D51" i="9"/>
  <c r="N50" i="1"/>
  <c r="AE228" i="120"/>
  <c r="BR201" i="120"/>
  <c r="BS201" i="120"/>
  <c r="AZ257" i="120"/>
  <c r="AX198" i="120" s="1"/>
  <c r="BR181" i="120"/>
  <c r="BS181" i="120"/>
  <c r="BR231" i="120"/>
  <c r="BQ262" i="120" s="1"/>
  <c r="BP262" i="120"/>
  <c r="AZ259" i="120"/>
  <c r="AX218" i="120" s="1"/>
  <c r="AY258" i="120"/>
  <c r="AE261" i="120"/>
  <c r="AW261" i="120"/>
  <c r="AY256" i="120"/>
  <c r="AF228" i="120"/>
  <c r="BR190" i="120"/>
  <c r="BQ257" i="120" s="1"/>
  <c r="BS190" i="120"/>
  <c r="BR257" i="120" s="1"/>
  <c r="BP257" i="120"/>
  <c r="BR220" i="120"/>
  <c r="BP260" i="120"/>
  <c r="BS220" i="120"/>
  <c r="BR210" i="120"/>
  <c r="BQ259" i="120" s="1"/>
  <c r="BS210" i="120"/>
  <c r="BR259" i="120" s="1"/>
  <c r="BP259" i="120"/>
  <c r="BR200" i="120"/>
  <c r="BP258" i="120"/>
  <c r="BS200" i="120"/>
  <c r="BR180" i="120"/>
  <c r="BS180" i="120"/>
  <c r="BP256" i="120"/>
  <c r="BR221" i="120"/>
  <c r="BS221" i="120"/>
  <c r="Q36" i="137"/>
  <c r="Q25" i="137"/>
  <c r="Q33" i="137"/>
  <c r="Q21" i="137"/>
  <c r="Q29" i="137"/>
  <c r="Q43" i="137"/>
  <c r="Q40" i="137"/>
  <c r="AX258" i="120"/>
  <c r="AF261" i="120"/>
  <c r="AX256" i="120"/>
  <c r="BR175" i="120"/>
  <c r="BS175" i="120"/>
  <c r="N229" i="120"/>
  <c r="BR84" i="120"/>
  <c r="BS84" i="120"/>
  <c r="BR86" i="120"/>
  <c r="BS86" i="120"/>
  <c r="BR82" i="120"/>
  <c r="BS82" i="120"/>
  <c r="AG250" i="120"/>
  <c r="AE101" i="120" s="1"/>
  <c r="E49" i="139"/>
  <c r="E49" i="134"/>
  <c r="E49" i="129"/>
  <c r="E49" i="124"/>
  <c r="F49" i="129"/>
  <c r="F49" i="124"/>
  <c r="F49" i="139"/>
  <c r="F49" i="134"/>
  <c r="H49" i="124"/>
  <c r="H49" i="129"/>
  <c r="H49" i="139"/>
  <c r="H49" i="134"/>
  <c r="G49" i="139"/>
  <c r="G49" i="134"/>
  <c r="G49" i="124"/>
  <c r="G49" i="129"/>
  <c r="AU46" i="120"/>
  <c r="AW46" i="120" s="1"/>
  <c r="BN46" i="120"/>
  <c r="BP46" i="120" s="1"/>
  <c r="K46" i="120"/>
  <c r="AB46" i="120"/>
  <c r="AD46" i="120" s="1"/>
  <c r="BR42" i="120"/>
  <c r="BS42" i="120"/>
  <c r="AG248" i="120"/>
  <c r="AE57" i="120" s="1"/>
  <c r="BS37" i="120"/>
  <c r="BR37" i="120"/>
  <c r="BS39" i="120"/>
  <c r="BR39" i="120"/>
  <c r="BR130" i="120"/>
  <c r="BS130" i="120"/>
  <c r="BR147" i="120"/>
  <c r="BS147" i="120"/>
  <c r="BR128" i="120"/>
  <c r="BS128" i="120"/>
  <c r="BS148" i="120"/>
  <c r="BR148" i="120"/>
  <c r="BR126" i="120"/>
  <c r="BS126" i="120"/>
  <c r="BS152" i="120"/>
  <c r="BR152" i="120"/>
  <c r="BR64" i="120"/>
  <c r="BS64" i="120"/>
  <c r="BS61" i="120"/>
  <c r="BR61" i="120"/>
  <c r="BS63" i="120"/>
  <c r="BR63" i="120"/>
  <c r="BS59" i="120"/>
  <c r="BR59" i="120"/>
  <c r="D72" i="136"/>
  <c r="S72" i="136" s="1"/>
  <c r="D72" i="131"/>
  <c r="S72" i="131" s="1"/>
  <c r="D72" i="126"/>
  <c r="S72" i="126" s="1"/>
  <c r="D72" i="121"/>
  <c r="S72" i="121" s="1"/>
  <c r="AD255" i="120"/>
  <c r="AG254" i="120"/>
  <c r="AF176" i="120" s="1"/>
  <c r="M263" i="120"/>
  <c r="AF255" i="120"/>
  <c r="AY174" i="120"/>
  <c r="AX254" i="120" s="1"/>
  <c r="AZ174" i="120"/>
  <c r="AY254" i="120" s="1"/>
  <c r="AW254" i="120"/>
  <c r="BQ174" i="120"/>
  <c r="BP174" i="120"/>
  <c r="G13" i="127"/>
  <c r="F12" i="128" s="1"/>
  <c r="G13" i="129" s="1"/>
  <c r="G13" i="132"/>
  <c r="F12" i="133" s="1"/>
  <c r="G13" i="134" s="1"/>
  <c r="G13" i="137"/>
  <c r="F12" i="138" s="1"/>
  <c r="G13" i="139" s="1"/>
  <c r="G13" i="122"/>
  <c r="F12" i="123" s="1"/>
  <c r="G13" i="124" s="1"/>
  <c r="F17" i="137"/>
  <c r="F16" i="138" s="1"/>
  <c r="F17" i="127"/>
  <c r="F16" i="128" s="1"/>
  <c r="F17" i="122"/>
  <c r="F16" i="123" s="1"/>
  <c r="F17" i="132"/>
  <c r="F16" i="133" s="1"/>
  <c r="Y107" i="9"/>
  <c r="Y108" i="9" s="1"/>
  <c r="AC11" i="9"/>
  <c r="L229" i="120" l="1"/>
  <c r="M101" i="120"/>
  <c r="F23" i="205"/>
  <c r="F24" i="205" s="1"/>
  <c r="E24" i="205"/>
  <c r="AX253" i="120"/>
  <c r="N101" i="120"/>
  <c r="BR129" i="120"/>
  <c r="BQ252" i="120" s="1"/>
  <c r="BS129" i="120"/>
  <c r="L57" i="120"/>
  <c r="N255" i="120"/>
  <c r="L177" i="120" s="1"/>
  <c r="W25" i="154"/>
  <c r="V25" i="154" s="1"/>
  <c r="AZ262" i="120"/>
  <c r="AZ237" i="120" s="1"/>
  <c r="AE255" i="120"/>
  <c r="L145" i="120"/>
  <c r="N145" i="120"/>
  <c r="G49" i="157"/>
  <c r="BP253" i="120"/>
  <c r="N34" i="120"/>
  <c r="BQ258" i="120"/>
  <c r="L34" i="120"/>
  <c r="AO50" i="1"/>
  <c r="AO53" i="1" s="1"/>
  <c r="BR258" i="120"/>
  <c r="AN53" i="1"/>
  <c r="AE218" i="120"/>
  <c r="U50" i="1"/>
  <c r="U56" i="1" s="1"/>
  <c r="G56" i="1"/>
  <c r="G54" i="1"/>
  <c r="G52" i="1"/>
  <c r="AF188" i="120"/>
  <c r="N57" i="120"/>
  <c r="BR149" i="120"/>
  <c r="BS149" i="120"/>
  <c r="AZ198" i="120"/>
  <c r="M79" i="120"/>
  <c r="AY253" i="120"/>
  <c r="AY255" i="120" s="1"/>
  <c r="AX249" i="120"/>
  <c r="AZ249" i="120" s="1"/>
  <c r="AX79" i="120" s="1"/>
  <c r="AE123" i="120"/>
  <c r="N79" i="120"/>
  <c r="BS30" i="120"/>
  <c r="BR30" i="120"/>
  <c r="AZ260" i="120"/>
  <c r="AZ228" i="120" s="1"/>
  <c r="AG253" i="120"/>
  <c r="AG167" i="120" s="1"/>
  <c r="AF218" i="120"/>
  <c r="AG123" i="120"/>
  <c r="AG188" i="120"/>
  <c r="AA55" i="1"/>
  <c r="AA56" i="1" s="1"/>
  <c r="AB55" i="1"/>
  <c r="AB50" i="1"/>
  <c r="T55" i="1"/>
  <c r="T56" i="1" s="1"/>
  <c r="AG247" i="120"/>
  <c r="AG34" i="120" s="1"/>
  <c r="AE145" i="120"/>
  <c r="AF145" i="120"/>
  <c r="M55" i="1"/>
  <c r="M56" i="1" s="1"/>
  <c r="AF237" i="120"/>
  <c r="BS20" i="120"/>
  <c r="BR20" i="120"/>
  <c r="N55" i="1"/>
  <c r="N56" i="1" s="1"/>
  <c r="AX247" i="120"/>
  <c r="AZ250" i="120"/>
  <c r="AX101" i="120" s="1"/>
  <c r="AW50" i="1"/>
  <c r="AW53" i="1" s="1"/>
  <c r="AV53" i="1"/>
  <c r="AY50" i="1"/>
  <c r="AY53" i="1" s="1"/>
  <c r="BR256" i="120"/>
  <c r="E27" i="132"/>
  <c r="S27" i="132" s="1"/>
  <c r="E27" i="137"/>
  <c r="S27" i="137" s="1"/>
  <c r="E27" i="127"/>
  <c r="S27" i="127" s="1"/>
  <c r="E27" i="122"/>
  <c r="S27" i="122" s="1"/>
  <c r="M123" i="120"/>
  <c r="AY247" i="120"/>
  <c r="BQ11" i="120"/>
  <c r="BP11" i="120"/>
  <c r="BR23" i="120"/>
  <c r="BS23" i="120"/>
  <c r="E35" i="132"/>
  <c r="S35" i="132" s="1"/>
  <c r="E35" i="137"/>
  <c r="S35" i="137" s="1"/>
  <c r="E35" i="127"/>
  <c r="S35" i="127" s="1"/>
  <c r="E35" i="122"/>
  <c r="S35" i="122" s="1"/>
  <c r="AE237" i="120"/>
  <c r="H17" i="132"/>
  <c r="H16" i="133" s="1"/>
  <c r="H17" i="127"/>
  <c r="H16" i="128" s="1"/>
  <c r="H17" i="137"/>
  <c r="H16" i="138" s="1"/>
  <c r="H17" i="122"/>
  <c r="H16" i="123" s="1"/>
  <c r="BS32" i="120"/>
  <c r="BR32" i="120"/>
  <c r="I48" i="126"/>
  <c r="I48" i="136"/>
  <c r="I48" i="131"/>
  <c r="I48" i="121"/>
  <c r="AG176" i="120"/>
  <c r="BR252" i="120"/>
  <c r="AZ248" i="120"/>
  <c r="AZ57" i="120" s="1"/>
  <c r="X11" i="9"/>
  <c r="X107" i="9" s="1"/>
  <c r="X108" i="9" s="1"/>
  <c r="B95" i="60"/>
  <c r="D98" i="9"/>
  <c r="F15" i="142"/>
  <c r="D92" i="9"/>
  <c r="D86" i="9"/>
  <c r="D95" i="9"/>
  <c r="D89" i="9"/>
  <c r="BS29" i="120"/>
  <c r="BR29" i="120"/>
  <c r="D35" i="123"/>
  <c r="D35" i="138"/>
  <c r="D35" i="128"/>
  <c r="D35" i="133"/>
  <c r="AZ251" i="120"/>
  <c r="AZ123" i="120" s="1"/>
  <c r="D72" i="9"/>
  <c r="AI51" i="1"/>
  <c r="BR28" i="120"/>
  <c r="BS28" i="120"/>
  <c r="BR24" i="120"/>
  <c r="BS24" i="120"/>
  <c r="H82" i="134"/>
  <c r="H82" i="124"/>
  <c r="H82" i="139"/>
  <c r="H82" i="129"/>
  <c r="AH55" i="1"/>
  <c r="AI55" i="1" s="1"/>
  <c r="BR60" i="120"/>
  <c r="BQ249" i="120" s="1"/>
  <c r="BS60" i="120"/>
  <c r="BR249" i="120" s="1"/>
  <c r="E82" i="134"/>
  <c r="E82" i="124"/>
  <c r="E82" i="129"/>
  <c r="E82" i="139"/>
  <c r="F82" i="134"/>
  <c r="F82" i="139"/>
  <c r="F82" i="124"/>
  <c r="F82" i="129"/>
  <c r="L123" i="120"/>
  <c r="AI53" i="1"/>
  <c r="BS85" i="120"/>
  <c r="BR250" i="120" s="1"/>
  <c r="BR85" i="120"/>
  <c r="BQ250" i="120" s="1"/>
  <c r="BS41" i="120"/>
  <c r="BR248" i="120" s="1"/>
  <c r="BR41" i="120"/>
  <c r="BQ248" i="120" s="1"/>
  <c r="AZ218" i="120"/>
  <c r="BQ256" i="120"/>
  <c r="AY218" i="120"/>
  <c r="BR151" i="120"/>
  <c r="BS151" i="120"/>
  <c r="BR253" i="120" s="1"/>
  <c r="BP247" i="120"/>
  <c r="G82" i="124"/>
  <c r="G82" i="134"/>
  <c r="G82" i="139"/>
  <c r="G82" i="129"/>
  <c r="BS108" i="120"/>
  <c r="BR251" i="120" s="1"/>
  <c r="BR108" i="120"/>
  <c r="BQ251" i="120" s="1"/>
  <c r="BP251" i="120"/>
  <c r="D56" i="123"/>
  <c r="D56" i="138"/>
  <c r="D56" i="128"/>
  <c r="D56" i="133"/>
  <c r="I61" i="124"/>
  <c r="I61" i="134"/>
  <c r="I61" i="129"/>
  <c r="I61" i="139"/>
  <c r="BS231" i="120"/>
  <c r="BR262" i="120" s="1"/>
  <c r="BS262" i="120" s="1"/>
  <c r="BS237" i="120" s="1"/>
  <c r="AY198" i="120"/>
  <c r="AX261" i="120"/>
  <c r="BR260" i="120"/>
  <c r="BQ260" i="120"/>
  <c r="BS257" i="120"/>
  <c r="BQ198" i="120" s="1"/>
  <c r="AY261" i="120"/>
  <c r="AZ256" i="120"/>
  <c r="AX188" i="120" s="1"/>
  <c r="AZ258" i="120"/>
  <c r="AX208" i="120" s="1"/>
  <c r="BP261" i="120"/>
  <c r="BS259" i="120"/>
  <c r="BS218" i="120" s="1"/>
  <c r="AG261" i="120"/>
  <c r="AE229" i="120" s="1"/>
  <c r="AG101" i="120"/>
  <c r="AF101" i="120"/>
  <c r="I49" i="124"/>
  <c r="I49" i="134"/>
  <c r="I49" i="129"/>
  <c r="I49" i="139"/>
  <c r="D38" i="133"/>
  <c r="D38" i="128"/>
  <c r="D38" i="138"/>
  <c r="D38" i="123"/>
  <c r="AG57" i="120"/>
  <c r="AF57" i="120"/>
  <c r="AE176" i="120"/>
  <c r="AZ145" i="120"/>
  <c r="AY145" i="120"/>
  <c r="AG79" i="120"/>
  <c r="AF79" i="120"/>
  <c r="D41" i="138"/>
  <c r="D41" i="128"/>
  <c r="D41" i="133"/>
  <c r="D41" i="123"/>
  <c r="D17" i="138"/>
  <c r="D17" i="128"/>
  <c r="D17" i="133"/>
  <c r="D17" i="123"/>
  <c r="D92" i="138"/>
  <c r="D92" i="128"/>
  <c r="D92" i="123"/>
  <c r="D92" i="133"/>
  <c r="D26" i="133"/>
  <c r="D26" i="123"/>
  <c r="D26" i="138"/>
  <c r="D26" i="128"/>
  <c r="D83" i="133"/>
  <c r="D83" i="123"/>
  <c r="D83" i="138"/>
  <c r="D83" i="128"/>
  <c r="D62" i="138"/>
  <c r="D62" i="128"/>
  <c r="D62" i="133"/>
  <c r="D62" i="123"/>
  <c r="E42" i="127"/>
  <c r="S42" i="127" s="1"/>
  <c r="E42" i="122"/>
  <c r="S42" i="122" s="1"/>
  <c r="E42" i="137"/>
  <c r="S42" i="137" s="1"/>
  <c r="E42" i="132"/>
  <c r="S42" i="132" s="1"/>
  <c r="D53" i="138"/>
  <c r="D53" i="128"/>
  <c r="D53" i="133"/>
  <c r="D53" i="123"/>
  <c r="D89" i="123"/>
  <c r="D89" i="128"/>
  <c r="D89" i="133"/>
  <c r="D89" i="138"/>
  <c r="D86" i="138"/>
  <c r="D86" i="133"/>
  <c r="D86" i="128"/>
  <c r="D86" i="123"/>
  <c r="D74" i="138"/>
  <c r="D74" i="128"/>
  <c r="D74" i="133"/>
  <c r="D74" i="123"/>
  <c r="D29" i="138"/>
  <c r="D29" i="128"/>
  <c r="D29" i="123"/>
  <c r="D29" i="133"/>
  <c r="D65" i="138"/>
  <c r="D65" i="128"/>
  <c r="D65" i="133"/>
  <c r="D65" i="123"/>
  <c r="D50" i="138"/>
  <c r="D50" i="128"/>
  <c r="D50" i="123"/>
  <c r="D50" i="133"/>
  <c r="D71" i="133"/>
  <c r="D71" i="123"/>
  <c r="D71" i="138"/>
  <c r="D71" i="128"/>
  <c r="BR174" i="120"/>
  <c r="BQ254" i="120" s="1"/>
  <c r="BS174" i="120"/>
  <c r="BR254" i="120" s="1"/>
  <c r="BP254" i="120"/>
  <c r="AF263" i="120"/>
  <c r="AD263" i="120"/>
  <c r="AG255" i="120"/>
  <c r="AG177" i="120" s="1"/>
  <c r="AW255" i="120"/>
  <c r="AZ254" i="120"/>
  <c r="AZ176" i="120" s="1"/>
  <c r="N263" i="120"/>
  <c r="L239" i="120" s="1"/>
  <c r="AE263" i="120"/>
  <c r="AC107" i="9"/>
  <c r="AC108" i="9" s="1"/>
  <c r="AG11" i="9"/>
  <c r="G52" i="157" l="1"/>
  <c r="G53" i="157" s="1"/>
  <c r="N177" i="120"/>
  <c r="M177" i="120"/>
  <c r="F27" i="205"/>
  <c r="F28" i="205" s="1"/>
  <c r="G28" i="142" s="1"/>
  <c r="G29" i="142" s="1"/>
  <c r="AX237" i="120"/>
  <c r="AY237" i="120"/>
  <c r="G15" i="142"/>
  <c r="W19" i="154"/>
  <c r="V19" i="154" s="1"/>
  <c r="BS258" i="120"/>
  <c r="BR208" i="120" s="1"/>
  <c r="F52" i="157"/>
  <c r="AY101" i="120"/>
  <c r="AZ101" i="120"/>
  <c r="AY228" i="120"/>
  <c r="AX228" i="120"/>
  <c r="AZ253" i="120"/>
  <c r="AY167" i="120" s="1"/>
  <c r="BQ253" i="120"/>
  <c r="BS253" i="120" s="1"/>
  <c r="BQ167" i="120" s="1"/>
  <c r="G57" i="1"/>
  <c r="G58" i="1" s="1"/>
  <c r="F57" i="1"/>
  <c r="AF34" i="120"/>
  <c r="AE34" i="120"/>
  <c r="AF167" i="120"/>
  <c r="AZ247" i="120"/>
  <c r="AX34" i="120" s="1"/>
  <c r="AX255" i="120"/>
  <c r="AX263" i="120" s="1"/>
  <c r="BS256" i="120"/>
  <c r="BQ188" i="120" s="1"/>
  <c r="AE167" i="120"/>
  <c r="BS252" i="120"/>
  <c r="BQ145" i="120" s="1"/>
  <c r="AB56" i="1"/>
  <c r="AH56" i="1"/>
  <c r="AH57" i="1" s="1"/>
  <c r="AY57" i="120"/>
  <c r="AX57" i="120"/>
  <c r="AY123" i="120"/>
  <c r="AX123" i="120"/>
  <c r="BS249" i="120"/>
  <c r="BS79" i="120" s="1"/>
  <c r="BQ218" i="120"/>
  <c r="AI56" i="1"/>
  <c r="AI57" i="1" s="1"/>
  <c r="BQ247" i="120"/>
  <c r="BQ208" i="120"/>
  <c r="BS250" i="120"/>
  <c r="BR101" i="120" s="1"/>
  <c r="BS260" i="120"/>
  <c r="BQ228" i="120" s="1"/>
  <c r="J48" i="131"/>
  <c r="J48" i="136"/>
  <c r="J48" i="126"/>
  <c r="J48" i="121"/>
  <c r="AB11" i="9"/>
  <c r="AB107" i="9" s="1"/>
  <c r="AB108" i="9" s="1"/>
  <c r="B96" i="60"/>
  <c r="I17" i="132"/>
  <c r="I16" i="133" s="1"/>
  <c r="I17" i="127"/>
  <c r="I16" i="128" s="1"/>
  <c r="I17" i="137"/>
  <c r="I16" i="138" s="1"/>
  <c r="I17" i="122"/>
  <c r="I16" i="123" s="1"/>
  <c r="BR247" i="120"/>
  <c r="D32" i="123"/>
  <c r="S34" i="123" s="1"/>
  <c r="D32" i="128"/>
  <c r="S33" i="128" s="1"/>
  <c r="D16" i="9"/>
  <c r="E22" i="127"/>
  <c r="D32" i="138"/>
  <c r="S34" i="138" s="1"/>
  <c r="D32" i="133"/>
  <c r="S33" i="133" s="1"/>
  <c r="S36" i="138"/>
  <c r="S37" i="138"/>
  <c r="S37" i="133"/>
  <c r="S36" i="133"/>
  <c r="S36" i="123"/>
  <c r="S37" i="123"/>
  <c r="S36" i="128"/>
  <c r="S37" i="128"/>
  <c r="AZ261" i="120"/>
  <c r="AX229" i="120" s="1"/>
  <c r="C13" i="126"/>
  <c r="I82" i="139"/>
  <c r="D68" i="123"/>
  <c r="D68" i="128"/>
  <c r="D68" i="133"/>
  <c r="D68" i="138"/>
  <c r="BS251" i="120"/>
  <c r="BQ123" i="120" s="1"/>
  <c r="I82" i="129"/>
  <c r="AY176" i="120"/>
  <c r="I82" i="124"/>
  <c r="E34" i="127"/>
  <c r="AY79" i="120"/>
  <c r="D26" i="9"/>
  <c r="BS198" i="120"/>
  <c r="BR218" i="120"/>
  <c r="BQ261" i="120"/>
  <c r="I82" i="134"/>
  <c r="S58" i="133"/>
  <c r="S57" i="133"/>
  <c r="S57" i="138"/>
  <c r="S58" i="138"/>
  <c r="S58" i="128"/>
  <c r="S57" i="128"/>
  <c r="S57" i="123"/>
  <c r="S58" i="123"/>
  <c r="D44" i="138"/>
  <c r="D44" i="128"/>
  <c r="D44" i="133"/>
  <c r="D44" i="123"/>
  <c r="AZ208" i="120"/>
  <c r="AY208" i="120"/>
  <c r="AZ188" i="120"/>
  <c r="BS208" i="120"/>
  <c r="BR237" i="120"/>
  <c r="BQ237" i="120"/>
  <c r="AF229" i="120"/>
  <c r="BR198" i="120"/>
  <c r="BR261" i="120"/>
  <c r="AG229" i="120"/>
  <c r="AY188" i="120"/>
  <c r="S39" i="123"/>
  <c r="S40" i="123"/>
  <c r="S40" i="138"/>
  <c r="S39" i="138"/>
  <c r="S39" i="128"/>
  <c r="S40" i="128"/>
  <c r="S40" i="133"/>
  <c r="S39" i="133"/>
  <c r="D20" i="138"/>
  <c r="D20" i="123"/>
  <c r="D20" i="133"/>
  <c r="D20" i="128"/>
  <c r="BS248" i="120"/>
  <c r="BQ57" i="120" s="1"/>
  <c r="N239" i="120"/>
  <c r="AZ79" i="120"/>
  <c r="S52" i="128"/>
  <c r="S51" i="128"/>
  <c r="S31" i="128"/>
  <c r="S30" i="128"/>
  <c r="S76" i="128"/>
  <c r="S75" i="128"/>
  <c r="S88" i="123"/>
  <c r="S87" i="123"/>
  <c r="S88" i="133"/>
  <c r="S87" i="133"/>
  <c r="S88" i="138"/>
  <c r="S87" i="138"/>
  <c r="S91" i="133"/>
  <c r="S90" i="133"/>
  <c r="S91" i="123"/>
  <c r="S90" i="123"/>
  <c r="S55" i="133"/>
  <c r="S54" i="133"/>
  <c r="S55" i="128"/>
  <c r="S54" i="128"/>
  <c r="S64" i="138"/>
  <c r="S63" i="138"/>
  <c r="S85" i="138"/>
  <c r="S84" i="138"/>
  <c r="S84" i="123"/>
  <c r="S85" i="123"/>
  <c r="S28" i="138"/>
  <c r="S27" i="138"/>
  <c r="S28" i="133"/>
  <c r="S27" i="133"/>
  <c r="S94" i="133"/>
  <c r="S93" i="133"/>
  <c r="S93" i="128"/>
  <c r="S94" i="128"/>
  <c r="S93" i="138"/>
  <c r="S94" i="138"/>
  <c r="S19" i="123"/>
  <c r="S18" i="123"/>
  <c r="S18" i="128"/>
  <c r="S19" i="128"/>
  <c r="S42" i="128"/>
  <c r="S43" i="128"/>
  <c r="S73" i="133"/>
  <c r="S72" i="133"/>
  <c r="S52" i="133"/>
  <c r="S51" i="133"/>
  <c r="S66" i="123"/>
  <c r="S67" i="123"/>
  <c r="S67" i="128"/>
  <c r="S66" i="128"/>
  <c r="S76" i="123"/>
  <c r="S75" i="123"/>
  <c r="S73" i="128"/>
  <c r="S72" i="128"/>
  <c r="S73" i="138"/>
  <c r="S72" i="138"/>
  <c r="S73" i="123"/>
  <c r="S72" i="123"/>
  <c r="S52" i="123"/>
  <c r="S51" i="123"/>
  <c r="S52" i="138"/>
  <c r="S51" i="138"/>
  <c r="S67" i="133"/>
  <c r="S66" i="133"/>
  <c r="S67" i="138"/>
  <c r="S66" i="138"/>
  <c r="S30" i="133"/>
  <c r="S31" i="133"/>
  <c r="S30" i="123"/>
  <c r="S31" i="123"/>
  <c r="S30" i="138"/>
  <c r="S31" i="138"/>
  <c r="S76" i="133"/>
  <c r="S75" i="133"/>
  <c r="S76" i="138"/>
  <c r="S75" i="138"/>
  <c r="S88" i="128"/>
  <c r="S87" i="128"/>
  <c r="E41" i="127"/>
  <c r="E41" i="137"/>
  <c r="E41" i="132"/>
  <c r="E41" i="122"/>
  <c r="H41" i="122" s="1"/>
  <c r="S91" i="138"/>
  <c r="S90" i="138"/>
  <c r="S91" i="128"/>
  <c r="S90" i="128"/>
  <c r="E30" i="137"/>
  <c r="E30" i="132"/>
  <c r="E30" i="122"/>
  <c r="H30" i="122" s="1"/>
  <c r="R30" i="122" s="1"/>
  <c r="S30" i="122" s="1"/>
  <c r="E30" i="127"/>
  <c r="S55" i="123"/>
  <c r="S54" i="123"/>
  <c r="S55" i="138"/>
  <c r="S54" i="138"/>
  <c r="S63" i="123"/>
  <c r="S64" i="123"/>
  <c r="S64" i="133"/>
  <c r="S63" i="133"/>
  <c r="S64" i="128"/>
  <c r="S63" i="128"/>
  <c r="S84" i="128"/>
  <c r="S85" i="128"/>
  <c r="S85" i="133"/>
  <c r="S84" i="133"/>
  <c r="S28" i="128"/>
  <c r="S27" i="128"/>
  <c r="S27" i="123"/>
  <c r="S28" i="123"/>
  <c r="S93" i="123"/>
  <c r="S94" i="123"/>
  <c r="S19" i="133"/>
  <c r="S18" i="133"/>
  <c r="S19" i="138"/>
  <c r="S18" i="138"/>
  <c r="S43" i="123"/>
  <c r="S42" i="123"/>
  <c r="S43" i="133"/>
  <c r="S42" i="133"/>
  <c r="S43" i="138"/>
  <c r="S42" i="138"/>
  <c r="AF177" i="120"/>
  <c r="AX176" i="120"/>
  <c r="AE177" i="120"/>
  <c r="AG263" i="120"/>
  <c r="AE239" i="120" s="1"/>
  <c r="M239" i="120"/>
  <c r="BR255" i="120"/>
  <c r="AW263" i="120"/>
  <c r="AY263" i="120"/>
  <c r="BS254" i="120"/>
  <c r="BR176" i="120" s="1"/>
  <c r="BP255" i="120"/>
  <c r="AG107" i="9"/>
  <c r="AG108" i="9" s="1"/>
  <c r="AK11" i="9"/>
  <c r="W21" i="154" l="1"/>
  <c r="V21" i="154" s="1"/>
  <c r="AZ34" i="120"/>
  <c r="F53" i="157"/>
  <c r="F17" i="142" s="1"/>
  <c r="G17" i="142" s="1"/>
  <c r="F58" i="1"/>
  <c r="F16" i="142" s="1"/>
  <c r="G16" i="142" s="1"/>
  <c r="W20" i="154"/>
  <c r="V20" i="154" s="1"/>
  <c r="BQ255" i="120"/>
  <c r="BS255" i="120" s="1"/>
  <c r="BR177" i="120" s="1"/>
  <c r="AZ255" i="120"/>
  <c r="AY177" i="120" s="1"/>
  <c r="AX167" i="120"/>
  <c r="AY34" i="120"/>
  <c r="AZ167" i="120"/>
  <c r="BS145" i="120"/>
  <c r="BS247" i="120"/>
  <c r="BQ34" i="120" s="1"/>
  <c r="BS188" i="120"/>
  <c r="BR145" i="120"/>
  <c r="BR188" i="120"/>
  <c r="AY229" i="120"/>
  <c r="BS101" i="120"/>
  <c r="BQ101" i="120"/>
  <c r="BQ79" i="120"/>
  <c r="BR79" i="120"/>
  <c r="BS228" i="120"/>
  <c r="BR228" i="120"/>
  <c r="E26" i="132"/>
  <c r="H26" i="132" s="1"/>
  <c r="K26" i="132" s="1"/>
  <c r="E26" i="127"/>
  <c r="H26" i="127" s="1"/>
  <c r="E26" i="137"/>
  <c r="H26" i="137" s="1"/>
  <c r="E26" i="122"/>
  <c r="H26" i="122" s="1"/>
  <c r="R26" i="122" s="1"/>
  <c r="S26" i="122" s="1"/>
  <c r="AZ229" i="120"/>
  <c r="BR123" i="120"/>
  <c r="S33" i="123"/>
  <c r="AF11" i="9"/>
  <c r="AF107" i="9" s="1"/>
  <c r="AF108" i="9" s="1"/>
  <c r="B97" i="60"/>
  <c r="BS167" i="120"/>
  <c r="K48" i="121"/>
  <c r="K48" i="136"/>
  <c r="K48" i="126"/>
  <c r="K48" i="131"/>
  <c r="J17" i="122"/>
  <c r="J16" i="123" s="1"/>
  <c r="J17" i="132"/>
  <c r="J16" i="133" s="1"/>
  <c r="J17" i="127"/>
  <c r="J16" i="128" s="1"/>
  <c r="J17" i="137"/>
  <c r="J16" i="138" s="1"/>
  <c r="E22" i="137"/>
  <c r="H22" i="137" s="1"/>
  <c r="K22" i="137" s="1"/>
  <c r="S34" i="133"/>
  <c r="S34" i="128"/>
  <c r="E22" i="132"/>
  <c r="H22" i="132" s="1"/>
  <c r="S33" i="138"/>
  <c r="E22" i="122"/>
  <c r="H22" i="122" s="1"/>
  <c r="R22" i="122" s="1"/>
  <c r="S22" i="122" s="1"/>
  <c r="E34" i="132"/>
  <c r="H34" i="132" s="1"/>
  <c r="K34" i="132" s="1"/>
  <c r="N34" i="132" s="1"/>
  <c r="E34" i="137"/>
  <c r="H34" i="137" s="1"/>
  <c r="E34" i="122"/>
  <c r="H34" i="122" s="1"/>
  <c r="R34" i="122" s="1"/>
  <c r="S34" i="122" s="1"/>
  <c r="C13" i="136"/>
  <c r="C13" i="131"/>
  <c r="C13" i="121"/>
  <c r="S69" i="138"/>
  <c r="S70" i="138"/>
  <c r="S69" i="123"/>
  <c r="S70" i="123"/>
  <c r="S70" i="133"/>
  <c r="S69" i="133"/>
  <c r="BS123" i="120"/>
  <c r="S70" i="128"/>
  <c r="S69" i="128"/>
  <c r="D77" i="138"/>
  <c r="D77" i="128"/>
  <c r="D77" i="133"/>
  <c r="D77" i="123"/>
  <c r="S45" i="133"/>
  <c r="S46" i="133"/>
  <c r="S46" i="138"/>
  <c r="S45" i="138"/>
  <c r="S45" i="123"/>
  <c r="S46" i="123"/>
  <c r="S45" i="128"/>
  <c r="S46" i="128"/>
  <c r="BQ176" i="120"/>
  <c r="BS261" i="120"/>
  <c r="S21" i="128"/>
  <c r="S22" i="128"/>
  <c r="S22" i="133"/>
  <c r="S21" i="133"/>
  <c r="S22" i="123"/>
  <c r="S21" i="123"/>
  <c r="S22" i="138"/>
  <c r="S21" i="138"/>
  <c r="BS57" i="120"/>
  <c r="BR57" i="120"/>
  <c r="BR167" i="120"/>
  <c r="H30" i="127"/>
  <c r="H30" i="132"/>
  <c r="K30" i="132" s="1"/>
  <c r="E18" i="127"/>
  <c r="E18" i="132"/>
  <c r="E18" i="137"/>
  <c r="E18" i="122"/>
  <c r="H18" i="122" s="1"/>
  <c r="R18" i="122" s="1"/>
  <c r="S18" i="122" s="1"/>
  <c r="H34" i="127"/>
  <c r="H30" i="137"/>
  <c r="K30" i="137" s="1"/>
  <c r="E91" i="129"/>
  <c r="E91" i="124"/>
  <c r="E91" i="134"/>
  <c r="E91" i="139"/>
  <c r="R41" i="122"/>
  <c r="S41" i="122" s="1"/>
  <c r="H41" i="127"/>
  <c r="H22" i="127"/>
  <c r="BQ263" i="120"/>
  <c r="AX177" i="120"/>
  <c r="BS176" i="120"/>
  <c r="BP263" i="120"/>
  <c r="AG239" i="120"/>
  <c r="AZ263" i="120"/>
  <c r="AY239" i="120" s="1"/>
  <c r="AF239" i="120"/>
  <c r="BR263" i="120"/>
  <c r="AK107" i="9"/>
  <c r="AK108" i="9" s="1"/>
  <c r="AO11" i="9"/>
  <c r="W17" i="154" l="1"/>
  <c r="V17" i="154" s="1"/>
  <c r="AZ177" i="120"/>
  <c r="W16" i="154"/>
  <c r="V16" i="154" s="1"/>
  <c r="BR34" i="120"/>
  <c r="BS34" i="120"/>
  <c r="L48" i="131"/>
  <c r="L48" i="136"/>
  <c r="L48" i="121"/>
  <c r="L48" i="126"/>
  <c r="AJ11" i="9"/>
  <c r="AJ107" i="9" s="1"/>
  <c r="AJ108" i="9" s="1"/>
  <c r="B98" i="60"/>
  <c r="K17" i="122"/>
  <c r="K16" i="123" s="1"/>
  <c r="K17" i="132"/>
  <c r="K16" i="133" s="1"/>
  <c r="K17" i="127"/>
  <c r="K16" i="128" s="1"/>
  <c r="K17" i="137"/>
  <c r="K16" i="138" s="1"/>
  <c r="F25" i="139"/>
  <c r="F25" i="124"/>
  <c r="F25" i="129"/>
  <c r="F25" i="134"/>
  <c r="G25" i="139"/>
  <c r="G25" i="129"/>
  <c r="G25" i="134"/>
  <c r="G25" i="124"/>
  <c r="H25" i="134"/>
  <c r="H25" i="124"/>
  <c r="H25" i="129"/>
  <c r="H25" i="139"/>
  <c r="I13" i="121"/>
  <c r="P13" i="121" s="1"/>
  <c r="G26" i="134"/>
  <c r="F63" i="129"/>
  <c r="E48" i="139"/>
  <c r="S78" i="128"/>
  <c r="S79" i="128"/>
  <c r="D95" i="128"/>
  <c r="E70" i="134"/>
  <c r="E70" i="129"/>
  <c r="E70" i="124"/>
  <c r="E70" i="139"/>
  <c r="S78" i="123"/>
  <c r="S79" i="123"/>
  <c r="D95" i="123"/>
  <c r="S79" i="138"/>
  <c r="S78" i="138"/>
  <c r="E37" i="137"/>
  <c r="H37" i="137" s="1"/>
  <c r="E37" i="127"/>
  <c r="H37" i="127" s="1"/>
  <c r="K37" i="127" s="1"/>
  <c r="E37" i="132"/>
  <c r="H37" i="132" s="1"/>
  <c r="E37" i="122"/>
  <c r="H37" i="122" s="1"/>
  <c r="R37" i="122" s="1"/>
  <c r="S37" i="122" s="1"/>
  <c r="S78" i="133"/>
  <c r="S79" i="133"/>
  <c r="D95" i="138"/>
  <c r="D95" i="133"/>
  <c r="N30" i="132"/>
  <c r="R30" i="132" s="1"/>
  <c r="S30" i="132" s="1"/>
  <c r="BQ229" i="120"/>
  <c r="BR229" i="120"/>
  <c r="BS229" i="120"/>
  <c r="N26" i="132"/>
  <c r="R26" i="132" s="1"/>
  <c r="S26" i="132" s="1"/>
  <c r="BS177" i="120"/>
  <c r="N22" i="137"/>
  <c r="Q22" i="137" s="1"/>
  <c r="R22" i="137" s="1"/>
  <c r="S22" i="137" s="1"/>
  <c r="K41" i="127"/>
  <c r="K41" i="132" s="1"/>
  <c r="K41" i="137" s="1"/>
  <c r="H41" i="132"/>
  <c r="R41" i="127"/>
  <c r="S41" i="127" s="1"/>
  <c r="N30" i="137"/>
  <c r="Q30" i="137" s="1"/>
  <c r="R30" i="137" s="1"/>
  <c r="S30" i="137" s="1"/>
  <c r="H18" i="132"/>
  <c r="R34" i="132"/>
  <c r="S34" i="132" s="1"/>
  <c r="K22" i="127"/>
  <c r="R22" i="127" s="1"/>
  <c r="S22" i="127" s="1"/>
  <c r="K22" i="132"/>
  <c r="N22" i="132" s="1"/>
  <c r="K26" i="137"/>
  <c r="N26" i="137" s="1"/>
  <c r="K26" i="127"/>
  <c r="R26" i="127" s="1"/>
  <c r="S26" i="127" s="1"/>
  <c r="K34" i="137"/>
  <c r="N34" i="137" s="1"/>
  <c r="K34" i="127"/>
  <c r="R34" i="127" s="1"/>
  <c r="S34" i="127" s="1"/>
  <c r="H18" i="137"/>
  <c r="H18" i="127"/>
  <c r="K30" i="127"/>
  <c r="R30" i="127" s="1"/>
  <c r="S30" i="127" s="1"/>
  <c r="BS263" i="120"/>
  <c r="BQ239" i="120" s="1"/>
  <c r="AZ239" i="120"/>
  <c r="AX239" i="120"/>
  <c r="BQ177" i="120"/>
  <c r="AS11" i="9"/>
  <c r="AO107" i="9"/>
  <c r="AO108" i="9" s="1"/>
  <c r="H20" i="134" l="1"/>
  <c r="B99" i="60"/>
  <c r="AN11" i="9"/>
  <c r="AN107" i="9" s="1"/>
  <c r="AN108" i="9" s="1"/>
  <c r="M48" i="131"/>
  <c r="M48" i="126"/>
  <c r="M48" i="121"/>
  <c r="M48" i="136"/>
  <c r="L17" i="122"/>
  <c r="L16" i="123" s="1"/>
  <c r="L17" i="132"/>
  <c r="L16" i="133" s="1"/>
  <c r="L17" i="127"/>
  <c r="L16" i="128" s="1"/>
  <c r="L17" i="137"/>
  <c r="L16" i="138" s="1"/>
  <c r="E25" i="124"/>
  <c r="I25" i="124" s="1"/>
  <c r="E25" i="139"/>
  <c r="I25" i="139" s="1"/>
  <c r="E25" i="129"/>
  <c r="I25" i="129" s="1"/>
  <c r="E25" i="134"/>
  <c r="I25" i="134" s="1"/>
  <c r="H84" i="124"/>
  <c r="H36" i="139"/>
  <c r="H41" i="139"/>
  <c r="H83" i="134"/>
  <c r="H50" i="139"/>
  <c r="I13" i="126"/>
  <c r="P13" i="126" s="1"/>
  <c r="H72" i="124"/>
  <c r="H84" i="129"/>
  <c r="H74" i="124"/>
  <c r="H41" i="124"/>
  <c r="H39" i="134"/>
  <c r="H32" i="129"/>
  <c r="H57" i="134"/>
  <c r="H77" i="129"/>
  <c r="H30" i="129"/>
  <c r="H47" i="139"/>
  <c r="H56" i="134"/>
  <c r="H20" i="129"/>
  <c r="H96" i="124"/>
  <c r="H65" i="139"/>
  <c r="I13" i="136"/>
  <c r="P13" i="136" s="1"/>
  <c r="H78" i="134"/>
  <c r="H74" i="134"/>
  <c r="H26" i="134"/>
  <c r="H59" i="139"/>
  <c r="H30" i="124"/>
  <c r="H90" i="129"/>
  <c r="H44" i="129"/>
  <c r="H65" i="124"/>
  <c r="H80" i="134"/>
  <c r="H71" i="129"/>
  <c r="H92" i="139"/>
  <c r="H33" i="139"/>
  <c r="H30" i="134"/>
  <c r="H86" i="129"/>
  <c r="H42" i="124"/>
  <c r="H71" i="134"/>
  <c r="H20" i="124"/>
  <c r="H56" i="139"/>
  <c r="H30" i="139"/>
  <c r="G57" i="134"/>
  <c r="G54" i="134"/>
  <c r="G42" i="139"/>
  <c r="G56" i="129"/>
  <c r="G96" i="124"/>
  <c r="G29" i="129"/>
  <c r="G38" i="129"/>
  <c r="G21" i="139"/>
  <c r="G51" i="139"/>
  <c r="G33" i="124"/>
  <c r="G54" i="124"/>
  <c r="G29" i="139"/>
  <c r="G23" i="134"/>
  <c r="G38" i="134"/>
  <c r="G63" i="134"/>
  <c r="G56" i="139"/>
  <c r="G47" i="124"/>
  <c r="G36" i="129"/>
  <c r="G89" i="124"/>
  <c r="G92" i="134"/>
  <c r="G33" i="129"/>
  <c r="G71" i="129"/>
  <c r="G41" i="124"/>
  <c r="G48" i="134"/>
  <c r="G74" i="134"/>
  <c r="G59" i="124"/>
  <c r="G72" i="129"/>
  <c r="G44" i="124"/>
  <c r="G32" i="139"/>
  <c r="G45" i="134"/>
  <c r="G35" i="129"/>
  <c r="G87" i="139"/>
  <c r="G23" i="139"/>
  <c r="G71" i="139"/>
  <c r="G71" i="134"/>
  <c r="G74" i="129"/>
  <c r="G27" i="124"/>
  <c r="G92" i="129"/>
  <c r="G68" i="129"/>
  <c r="G65" i="134"/>
  <c r="G69" i="124"/>
  <c r="G84" i="134"/>
  <c r="G44" i="134"/>
  <c r="G86" i="124"/>
  <c r="G89" i="129"/>
  <c r="G51" i="134"/>
  <c r="G51" i="129"/>
  <c r="G48" i="129"/>
  <c r="G47" i="134"/>
  <c r="G57" i="124"/>
  <c r="G83" i="129"/>
  <c r="G72" i="134"/>
  <c r="G35" i="134"/>
  <c r="G24" i="129"/>
  <c r="G75" i="139"/>
  <c r="G92" i="139"/>
  <c r="G66" i="134"/>
  <c r="G20" i="124"/>
  <c r="G57" i="129"/>
  <c r="G87" i="124"/>
  <c r="G56" i="134"/>
  <c r="G50" i="139"/>
  <c r="G63" i="139"/>
  <c r="G38" i="124"/>
  <c r="G87" i="129"/>
  <c r="G32" i="129"/>
  <c r="G96" i="134"/>
  <c r="G44" i="129"/>
  <c r="G81" i="124"/>
  <c r="G27" i="129"/>
  <c r="G47" i="129"/>
  <c r="G78" i="134"/>
  <c r="G81" i="139"/>
  <c r="G74" i="124"/>
  <c r="G95" i="124"/>
  <c r="G69" i="134"/>
  <c r="G59" i="134"/>
  <c r="G89" i="134"/>
  <c r="G38" i="139"/>
  <c r="G86" i="129"/>
  <c r="G45" i="139"/>
  <c r="G65" i="124"/>
  <c r="G78" i="124"/>
  <c r="G54" i="129"/>
  <c r="G53" i="134"/>
  <c r="G30" i="124"/>
  <c r="G51" i="124"/>
  <c r="G75" i="124"/>
  <c r="G86" i="139"/>
  <c r="G75" i="129"/>
  <c r="G36" i="139"/>
  <c r="G96" i="139"/>
  <c r="G62" i="134"/>
  <c r="G41" i="139"/>
  <c r="G81" i="129"/>
  <c r="G80" i="134"/>
  <c r="G77" i="139"/>
  <c r="G30" i="129"/>
  <c r="G26" i="139"/>
  <c r="G93" i="129"/>
  <c r="G66" i="129"/>
  <c r="G32" i="134"/>
  <c r="G95" i="139"/>
  <c r="G77" i="134"/>
  <c r="G23" i="129"/>
  <c r="G60" i="139"/>
  <c r="G62" i="129"/>
  <c r="G45" i="129"/>
  <c r="G80" i="124"/>
  <c r="G33" i="139"/>
  <c r="G42" i="129"/>
  <c r="G66" i="139"/>
  <c r="G80" i="139"/>
  <c r="G93" i="134"/>
  <c r="G44" i="139"/>
  <c r="G20" i="134"/>
  <c r="G50" i="134"/>
  <c r="G93" i="124"/>
  <c r="G48" i="139"/>
  <c r="G89" i="139"/>
  <c r="G24" i="124"/>
  <c r="G29" i="124"/>
  <c r="G87" i="134"/>
  <c r="G90" i="124"/>
  <c r="G53" i="129"/>
  <c r="G80" i="129"/>
  <c r="G59" i="139"/>
  <c r="G26" i="124"/>
  <c r="G36" i="124"/>
  <c r="G47" i="139"/>
  <c r="G75" i="134"/>
  <c r="G81" i="134"/>
  <c r="G78" i="129"/>
  <c r="G54" i="139"/>
  <c r="G41" i="129"/>
  <c r="G39" i="124"/>
  <c r="G39" i="139"/>
  <c r="G53" i="139"/>
  <c r="G83" i="124"/>
  <c r="G41" i="134"/>
  <c r="G24" i="134"/>
  <c r="G56" i="124"/>
  <c r="G77" i="124"/>
  <c r="G32" i="124"/>
  <c r="G90" i="139"/>
  <c r="G57" i="139"/>
  <c r="G84" i="139"/>
  <c r="G92" i="124"/>
  <c r="G90" i="134"/>
  <c r="G42" i="124"/>
  <c r="G93" i="139"/>
  <c r="G50" i="129"/>
  <c r="H54" i="134"/>
  <c r="H50" i="129"/>
  <c r="H87" i="124"/>
  <c r="H44" i="139"/>
  <c r="H39" i="124"/>
  <c r="H60" i="129"/>
  <c r="H83" i="139"/>
  <c r="H23" i="124"/>
  <c r="H84" i="139"/>
  <c r="H39" i="139"/>
  <c r="H41" i="134"/>
  <c r="H45" i="124"/>
  <c r="H90" i="139"/>
  <c r="H26" i="129"/>
  <c r="H83" i="124"/>
  <c r="H44" i="134"/>
  <c r="H65" i="129"/>
  <c r="H69" i="139"/>
  <c r="H89" i="124"/>
  <c r="H48" i="129"/>
  <c r="H80" i="139"/>
  <c r="H86" i="124"/>
  <c r="H81" i="124"/>
  <c r="H68" i="139"/>
  <c r="H38" i="124"/>
  <c r="H86" i="134"/>
  <c r="H35" i="129"/>
  <c r="H81" i="139"/>
  <c r="H89" i="139"/>
  <c r="H42" i="129"/>
  <c r="H87" i="129"/>
  <c r="H96" i="139"/>
  <c r="H95" i="124"/>
  <c r="H33" i="124"/>
  <c r="H78" i="129"/>
  <c r="H32" i="124"/>
  <c r="H50" i="134"/>
  <c r="G35" i="139"/>
  <c r="G45" i="124"/>
  <c r="G77" i="129"/>
  <c r="G72" i="139"/>
  <c r="G71" i="124"/>
  <c r="G53" i="124"/>
  <c r="G65" i="139"/>
  <c r="G20" i="139"/>
  <c r="G23" i="124"/>
  <c r="G42" i="134"/>
  <c r="G95" i="129"/>
  <c r="G36" i="134"/>
  <c r="G27" i="139"/>
  <c r="G24" i="139"/>
  <c r="G83" i="139"/>
  <c r="G59" i="129"/>
  <c r="G20" i="129"/>
  <c r="G63" i="129"/>
  <c r="G35" i="124"/>
  <c r="G68" i="124"/>
  <c r="G68" i="139"/>
  <c r="G66" i="124"/>
  <c r="G29" i="134"/>
  <c r="G27" i="134"/>
  <c r="G21" i="124"/>
  <c r="G60" i="124"/>
  <c r="G62" i="124"/>
  <c r="G21" i="129"/>
  <c r="G69" i="139"/>
  <c r="G21" i="134"/>
  <c r="G83" i="134"/>
  <c r="G50" i="124"/>
  <c r="G26" i="129"/>
  <c r="G95" i="134"/>
  <c r="G33" i="134"/>
  <c r="G69" i="129"/>
  <c r="G30" i="134"/>
  <c r="G65" i="129"/>
  <c r="G39" i="134"/>
  <c r="G96" i="129"/>
  <c r="G86" i="134"/>
  <c r="G72" i="124"/>
  <c r="G60" i="134"/>
  <c r="G48" i="124"/>
  <c r="G90" i="129"/>
  <c r="G78" i="139"/>
  <c r="G84" i="129"/>
  <c r="G60" i="129"/>
  <c r="G39" i="129"/>
  <c r="G30" i="139"/>
  <c r="G74" i="139"/>
  <c r="G68" i="134"/>
  <c r="G84" i="124"/>
  <c r="G63" i="124"/>
  <c r="G62" i="139"/>
  <c r="H69" i="134"/>
  <c r="H21" i="129"/>
  <c r="H90" i="124"/>
  <c r="H96" i="129"/>
  <c r="H54" i="124"/>
  <c r="H69" i="129"/>
  <c r="H27" i="124"/>
  <c r="H96" i="134"/>
  <c r="H75" i="139"/>
  <c r="H86" i="139"/>
  <c r="H51" i="129"/>
  <c r="H78" i="124"/>
  <c r="H59" i="134"/>
  <c r="H68" i="134"/>
  <c r="H42" i="134"/>
  <c r="H45" i="129"/>
  <c r="H51" i="139"/>
  <c r="H47" i="134"/>
  <c r="H62" i="129"/>
  <c r="H75" i="129"/>
  <c r="H36" i="124"/>
  <c r="H95" i="134"/>
  <c r="H56" i="129"/>
  <c r="H66" i="134"/>
  <c r="H35" i="134"/>
  <c r="H32" i="134"/>
  <c r="I13" i="131"/>
  <c r="P13" i="131" s="1"/>
  <c r="H32" i="139"/>
  <c r="F23" i="129"/>
  <c r="F30" i="124"/>
  <c r="F45" i="139"/>
  <c r="H57" i="129"/>
  <c r="H78" i="139"/>
  <c r="H56" i="124"/>
  <c r="H81" i="129"/>
  <c r="H27" i="129"/>
  <c r="H59" i="124"/>
  <c r="H29" i="134"/>
  <c r="H92" i="134"/>
  <c r="H44" i="124"/>
  <c r="H29" i="129"/>
  <c r="H23" i="129"/>
  <c r="H89" i="134"/>
  <c r="H60" i="124"/>
  <c r="H29" i="139"/>
  <c r="H23" i="134"/>
  <c r="H77" i="124"/>
  <c r="H95" i="139"/>
  <c r="H23" i="139"/>
  <c r="H21" i="124"/>
  <c r="H71" i="139"/>
  <c r="H62" i="139"/>
  <c r="H27" i="134"/>
  <c r="H93" i="139"/>
  <c r="H92" i="124"/>
  <c r="H77" i="139"/>
  <c r="H57" i="139"/>
  <c r="H24" i="139"/>
  <c r="H75" i="124"/>
  <c r="H65" i="134"/>
  <c r="H48" i="124"/>
  <c r="H77" i="134"/>
  <c r="H33" i="134"/>
  <c r="H36" i="134"/>
  <c r="H75" i="134"/>
  <c r="H66" i="124"/>
  <c r="H39" i="129"/>
  <c r="H35" i="139"/>
  <c r="H24" i="124"/>
  <c r="H57" i="124"/>
  <c r="H72" i="139"/>
  <c r="H53" i="124"/>
  <c r="H92" i="129"/>
  <c r="H66" i="129"/>
  <c r="H80" i="129"/>
  <c r="H74" i="139"/>
  <c r="H47" i="129"/>
  <c r="H45" i="134"/>
  <c r="H63" i="129"/>
  <c r="H59" i="129"/>
  <c r="H54" i="129"/>
  <c r="H60" i="139"/>
  <c r="H36" i="129"/>
  <c r="H29" i="124"/>
  <c r="H62" i="124"/>
  <c r="H21" i="139"/>
  <c r="H71" i="124"/>
  <c r="H87" i="139"/>
  <c r="H26" i="124"/>
  <c r="H93" i="129"/>
  <c r="H74" i="129"/>
  <c r="H81" i="134"/>
  <c r="H83" i="129"/>
  <c r="H69" i="124"/>
  <c r="H90" i="134"/>
  <c r="H93" i="134"/>
  <c r="H41" i="129"/>
  <c r="H63" i="134"/>
  <c r="H38" i="139"/>
  <c r="H66" i="139"/>
  <c r="H48" i="134"/>
  <c r="H54" i="139"/>
  <c r="H45" i="139"/>
  <c r="H84" i="134"/>
  <c r="H20" i="139"/>
  <c r="H42" i="139"/>
  <c r="H38" i="129"/>
  <c r="H72" i="134"/>
  <c r="H50" i="124"/>
  <c r="H63" i="139"/>
  <c r="H38" i="134"/>
  <c r="H68" i="129"/>
  <c r="H51" i="134"/>
  <c r="H27" i="139"/>
  <c r="H53" i="134"/>
  <c r="H72" i="129"/>
  <c r="H24" i="129"/>
  <c r="H93" i="124"/>
  <c r="H60" i="134"/>
  <c r="H24" i="134"/>
  <c r="H68" i="124"/>
  <c r="H87" i="134"/>
  <c r="H26" i="139"/>
  <c r="H35" i="124"/>
  <c r="H48" i="139"/>
  <c r="H53" i="139"/>
  <c r="H62" i="134"/>
  <c r="H53" i="129"/>
  <c r="H80" i="124"/>
  <c r="H89" i="129"/>
  <c r="H47" i="124"/>
  <c r="H33" i="129"/>
  <c r="H21" i="134"/>
  <c r="H51" i="124"/>
  <c r="H63" i="124"/>
  <c r="H95" i="129"/>
  <c r="F80" i="134"/>
  <c r="F66" i="139"/>
  <c r="F65" i="139"/>
  <c r="F59" i="134"/>
  <c r="F20" i="124"/>
  <c r="F59" i="139"/>
  <c r="F95" i="134"/>
  <c r="F92" i="134"/>
  <c r="E93" i="134"/>
  <c r="F38" i="124"/>
  <c r="F50" i="134"/>
  <c r="F26" i="134"/>
  <c r="F54" i="139"/>
  <c r="F20" i="139"/>
  <c r="F59" i="129"/>
  <c r="F38" i="134"/>
  <c r="F62" i="134"/>
  <c r="F96" i="139"/>
  <c r="F53" i="124"/>
  <c r="F78" i="139"/>
  <c r="F56" i="134"/>
  <c r="F59" i="124"/>
  <c r="F77" i="129"/>
  <c r="F54" i="129"/>
  <c r="F21" i="134"/>
  <c r="F65" i="134"/>
  <c r="F50" i="139"/>
  <c r="F87" i="124"/>
  <c r="F39" i="129"/>
  <c r="F96" i="129"/>
  <c r="F89" i="129"/>
  <c r="F44" i="129"/>
  <c r="F44" i="124"/>
  <c r="F38" i="139"/>
  <c r="F21" i="124"/>
  <c r="F74" i="124"/>
  <c r="F87" i="139"/>
  <c r="F66" i="129"/>
  <c r="F57" i="134"/>
  <c r="F39" i="124"/>
  <c r="F36" i="139"/>
  <c r="F80" i="139"/>
  <c r="F72" i="134"/>
  <c r="F53" i="139"/>
  <c r="F41" i="124"/>
  <c r="F69" i="134"/>
  <c r="E36" i="134"/>
  <c r="F42" i="129"/>
  <c r="F45" i="129"/>
  <c r="F96" i="124"/>
  <c r="F41" i="139"/>
  <c r="F68" i="134"/>
  <c r="F45" i="124"/>
  <c r="F62" i="139"/>
  <c r="F30" i="129"/>
  <c r="F90" i="139"/>
  <c r="F41" i="129"/>
  <c r="F84" i="139"/>
  <c r="F75" i="139"/>
  <c r="F50" i="124"/>
  <c r="F62" i="124"/>
  <c r="F69" i="124"/>
  <c r="F48" i="139"/>
  <c r="F54" i="134"/>
  <c r="F23" i="124"/>
  <c r="F35" i="134"/>
  <c r="F60" i="124"/>
  <c r="F50" i="129"/>
  <c r="F30" i="139"/>
  <c r="F72" i="139"/>
  <c r="F81" i="139"/>
  <c r="F42" i="134"/>
  <c r="F26" i="139"/>
  <c r="F53" i="129"/>
  <c r="F81" i="134"/>
  <c r="F92" i="129"/>
  <c r="F23" i="134"/>
  <c r="F60" i="134"/>
  <c r="F24" i="134"/>
  <c r="F57" i="124"/>
  <c r="F63" i="134"/>
  <c r="F27" i="124"/>
  <c r="F96" i="134"/>
  <c r="F78" i="129"/>
  <c r="F78" i="124"/>
  <c r="F47" i="124"/>
  <c r="F72" i="129"/>
  <c r="F68" i="129"/>
  <c r="F74" i="129"/>
  <c r="F87" i="129"/>
  <c r="F54" i="124"/>
  <c r="F71" i="124"/>
  <c r="F27" i="134"/>
  <c r="F21" i="139"/>
  <c r="F83" i="129"/>
  <c r="F81" i="124"/>
  <c r="F26" i="129"/>
  <c r="F68" i="139"/>
  <c r="F56" i="139"/>
  <c r="F83" i="134"/>
  <c r="F66" i="134"/>
  <c r="F69" i="139"/>
  <c r="F77" i="134"/>
  <c r="F71" i="134"/>
  <c r="F32" i="139"/>
  <c r="F93" i="134"/>
  <c r="F47" i="134"/>
  <c r="F24" i="139"/>
  <c r="F74" i="134"/>
  <c r="F77" i="139"/>
  <c r="F51" i="124"/>
  <c r="F47" i="129"/>
  <c r="F77" i="124"/>
  <c r="F39" i="134"/>
  <c r="F57" i="139"/>
  <c r="F48" i="129"/>
  <c r="F51" i="139"/>
  <c r="F89" i="134"/>
  <c r="F95" i="124"/>
  <c r="F68" i="124"/>
  <c r="F86" i="124"/>
  <c r="F48" i="134"/>
  <c r="F60" i="139"/>
  <c r="F36" i="129"/>
  <c r="F44" i="139"/>
  <c r="F27" i="129"/>
  <c r="F63" i="124"/>
  <c r="F56" i="129"/>
  <c r="F90" i="129"/>
  <c r="E23" i="134"/>
  <c r="F38" i="129"/>
  <c r="F78" i="134"/>
  <c r="F20" i="134"/>
  <c r="F90" i="124"/>
  <c r="F60" i="129"/>
  <c r="F69" i="129"/>
  <c r="F27" i="139"/>
  <c r="E33" i="129"/>
  <c r="F48" i="124"/>
  <c r="F93" i="139"/>
  <c r="F30" i="134"/>
  <c r="F39" i="139"/>
  <c r="F83" i="124"/>
  <c r="F21" i="129"/>
  <c r="F63" i="139"/>
  <c r="F75" i="134"/>
  <c r="F89" i="139"/>
  <c r="F74" i="139"/>
  <c r="F41" i="134"/>
  <c r="F33" i="134"/>
  <c r="F72" i="124"/>
  <c r="F80" i="124"/>
  <c r="F71" i="129"/>
  <c r="F71" i="139"/>
  <c r="E23" i="139"/>
  <c r="F57" i="129"/>
  <c r="F83" i="139"/>
  <c r="F47" i="139"/>
  <c r="F42" i="124"/>
  <c r="F24" i="129"/>
  <c r="F36" i="134"/>
  <c r="F35" i="129"/>
  <c r="F26" i="124"/>
  <c r="F86" i="139"/>
  <c r="F86" i="129"/>
  <c r="F65" i="129"/>
  <c r="F51" i="129"/>
  <c r="F33" i="129"/>
  <c r="F20" i="129"/>
  <c r="F90" i="134"/>
  <c r="F89" i="124"/>
  <c r="F93" i="124"/>
  <c r="F29" i="134"/>
  <c r="F92" i="139"/>
  <c r="F23" i="139"/>
  <c r="F66" i="124"/>
  <c r="F86" i="134"/>
  <c r="F65" i="124"/>
  <c r="F53" i="134"/>
  <c r="F29" i="129"/>
  <c r="F35" i="139"/>
  <c r="F56" i="124"/>
  <c r="F29" i="124"/>
  <c r="F84" i="129"/>
  <c r="F87" i="134"/>
  <c r="F62" i="129"/>
  <c r="F35" i="124"/>
  <c r="F75" i="129"/>
  <c r="F92" i="124"/>
  <c r="F75" i="124"/>
  <c r="F29" i="139"/>
  <c r="F45" i="134"/>
  <c r="F36" i="124"/>
  <c r="F51" i="134"/>
  <c r="F95" i="139"/>
  <c r="F24" i="124"/>
  <c r="F33" i="124"/>
  <c r="F32" i="124"/>
  <c r="F80" i="129"/>
  <c r="F93" i="129"/>
  <c r="F95" i="129"/>
  <c r="F33" i="139"/>
  <c r="F32" i="129"/>
  <c r="F42" i="139"/>
  <c r="F84" i="124"/>
  <c r="F32" i="134"/>
  <c r="F81" i="129"/>
  <c r="F44" i="134"/>
  <c r="F84" i="134"/>
  <c r="E81" i="129"/>
  <c r="E87" i="139"/>
  <c r="E23" i="124"/>
  <c r="E35" i="134"/>
  <c r="E51" i="134"/>
  <c r="E32" i="124"/>
  <c r="E78" i="124"/>
  <c r="E54" i="139"/>
  <c r="E62" i="129"/>
  <c r="E50" i="124"/>
  <c r="E57" i="124"/>
  <c r="E65" i="124"/>
  <c r="E33" i="139"/>
  <c r="E75" i="129"/>
  <c r="E89" i="139"/>
  <c r="E72" i="139"/>
  <c r="E86" i="124"/>
  <c r="E57" i="129"/>
  <c r="E93" i="124"/>
  <c r="E96" i="139"/>
  <c r="E71" i="129"/>
  <c r="E80" i="139"/>
  <c r="E53" i="134"/>
  <c r="E38" i="129"/>
  <c r="E71" i="124"/>
  <c r="E93" i="139"/>
  <c r="E60" i="124"/>
  <c r="E38" i="139"/>
  <c r="E77" i="139"/>
  <c r="E60" i="129"/>
  <c r="E86" i="139"/>
  <c r="E44" i="139"/>
  <c r="E68" i="124"/>
  <c r="E41" i="129"/>
  <c r="E63" i="129"/>
  <c r="E39" i="139"/>
  <c r="E66" i="124"/>
  <c r="E53" i="129"/>
  <c r="E92" i="139"/>
  <c r="E27" i="124"/>
  <c r="E26" i="129"/>
  <c r="E47" i="134"/>
  <c r="E44" i="134"/>
  <c r="E44" i="124"/>
  <c r="E90" i="124"/>
  <c r="E24" i="139"/>
  <c r="E38" i="124"/>
  <c r="E78" i="139"/>
  <c r="E65" i="139"/>
  <c r="E75" i="134"/>
  <c r="E84" i="134"/>
  <c r="E96" i="124"/>
  <c r="E33" i="134"/>
  <c r="E42" i="129"/>
  <c r="E81" i="139"/>
  <c r="E41" i="139"/>
  <c r="E48" i="124"/>
  <c r="E69" i="129"/>
  <c r="E54" i="129"/>
  <c r="E47" i="124"/>
  <c r="E71" i="134"/>
  <c r="E45" i="129"/>
  <c r="E56" i="124"/>
  <c r="E39" i="124"/>
  <c r="E27" i="139"/>
  <c r="E21" i="124"/>
  <c r="E92" i="134"/>
  <c r="E45" i="134"/>
  <c r="E26" i="124"/>
  <c r="E89" i="124"/>
  <c r="E33" i="124"/>
  <c r="E50" i="139"/>
  <c r="E72" i="134"/>
  <c r="E86" i="129"/>
  <c r="E93" i="129"/>
  <c r="E59" i="129"/>
  <c r="E95" i="124"/>
  <c r="E56" i="129"/>
  <c r="E50" i="129"/>
  <c r="E20" i="134"/>
  <c r="E60" i="139"/>
  <c r="E66" i="134"/>
  <c r="E96" i="134"/>
  <c r="E87" i="124"/>
  <c r="E95" i="134"/>
  <c r="E72" i="129"/>
  <c r="E47" i="139"/>
  <c r="E38" i="134"/>
  <c r="E77" i="129"/>
  <c r="E84" i="139"/>
  <c r="E42" i="124"/>
  <c r="E30" i="139"/>
  <c r="E42" i="134"/>
  <c r="E65" i="134"/>
  <c r="E66" i="129"/>
  <c r="E62" i="134"/>
  <c r="E53" i="139"/>
  <c r="E74" i="124"/>
  <c r="E83" i="129"/>
  <c r="E78" i="129"/>
  <c r="E30" i="134"/>
  <c r="E20" i="124"/>
  <c r="E95" i="139"/>
  <c r="E30" i="129"/>
  <c r="E87" i="134"/>
  <c r="E75" i="139"/>
  <c r="E44" i="129"/>
  <c r="E63" i="124"/>
  <c r="E90" i="134"/>
  <c r="E63" i="139"/>
  <c r="E39" i="134"/>
  <c r="E27" i="129"/>
  <c r="E51" i="124"/>
  <c r="E69" i="124"/>
  <c r="E68" i="129"/>
  <c r="E48" i="134"/>
  <c r="E54" i="124"/>
  <c r="E42" i="139"/>
  <c r="E86" i="134"/>
  <c r="E32" i="139"/>
  <c r="E74" i="139"/>
  <c r="E32" i="134"/>
  <c r="E26" i="139"/>
  <c r="E92" i="124"/>
  <c r="E23" i="129"/>
  <c r="E78" i="134"/>
  <c r="E30" i="124"/>
  <c r="E60" i="134"/>
  <c r="E92" i="129"/>
  <c r="E81" i="134"/>
  <c r="E81" i="124"/>
  <c r="E77" i="124"/>
  <c r="E41" i="134"/>
  <c r="E21" i="139"/>
  <c r="E56" i="139"/>
  <c r="E51" i="139"/>
  <c r="E80" i="134"/>
  <c r="E59" i="134"/>
  <c r="E50" i="134"/>
  <c r="E63" i="134"/>
  <c r="E65" i="129"/>
  <c r="E77" i="134"/>
  <c r="E62" i="139"/>
  <c r="E21" i="134"/>
  <c r="E36" i="139"/>
  <c r="E59" i="124"/>
  <c r="E83" i="139"/>
  <c r="E68" i="139"/>
  <c r="E47" i="129"/>
  <c r="E89" i="134"/>
  <c r="E35" i="129"/>
  <c r="E69" i="139"/>
  <c r="E83" i="124"/>
  <c r="E74" i="134"/>
  <c r="E20" i="139"/>
  <c r="E45" i="139"/>
  <c r="E66" i="139"/>
  <c r="E41" i="124"/>
  <c r="E95" i="129"/>
  <c r="E80" i="129"/>
  <c r="E24" i="124"/>
  <c r="E45" i="124"/>
  <c r="E20" i="129"/>
  <c r="E90" i="129"/>
  <c r="E27" i="134"/>
  <c r="E69" i="134"/>
  <c r="E56" i="134"/>
  <c r="E87" i="129"/>
  <c r="E62" i="124"/>
  <c r="E24" i="129"/>
  <c r="E24" i="134"/>
  <c r="E80" i="124"/>
  <c r="E68" i="134"/>
  <c r="E35" i="139"/>
  <c r="E29" i="124"/>
  <c r="E51" i="129"/>
  <c r="E83" i="134"/>
  <c r="E21" i="129"/>
  <c r="E48" i="129"/>
  <c r="E29" i="134"/>
  <c r="E54" i="134"/>
  <c r="E57" i="139"/>
  <c r="E74" i="129"/>
  <c r="E36" i="124"/>
  <c r="E84" i="124"/>
  <c r="E96" i="129"/>
  <c r="E90" i="139"/>
  <c r="E84" i="129"/>
  <c r="E72" i="124"/>
  <c r="E75" i="124"/>
  <c r="E71" i="139"/>
  <c r="E89" i="129"/>
  <c r="E29" i="129"/>
  <c r="E35" i="124"/>
  <c r="E32" i="129"/>
  <c r="E53" i="124"/>
  <c r="E59" i="139"/>
  <c r="E39" i="129"/>
  <c r="E57" i="134"/>
  <c r="E26" i="134"/>
  <c r="E36" i="129"/>
  <c r="E29" i="139"/>
  <c r="K37" i="137"/>
  <c r="N37" i="137" s="1"/>
  <c r="S96" i="138"/>
  <c r="S97" i="138"/>
  <c r="S96" i="128"/>
  <c r="S97" i="128"/>
  <c r="K37" i="132"/>
  <c r="N37" i="132" s="1"/>
  <c r="R37" i="132" s="1"/>
  <c r="S37" i="132" s="1"/>
  <c r="S96" i="133"/>
  <c r="S97" i="133"/>
  <c r="S97" i="123"/>
  <c r="S96" i="123"/>
  <c r="R37" i="127"/>
  <c r="S37" i="127" s="1"/>
  <c r="K18" i="132"/>
  <c r="N18" i="132" s="1"/>
  <c r="BS239" i="120"/>
  <c r="K18" i="127"/>
  <c r="R18" i="127" s="1"/>
  <c r="S18" i="127" s="1"/>
  <c r="K18" i="137"/>
  <c r="Q34" i="137"/>
  <c r="R34" i="137" s="1"/>
  <c r="S34" i="137" s="1"/>
  <c r="Q26" i="137"/>
  <c r="R26" i="137" s="1"/>
  <c r="S26" i="137" s="1"/>
  <c r="R22" i="132"/>
  <c r="S22" i="132" s="1"/>
  <c r="R41" i="132"/>
  <c r="S41" i="132" s="1"/>
  <c r="H41" i="137"/>
  <c r="R41" i="137" s="1"/>
  <c r="S41" i="137" s="1"/>
  <c r="N41" i="132"/>
  <c r="N41" i="137" s="1"/>
  <c r="BR239" i="120"/>
  <c r="AW11" i="9"/>
  <c r="AS107" i="9"/>
  <c r="AS108" i="9" s="1"/>
  <c r="I75" i="139" l="1"/>
  <c r="I20" i="129"/>
  <c r="I48" i="124"/>
  <c r="I71" i="134"/>
  <c r="I60" i="129"/>
  <c r="M17" i="127"/>
  <c r="M16" i="128" s="1"/>
  <c r="M17" i="122"/>
  <c r="M16" i="123" s="1"/>
  <c r="M17" i="137"/>
  <c r="M16" i="138" s="1"/>
  <c r="M17" i="132"/>
  <c r="M16" i="133" s="1"/>
  <c r="N48" i="126"/>
  <c r="N48" i="131"/>
  <c r="N48" i="136"/>
  <c r="N48" i="121"/>
  <c r="B100" i="60"/>
  <c r="AR11" i="9"/>
  <c r="AR107" i="9" s="1"/>
  <c r="AR108" i="9" s="1"/>
  <c r="I41" i="124"/>
  <c r="I84" i="124"/>
  <c r="I78" i="129"/>
  <c r="I59" i="134"/>
  <c r="I71" i="129"/>
  <c r="I57" i="134"/>
  <c r="I90" i="129"/>
  <c r="G98" i="124"/>
  <c r="I56" i="139"/>
  <c r="I92" i="139"/>
  <c r="I48" i="139"/>
  <c r="I59" i="139"/>
  <c r="I47" i="139"/>
  <c r="I90" i="124"/>
  <c r="G99" i="134"/>
  <c r="I39" i="134"/>
  <c r="I44" i="129"/>
  <c r="I87" i="129"/>
  <c r="I78" i="134"/>
  <c r="I51" i="129"/>
  <c r="I89" i="124"/>
  <c r="I78" i="124"/>
  <c r="I93" i="129"/>
  <c r="I59" i="124"/>
  <c r="G99" i="129"/>
  <c r="G98" i="134"/>
  <c r="G99" i="139"/>
  <c r="I83" i="134"/>
  <c r="I69" i="134"/>
  <c r="I45" i="124"/>
  <c r="I63" i="124"/>
  <c r="I62" i="134"/>
  <c r="I50" i="129"/>
  <c r="I39" i="124"/>
  <c r="I80" i="139"/>
  <c r="I87" i="139"/>
  <c r="I30" i="124"/>
  <c r="I81" i="139"/>
  <c r="I33" i="139"/>
  <c r="I62" i="129"/>
  <c r="G99" i="124"/>
  <c r="G98" i="139"/>
  <c r="G98" i="129"/>
  <c r="I65" i="129"/>
  <c r="I69" i="129"/>
  <c r="I54" i="139"/>
  <c r="I77" i="124"/>
  <c r="I26" i="129"/>
  <c r="I47" i="124"/>
  <c r="I50" i="134"/>
  <c r="I36" i="129"/>
  <c r="I35" i="124"/>
  <c r="I96" i="129"/>
  <c r="I57" i="139"/>
  <c r="I56" i="134"/>
  <c r="I83" i="139"/>
  <c r="I23" i="129"/>
  <c r="I51" i="124"/>
  <c r="I47" i="134"/>
  <c r="I41" i="129"/>
  <c r="I89" i="139"/>
  <c r="I23" i="124"/>
  <c r="I36" i="124"/>
  <c r="I80" i="124"/>
  <c r="I36" i="139"/>
  <c r="I21" i="139"/>
  <c r="I86" i="134"/>
  <c r="I66" i="129"/>
  <c r="I77" i="129"/>
  <c r="I95" i="134"/>
  <c r="I66" i="134"/>
  <c r="I92" i="134"/>
  <c r="I54" i="129"/>
  <c r="I27" i="124"/>
  <c r="I44" i="139"/>
  <c r="I86" i="124"/>
  <c r="I51" i="134"/>
  <c r="H99" i="139"/>
  <c r="I21" i="129"/>
  <c r="I35" i="139"/>
  <c r="I95" i="129"/>
  <c r="I20" i="139"/>
  <c r="I35" i="129"/>
  <c r="I63" i="134"/>
  <c r="I51" i="139"/>
  <c r="I92" i="129"/>
  <c r="I74" i="139"/>
  <c r="I42" i="124"/>
  <c r="I59" i="129"/>
  <c r="I50" i="139"/>
  <c r="I24" i="139"/>
  <c r="I53" i="129"/>
  <c r="I93" i="139"/>
  <c r="I75" i="129"/>
  <c r="I36" i="134"/>
  <c r="H99" i="134"/>
  <c r="H98" i="124"/>
  <c r="I74" i="134"/>
  <c r="I60" i="134"/>
  <c r="I92" i="124"/>
  <c r="I32" i="139"/>
  <c r="I30" i="129"/>
  <c r="I33" i="124"/>
  <c r="I41" i="139"/>
  <c r="I65" i="139"/>
  <c r="I60" i="124"/>
  <c r="I90" i="134"/>
  <c r="I87" i="134"/>
  <c r="I33" i="134"/>
  <c r="I29" i="129"/>
  <c r="I68" i="124"/>
  <c r="I84" i="139"/>
  <c r="I96" i="124"/>
  <c r="H99" i="124"/>
  <c r="H99" i="129"/>
  <c r="I66" i="124"/>
  <c r="I77" i="139"/>
  <c r="I71" i="124"/>
  <c r="I32" i="124"/>
  <c r="I29" i="139"/>
  <c r="I33" i="129"/>
  <c r="I20" i="124"/>
  <c r="H98" i="129"/>
  <c r="H98" i="134"/>
  <c r="H98" i="139"/>
  <c r="I53" i="124"/>
  <c r="I89" i="129"/>
  <c r="I62" i="124"/>
  <c r="I27" i="134"/>
  <c r="I77" i="134"/>
  <c r="I68" i="129"/>
  <c r="I95" i="139"/>
  <c r="I83" i="129"/>
  <c r="I42" i="134"/>
  <c r="I56" i="124"/>
  <c r="I84" i="134"/>
  <c r="I78" i="139"/>
  <c r="I44" i="124"/>
  <c r="I39" i="139"/>
  <c r="I38" i="139"/>
  <c r="I81" i="129"/>
  <c r="I23" i="139"/>
  <c r="I24" i="129"/>
  <c r="I57" i="129"/>
  <c r="I27" i="129"/>
  <c r="I48" i="134"/>
  <c r="I89" i="134"/>
  <c r="I93" i="134"/>
  <c r="I72" i="129"/>
  <c r="I96" i="134"/>
  <c r="I54" i="134"/>
  <c r="I50" i="124"/>
  <c r="F99" i="139"/>
  <c r="I68" i="134"/>
  <c r="I26" i="134"/>
  <c r="I39" i="129"/>
  <c r="I32" i="129"/>
  <c r="I29" i="124"/>
  <c r="I80" i="129"/>
  <c r="I45" i="139"/>
  <c r="I21" i="134"/>
  <c r="I80" i="134"/>
  <c r="I74" i="124"/>
  <c r="I65" i="134"/>
  <c r="I60" i="139"/>
  <c r="I95" i="124"/>
  <c r="I72" i="134"/>
  <c r="I45" i="129"/>
  <c r="I38" i="124"/>
  <c r="I63" i="129"/>
  <c r="I96" i="139"/>
  <c r="I72" i="139"/>
  <c r="F98" i="124"/>
  <c r="F98" i="134"/>
  <c r="I90" i="139"/>
  <c r="I24" i="134"/>
  <c r="I69" i="139"/>
  <c r="I68" i="139"/>
  <c r="I81" i="134"/>
  <c r="I32" i="134"/>
  <c r="I63" i="139"/>
  <c r="I38" i="134"/>
  <c r="I87" i="124"/>
  <c r="I21" i="124"/>
  <c r="I42" i="129"/>
  <c r="I86" i="139"/>
  <c r="F99" i="134"/>
  <c r="I75" i="124"/>
  <c r="I41" i="134"/>
  <c r="I54" i="124"/>
  <c r="I30" i="134"/>
  <c r="I53" i="139"/>
  <c r="I20" i="134"/>
  <c r="I26" i="124"/>
  <c r="I27" i="139"/>
  <c r="I75" i="134"/>
  <c r="I53" i="134"/>
  <c r="I93" i="124"/>
  <c r="I57" i="124"/>
  <c r="F99" i="129"/>
  <c r="I45" i="134"/>
  <c r="F98" i="129"/>
  <c r="I72" i="124"/>
  <c r="F98" i="139"/>
  <c r="I23" i="134"/>
  <c r="I62" i="139"/>
  <c r="F99" i="124"/>
  <c r="I84" i="129"/>
  <c r="I29" i="134"/>
  <c r="I24" i="124"/>
  <c r="I83" i="124"/>
  <c r="I47" i="129"/>
  <c r="I26" i="139"/>
  <c r="I56" i="129"/>
  <c r="I86" i="129"/>
  <c r="I71" i="139"/>
  <c r="I74" i="129"/>
  <c r="I48" i="129"/>
  <c r="I42" i="139"/>
  <c r="I69" i="124"/>
  <c r="I30" i="139"/>
  <c r="I44" i="134"/>
  <c r="I38" i="129"/>
  <c r="I65" i="124"/>
  <c r="I35" i="134"/>
  <c r="Q37" i="137"/>
  <c r="R37" i="137" s="1"/>
  <c r="S37" i="137" s="1"/>
  <c r="E99" i="139"/>
  <c r="E98" i="139"/>
  <c r="E98" i="124"/>
  <c r="I66" i="139"/>
  <c r="E99" i="124"/>
  <c r="E98" i="129"/>
  <c r="E99" i="134"/>
  <c r="E99" i="129"/>
  <c r="I81" i="124"/>
  <c r="E98" i="134"/>
  <c r="Q41" i="137"/>
  <c r="R18" i="132"/>
  <c r="S18" i="132" s="1"/>
  <c r="N18" i="137"/>
  <c r="Q18" i="137" s="1"/>
  <c r="AW107" i="9"/>
  <c r="AW108" i="9" s="1"/>
  <c r="BA11" i="9"/>
  <c r="N17" i="127" l="1"/>
  <c r="N16" i="128" s="1"/>
  <c r="N17" i="122"/>
  <c r="N16" i="123" s="1"/>
  <c r="N17" i="132"/>
  <c r="N16" i="133" s="1"/>
  <c r="N17" i="137"/>
  <c r="N16" i="138" s="1"/>
  <c r="O48" i="121"/>
  <c r="O48" i="136"/>
  <c r="O48" i="126"/>
  <c r="O48" i="131"/>
  <c r="B101" i="60"/>
  <c r="AV11" i="9"/>
  <c r="AV107" i="9" s="1"/>
  <c r="AV108" i="9" s="1"/>
  <c r="G85" i="129"/>
  <c r="F79" i="139"/>
  <c r="G67" i="129"/>
  <c r="H94" i="134"/>
  <c r="I98" i="124"/>
  <c r="I98" i="139"/>
  <c r="I98" i="134"/>
  <c r="E40" i="134"/>
  <c r="F85" i="124"/>
  <c r="I99" i="139"/>
  <c r="I99" i="129"/>
  <c r="I98" i="129"/>
  <c r="I99" i="134"/>
  <c r="I99" i="124"/>
  <c r="R18" i="137"/>
  <c r="S18" i="137" s="1"/>
  <c r="BA107" i="9"/>
  <c r="BA108" i="9" s="1"/>
  <c r="BE11" i="9"/>
  <c r="P48" i="126" l="1"/>
  <c r="P48" i="131"/>
  <c r="P48" i="136"/>
  <c r="P48" i="121"/>
  <c r="B102" i="60"/>
  <c r="AZ11" i="9"/>
  <c r="AZ107" i="9" s="1"/>
  <c r="AZ108" i="9" s="1"/>
  <c r="O17" i="127"/>
  <c r="O16" i="128" s="1"/>
  <c r="O17" i="122"/>
  <c r="O16" i="123" s="1"/>
  <c r="O17" i="137"/>
  <c r="O16" i="138" s="1"/>
  <c r="O17" i="132"/>
  <c r="O16" i="133" s="1"/>
  <c r="G85" i="124"/>
  <c r="G28" i="139"/>
  <c r="G85" i="134"/>
  <c r="G52" i="129"/>
  <c r="G85" i="139"/>
  <c r="G40" i="134"/>
  <c r="G94" i="139"/>
  <c r="G64" i="139"/>
  <c r="G73" i="139"/>
  <c r="G22" i="129"/>
  <c r="H28" i="129"/>
  <c r="H46" i="124"/>
  <c r="H64" i="124"/>
  <c r="H73" i="124"/>
  <c r="H85" i="139"/>
  <c r="H94" i="124"/>
  <c r="H40" i="129"/>
  <c r="H52" i="134"/>
  <c r="H94" i="139"/>
  <c r="H94" i="129"/>
  <c r="E73" i="139"/>
  <c r="G37" i="129"/>
  <c r="H37" i="124"/>
  <c r="F52" i="139"/>
  <c r="E85" i="139"/>
  <c r="E40" i="124"/>
  <c r="E28" i="124"/>
  <c r="E40" i="139"/>
  <c r="E94" i="139"/>
  <c r="E40" i="129"/>
  <c r="E52" i="134"/>
  <c r="E64" i="139"/>
  <c r="F73" i="124"/>
  <c r="F40" i="129"/>
  <c r="F85" i="134"/>
  <c r="F85" i="139"/>
  <c r="F85" i="129"/>
  <c r="F28" i="139"/>
  <c r="F79" i="129"/>
  <c r="F64" i="134"/>
  <c r="F94" i="129"/>
  <c r="F22" i="139"/>
  <c r="F46" i="134"/>
  <c r="F79" i="134"/>
  <c r="F34" i="129"/>
  <c r="F70" i="134"/>
  <c r="F79" i="124"/>
  <c r="F58" i="124"/>
  <c r="G67" i="134"/>
  <c r="G19" i="139"/>
  <c r="G67" i="124"/>
  <c r="G88" i="124"/>
  <c r="G43" i="129"/>
  <c r="G67" i="139"/>
  <c r="G76" i="134"/>
  <c r="G31" i="139"/>
  <c r="BE107" i="9"/>
  <c r="BE108" i="9" s="1"/>
  <c r="BI11" i="9"/>
  <c r="G73" i="134" l="1"/>
  <c r="G79" i="129"/>
  <c r="G40" i="129"/>
  <c r="I40" i="129" s="1"/>
  <c r="Q48" i="131"/>
  <c r="Q48" i="126"/>
  <c r="Q48" i="121"/>
  <c r="Q48" i="136"/>
  <c r="P17" i="127"/>
  <c r="P16" i="128" s="1"/>
  <c r="P17" i="122"/>
  <c r="P16" i="123" s="1"/>
  <c r="P17" i="132"/>
  <c r="P16" i="133" s="1"/>
  <c r="P17" i="137"/>
  <c r="P16" i="138" s="1"/>
  <c r="B103" i="60"/>
  <c r="BD11" i="9"/>
  <c r="BD107" i="9" s="1"/>
  <c r="BD108" i="9" s="1"/>
  <c r="G52" i="124"/>
  <c r="G52" i="134"/>
  <c r="G28" i="124"/>
  <c r="G64" i="129"/>
  <c r="G40" i="139"/>
  <c r="G73" i="129"/>
  <c r="G73" i="124"/>
  <c r="G52" i="139"/>
  <c r="G28" i="129"/>
  <c r="G64" i="134"/>
  <c r="G64" i="124"/>
  <c r="G28" i="134"/>
  <c r="G40" i="124"/>
  <c r="H46" i="129"/>
  <c r="G94" i="124"/>
  <c r="G94" i="134"/>
  <c r="G94" i="129"/>
  <c r="G91" i="129"/>
  <c r="G70" i="139"/>
  <c r="G22" i="134"/>
  <c r="G46" i="134"/>
  <c r="H28" i="134"/>
  <c r="H28" i="139"/>
  <c r="H46" i="139"/>
  <c r="H70" i="129"/>
  <c r="G22" i="139"/>
  <c r="H28" i="124"/>
  <c r="G22" i="124"/>
  <c r="H91" i="134"/>
  <c r="H79" i="139"/>
  <c r="G58" i="134"/>
  <c r="G34" i="124"/>
  <c r="H58" i="139"/>
  <c r="H46" i="134"/>
  <c r="H34" i="134"/>
  <c r="H22" i="129"/>
  <c r="H52" i="129"/>
  <c r="H64" i="134"/>
  <c r="H64" i="129"/>
  <c r="H64" i="139"/>
  <c r="H85" i="124"/>
  <c r="H73" i="129"/>
  <c r="H85" i="129"/>
  <c r="H73" i="139"/>
  <c r="H73" i="134"/>
  <c r="H40" i="134"/>
  <c r="H85" i="134"/>
  <c r="E73" i="124"/>
  <c r="I73" i="124" s="1"/>
  <c r="H40" i="139"/>
  <c r="H52" i="124"/>
  <c r="H40" i="124"/>
  <c r="H52" i="139"/>
  <c r="E52" i="124"/>
  <c r="E94" i="124"/>
  <c r="E73" i="129"/>
  <c r="F73" i="129"/>
  <c r="E28" i="129"/>
  <c r="E52" i="129"/>
  <c r="F28" i="134"/>
  <c r="E28" i="139"/>
  <c r="E73" i="134"/>
  <c r="F52" i="129"/>
  <c r="G37" i="134"/>
  <c r="G37" i="139"/>
  <c r="H37" i="129"/>
  <c r="H37" i="139"/>
  <c r="F52" i="134"/>
  <c r="E85" i="124"/>
  <c r="E94" i="134"/>
  <c r="E64" i="129"/>
  <c r="E85" i="129"/>
  <c r="F73" i="139"/>
  <c r="G37" i="124"/>
  <c r="E85" i="134"/>
  <c r="F52" i="124"/>
  <c r="E94" i="129"/>
  <c r="F28" i="124"/>
  <c r="F73" i="134"/>
  <c r="G79" i="139"/>
  <c r="G79" i="134"/>
  <c r="H37" i="134"/>
  <c r="F37" i="134"/>
  <c r="F37" i="124"/>
  <c r="F37" i="129"/>
  <c r="F37" i="139"/>
  <c r="E28" i="134"/>
  <c r="E52" i="139"/>
  <c r="F94" i="139"/>
  <c r="I94" i="139" s="1"/>
  <c r="F40" i="124"/>
  <c r="F40" i="134"/>
  <c r="F40" i="139"/>
  <c r="E64" i="134"/>
  <c r="E64" i="124"/>
  <c r="F64" i="124"/>
  <c r="I85" i="139"/>
  <c r="F64" i="139"/>
  <c r="F64" i="129"/>
  <c r="F94" i="124"/>
  <c r="F94" i="134"/>
  <c r="F46" i="129"/>
  <c r="G79" i="124"/>
  <c r="F34" i="134"/>
  <c r="F28" i="129"/>
  <c r="F22" i="129"/>
  <c r="F22" i="124"/>
  <c r="F22" i="134"/>
  <c r="F34" i="124"/>
  <c r="F34" i="139"/>
  <c r="F46" i="139"/>
  <c r="F58" i="139"/>
  <c r="F70" i="124"/>
  <c r="F58" i="129"/>
  <c r="F58" i="134"/>
  <c r="F70" i="129"/>
  <c r="F70" i="139"/>
  <c r="F46" i="124"/>
  <c r="F91" i="139"/>
  <c r="F91" i="134"/>
  <c r="F91" i="129"/>
  <c r="F91" i="124"/>
  <c r="G19" i="129"/>
  <c r="G43" i="139"/>
  <c r="G43" i="124"/>
  <c r="G19" i="124"/>
  <c r="G19" i="134"/>
  <c r="G43" i="134"/>
  <c r="G88" i="139"/>
  <c r="G88" i="134"/>
  <c r="G88" i="129"/>
  <c r="G76" i="124"/>
  <c r="G55" i="129"/>
  <c r="G55" i="139"/>
  <c r="G55" i="124"/>
  <c r="G55" i="134"/>
  <c r="G31" i="129"/>
  <c r="G31" i="124"/>
  <c r="G31" i="134"/>
  <c r="G76" i="129"/>
  <c r="G76" i="139"/>
  <c r="F55" i="134"/>
  <c r="F55" i="139"/>
  <c r="F55" i="124"/>
  <c r="F55" i="129"/>
  <c r="F43" i="124"/>
  <c r="F43" i="139"/>
  <c r="F43" i="134"/>
  <c r="F43" i="129"/>
  <c r="F67" i="129"/>
  <c r="F67" i="124"/>
  <c r="F67" i="134"/>
  <c r="F67" i="139"/>
  <c r="H19" i="129"/>
  <c r="H19" i="124"/>
  <c r="H19" i="134"/>
  <c r="H19" i="139"/>
  <c r="H31" i="129"/>
  <c r="H31" i="139"/>
  <c r="H31" i="134"/>
  <c r="H31" i="124"/>
  <c r="H55" i="124"/>
  <c r="H55" i="134"/>
  <c r="H55" i="129"/>
  <c r="H55" i="139"/>
  <c r="H76" i="139"/>
  <c r="H76" i="134"/>
  <c r="H76" i="129"/>
  <c r="H76" i="124"/>
  <c r="F19" i="134"/>
  <c r="F19" i="124"/>
  <c r="F19" i="129"/>
  <c r="F19" i="139"/>
  <c r="F31" i="129"/>
  <c r="F31" i="139"/>
  <c r="F31" i="134"/>
  <c r="F31" i="124"/>
  <c r="F88" i="139"/>
  <c r="F88" i="134"/>
  <c r="F88" i="129"/>
  <c r="F88" i="124"/>
  <c r="F76" i="134"/>
  <c r="F76" i="129"/>
  <c r="F76" i="124"/>
  <c r="F76" i="139"/>
  <c r="H88" i="139"/>
  <c r="H88" i="129"/>
  <c r="H88" i="134"/>
  <c r="H88" i="124"/>
  <c r="H43" i="139"/>
  <c r="H43" i="124"/>
  <c r="H43" i="134"/>
  <c r="H43" i="129"/>
  <c r="H67" i="134"/>
  <c r="H67" i="124"/>
  <c r="H67" i="129"/>
  <c r="H67" i="139"/>
  <c r="E67" i="134"/>
  <c r="E67" i="139"/>
  <c r="E67" i="124"/>
  <c r="E67" i="129"/>
  <c r="E55" i="134"/>
  <c r="E55" i="124"/>
  <c r="E55" i="139"/>
  <c r="E55" i="129"/>
  <c r="E31" i="124"/>
  <c r="E31" i="134"/>
  <c r="E31" i="129"/>
  <c r="E31" i="139"/>
  <c r="E19" i="139"/>
  <c r="E19" i="129"/>
  <c r="E19" i="124"/>
  <c r="E19" i="134"/>
  <c r="E76" i="129"/>
  <c r="E76" i="124"/>
  <c r="E76" i="134"/>
  <c r="E76" i="139"/>
  <c r="E88" i="139"/>
  <c r="E88" i="129"/>
  <c r="E88" i="134"/>
  <c r="E88" i="124"/>
  <c r="E43" i="139"/>
  <c r="E43" i="124"/>
  <c r="E43" i="129"/>
  <c r="E43" i="134"/>
  <c r="BI107" i="9"/>
  <c r="BI108" i="9" s="1"/>
  <c r="BM11" i="9"/>
  <c r="I94" i="129" l="1"/>
  <c r="G70" i="124"/>
  <c r="G91" i="134"/>
  <c r="Q17" i="127"/>
  <c r="Q16" i="128" s="1"/>
  <c r="Q17" i="132"/>
  <c r="Q16" i="133" s="1"/>
  <c r="Q17" i="122"/>
  <c r="Q16" i="123" s="1"/>
  <c r="Q17" i="137"/>
  <c r="Q16" i="138" s="1"/>
  <c r="B104" i="60"/>
  <c r="BH11" i="9"/>
  <c r="BH107" i="9" s="1"/>
  <c r="BH108" i="9" s="1"/>
  <c r="G91" i="124"/>
  <c r="I52" i="134"/>
  <c r="G70" i="134"/>
  <c r="G58" i="124"/>
  <c r="G70" i="129"/>
  <c r="I70" i="129" s="1"/>
  <c r="I94" i="134"/>
  <c r="G91" i="139"/>
  <c r="G46" i="129"/>
  <c r="H70" i="134"/>
  <c r="H58" i="124"/>
  <c r="E46" i="134"/>
  <c r="I46" i="134" s="1"/>
  <c r="G46" i="139"/>
  <c r="G46" i="124"/>
  <c r="H91" i="124"/>
  <c r="H79" i="124"/>
  <c r="E79" i="139"/>
  <c r="I79" i="139" s="1"/>
  <c r="I85" i="134"/>
  <c r="I85" i="129"/>
  <c r="I28" i="139"/>
  <c r="H58" i="129"/>
  <c r="H58" i="134"/>
  <c r="I28" i="129"/>
  <c r="H79" i="134"/>
  <c r="H79" i="129"/>
  <c r="I28" i="124"/>
  <c r="H91" i="129"/>
  <c r="I91" i="129" s="1"/>
  <c r="H70" i="139"/>
  <c r="I70" i="139" s="1"/>
  <c r="H70" i="124"/>
  <c r="I70" i="124" s="1"/>
  <c r="H91" i="139"/>
  <c r="G58" i="129"/>
  <c r="I52" i="139"/>
  <c r="I73" i="139"/>
  <c r="I40" i="139"/>
  <c r="E58" i="134"/>
  <c r="E22" i="134"/>
  <c r="H22" i="134"/>
  <c r="H22" i="139"/>
  <c r="H22" i="124"/>
  <c r="G34" i="134"/>
  <c r="H34" i="129"/>
  <c r="H34" i="139"/>
  <c r="G58" i="139"/>
  <c r="G34" i="129"/>
  <c r="G34" i="139"/>
  <c r="E34" i="139"/>
  <c r="H34" i="124"/>
  <c r="I64" i="134"/>
  <c r="I64" i="139"/>
  <c r="I85" i="124"/>
  <c r="I40" i="134"/>
  <c r="I40" i="124"/>
  <c r="I73" i="129"/>
  <c r="I52" i="124"/>
  <c r="I52" i="129"/>
  <c r="I94" i="124"/>
  <c r="I28" i="134"/>
  <c r="E37" i="129"/>
  <c r="I37" i="129" s="1"/>
  <c r="I73" i="134"/>
  <c r="I64" i="124"/>
  <c r="E37" i="124"/>
  <c r="I37" i="124" s="1"/>
  <c r="E37" i="134"/>
  <c r="I37" i="134" s="1"/>
  <c r="E37" i="139"/>
  <c r="I37" i="139" s="1"/>
  <c r="I64" i="129"/>
  <c r="I91" i="134"/>
  <c r="I88" i="124"/>
  <c r="I19" i="139"/>
  <c r="I67" i="129"/>
  <c r="I43" i="129"/>
  <c r="I67" i="124"/>
  <c r="I88" i="139"/>
  <c r="I76" i="139"/>
  <c r="I43" i="124"/>
  <c r="I88" i="134"/>
  <c r="I76" i="124"/>
  <c r="I19" i="124"/>
  <c r="I31" i="129"/>
  <c r="I31" i="124"/>
  <c r="I55" i="139"/>
  <c r="I55" i="124"/>
  <c r="I43" i="134"/>
  <c r="I43" i="139"/>
  <c r="I88" i="129"/>
  <c r="I76" i="134"/>
  <c r="I76" i="129"/>
  <c r="I19" i="134"/>
  <c r="I19" i="129"/>
  <c r="I31" i="139"/>
  <c r="I31" i="134"/>
  <c r="I55" i="129"/>
  <c r="I55" i="134"/>
  <c r="I67" i="134"/>
  <c r="I67" i="139"/>
  <c r="F97" i="129"/>
  <c r="F97" i="124"/>
  <c r="F97" i="134"/>
  <c r="F97" i="139"/>
  <c r="BM107" i="9"/>
  <c r="BM108" i="9" s="1"/>
  <c r="BQ11" i="9"/>
  <c r="I91" i="124" l="1"/>
  <c r="B105" i="60"/>
  <c r="BL11" i="9"/>
  <c r="BL107" i="9" s="1"/>
  <c r="BL108" i="9" s="1"/>
  <c r="E34" i="124"/>
  <c r="I34" i="124" s="1"/>
  <c r="I70" i="134"/>
  <c r="G97" i="124"/>
  <c r="E22" i="124"/>
  <c r="I22" i="124" s="1"/>
  <c r="G97" i="134"/>
  <c r="I58" i="134"/>
  <c r="E58" i="129"/>
  <c r="I58" i="129" s="1"/>
  <c r="E46" i="139"/>
  <c r="I46" i="139" s="1"/>
  <c r="E46" i="124"/>
  <c r="I46" i="124" s="1"/>
  <c r="E46" i="129"/>
  <c r="I46" i="129" s="1"/>
  <c r="E79" i="134"/>
  <c r="I79" i="134" s="1"/>
  <c r="E58" i="139"/>
  <c r="I58" i="139" s="1"/>
  <c r="E34" i="129"/>
  <c r="I34" i="129" s="1"/>
  <c r="H97" i="129"/>
  <c r="H97" i="139"/>
  <c r="E79" i="129"/>
  <c r="I79" i="129" s="1"/>
  <c r="E79" i="124"/>
  <c r="I79" i="124" s="1"/>
  <c r="E58" i="124"/>
  <c r="I58" i="124" s="1"/>
  <c r="I91" i="139"/>
  <c r="G97" i="139"/>
  <c r="I34" i="139"/>
  <c r="G97" i="129"/>
  <c r="I22" i="134"/>
  <c r="E22" i="139"/>
  <c r="I22" i="139" s="1"/>
  <c r="E22" i="129"/>
  <c r="I22" i="129" s="1"/>
  <c r="E34" i="134"/>
  <c r="I34" i="134" s="1"/>
  <c r="H97" i="124"/>
  <c r="H97" i="134"/>
  <c r="BQ107" i="9"/>
  <c r="BQ108" i="9" s="1"/>
  <c r="BU11" i="9"/>
  <c r="B106" i="60" l="1"/>
  <c r="BP11" i="9"/>
  <c r="BP107" i="9" s="1"/>
  <c r="BP108" i="9" s="1"/>
  <c r="E97" i="124"/>
  <c r="I97" i="124" s="1"/>
  <c r="E97" i="134"/>
  <c r="I97" i="134" s="1"/>
  <c r="E97" i="129"/>
  <c r="I97" i="129" s="1"/>
  <c r="E97" i="139"/>
  <c r="I97" i="139" s="1"/>
  <c r="BU107" i="9"/>
  <c r="BU108" i="9" s="1"/>
  <c r="BY11" i="9"/>
  <c r="BX11" i="9" l="1"/>
  <c r="BX107" i="9" s="1"/>
  <c r="BX108" i="9" s="1"/>
  <c r="CF11" i="9"/>
  <c r="CF107" i="9" s="1"/>
  <c r="CF108" i="9" s="1"/>
  <c r="CB11" i="9"/>
  <c r="CB107" i="9" s="1"/>
  <c r="CB108" i="9" s="1"/>
  <c r="CJ11" i="9"/>
  <c r="CJ107" i="9" s="1"/>
  <c r="CJ108" i="9" s="1"/>
  <c r="CR11" i="9"/>
  <c r="CR107" i="9" s="1"/>
  <c r="CR108" i="9" s="1"/>
  <c r="B107" i="60"/>
  <c r="B108" i="60" s="1"/>
  <c r="B109" i="60" s="1"/>
  <c r="B110" i="60" s="1"/>
  <c r="B111" i="60" s="1"/>
  <c r="B112" i="60" s="1"/>
  <c r="B113" i="60" s="1"/>
  <c r="B114" i="60" s="1"/>
  <c r="B115" i="60" s="1"/>
  <c r="B116" i="60" s="1"/>
  <c r="B117" i="60" s="1"/>
  <c r="B118" i="60" s="1"/>
  <c r="B119" i="60" s="1"/>
  <c r="B120" i="60" s="1"/>
  <c r="B121" i="60" s="1"/>
  <c r="B122" i="60" s="1"/>
  <c r="B123" i="60" s="1"/>
  <c r="B124" i="60" s="1"/>
  <c r="B125" i="60" s="1"/>
  <c r="B126" i="60" s="1"/>
  <c r="B127" i="60" s="1"/>
  <c r="B128" i="60" s="1"/>
  <c r="B129" i="60" s="1"/>
  <c r="B130" i="60" s="1"/>
  <c r="B131" i="60" s="1"/>
  <c r="B132" i="60" s="1"/>
  <c r="B133" i="60" s="1"/>
  <c r="B134" i="60" s="1"/>
  <c r="B135" i="60" s="1"/>
  <c r="B136" i="60" s="1"/>
  <c r="B137" i="60" s="1"/>
  <c r="B138" i="60" s="1"/>
  <c r="B139" i="60" s="1"/>
  <c r="B140" i="60" s="1"/>
  <c r="B141" i="60" s="1"/>
  <c r="B142" i="60" s="1"/>
  <c r="B143" i="60" s="1"/>
  <c r="B144" i="60" s="1"/>
  <c r="B145" i="60" s="1"/>
  <c r="B146" i="60" s="1"/>
  <c r="B147" i="60" s="1"/>
  <c r="B148" i="60" s="1"/>
  <c r="B149" i="60" s="1"/>
  <c r="B150" i="60" s="1"/>
  <c r="B151" i="60" s="1"/>
  <c r="B152" i="60" s="1"/>
  <c r="B153" i="60" s="1"/>
  <c r="B154" i="60" s="1"/>
  <c r="B155" i="60" s="1"/>
  <c r="B156" i="60" s="1"/>
  <c r="B157" i="60" s="1"/>
  <c r="B158" i="60" s="1"/>
  <c r="B159" i="60" s="1"/>
  <c r="B160" i="60" s="1"/>
  <c r="B161" i="60" s="1"/>
  <c r="B162" i="60" s="1"/>
  <c r="B163" i="60" s="1"/>
  <c r="B164" i="60" s="1"/>
  <c r="B165" i="60" s="1"/>
  <c r="B166" i="60" s="1"/>
  <c r="B167" i="60" s="1"/>
  <c r="B168" i="60" s="1"/>
  <c r="B169" i="60" s="1"/>
  <c r="B170" i="60" s="1"/>
  <c r="B171" i="60" s="1"/>
  <c r="B172" i="60" s="1"/>
  <c r="B173" i="60" s="1"/>
  <c r="B174" i="60" s="1"/>
  <c r="B175" i="60" s="1"/>
  <c r="B176" i="60" s="1"/>
  <c r="B177" i="60" s="1"/>
  <c r="B178" i="60" s="1"/>
  <c r="B179" i="60" s="1"/>
  <c r="B180" i="60" s="1"/>
  <c r="B181" i="60" s="1"/>
  <c r="B182" i="60" s="1"/>
  <c r="B183" i="60" s="1"/>
  <c r="CN11" i="9"/>
  <c r="CN107" i="9" s="1"/>
  <c r="CN108" i="9" s="1"/>
  <c r="BT11" i="9"/>
  <c r="BT107" i="9" s="1"/>
  <c r="BT108" i="9" s="1"/>
  <c r="CV11" i="9"/>
  <c r="CV107" i="9" s="1"/>
  <c r="CV108" i="9" s="1"/>
  <c r="BY107" i="9"/>
  <c r="BY108" i="9" s="1"/>
  <c r="CC11" i="9"/>
  <c r="CC107" i="9" l="1"/>
  <c r="CC108" i="9" s="1"/>
  <c r="CG11" i="9"/>
  <c r="CG107" i="9" l="1"/>
  <c r="CG108" i="9" s="1"/>
  <c r="CK11" i="9"/>
  <c r="CK107" i="9" l="1"/>
  <c r="CK108" i="9" s="1"/>
  <c r="CO11" i="9"/>
  <c r="CO107" i="9" l="1"/>
  <c r="CO108" i="9" s="1"/>
  <c r="CS11" i="9"/>
  <c r="CS107" i="9" l="1"/>
  <c r="CS108" i="9" s="1"/>
  <c r="W27" i="154" l="1"/>
  <c r="H27" i="177" l="1"/>
  <c r="H28" i="177" s="1"/>
  <c r="E16" i="177" s="1"/>
  <c r="H16" i="177" s="1"/>
  <c r="H19" i="177" s="1"/>
  <c r="H35" i="177" s="1"/>
  <c r="H36" i="177" s="1"/>
  <c r="G32" i="143" s="1"/>
  <c r="I32" i="143" s="1"/>
  <c r="H27" i="181"/>
  <c r="H28" i="181" s="1"/>
  <c r="E16" i="181" s="1"/>
  <c r="H16" i="181" s="1"/>
  <c r="H19" i="181" s="1"/>
  <c r="H35" i="181" s="1"/>
  <c r="H36" i="181" s="1"/>
  <c r="G36" i="143" s="1"/>
  <c r="I36" i="143" s="1"/>
  <c r="H27" i="178"/>
  <c r="H28" i="178" s="1"/>
  <c r="E16" i="178" s="1"/>
  <c r="H16" i="178" s="1"/>
  <c r="H19" i="178" s="1"/>
  <c r="H35" i="178" s="1"/>
  <c r="H36" i="178" s="1"/>
  <c r="G33" i="143" s="1"/>
  <c r="I33" i="143" s="1"/>
  <c r="H27" i="182"/>
  <c r="H28" i="182" s="1"/>
  <c r="E16" i="182" s="1"/>
  <c r="H16" i="182" s="1"/>
  <c r="H19" i="182" s="1"/>
  <c r="H35" i="182" s="1"/>
  <c r="H36" i="182" s="1"/>
  <c r="G37" i="143" s="1"/>
  <c r="I37" i="143" s="1"/>
  <c r="H27" i="179"/>
  <c r="H28" i="179" s="1"/>
  <c r="E16" i="179" s="1"/>
  <c r="H16" i="179" s="1"/>
  <c r="H19" i="179" s="1"/>
  <c r="H35" i="179" s="1"/>
  <c r="H36" i="179" s="1"/>
  <c r="G34" i="143" s="1"/>
  <c r="I34" i="143" s="1"/>
  <c r="H27" i="175"/>
  <c r="H28" i="175" s="1"/>
  <c r="E16" i="175" s="1"/>
  <c r="H16" i="175" s="1"/>
  <c r="H19" i="175" s="1"/>
  <c r="H35" i="175" s="1"/>
  <c r="H36" i="175" s="1"/>
  <c r="G30" i="143" s="1"/>
  <c r="I30" i="143" s="1"/>
  <c r="H27" i="180"/>
  <c r="H28" i="180" s="1"/>
  <c r="E16" i="180" s="1"/>
  <c r="H16" i="180" s="1"/>
  <c r="H19" i="180" s="1"/>
  <c r="H35" i="180" s="1"/>
  <c r="H36" i="180" s="1"/>
  <c r="G35" i="143" s="1"/>
  <c r="I35" i="143" s="1"/>
  <c r="H27" i="176"/>
  <c r="H28" i="176" s="1"/>
  <c r="E16" i="176" s="1"/>
  <c r="H25" i="185"/>
  <c r="H26" i="185" s="1"/>
  <c r="E16" i="185" s="1"/>
  <c r="H27" i="183"/>
  <c r="H28" i="183" s="1"/>
  <c r="H26" i="174"/>
  <c r="H27" i="174" s="1"/>
  <c r="E16" i="174" s="1"/>
  <c r="H16" i="174" s="1"/>
  <c r="H18" i="174" s="1"/>
  <c r="H34" i="174" s="1"/>
  <c r="H35" i="174" s="1"/>
  <c r="G29" i="143" s="1"/>
  <c r="I29" i="143" s="1"/>
  <c r="H27" i="184"/>
  <c r="H28" i="184" s="1"/>
  <c r="E16" i="184" s="1"/>
  <c r="H16" i="184" s="1"/>
  <c r="H19" i="184" s="1"/>
  <c r="H35" i="184" s="1"/>
  <c r="H36" i="184" s="1"/>
  <c r="G39" i="143" s="1"/>
  <c r="I39" i="143" s="1"/>
  <c r="H16" i="176" l="1"/>
  <c r="H19" i="176" s="1"/>
  <c r="H35" i="176" s="1"/>
  <c r="H36" i="176" s="1"/>
  <c r="G31" i="143" s="1"/>
  <c r="I31" i="143" s="1"/>
  <c r="E16" i="183"/>
  <c r="H16" i="183" s="1"/>
  <c r="H19" i="183" s="1"/>
  <c r="H35" i="183" s="1"/>
  <c r="H36" i="183" s="1"/>
  <c r="G38" i="143" s="1"/>
  <c r="I38" i="143" s="1"/>
  <c r="H16" i="185"/>
  <c r="H17" i="185" s="1"/>
  <c r="H33" i="185" s="1"/>
  <c r="H34" i="185" s="1"/>
  <c r="G24" i="143" s="1"/>
  <c r="I24" i="143" s="1"/>
  <c r="J26" i="143" s="1"/>
  <c r="J40" i="143" l="1"/>
  <c r="J42" i="143" l="1"/>
  <c r="F19" i="142" s="1"/>
  <c r="G19" i="142" s="1"/>
  <c r="G21" i="142" s="1"/>
  <c r="G23" i="142" l="1"/>
  <c r="G24" i="142"/>
  <c r="F46" i="204"/>
  <c r="F40" i="204"/>
  <c r="G40" i="204" s="1"/>
  <c r="F39" i="204"/>
  <c r="G39" i="204" s="1"/>
  <c r="F38" i="204"/>
  <c r="Q9" i="204"/>
  <c r="W23" i="154"/>
  <c r="V23" i="154" s="1"/>
  <c r="Q10" i="204" l="1"/>
  <c r="P21" i="204"/>
  <c r="G46" i="204"/>
  <c r="W33" i="154"/>
  <c r="W32" i="154"/>
  <c r="G25" i="165"/>
  <c r="G28" i="165" s="1"/>
  <c r="G55" i="165" s="1"/>
  <c r="G57" i="165" l="1"/>
  <c r="I34" i="204"/>
  <c r="W34" i="154"/>
  <c r="G19" i="164" l="1"/>
  <c r="G20" i="164" s="1"/>
  <c r="G21" i="164" s="1"/>
  <c r="G22" i="164" s="1"/>
  <c r="W28" i="154" l="1"/>
  <c r="V28" i="154" s="1"/>
  <c r="X28" i="154" s="1"/>
  <c r="G38" i="204" l="1"/>
  <c r="G41" i="204" s="1"/>
  <c r="G48" i="204" l="1"/>
  <c r="I49" i="204" s="1"/>
  <c r="I41" i="204" l="1"/>
  <c r="M30" i="170" l="1"/>
  <c r="O30" i="170" s="1"/>
  <c r="F25" i="204"/>
  <c r="H25" i="204" s="1"/>
  <c r="H29" i="204" s="1"/>
  <c r="K30" i="170"/>
  <c r="G49" i="204" l="1"/>
  <c r="H50" i="204" s="1"/>
  <c r="I29" i="204"/>
  <c r="F53" i="204" l="1"/>
  <c r="F22" i="142" s="1"/>
  <c r="I51" i="204"/>
  <c r="I53" i="204"/>
  <c r="F56" i="204" l="1"/>
  <c r="G22" i="142" l="1"/>
  <c r="W29" i="154" l="1"/>
  <c r="V29" i="154" s="1"/>
  <c r="G25" i="142"/>
  <c r="G32" i="142" s="1"/>
  <c r="H22" i="16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Preferred Customer</author>
  </authors>
  <commentList>
    <comment ref="B8" authorId="0" shapeId="0" xr:uid="{00000000-0006-0000-0300-000001000000}">
      <text>
        <r>
          <rPr>
            <sz val="8"/>
            <color indexed="81"/>
            <rFont val="Tahoma"/>
            <family val="2"/>
          </rPr>
          <t>Escriba el nombre (Sigla) de la Corporación o Autoridad Ambiental Urbana.</t>
        </r>
        <r>
          <rPr>
            <sz val="8"/>
            <color indexed="81"/>
            <rFont val="Tahoma"/>
            <family val="2"/>
          </rPr>
          <t xml:space="preserve">
</t>
        </r>
      </text>
    </comment>
    <comment ref="B9" authorId="0" shapeId="0" xr:uid="{00000000-0006-0000-0300-000002000000}">
      <text>
        <r>
          <rPr>
            <sz val="8"/>
            <color indexed="81"/>
            <rFont val="Tahoma"/>
            <family val="2"/>
          </rPr>
          <t xml:space="preserve">Escriba el nombre o título del proyecto.
</t>
        </r>
      </text>
    </comment>
    <comment ref="B10" authorId="0" shapeId="0" xr:uid="{00000000-0006-0000-0300-000003000000}">
      <text>
        <r>
          <rPr>
            <sz val="8"/>
            <color indexed="81"/>
            <rFont val="Tahoma"/>
            <family val="2"/>
          </rPr>
          <t xml:space="preserve">Escriba el nombre o título del proyecto.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Preferred Customer</author>
  </authors>
  <commentList>
    <comment ref="B8" authorId="0" shapeId="0" xr:uid="{00000000-0006-0000-0400-000001000000}">
      <text>
        <r>
          <rPr>
            <sz val="8"/>
            <color indexed="81"/>
            <rFont val="Tahoma"/>
            <family val="2"/>
          </rPr>
          <t>Escriba el nombre (Sigla) de la Corporación o Autoridad Ambiental Urbana.</t>
        </r>
        <r>
          <rPr>
            <sz val="8"/>
            <color indexed="81"/>
            <rFont val="Tahoma"/>
            <family val="2"/>
          </rPr>
          <t xml:space="preserve">
</t>
        </r>
      </text>
    </comment>
    <comment ref="B9" authorId="0" shapeId="0" xr:uid="{00000000-0006-0000-0400-000002000000}">
      <text>
        <r>
          <rPr>
            <sz val="8"/>
            <color indexed="81"/>
            <rFont val="Tahoma"/>
            <family val="2"/>
          </rPr>
          <t xml:space="preserve">Escriba el nombre o título del proyecto.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Preferred Customer</author>
    <author>minambiente</author>
    <author>HECTOR F ZAMBRANO</author>
  </authors>
  <commentList>
    <comment ref="B8" authorId="0" shapeId="0" xr:uid="{00000000-0006-0000-0600-000001000000}">
      <text>
        <r>
          <rPr>
            <sz val="8"/>
            <color indexed="81"/>
            <rFont val="Tahoma"/>
            <family val="2"/>
          </rPr>
          <t>Escriba el nombre (Sigla) de la Corporación o Autoridad Ambiental Urbana.</t>
        </r>
        <r>
          <rPr>
            <sz val="8"/>
            <color indexed="81"/>
            <rFont val="Tahoma"/>
            <family val="2"/>
          </rPr>
          <t xml:space="preserve">
</t>
        </r>
      </text>
    </comment>
    <comment ref="B9" authorId="0" shapeId="0" xr:uid="{00000000-0006-0000-0600-000002000000}">
      <text>
        <r>
          <rPr>
            <sz val="8"/>
            <color indexed="81"/>
            <rFont val="Tahoma"/>
            <family val="2"/>
          </rPr>
          <t xml:space="preserve">Escriba el nombre o título del proyecto.
</t>
        </r>
      </text>
    </comment>
    <comment ref="B23" authorId="1" shapeId="0" xr:uid="{00000000-0006-0000-0600-000003000000}">
      <text>
        <r>
          <rPr>
            <sz val="8"/>
            <color indexed="81"/>
            <rFont val="Tahoma"/>
            <family val="2"/>
          </rPr>
          <t xml:space="preserve">En la descripción del proyecto se debe plantear el tipo de Recursos a monitorear en el área a Conservar, así como la metodología y frecuencia del o los  Monitoreos. 
</t>
        </r>
      </text>
    </comment>
    <comment ref="F23" authorId="0" shapeId="0" xr:uid="{00000000-0006-0000-0600-000004000000}">
      <text>
        <r>
          <rPr>
            <sz val="8"/>
            <color indexed="81"/>
            <rFont val="Tahoma"/>
            <family val="2"/>
          </rPr>
          <t>Escriba el número de hectáreas totales a aislar (es la suma de las metas totales de todos los sistemas que contemplan aislamiento excepto "conservación de bosque natural" y "cercas vivas").</t>
        </r>
        <r>
          <rPr>
            <sz val="8"/>
            <color indexed="81"/>
            <rFont val="Tahoma"/>
            <family val="2"/>
          </rPr>
          <t xml:space="preserve">
</t>
        </r>
      </text>
    </comment>
    <comment ref="D28" authorId="2" shapeId="0" xr:uid="{00000000-0006-0000-0600-000005000000}">
      <text>
        <r>
          <rPr>
            <b/>
            <sz val="9"/>
            <color indexed="81"/>
            <rFont val="Tahoma"/>
            <family val="2"/>
          </rPr>
          <t>HECTOR F ZAMBRANO:</t>
        </r>
        <r>
          <rPr>
            <sz val="9"/>
            <color indexed="81"/>
            <rFont val="Tahoma"/>
            <family val="2"/>
          </rPr>
          <t xml:space="preserve">
corregir salario</t>
        </r>
      </text>
    </comment>
    <comment ref="D29" authorId="2" shapeId="0" xr:uid="{00000000-0006-0000-0600-000006000000}">
      <text>
        <r>
          <rPr>
            <b/>
            <sz val="9"/>
            <color indexed="81"/>
            <rFont val="Tahoma"/>
            <family val="2"/>
          </rPr>
          <t>HECTOR F ZAMBRANO:</t>
        </r>
        <r>
          <rPr>
            <sz val="9"/>
            <color indexed="81"/>
            <rFont val="Tahoma"/>
            <family val="2"/>
          </rPr>
          <t xml:space="preserve">
corregir salario</t>
        </r>
      </text>
    </comment>
    <comment ref="D30" authorId="2" shapeId="0" xr:uid="{00000000-0006-0000-0600-000007000000}">
      <text>
        <r>
          <rPr>
            <b/>
            <sz val="9"/>
            <color indexed="81"/>
            <rFont val="Tahoma"/>
            <family val="2"/>
          </rPr>
          <t>HECTOR F ZAMBRANO:</t>
        </r>
        <r>
          <rPr>
            <sz val="9"/>
            <color indexed="81"/>
            <rFont val="Tahoma"/>
            <family val="2"/>
          </rPr>
          <t xml:space="preserve">
corregir salario</t>
        </r>
      </text>
    </comment>
    <comment ref="D31" authorId="2" shapeId="0" xr:uid="{00000000-0006-0000-0600-000008000000}">
      <text>
        <r>
          <rPr>
            <b/>
            <sz val="9"/>
            <color indexed="81"/>
            <rFont val="Tahoma"/>
            <family val="2"/>
          </rPr>
          <t>HECTOR F ZAMBRANO:</t>
        </r>
        <r>
          <rPr>
            <sz val="9"/>
            <color indexed="81"/>
            <rFont val="Tahoma"/>
            <family val="2"/>
          </rPr>
          <t xml:space="preserve">
corregir salario</t>
        </r>
      </text>
    </comment>
    <comment ref="D32" authorId="2" shapeId="0" xr:uid="{00000000-0006-0000-0600-000009000000}">
      <text>
        <r>
          <rPr>
            <b/>
            <sz val="9"/>
            <color indexed="81"/>
            <rFont val="Tahoma"/>
            <family val="2"/>
          </rPr>
          <t>HECTOR F ZAMBRANO:</t>
        </r>
        <r>
          <rPr>
            <sz val="9"/>
            <color indexed="81"/>
            <rFont val="Tahoma"/>
            <family val="2"/>
          </rPr>
          <t xml:space="preserve">
corregir salario</t>
        </r>
      </text>
    </comment>
    <comment ref="B45" authorId="1" shapeId="0" xr:uid="{00000000-0006-0000-0600-00000A000000}">
      <text>
        <r>
          <rPr>
            <sz val="8"/>
            <color indexed="81"/>
            <rFont val="Tahoma"/>
            <family val="2"/>
          </rPr>
          <t xml:space="preserve">Escriba si es en madera, plástico o cemento.
</t>
        </r>
      </text>
    </comment>
    <comment ref="B47" authorId="1" shapeId="0" xr:uid="{00000000-0006-0000-0600-00000B000000}">
      <text>
        <r>
          <rPr>
            <sz val="8"/>
            <color indexed="81"/>
            <rFont val="Tahoma"/>
            <family val="2"/>
          </rPr>
          <t xml:space="preserve">Escriba SI  o NO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Preferred Customer</author>
    <author>minambiente</author>
    <author>ACER</author>
  </authors>
  <commentList>
    <comment ref="Q7" authorId="0" shapeId="0" xr:uid="{00000000-0006-0000-0700-000001000000}">
      <text>
        <r>
          <rPr>
            <b/>
            <sz val="8"/>
            <color indexed="10"/>
            <rFont val="Tahoma"/>
            <family val="2"/>
          </rPr>
          <t>NOTA:</t>
        </r>
        <r>
          <rPr>
            <sz val="8"/>
            <color indexed="81"/>
            <rFont val="Tahoma"/>
            <family val="2"/>
          </rPr>
          <t xml:space="preserve"> En los Sistemas Agroforestales solo se financia el componente Forestal.
</t>
        </r>
      </text>
    </comment>
    <comment ref="X7" authorId="0" shapeId="0" xr:uid="{00000000-0006-0000-0700-000002000000}">
      <text>
        <r>
          <rPr>
            <b/>
            <sz val="8"/>
            <color indexed="10"/>
            <rFont val="Tahoma"/>
            <family val="2"/>
          </rPr>
          <t>NOTA:</t>
        </r>
        <r>
          <rPr>
            <sz val="8"/>
            <color indexed="81"/>
            <rFont val="Tahoma"/>
            <family val="2"/>
          </rPr>
          <t xml:space="preserve"> El Sistema de Cercos Vivos </t>
        </r>
        <r>
          <rPr>
            <b/>
            <sz val="8"/>
            <color indexed="81"/>
            <rFont val="Tahoma"/>
            <family val="2"/>
          </rPr>
          <t>NO CONTEMPLA AISLAMIENTO</t>
        </r>
      </text>
    </comment>
    <comment ref="B8" authorId="0" shapeId="0" xr:uid="{00000000-0006-0000-0700-000003000000}">
      <text>
        <r>
          <rPr>
            <sz val="8"/>
            <color indexed="81"/>
            <rFont val="Tahoma"/>
            <family val="2"/>
          </rPr>
          <t>Escriba el nombre (Sigla) de la Corporación o Autoridad Ambiental Urbana.</t>
        </r>
        <r>
          <rPr>
            <sz val="8"/>
            <color indexed="81"/>
            <rFont val="Tahoma"/>
            <family val="2"/>
          </rPr>
          <t xml:space="preserve">
</t>
        </r>
      </text>
    </comment>
    <comment ref="I8" authorId="0" shapeId="0" xr:uid="{00000000-0006-0000-0700-000004000000}">
      <text>
        <r>
          <rPr>
            <sz val="8"/>
            <color indexed="81"/>
            <rFont val="Tahoma"/>
            <family val="2"/>
          </rPr>
          <t>Escriba el nombre (Sigla) de la Corporación o Autoridad Ambiental Urbana.</t>
        </r>
        <r>
          <rPr>
            <sz val="8"/>
            <color indexed="81"/>
            <rFont val="Tahoma"/>
            <family val="2"/>
          </rPr>
          <t xml:space="preserve">
</t>
        </r>
      </text>
    </comment>
    <comment ref="P8" authorId="0" shapeId="0" xr:uid="{00000000-0006-0000-0700-000005000000}">
      <text>
        <r>
          <rPr>
            <sz val="8"/>
            <color indexed="81"/>
            <rFont val="Tahoma"/>
            <family val="2"/>
          </rPr>
          <t>Escriba el nombre (Sigla) de la Corporación o Autoridad Ambiental Urbana.</t>
        </r>
        <r>
          <rPr>
            <sz val="8"/>
            <color indexed="81"/>
            <rFont val="Tahoma"/>
            <family val="2"/>
          </rPr>
          <t xml:space="preserve">
</t>
        </r>
      </text>
    </comment>
    <comment ref="W8" authorId="0" shapeId="0" xr:uid="{00000000-0006-0000-0700-000006000000}">
      <text>
        <r>
          <rPr>
            <sz val="8"/>
            <color indexed="81"/>
            <rFont val="Tahoma"/>
            <family val="2"/>
          </rPr>
          <t>Escriba el nombre (Sigla) de la Corporación o Autoridad Ambiental Urbana.</t>
        </r>
        <r>
          <rPr>
            <sz val="8"/>
            <color indexed="81"/>
            <rFont val="Tahoma"/>
            <family val="2"/>
          </rPr>
          <t xml:space="preserve">
</t>
        </r>
      </text>
    </comment>
    <comment ref="AD8" authorId="0" shapeId="0" xr:uid="{00000000-0006-0000-0700-000007000000}">
      <text>
        <r>
          <rPr>
            <sz val="8"/>
            <color indexed="81"/>
            <rFont val="Tahoma"/>
            <family val="2"/>
          </rPr>
          <t>Escriba el nombre (Sigla) de la Corporación o Autoridad Ambiental Urbana.</t>
        </r>
        <r>
          <rPr>
            <sz val="8"/>
            <color indexed="81"/>
            <rFont val="Tahoma"/>
            <family val="2"/>
          </rPr>
          <t xml:space="preserve">
</t>
        </r>
      </text>
    </comment>
    <comment ref="AK8" authorId="0" shapeId="0" xr:uid="{00000000-0006-0000-0700-000008000000}">
      <text>
        <r>
          <rPr>
            <sz val="8"/>
            <color indexed="81"/>
            <rFont val="Tahoma"/>
            <family val="2"/>
          </rPr>
          <t>Escriba el nombre (Sigla) de la Corporación o Autoridad Ambiental Urbana.</t>
        </r>
        <r>
          <rPr>
            <sz val="8"/>
            <color indexed="81"/>
            <rFont val="Tahoma"/>
            <family val="2"/>
          </rPr>
          <t xml:space="preserve">
</t>
        </r>
      </text>
    </comment>
    <comment ref="AS8" authorId="0" shapeId="0" xr:uid="{00000000-0006-0000-0700-000009000000}">
      <text>
        <r>
          <rPr>
            <sz val="8"/>
            <color indexed="81"/>
            <rFont val="Tahoma"/>
            <family val="2"/>
          </rPr>
          <t>Escriba el nombre (Sigla) de la Corporación o Autoridad Ambiental Urbana.</t>
        </r>
        <r>
          <rPr>
            <sz val="8"/>
            <color indexed="81"/>
            <rFont val="Tahoma"/>
            <family val="2"/>
          </rPr>
          <t xml:space="preserve">
</t>
        </r>
      </text>
    </comment>
    <comment ref="B9" authorId="0" shapeId="0" xr:uid="{00000000-0006-0000-0700-00000A000000}">
      <text>
        <r>
          <rPr>
            <sz val="8"/>
            <color indexed="81"/>
            <rFont val="Tahoma"/>
            <family val="2"/>
          </rPr>
          <t xml:space="preserve">Escriba el nombre o título del proyecto.
</t>
        </r>
      </text>
    </comment>
    <comment ref="I9" authorId="0" shapeId="0" xr:uid="{00000000-0006-0000-0700-00000B000000}">
      <text>
        <r>
          <rPr>
            <sz val="8"/>
            <color indexed="81"/>
            <rFont val="Tahoma"/>
            <family val="2"/>
          </rPr>
          <t xml:space="preserve">Escriba el nombre o título del proyecto.
</t>
        </r>
      </text>
    </comment>
    <comment ref="P9" authorId="0" shapeId="0" xr:uid="{00000000-0006-0000-0700-00000C000000}">
      <text>
        <r>
          <rPr>
            <sz val="8"/>
            <color indexed="81"/>
            <rFont val="Tahoma"/>
            <family val="2"/>
          </rPr>
          <t xml:space="preserve">Escriba el nombre o título del proyecto.
</t>
        </r>
      </text>
    </comment>
    <comment ref="W9" authorId="0" shapeId="0" xr:uid="{00000000-0006-0000-0700-00000D000000}">
      <text>
        <r>
          <rPr>
            <sz val="8"/>
            <color indexed="81"/>
            <rFont val="Tahoma"/>
            <family val="2"/>
          </rPr>
          <t xml:space="preserve">Escriba el nombre o título del proyecto.
</t>
        </r>
      </text>
    </comment>
    <comment ref="AD9" authorId="0" shapeId="0" xr:uid="{00000000-0006-0000-0700-00000E000000}">
      <text>
        <r>
          <rPr>
            <sz val="8"/>
            <color indexed="81"/>
            <rFont val="Tahoma"/>
            <family val="2"/>
          </rPr>
          <t xml:space="preserve">Escriba el nombre o título del proyecto.
</t>
        </r>
      </text>
    </comment>
    <comment ref="AK9" authorId="0" shapeId="0" xr:uid="{00000000-0006-0000-0700-00000F000000}">
      <text>
        <r>
          <rPr>
            <sz val="8"/>
            <color indexed="81"/>
            <rFont val="Tahoma"/>
            <family val="2"/>
          </rPr>
          <t xml:space="preserve">Escriba el nombre o título del proyecto.
</t>
        </r>
      </text>
    </comment>
    <comment ref="AS9" authorId="0" shapeId="0" xr:uid="{00000000-0006-0000-0700-000010000000}">
      <text>
        <r>
          <rPr>
            <sz val="8"/>
            <color indexed="81"/>
            <rFont val="Tahoma"/>
            <family val="2"/>
          </rPr>
          <t xml:space="preserve">Escriba el nombre o título del proyecto.
</t>
        </r>
      </text>
    </comment>
    <comment ref="I11" authorId="0" shapeId="0" xr:uid="{00000000-0006-0000-0700-000011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P11" authorId="0" shapeId="0" xr:uid="{00000000-0006-0000-0700-000012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W11" authorId="0" shapeId="0" xr:uid="{00000000-0006-0000-0700-000013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Z11" authorId="0" shapeId="0" xr:uid="{00000000-0006-0000-0700-000014000000}">
      <text>
        <r>
          <rPr>
            <sz val="8"/>
            <color indexed="81"/>
            <rFont val="Tahoma"/>
            <family val="2"/>
          </rPr>
          <t xml:space="preserve">Escriba el número de franjas o líneas de árboles que utilizará para establecer el Cerco Vivo  Ej. 1
</t>
        </r>
      </text>
    </comment>
    <comment ref="E13" authorId="0" shapeId="0" xr:uid="{00000000-0006-0000-0700-000015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I13" authorId="0" shapeId="0" xr:uid="{00000000-0006-0000-0700-000016000000}">
      <text>
        <r>
          <rPr>
            <sz val="8"/>
            <color indexed="81"/>
            <rFont val="Tahoma"/>
            <family val="2"/>
          </rPr>
          <t xml:space="preserve">Escriba las distancias  de siembra en metros del sistema propuesto (un número en cada casilla). Ej. 3  -  3   ó   3  -  4 etc.
</t>
        </r>
      </text>
    </comment>
    <comment ref="L13" authorId="0" shapeId="0" xr:uid="{00000000-0006-0000-0700-000017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P13" authorId="0" shapeId="0" xr:uid="{00000000-0006-0000-0700-000018000000}">
      <text>
        <r>
          <rPr>
            <sz val="8"/>
            <color indexed="81"/>
            <rFont val="Tahoma"/>
            <family val="2"/>
          </rPr>
          <t xml:space="preserve">Escriba las distancias  de siembra en metros del sistema propuesto (un número en cada casilla). Ej. 3  -  3   ó   3  -  4 etc.
</t>
        </r>
      </text>
    </comment>
    <comment ref="S13" authorId="0" shapeId="0" xr:uid="{00000000-0006-0000-0700-000019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W13" authorId="0" shapeId="0" xr:uid="{00000000-0006-0000-0700-00001A000000}">
      <text>
        <r>
          <rPr>
            <sz val="8"/>
            <color indexed="81"/>
            <rFont val="Tahoma"/>
            <family val="2"/>
          </rPr>
          <t xml:space="preserve">Escriba la distancia  de siembra en metros a la cual quedarán los árboles en la franja o línea  Ej. 2,5
</t>
        </r>
      </text>
    </comment>
    <comment ref="Z13" authorId="0" shapeId="0" xr:uid="{00000000-0006-0000-0700-00001B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AG13" authorId="0" shapeId="0" xr:uid="{00000000-0006-0000-0700-00001C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W14" authorId="0" shapeId="0" xr:uid="{00000000-0006-0000-0700-00001D000000}">
      <text>
        <r>
          <rPr>
            <sz val="8"/>
            <color indexed="81"/>
            <rFont val="Tahoma"/>
            <family val="2"/>
          </rPr>
          <t xml:space="preserve">El No. de plántulas / Ha. se ha calculado para un perímetro de 400 metros líneales.
</t>
        </r>
      </text>
    </comment>
    <comment ref="J16" authorId="0" shapeId="0" xr:uid="{00000000-0006-0000-0700-00001E000000}">
      <text>
        <r>
          <rPr>
            <sz val="8"/>
            <color indexed="81"/>
            <rFont val="Tahoma"/>
            <family val="2"/>
          </rPr>
          <t>Escriba el nombre del fertilizante a utilizar Ej.  NPK(10-30-10).</t>
        </r>
      </text>
    </comment>
    <comment ref="K16" authorId="1" shapeId="0" xr:uid="{00000000-0006-0000-0700-00001F000000}">
      <text>
        <r>
          <rPr>
            <sz val="8"/>
            <color indexed="81"/>
            <rFont val="Tahoma"/>
            <family val="2"/>
          </rPr>
          <t xml:space="preserve">Escriba la cantidad por árbol en gramos (gr.)
</t>
        </r>
      </text>
    </comment>
    <comment ref="L16" authorId="1" shapeId="0" xr:uid="{00000000-0006-0000-0700-000020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Q16" authorId="0" shapeId="0" xr:uid="{00000000-0006-0000-0700-000021000000}">
      <text>
        <r>
          <rPr>
            <sz val="8"/>
            <color indexed="81"/>
            <rFont val="Tahoma"/>
            <family val="2"/>
          </rPr>
          <t>Escriba el nombre del fertilizante a utilizar Ej.  NPK(10-30-10).</t>
        </r>
      </text>
    </comment>
    <comment ref="R16" authorId="1" shapeId="0" xr:uid="{00000000-0006-0000-0700-000022000000}">
      <text>
        <r>
          <rPr>
            <sz val="8"/>
            <color indexed="81"/>
            <rFont val="Tahoma"/>
            <family val="2"/>
          </rPr>
          <t xml:space="preserve">Escriba la cantidad por árbol en gramos (gr.)
</t>
        </r>
      </text>
    </comment>
    <comment ref="S16" authorId="1" shapeId="0" xr:uid="{00000000-0006-0000-0700-000023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X16" authorId="0" shapeId="0" xr:uid="{00000000-0006-0000-0700-000024000000}">
      <text>
        <r>
          <rPr>
            <sz val="8"/>
            <color indexed="81"/>
            <rFont val="Tahoma"/>
            <family val="2"/>
          </rPr>
          <t>Escriba el nombre del fertilizante a utilizar Ej.  NPK(10-30-10).</t>
        </r>
      </text>
    </comment>
    <comment ref="Y16" authorId="1" shapeId="0" xr:uid="{00000000-0006-0000-0700-000025000000}">
      <text>
        <r>
          <rPr>
            <sz val="8"/>
            <color indexed="81"/>
            <rFont val="Tahoma"/>
            <family val="2"/>
          </rPr>
          <t xml:space="preserve">Escriba la cantidad por árbol en gramos (gr.)
</t>
        </r>
      </text>
    </comment>
    <comment ref="Z16" authorId="1" shapeId="0" xr:uid="{00000000-0006-0000-0700-000026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K17" authorId="1" shapeId="0" xr:uid="{00000000-0006-0000-0700-000027000000}">
      <text>
        <r>
          <rPr>
            <sz val="8"/>
            <color indexed="81"/>
            <rFont val="Tahoma"/>
            <family val="2"/>
          </rPr>
          <t xml:space="preserve">Escriba la cantidad por árbol en gramos (gr.)
</t>
        </r>
      </text>
    </comment>
    <comment ref="L17" authorId="1" shapeId="0" xr:uid="{00000000-0006-0000-0700-000028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R17" authorId="1" shapeId="0" xr:uid="{00000000-0006-0000-0700-000029000000}">
      <text>
        <r>
          <rPr>
            <sz val="8"/>
            <color indexed="81"/>
            <rFont val="Tahoma"/>
            <family val="2"/>
          </rPr>
          <t xml:space="preserve">Escriba la cantidad por árbol en gramos (gr.)
</t>
        </r>
      </text>
    </comment>
    <comment ref="S17" authorId="1" shapeId="0" xr:uid="{00000000-0006-0000-0700-00002A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Y17" authorId="1" shapeId="0" xr:uid="{00000000-0006-0000-0700-00002B000000}">
      <text>
        <r>
          <rPr>
            <sz val="8"/>
            <color indexed="81"/>
            <rFont val="Tahoma"/>
            <family val="2"/>
          </rPr>
          <t xml:space="preserve">Escriba la cantidad por árbol en gramos (gr.)
</t>
        </r>
      </text>
    </comment>
    <comment ref="Z17" authorId="1" shapeId="0" xr:uid="{00000000-0006-0000-0700-00002C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E17" authorId="0" shapeId="0" xr:uid="{00000000-0006-0000-0700-00002D000000}">
      <text>
        <r>
          <rPr>
            <sz val="8"/>
            <color indexed="81"/>
            <rFont val="Tahoma"/>
            <family val="2"/>
          </rPr>
          <t>Escriba el nombre del fertilizante a utilizar Ej.  NPK(10-30-10).</t>
        </r>
      </text>
    </comment>
    <comment ref="AF17" authorId="1" shapeId="0" xr:uid="{00000000-0006-0000-0700-00002E000000}">
      <text>
        <r>
          <rPr>
            <sz val="8"/>
            <color indexed="81"/>
            <rFont val="Tahoma"/>
            <family val="2"/>
          </rPr>
          <t xml:space="preserve">Escriba la cantidad por árbol en gramos (gr.)
</t>
        </r>
      </text>
    </comment>
    <comment ref="AG17" authorId="1" shapeId="0" xr:uid="{00000000-0006-0000-0700-00002F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18" authorId="0" shapeId="0" xr:uid="{00000000-0006-0000-0700-000030000000}">
      <text>
        <r>
          <rPr>
            <sz val="8"/>
            <color indexed="81"/>
            <rFont val="Tahoma"/>
            <family val="2"/>
          </rPr>
          <t>Escriba el nombre del fertilizante a utilizar Ej.  NPK(10-30-10).</t>
        </r>
      </text>
    </comment>
    <comment ref="D18" authorId="1" shapeId="0" xr:uid="{00000000-0006-0000-0700-000031000000}">
      <text>
        <r>
          <rPr>
            <sz val="8"/>
            <color indexed="81"/>
            <rFont val="Tahoma"/>
            <family val="2"/>
          </rPr>
          <t xml:space="preserve">Escriba la cantidad por árbol en gramos (gr.)
</t>
        </r>
      </text>
    </comment>
    <comment ref="E18" authorId="1" shapeId="0" xr:uid="{00000000-0006-0000-0700-000032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J18" authorId="0" shapeId="0" xr:uid="{00000000-0006-0000-0700-000033000000}">
      <text>
        <r>
          <rPr>
            <sz val="8"/>
            <color indexed="81"/>
            <rFont val="Tahoma"/>
            <family val="2"/>
          </rPr>
          <t>Escriba el nombre del correctivo a utilizar Ej.  Cal.</t>
        </r>
      </text>
    </comment>
    <comment ref="K18" authorId="1" shapeId="0" xr:uid="{00000000-0006-0000-0700-000034000000}">
      <text>
        <r>
          <rPr>
            <sz val="8"/>
            <color indexed="81"/>
            <rFont val="Tahoma"/>
            <family val="2"/>
          </rPr>
          <t xml:space="preserve">Escriba la cantidad por árbol en gramos (gr.)
</t>
        </r>
      </text>
    </comment>
    <comment ref="L18" authorId="1" shapeId="0" xr:uid="{00000000-0006-0000-0700-000035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Q18" authorId="0" shapeId="0" xr:uid="{00000000-0006-0000-0700-000036000000}">
      <text>
        <r>
          <rPr>
            <sz val="8"/>
            <color indexed="81"/>
            <rFont val="Tahoma"/>
            <family val="2"/>
          </rPr>
          <t>Escriba el nombre del correctivo a utilizar Ej.  Cal.</t>
        </r>
      </text>
    </comment>
    <comment ref="R18" authorId="1" shapeId="0" xr:uid="{00000000-0006-0000-0700-000037000000}">
      <text>
        <r>
          <rPr>
            <sz val="8"/>
            <color indexed="81"/>
            <rFont val="Tahoma"/>
            <family val="2"/>
          </rPr>
          <t xml:space="preserve">Escriba la cantidad por árbol en gramos (gr.)
</t>
        </r>
      </text>
    </comment>
    <comment ref="S18" authorId="1" shapeId="0" xr:uid="{00000000-0006-0000-0700-000038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X18" authorId="0" shapeId="0" xr:uid="{00000000-0006-0000-0700-000039000000}">
      <text>
        <r>
          <rPr>
            <sz val="8"/>
            <color indexed="81"/>
            <rFont val="Tahoma"/>
            <family val="2"/>
          </rPr>
          <t>Escriba el nombre del correctivo a utilizar Ej.  Cal.</t>
        </r>
      </text>
    </comment>
    <comment ref="Y18" authorId="1" shapeId="0" xr:uid="{00000000-0006-0000-0700-00003A000000}">
      <text>
        <r>
          <rPr>
            <sz val="8"/>
            <color indexed="81"/>
            <rFont val="Tahoma"/>
            <family val="2"/>
          </rPr>
          <t xml:space="preserve">Escriba la cantidad por árbol en gramos (gr.)
</t>
        </r>
      </text>
    </comment>
    <comment ref="Z18" authorId="1" shapeId="0" xr:uid="{00000000-0006-0000-0700-00003B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F18" authorId="1" shapeId="0" xr:uid="{00000000-0006-0000-0700-00003C000000}">
      <text>
        <r>
          <rPr>
            <sz val="8"/>
            <color indexed="81"/>
            <rFont val="Tahoma"/>
            <family val="2"/>
          </rPr>
          <t xml:space="preserve">Escriba la cantidad por árbol en gramos (gr.)
</t>
        </r>
      </text>
    </comment>
    <comment ref="AG18" authorId="1" shapeId="0" xr:uid="{00000000-0006-0000-0700-00003D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D19" authorId="1" shapeId="0" xr:uid="{00000000-0006-0000-0700-00003E000000}">
      <text>
        <r>
          <rPr>
            <sz val="8"/>
            <color indexed="81"/>
            <rFont val="Tahoma"/>
            <family val="2"/>
          </rPr>
          <t xml:space="preserve">Escriba la cantidad por árbol en gramos (gr.)
</t>
        </r>
      </text>
    </comment>
    <comment ref="E19" authorId="1" shapeId="0" xr:uid="{00000000-0006-0000-0700-00003F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J19" authorId="0" shapeId="0" xr:uid="{00000000-0006-0000-0700-000040000000}">
      <text>
        <r>
          <rPr>
            <sz val="8"/>
            <color indexed="81"/>
            <rFont val="Tahoma"/>
            <family val="2"/>
          </rPr>
          <t>Escriba el nombre del Microelemento a utilizar Ej.  Borax.</t>
        </r>
      </text>
    </comment>
    <comment ref="K19" authorId="1" shapeId="0" xr:uid="{00000000-0006-0000-0700-000041000000}">
      <text>
        <r>
          <rPr>
            <sz val="8"/>
            <color indexed="81"/>
            <rFont val="Tahoma"/>
            <family val="2"/>
          </rPr>
          <t xml:space="preserve">Escriba la cantidad por árbol en gramos (gr.)
</t>
        </r>
      </text>
    </comment>
    <comment ref="L19" authorId="1" shapeId="0" xr:uid="{00000000-0006-0000-0700-000042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Q19" authorId="0" shapeId="0" xr:uid="{00000000-0006-0000-0700-000043000000}">
      <text>
        <r>
          <rPr>
            <sz val="8"/>
            <color indexed="81"/>
            <rFont val="Tahoma"/>
            <family val="2"/>
          </rPr>
          <t>Escriba el nombre del Microelemento a utilizar Ej.  Borax.</t>
        </r>
      </text>
    </comment>
    <comment ref="R19" authorId="1" shapeId="0" xr:uid="{00000000-0006-0000-0700-000044000000}">
      <text>
        <r>
          <rPr>
            <sz val="8"/>
            <color indexed="81"/>
            <rFont val="Tahoma"/>
            <family val="2"/>
          </rPr>
          <t xml:space="preserve">Escriba la cantidad por árbol en gramos (gr.)
</t>
        </r>
      </text>
    </comment>
    <comment ref="S19" authorId="1" shapeId="0" xr:uid="{00000000-0006-0000-0700-000045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X19" authorId="0" shapeId="0" xr:uid="{00000000-0006-0000-0700-000046000000}">
      <text>
        <r>
          <rPr>
            <sz val="8"/>
            <color indexed="81"/>
            <rFont val="Tahoma"/>
            <family val="2"/>
          </rPr>
          <t>Escriba el nombre del Microelemento a utilizar Ej.  Borax.</t>
        </r>
      </text>
    </comment>
    <comment ref="Y19" authorId="1" shapeId="0" xr:uid="{00000000-0006-0000-0700-000047000000}">
      <text>
        <r>
          <rPr>
            <sz val="8"/>
            <color indexed="81"/>
            <rFont val="Tahoma"/>
            <family val="2"/>
          </rPr>
          <t xml:space="preserve">Escriba la cantidad por árbol en gramos (gr.)
</t>
        </r>
      </text>
    </comment>
    <comment ref="Z19" authorId="1" shapeId="0" xr:uid="{00000000-0006-0000-0700-000048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E19" authorId="0" shapeId="0" xr:uid="{00000000-0006-0000-0700-000049000000}">
      <text>
        <r>
          <rPr>
            <sz val="8"/>
            <color indexed="81"/>
            <rFont val="Tahoma"/>
            <family val="2"/>
          </rPr>
          <t>Escriba el nombre del correctivo a utilizar Ej.  Cal.</t>
        </r>
      </text>
    </comment>
    <comment ref="AF19" authorId="1" shapeId="0" xr:uid="{00000000-0006-0000-0700-00004A000000}">
      <text>
        <r>
          <rPr>
            <sz val="8"/>
            <color indexed="81"/>
            <rFont val="Tahoma"/>
            <family val="2"/>
          </rPr>
          <t xml:space="preserve">Escriba la cantidad por árbol en gramos (gr.)
</t>
        </r>
      </text>
    </comment>
    <comment ref="AG19" authorId="1" shapeId="0" xr:uid="{00000000-0006-0000-0700-00004B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20" authorId="0" shapeId="0" xr:uid="{00000000-0006-0000-0700-00004C000000}">
      <text>
        <r>
          <rPr>
            <sz val="8"/>
            <color indexed="81"/>
            <rFont val="Tahoma"/>
            <family val="2"/>
          </rPr>
          <t>Escriba el nombre del correctivo a utilizar Ej.  Cal.</t>
        </r>
      </text>
    </comment>
    <comment ref="D20" authorId="1" shapeId="0" xr:uid="{00000000-0006-0000-0700-00004D000000}">
      <text>
        <r>
          <rPr>
            <sz val="8"/>
            <color indexed="81"/>
            <rFont val="Tahoma"/>
            <family val="2"/>
          </rPr>
          <t xml:space="preserve">Escriba la cantidad por árbol en gramos (gr.)
</t>
        </r>
      </text>
    </comment>
    <comment ref="E20" authorId="1" shapeId="0" xr:uid="{00000000-0006-0000-0700-00004E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J20" authorId="0" shapeId="0" xr:uid="{00000000-0006-0000-0700-00004F000000}">
      <text>
        <r>
          <rPr>
            <sz val="8"/>
            <color indexed="81"/>
            <rFont val="Tahoma"/>
            <family val="2"/>
          </rPr>
          <t>Escriba el nombre del Insecticida a utilizar Ej.  Lorsban polvo.</t>
        </r>
      </text>
    </comment>
    <comment ref="Q20" authorId="0" shapeId="0" xr:uid="{00000000-0006-0000-0700-000050000000}">
      <text>
        <r>
          <rPr>
            <sz val="8"/>
            <color indexed="81"/>
            <rFont val="Tahoma"/>
            <family val="2"/>
          </rPr>
          <t>Escriba el nombre del Insecticida a utilizar Ej.  Lorsban polvo.</t>
        </r>
      </text>
    </comment>
    <comment ref="X20" authorId="0" shapeId="0" xr:uid="{00000000-0006-0000-0700-000051000000}">
      <text>
        <r>
          <rPr>
            <sz val="8"/>
            <color indexed="81"/>
            <rFont val="Tahoma"/>
            <family val="2"/>
          </rPr>
          <t>Escriba el nombre del Insecticida a utilizar Ej.  Lorsban polvo.</t>
        </r>
      </text>
    </comment>
    <comment ref="AE20" authorId="0" shapeId="0" xr:uid="{00000000-0006-0000-0700-000052000000}">
      <text>
        <r>
          <rPr>
            <sz val="8"/>
            <color indexed="81"/>
            <rFont val="Tahoma"/>
            <family val="2"/>
          </rPr>
          <t>Escriba el nombre del Microelemento a utilizar Ej.  Borax.</t>
        </r>
      </text>
    </comment>
    <comment ref="AF20" authorId="1" shapeId="0" xr:uid="{00000000-0006-0000-0700-000053000000}">
      <text>
        <r>
          <rPr>
            <sz val="8"/>
            <color indexed="81"/>
            <rFont val="Tahoma"/>
            <family val="2"/>
          </rPr>
          <t xml:space="preserve">Escriba la cantidad por árbol en gramos (gr.)
</t>
        </r>
      </text>
    </comment>
    <comment ref="AG20" authorId="1" shapeId="0" xr:uid="{00000000-0006-0000-0700-000054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21" authorId="0" shapeId="0" xr:uid="{00000000-0006-0000-0700-000055000000}">
      <text>
        <r>
          <rPr>
            <sz val="8"/>
            <color indexed="81"/>
            <rFont val="Tahoma"/>
            <family val="2"/>
          </rPr>
          <t>Escriba el nombre del Microelemento a utilizar Ej.  Borax.</t>
        </r>
      </text>
    </comment>
    <comment ref="D21" authorId="1" shapeId="0" xr:uid="{00000000-0006-0000-0700-000056000000}">
      <text>
        <r>
          <rPr>
            <sz val="8"/>
            <color indexed="81"/>
            <rFont val="Tahoma"/>
            <family val="2"/>
          </rPr>
          <t xml:space="preserve">Escriba la cantidad por árbol en gramos (gr.)
</t>
        </r>
      </text>
    </comment>
    <comment ref="E21" authorId="1" shapeId="0" xr:uid="{00000000-0006-0000-0700-000057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AE21" authorId="0" shapeId="0" xr:uid="{00000000-0006-0000-0700-000058000000}">
      <text>
        <r>
          <rPr>
            <sz val="8"/>
            <color indexed="81"/>
            <rFont val="Tahoma"/>
            <family val="2"/>
          </rPr>
          <t>Escriba el nombre del Insecticida a utilizar Ej.  Lorsban polvo.</t>
        </r>
      </text>
    </comment>
    <comment ref="C23" authorId="0" shapeId="0" xr:uid="{00000000-0006-0000-0700-000059000000}">
      <text>
        <r>
          <rPr>
            <sz val="8"/>
            <color indexed="81"/>
            <rFont val="Tahoma"/>
            <family val="2"/>
          </rPr>
          <t>Escriba el nombre del Insecticida a utilizar Ej.  Lorsban polvo.</t>
        </r>
      </text>
    </comment>
    <comment ref="M25" authorId="0" shapeId="0" xr:uid="{00000000-0006-0000-0700-00005A000000}">
      <text>
        <r>
          <rPr>
            <sz val="8"/>
            <color indexed="81"/>
            <rFont val="Tahoma"/>
            <family val="2"/>
          </rPr>
          <t>Escriba el número de hectáreas totales a establecer en este sistema ej.  300</t>
        </r>
        <r>
          <rPr>
            <sz val="8"/>
            <color indexed="81"/>
            <rFont val="Tahoma"/>
            <family val="2"/>
          </rPr>
          <t xml:space="preserve">
</t>
        </r>
      </text>
    </comment>
    <comment ref="T25" authorId="0" shapeId="0" xr:uid="{00000000-0006-0000-0700-00005B000000}">
      <text>
        <r>
          <rPr>
            <sz val="8"/>
            <color indexed="81"/>
            <rFont val="Tahoma"/>
            <family val="2"/>
          </rPr>
          <t>Escriba el número de hectáreas totales a establecer en este sistema ej.  300</t>
        </r>
        <r>
          <rPr>
            <sz val="8"/>
            <color indexed="81"/>
            <rFont val="Tahoma"/>
            <family val="2"/>
          </rPr>
          <t xml:space="preserve">
</t>
        </r>
      </text>
    </comment>
    <comment ref="AA25" authorId="0" shapeId="0" xr:uid="{00000000-0006-0000-0700-00005C000000}">
      <text>
        <r>
          <rPr>
            <sz val="8"/>
            <color indexed="81"/>
            <rFont val="Tahoma"/>
            <family val="2"/>
          </rPr>
          <t>Escriba el número de hectáreas totales a establecer en este sistema ej.  300</t>
        </r>
        <r>
          <rPr>
            <sz val="8"/>
            <color indexed="81"/>
            <rFont val="Tahoma"/>
            <family val="2"/>
          </rPr>
          <t xml:space="preserve">
</t>
        </r>
      </text>
    </comment>
    <comment ref="AH26" authorId="0" shapeId="0" xr:uid="{00000000-0006-0000-0700-00005D000000}">
      <text>
        <r>
          <rPr>
            <sz val="8"/>
            <color indexed="81"/>
            <rFont val="Tahoma"/>
            <family val="2"/>
          </rPr>
          <t>Escriba el número de hectáreas totales a establecer en este sistema ej.  300</t>
        </r>
        <r>
          <rPr>
            <sz val="8"/>
            <color indexed="81"/>
            <rFont val="Tahoma"/>
            <family val="2"/>
          </rPr>
          <t xml:space="preserve">
</t>
        </r>
      </text>
    </comment>
    <comment ref="F27" authorId="0" shapeId="0" xr:uid="{00000000-0006-0000-0700-00005E000000}">
      <text>
        <r>
          <rPr>
            <sz val="8"/>
            <color indexed="81"/>
            <rFont val="Tahoma"/>
            <family val="2"/>
          </rPr>
          <t>Escriba el número de hectáreas totales a establecer en este sistema ej.  300</t>
        </r>
        <r>
          <rPr>
            <sz val="8"/>
            <color indexed="81"/>
            <rFont val="Tahoma"/>
            <family val="2"/>
          </rPr>
          <t xml:space="preserve">
</t>
        </r>
      </text>
    </comment>
    <comment ref="E29" authorId="2" shapeId="0" xr:uid="{00000000-0006-0000-0700-00005F000000}">
      <text>
        <r>
          <rPr>
            <b/>
            <sz val="9"/>
            <color indexed="81"/>
            <rFont val="Tahoma"/>
            <family val="2"/>
          </rPr>
          <t>ACER:</t>
        </r>
        <r>
          <rPr>
            <sz val="9"/>
            <color indexed="81"/>
            <rFont val="Tahoma"/>
            <family val="2"/>
          </rPr>
          <t xml:space="preserve">
ver rendimientos por hectarea B62</t>
        </r>
      </text>
    </comment>
    <comment ref="AK55" authorId="1" shapeId="0" xr:uid="{00000000-0006-0000-0700-000060000000}">
      <text>
        <r>
          <rPr>
            <sz val="8"/>
            <color indexed="81"/>
            <rFont val="Tahoma"/>
            <family val="2"/>
          </rPr>
          <t xml:space="preserve">Escriba si es en madera, plástico o cemento.
</t>
        </r>
      </text>
    </comment>
    <comment ref="AS55" authorId="1" shapeId="0" xr:uid="{00000000-0006-0000-0700-000061000000}">
      <text>
        <r>
          <rPr>
            <sz val="8"/>
            <color indexed="81"/>
            <rFont val="Tahoma"/>
            <family val="2"/>
          </rPr>
          <t xml:space="preserve">Escriba si es en madera, plástico o cemento.
</t>
        </r>
      </text>
    </comment>
    <comment ref="AK57" authorId="1" shapeId="0" xr:uid="{00000000-0006-0000-0700-000062000000}">
      <text>
        <r>
          <rPr>
            <sz val="8"/>
            <color indexed="81"/>
            <rFont val="Tahoma"/>
            <family val="2"/>
          </rPr>
          <t xml:space="preserve">Escriba SI  o NO
</t>
        </r>
      </text>
    </comment>
    <comment ref="AS57" authorId="1" shapeId="0" xr:uid="{00000000-0006-0000-0700-000063000000}">
      <text>
        <r>
          <rPr>
            <sz val="8"/>
            <color indexed="81"/>
            <rFont val="Tahoma"/>
            <family val="2"/>
          </rPr>
          <t xml:space="preserve">Escriba SI  o NO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Preferred Customer</author>
    <author>HECTOR F ZAMBRANO</author>
    <author>minambiente</author>
    <author>ACER</author>
  </authors>
  <commentList>
    <comment ref="B8" authorId="0" shapeId="0" xr:uid="{00000000-0006-0000-0800-000001000000}">
      <text>
        <r>
          <rPr>
            <sz val="8"/>
            <color indexed="81"/>
            <rFont val="Tahoma"/>
            <family val="2"/>
          </rPr>
          <t>Escriba el nombre (Sigla) de la Corporación o Autoridad Ambiental Urbana.</t>
        </r>
        <r>
          <rPr>
            <sz val="8"/>
            <color indexed="81"/>
            <rFont val="Tahoma"/>
            <family val="2"/>
          </rPr>
          <t xml:space="preserve">
</t>
        </r>
      </text>
    </comment>
    <comment ref="B9" authorId="0" shapeId="0" xr:uid="{00000000-0006-0000-0800-000002000000}">
      <text>
        <r>
          <rPr>
            <sz val="8"/>
            <color indexed="81"/>
            <rFont val="Tahoma"/>
            <family val="2"/>
          </rPr>
          <t xml:space="preserve">Escriba el nombre o título del proyecto.
</t>
        </r>
      </text>
    </comment>
    <comment ref="B11" authorId="0" shapeId="0" xr:uid="{00000000-0006-0000-0800-000003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B13" authorId="0" shapeId="0" xr:uid="{00000000-0006-0000-0800-000004000000}">
      <text>
        <r>
          <rPr>
            <sz val="8"/>
            <color indexed="81"/>
            <rFont val="Tahoma"/>
            <family val="2"/>
          </rPr>
          <t xml:space="preserve">Escriba las distancias  de siembra en metros del sistema propuesto (un número en cada casilla). Ej. 3  -  3   ó   3  -  4 etc.
</t>
        </r>
      </text>
    </comment>
    <comment ref="E13" authorId="0" shapeId="0" xr:uid="{00000000-0006-0000-0800-000005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t>
        </r>
        <r>
          <rPr>
            <sz val="8"/>
            <color indexed="81"/>
            <rFont val="Tahoma"/>
            <family val="2"/>
          </rPr>
          <t>.</t>
        </r>
      </text>
    </comment>
    <comment ref="B16" authorId="1" shapeId="0" xr:uid="{00000000-0006-0000-0800-000006000000}">
      <text>
        <r>
          <rPr>
            <b/>
            <sz val="9"/>
            <color indexed="81"/>
            <rFont val="Tahoma"/>
            <family val="2"/>
          </rPr>
          <t>HECTOR F ZAMBRANO:</t>
        </r>
        <r>
          <rPr>
            <sz val="9"/>
            <color indexed="81"/>
            <rFont val="Tahoma"/>
            <family val="2"/>
          </rPr>
          <t xml:space="preserve">
cantidad en kg</t>
        </r>
      </text>
    </comment>
    <comment ref="C16" authorId="0" shapeId="0" xr:uid="{00000000-0006-0000-0800-000007000000}">
      <text>
        <r>
          <rPr>
            <sz val="8"/>
            <color indexed="81"/>
            <rFont val="Tahoma"/>
            <family val="2"/>
          </rPr>
          <t>Escriba el nombre del fertilizante a utilizar Ej.  NPK(10-30-10).</t>
        </r>
      </text>
    </comment>
    <comment ref="D16" authorId="2" shapeId="0" xr:uid="{00000000-0006-0000-0800-000008000000}">
      <text>
        <r>
          <rPr>
            <sz val="8"/>
            <color indexed="81"/>
            <rFont val="Tahoma"/>
            <family val="2"/>
          </rPr>
          <t xml:space="preserve">Escriba la cantidad por árbol en gramos (gr.)
</t>
        </r>
      </text>
    </comment>
    <comment ref="E16" authorId="2" shapeId="0" xr:uid="{00000000-0006-0000-0800-000009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B17" authorId="1" shapeId="0" xr:uid="{00000000-0006-0000-0800-00000A000000}">
      <text>
        <r>
          <rPr>
            <b/>
            <sz val="9"/>
            <color indexed="81"/>
            <rFont val="Tahoma"/>
            <family val="2"/>
          </rPr>
          <t>HECTOR F ZAMBRANO:</t>
        </r>
        <r>
          <rPr>
            <sz val="9"/>
            <color indexed="81"/>
            <rFont val="Tahoma"/>
            <family val="2"/>
          </rPr>
          <t xml:space="preserve">
cantidad en kg</t>
        </r>
      </text>
    </comment>
    <comment ref="D17" authorId="2" shapeId="0" xr:uid="{00000000-0006-0000-0800-00000B000000}">
      <text>
        <r>
          <rPr>
            <sz val="8"/>
            <color indexed="81"/>
            <rFont val="Tahoma"/>
            <family val="2"/>
          </rPr>
          <t xml:space="preserve">Escriba la cantidad por árbol en gramos (gr.)
</t>
        </r>
      </text>
    </comment>
    <comment ref="E17" authorId="2" shapeId="0" xr:uid="{00000000-0006-0000-0800-00000C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B18" authorId="1" shapeId="0" xr:uid="{00000000-0006-0000-0800-00000D000000}">
      <text>
        <r>
          <rPr>
            <b/>
            <sz val="9"/>
            <color indexed="81"/>
            <rFont val="Tahoma"/>
            <family val="2"/>
          </rPr>
          <t>HECTOR F ZAMBRANO:</t>
        </r>
        <r>
          <rPr>
            <sz val="9"/>
            <color indexed="81"/>
            <rFont val="Tahoma"/>
            <family val="2"/>
          </rPr>
          <t xml:space="preserve">
cantidad en kg</t>
        </r>
      </text>
    </comment>
    <comment ref="C18" authorId="0" shapeId="0" xr:uid="{00000000-0006-0000-0800-00000E000000}">
      <text>
        <r>
          <rPr>
            <sz val="8"/>
            <color indexed="81"/>
            <rFont val="Tahoma"/>
            <family val="2"/>
          </rPr>
          <t>Escriba el nombre del correctivo a utilizar Ej.  Cal.</t>
        </r>
      </text>
    </comment>
    <comment ref="D18" authorId="2" shapeId="0" xr:uid="{00000000-0006-0000-0800-00000F000000}">
      <text>
        <r>
          <rPr>
            <sz val="8"/>
            <color indexed="81"/>
            <rFont val="Tahoma"/>
            <family val="2"/>
          </rPr>
          <t xml:space="preserve">Escriba la cantidad por árbol en gramos (gr.)
</t>
        </r>
      </text>
    </comment>
    <comment ref="E18" authorId="2" shapeId="0" xr:uid="{00000000-0006-0000-0800-000010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B19" authorId="1" shapeId="0" xr:uid="{00000000-0006-0000-0800-000011000000}">
      <text>
        <r>
          <rPr>
            <b/>
            <sz val="9"/>
            <color indexed="81"/>
            <rFont val="Tahoma"/>
            <family val="2"/>
          </rPr>
          <t>HECTOR F ZAMBRANO:</t>
        </r>
        <r>
          <rPr>
            <sz val="9"/>
            <color indexed="81"/>
            <rFont val="Tahoma"/>
            <family val="2"/>
          </rPr>
          <t xml:space="preserve">
cantidad en kilogramos</t>
        </r>
      </text>
    </comment>
    <comment ref="C19" authorId="0" shapeId="0" xr:uid="{00000000-0006-0000-0800-000012000000}">
      <text>
        <r>
          <rPr>
            <sz val="8"/>
            <color indexed="81"/>
            <rFont val="Tahoma"/>
            <family val="2"/>
          </rPr>
          <t>Escriba el nombre del Microelemento a utilizar Ej.  Borax.</t>
        </r>
      </text>
    </comment>
    <comment ref="D19" authorId="2" shapeId="0" xr:uid="{00000000-0006-0000-0800-000013000000}">
      <text>
        <r>
          <rPr>
            <sz val="8"/>
            <color indexed="81"/>
            <rFont val="Tahoma"/>
            <family val="2"/>
          </rPr>
          <t xml:space="preserve">Escriba la cantidad por árbol en gramos (gr.)
</t>
        </r>
      </text>
    </comment>
    <comment ref="E19" authorId="2" shapeId="0" xr:uid="{00000000-0006-0000-0800-000014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B20" authorId="1" shapeId="0" xr:uid="{00000000-0006-0000-0800-000015000000}">
      <text>
        <r>
          <rPr>
            <b/>
            <sz val="9"/>
            <color indexed="81"/>
            <rFont val="Tahoma"/>
            <family val="2"/>
          </rPr>
          <t>HECTOR F ZAMBRANO:</t>
        </r>
        <r>
          <rPr>
            <sz val="9"/>
            <color indexed="81"/>
            <rFont val="Tahoma"/>
            <family val="2"/>
          </rPr>
          <t xml:space="preserve">
cantidad en kilogramos</t>
        </r>
      </text>
    </comment>
    <comment ref="C20" authorId="0" shapeId="0" xr:uid="{00000000-0006-0000-0800-000016000000}">
      <text>
        <r>
          <rPr>
            <sz val="8"/>
            <color indexed="81"/>
            <rFont val="Tahoma"/>
            <family val="2"/>
          </rPr>
          <t>Escriba el nombre del Insecticida a utilizar Ej.  Lorsban polvo.</t>
        </r>
      </text>
    </comment>
    <comment ref="F24" authorId="0" shapeId="0" xr:uid="{00000000-0006-0000-0800-000017000000}">
      <text>
        <r>
          <rPr>
            <sz val="8"/>
            <color indexed="81"/>
            <rFont val="Tahoma"/>
            <family val="2"/>
          </rPr>
          <t>Escriba el número de hectáreas totales a establecer en este sistema ej.  300</t>
        </r>
        <r>
          <rPr>
            <sz val="8"/>
            <color indexed="81"/>
            <rFont val="Tahoma"/>
            <family val="2"/>
          </rPr>
          <t xml:space="preserve">
</t>
        </r>
      </text>
    </comment>
    <comment ref="E27" authorId="3" shapeId="0" xr:uid="{00000000-0006-0000-0800-000018000000}">
      <text>
        <r>
          <rPr>
            <b/>
            <sz val="9"/>
            <color indexed="81"/>
            <rFont val="Tahoma"/>
            <family val="2"/>
          </rPr>
          <t>ACER:</t>
        </r>
        <r>
          <rPr>
            <sz val="9"/>
            <color indexed="81"/>
            <rFont val="Tahoma"/>
            <family val="2"/>
          </rPr>
          <t xml:space="preserve">
Ver Rendimientos por hectarea B56
</t>
        </r>
      </text>
    </comment>
    <comment ref="G49" authorId="1" shapeId="0" xr:uid="{00000000-0006-0000-0800-000019000000}">
      <text>
        <r>
          <rPr>
            <b/>
            <sz val="9"/>
            <color indexed="81"/>
            <rFont val="Tahoma"/>
            <family val="2"/>
          </rPr>
          <t>HECTOR F ZAMBRANO:</t>
        </r>
        <r>
          <rPr>
            <sz val="9"/>
            <color indexed="81"/>
            <rFont val="Tahoma"/>
            <family val="2"/>
          </rPr>
          <t xml:space="preserve">
corregir 5% mano de obra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Preferred Customer</author>
  </authors>
  <commentList>
    <comment ref="B8" authorId="0" shapeId="0" xr:uid="{00000000-0006-0000-2000-000001000000}">
      <text>
        <r>
          <rPr>
            <sz val="8"/>
            <color indexed="81"/>
            <rFont val="Tahoma"/>
            <family val="2"/>
          </rPr>
          <t>Escriba el nombre (Sigla) de la Corporación o Autoridad Ambiental Urbana.</t>
        </r>
        <r>
          <rPr>
            <sz val="8"/>
            <color indexed="81"/>
            <rFont val="Tahoma"/>
            <family val="2"/>
          </rPr>
          <t xml:space="preserve">
</t>
        </r>
      </text>
    </comment>
    <comment ref="B9" authorId="0" shapeId="0" xr:uid="{00000000-0006-0000-2000-000002000000}">
      <text>
        <r>
          <rPr>
            <sz val="8"/>
            <color indexed="81"/>
            <rFont val="Tahoma"/>
            <family val="2"/>
          </rPr>
          <t xml:space="preserve">Escriba el nombre o título del proyecto.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Preferred Customer</author>
    <author>minambiente</author>
    <author>ACER</author>
    <author>adminpc</author>
  </authors>
  <commentList>
    <comment ref="B8" authorId="0" shapeId="0" xr:uid="{00000000-0006-0000-2100-000001000000}">
      <text>
        <r>
          <rPr>
            <sz val="8"/>
            <color indexed="81"/>
            <rFont val="Tahoma"/>
            <family val="2"/>
          </rPr>
          <t>Escriba el nombre (Sigla) de la Corporación o Autoridad Ambiental Urbana.</t>
        </r>
        <r>
          <rPr>
            <sz val="8"/>
            <color indexed="81"/>
            <rFont val="Tahoma"/>
            <family val="2"/>
          </rPr>
          <t xml:space="preserve">
</t>
        </r>
      </text>
    </comment>
    <comment ref="B9" authorId="0" shapeId="0" xr:uid="{00000000-0006-0000-2100-000002000000}">
      <text>
        <r>
          <rPr>
            <sz val="8"/>
            <color indexed="81"/>
            <rFont val="Tahoma"/>
            <family val="2"/>
          </rPr>
          <t xml:space="preserve">Escriba el nombre o título del proyecto.
</t>
        </r>
      </text>
    </comment>
    <comment ref="B11" authorId="0" shapeId="0" xr:uid="{00000000-0006-0000-2100-000003000000}">
      <text>
        <r>
          <rPr>
            <sz val="8"/>
            <color indexed="81"/>
            <rFont val="Tahoma"/>
            <family val="2"/>
          </rPr>
          <t xml:space="preserve">Marque con una  </t>
        </r>
        <r>
          <rPr>
            <b/>
            <sz val="8"/>
            <color indexed="81"/>
            <rFont val="Tahoma"/>
            <family val="2"/>
          </rPr>
          <t>X</t>
        </r>
        <r>
          <rPr>
            <sz val="8"/>
            <color indexed="81"/>
            <rFont val="Tahoma"/>
            <family val="2"/>
          </rPr>
          <t xml:space="preserve">  el diseño de plantación (Cuadro o Tresbolillo)
</t>
        </r>
      </text>
    </comment>
    <comment ref="B13" authorId="0" shapeId="0" xr:uid="{00000000-0006-0000-2100-000004000000}">
      <text>
        <r>
          <rPr>
            <sz val="8"/>
            <color indexed="81"/>
            <rFont val="Tahoma"/>
            <family val="2"/>
          </rPr>
          <t xml:space="preserve">Escriba las distancias  de siembra en metros del sistema propuesto (un número en cada casilla). Ej. 3  -  3   ó   3  -  4 etc.
</t>
        </r>
      </text>
    </comment>
    <comment ref="E13" authorId="0" shapeId="0" xr:uid="{00000000-0006-0000-2100-000005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16" authorId="0" shapeId="0" xr:uid="{00000000-0006-0000-2100-000006000000}">
      <text>
        <r>
          <rPr>
            <sz val="8"/>
            <color indexed="81"/>
            <rFont val="Tahoma"/>
            <family val="2"/>
          </rPr>
          <t>Escriba el nombre del fertilizante a utilizar Ej.  NPK(10-30-10).</t>
        </r>
      </text>
    </comment>
    <comment ref="D16" authorId="1" shapeId="0" xr:uid="{00000000-0006-0000-2100-000007000000}">
      <text>
        <r>
          <rPr>
            <sz val="8"/>
            <color indexed="81"/>
            <rFont val="Tahoma"/>
            <family val="2"/>
          </rPr>
          <t xml:space="preserve">Escriba la cantidad por árbol en gramos (gr.)
</t>
        </r>
      </text>
    </comment>
    <comment ref="E16" authorId="1" shapeId="0" xr:uid="{00000000-0006-0000-2100-000008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D17" authorId="1" shapeId="0" xr:uid="{00000000-0006-0000-2100-000009000000}">
      <text>
        <r>
          <rPr>
            <sz val="8"/>
            <color indexed="81"/>
            <rFont val="Tahoma"/>
            <family val="2"/>
          </rPr>
          <t xml:space="preserve">Escriba la cantidad por árbol en gramos (gr.)
</t>
        </r>
      </text>
    </comment>
    <comment ref="E17" authorId="1" shapeId="0" xr:uid="{00000000-0006-0000-2100-00000A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18" authorId="0" shapeId="0" xr:uid="{00000000-0006-0000-2100-00000B000000}">
      <text>
        <r>
          <rPr>
            <sz val="8"/>
            <color indexed="81"/>
            <rFont val="Tahoma"/>
            <family val="2"/>
          </rPr>
          <t>Escriba el nombre del correctivo a utilizar Ej.  Cal.</t>
        </r>
      </text>
    </comment>
    <comment ref="D18" authorId="1" shapeId="0" xr:uid="{00000000-0006-0000-2100-00000C000000}">
      <text>
        <r>
          <rPr>
            <sz val="8"/>
            <color indexed="81"/>
            <rFont val="Tahoma"/>
            <family val="2"/>
          </rPr>
          <t xml:space="preserve">Escriba la cantidad por árbol en gramos (gr.)
</t>
        </r>
      </text>
    </comment>
    <comment ref="E18" authorId="1" shapeId="0" xr:uid="{00000000-0006-0000-2100-00000D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19" authorId="0" shapeId="0" xr:uid="{00000000-0006-0000-2100-00000E000000}">
      <text>
        <r>
          <rPr>
            <sz val="8"/>
            <color indexed="81"/>
            <rFont val="Tahoma"/>
            <family val="2"/>
          </rPr>
          <t>Escriba el nombre del Microelemento a utilizar Ej.  Borax.</t>
        </r>
      </text>
    </comment>
    <comment ref="D19" authorId="1" shapeId="0" xr:uid="{00000000-0006-0000-2100-00000F000000}">
      <text>
        <r>
          <rPr>
            <sz val="8"/>
            <color indexed="81"/>
            <rFont val="Tahoma"/>
            <family val="2"/>
          </rPr>
          <t xml:space="preserve">Escriba la cantidad por árbol en gramos (gr.)
</t>
        </r>
      </text>
    </comment>
    <comment ref="E19" authorId="1" shapeId="0" xr:uid="{00000000-0006-0000-2100-000010000000}">
      <text>
        <r>
          <rPr>
            <sz val="8"/>
            <color indexed="81"/>
            <rFont val="Tahoma"/>
            <family val="2"/>
          </rPr>
          <t xml:space="preserve">Escriba el costo unitario del </t>
        </r>
        <r>
          <rPr>
            <b/>
            <sz val="8"/>
            <color indexed="81"/>
            <rFont val="Tahoma"/>
            <family val="2"/>
          </rPr>
          <t>Kilogramo</t>
        </r>
        <r>
          <rPr>
            <sz val="8"/>
            <color indexed="81"/>
            <rFont val="Tahoma"/>
            <family val="2"/>
          </rPr>
          <t xml:space="preserve">.
</t>
        </r>
      </text>
    </comment>
    <comment ref="C20" authorId="0" shapeId="0" xr:uid="{00000000-0006-0000-2100-000011000000}">
      <text>
        <r>
          <rPr>
            <sz val="8"/>
            <color indexed="81"/>
            <rFont val="Tahoma"/>
            <family val="2"/>
          </rPr>
          <t>Escriba el nombre del Insecticida a utilizar Ej.  Lorsban polvo.</t>
        </r>
      </text>
    </comment>
    <comment ref="F24" authorId="0" shapeId="0" xr:uid="{00000000-0006-0000-2100-000012000000}">
      <text>
        <r>
          <rPr>
            <sz val="8"/>
            <color indexed="81"/>
            <rFont val="Tahoma"/>
            <family val="2"/>
          </rPr>
          <t>Escriba el número de hectáreas totales a establecer en este sistema ej.  300</t>
        </r>
        <r>
          <rPr>
            <sz val="8"/>
            <color indexed="81"/>
            <rFont val="Tahoma"/>
            <family val="2"/>
          </rPr>
          <t xml:space="preserve">
</t>
        </r>
      </text>
    </comment>
    <comment ref="E27" authorId="2" shapeId="0" xr:uid="{00000000-0006-0000-2100-000013000000}">
      <text>
        <r>
          <rPr>
            <b/>
            <sz val="9"/>
            <color indexed="81"/>
            <rFont val="Tahoma"/>
            <family val="2"/>
          </rPr>
          <t>ACER:</t>
        </r>
        <r>
          <rPr>
            <sz val="9"/>
            <color indexed="81"/>
            <rFont val="Tahoma"/>
            <family val="2"/>
          </rPr>
          <t xml:space="preserve">
Ver Rendimientos Por Hectarea B54
</t>
        </r>
      </text>
    </comment>
    <comment ref="D44" authorId="3" shapeId="0" xr:uid="{00000000-0006-0000-2100-000014000000}">
      <text>
        <r>
          <rPr>
            <b/>
            <sz val="9"/>
            <color indexed="81"/>
            <rFont val="Tahoma"/>
            <family val="2"/>
          </rPr>
          <t>Cáculo de estas cantidades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Preferred Customer</author>
  </authors>
  <commentList>
    <comment ref="E10" authorId="0" shapeId="0" xr:uid="{00000000-0006-0000-2200-000001000000}">
      <text>
        <r>
          <rPr>
            <sz val="8"/>
            <color indexed="81"/>
            <rFont val="Tahoma"/>
            <family val="2"/>
          </rPr>
          <t xml:space="preserve">Coloque la cantidad a ejecutar de cada actividad.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Preferred Customer</author>
  </authors>
  <commentList>
    <comment ref="B8" authorId="0" shapeId="0" xr:uid="{00000000-0006-0000-2300-000001000000}">
      <text>
        <r>
          <rPr>
            <sz val="8"/>
            <color indexed="81"/>
            <rFont val="Tahoma"/>
            <family val="2"/>
          </rPr>
          <t>Escriba el nombre (Sigla) de la Corporación o Autoridad Ambiental Urbana.</t>
        </r>
        <r>
          <rPr>
            <sz val="8"/>
            <color indexed="81"/>
            <rFont val="Tahoma"/>
            <family val="2"/>
          </rPr>
          <t xml:space="preserve">
</t>
        </r>
      </text>
    </comment>
    <comment ref="B9" authorId="0" shapeId="0" xr:uid="{00000000-0006-0000-2300-000002000000}">
      <text>
        <r>
          <rPr>
            <sz val="8"/>
            <color indexed="81"/>
            <rFont val="Tahoma"/>
            <family val="2"/>
          </rPr>
          <t xml:space="preserve">Escriba el nombre o título del proyecto.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HECTOR F ZAMBRANO</author>
  </authors>
  <commentList>
    <comment ref="C12" authorId="0" shapeId="0" xr:uid="{00000000-0006-0000-2800-000001000000}">
      <text>
        <r>
          <rPr>
            <b/>
            <sz val="9"/>
            <color indexed="81"/>
            <rFont val="Tahoma"/>
            <family val="2"/>
          </rPr>
          <t>HECTOR F ZAMBRANO:</t>
        </r>
        <r>
          <rPr>
            <sz val="9"/>
            <color indexed="81"/>
            <rFont val="Tahoma"/>
            <family val="2"/>
          </rPr>
          <t xml:space="preserve">
verificar si el valor del transporte es mensual</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HECTOR F ZAMBRANO</author>
  </authors>
  <commentList>
    <comment ref="A11" authorId="0" shapeId="0" xr:uid="{00000000-0006-0000-2E00-000001000000}">
      <text>
        <r>
          <rPr>
            <b/>
            <sz val="9"/>
            <color indexed="81"/>
            <rFont val="Tahoma"/>
            <family val="2"/>
          </rPr>
          <t>HECTOR F ZAMBRANO:</t>
        </r>
        <r>
          <rPr>
            <sz val="9"/>
            <color indexed="81"/>
            <rFont val="Tahoma"/>
            <family val="2"/>
          </rPr>
          <t xml:space="preserve">
ampliar especificación</t>
        </r>
      </text>
    </comment>
    <comment ref="G14" authorId="0" shapeId="0" xr:uid="{00000000-0006-0000-2E00-000002000000}">
      <text>
        <r>
          <rPr>
            <b/>
            <sz val="9"/>
            <color indexed="81"/>
            <rFont val="Tahoma"/>
            <family val="2"/>
          </rPr>
          <t>HECTOR F ZAMBRANO:</t>
        </r>
        <r>
          <rPr>
            <sz val="9"/>
            <color indexed="81"/>
            <rFont val="Tahoma"/>
            <family val="2"/>
          </rPr>
          <t xml:space="preserve">
eliminar cotización no corresponde a papeleria</t>
        </r>
      </text>
    </comment>
    <comment ref="G15" authorId="0" shapeId="0" xr:uid="{00000000-0006-0000-2E00-000003000000}">
      <text>
        <r>
          <rPr>
            <b/>
            <sz val="9"/>
            <color indexed="81"/>
            <rFont val="Tahoma"/>
            <family val="2"/>
          </rPr>
          <t>HECTOR F ZAMBRANO:</t>
        </r>
        <r>
          <rPr>
            <sz val="9"/>
            <color indexed="81"/>
            <rFont val="Tahoma"/>
            <family val="2"/>
          </rPr>
          <t xml:space="preserve">
eliminar cotización no corresponde a papeleria</t>
        </r>
      </text>
    </comment>
    <comment ref="G16" authorId="0" shapeId="0" xr:uid="{00000000-0006-0000-2E00-000004000000}">
      <text>
        <r>
          <rPr>
            <b/>
            <sz val="9"/>
            <color indexed="81"/>
            <rFont val="Tahoma"/>
            <family val="2"/>
          </rPr>
          <t>HECTOR F ZAMBRANO:</t>
        </r>
        <r>
          <rPr>
            <sz val="9"/>
            <color indexed="81"/>
            <rFont val="Tahoma"/>
            <family val="2"/>
          </rPr>
          <t xml:space="preserve">
eliminar cotización no corresponde a papeleria</t>
        </r>
      </text>
    </comment>
    <comment ref="F21" authorId="0" shapeId="0" xr:uid="{00000000-0006-0000-2E00-000005000000}">
      <text>
        <r>
          <rPr>
            <b/>
            <sz val="9"/>
            <color indexed="81"/>
            <rFont val="Tahoma"/>
            <family val="2"/>
          </rPr>
          <t>HECTOR F ZAMBRANO:</t>
        </r>
        <r>
          <rPr>
            <sz val="9"/>
            <color indexed="81"/>
            <rFont val="Tahoma"/>
            <family val="2"/>
          </rPr>
          <t xml:space="preserve">
no tiene número para verificar cotización</t>
        </r>
      </text>
    </comment>
    <comment ref="A22" authorId="0" shapeId="0" xr:uid="{00000000-0006-0000-2E00-000006000000}">
      <text>
        <r>
          <rPr>
            <b/>
            <sz val="9"/>
            <color indexed="81"/>
            <rFont val="Tahoma"/>
            <family val="2"/>
          </rPr>
          <t>HECTOR F ZAMBRANO:</t>
        </r>
        <r>
          <rPr>
            <sz val="9"/>
            <color indexed="81"/>
            <rFont val="Tahoma"/>
            <family val="2"/>
          </rPr>
          <t xml:space="preserve">
amplar especificación</t>
        </r>
      </text>
    </comment>
    <comment ref="A23" authorId="0" shapeId="0" xr:uid="{00000000-0006-0000-2E00-000007000000}">
      <text>
        <r>
          <rPr>
            <b/>
            <sz val="9"/>
            <color indexed="81"/>
            <rFont val="Tahoma"/>
            <family val="2"/>
          </rPr>
          <t>HECTOR F ZAMBRANO:</t>
        </r>
        <r>
          <rPr>
            <sz val="9"/>
            <color indexed="81"/>
            <rFont val="Tahoma"/>
            <family val="2"/>
          </rPr>
          <t xml:space="preserve">
ampliar descripción identificar si es alquiler</t>
        </r>
      </text>
    </comment>
    <comment ref="A24" authorId="0" shapeId="0" xr:uid="{00000000-0006-0000-2E00-000008000000}">
      <text>
        <r>
          <rPr>
            <b/>
            <sz val="9"/>
            <color indexed="81"/>
            <rFont val="Tahoma"/>
            <family val="2"/>
          </rPr>
          <t>HECTOR F ZAMBRANO:</t>
        </r>
        <r>
          <rPr>
            <sz val="9"/>
            <color indexed="81"/>
            <rFont val="Tahoma"/>
            <family val="2"/>
          </rPr>
          <t xml:space="preserve">
ampliar descripción identificar si es alquiler</t>
        </r>
      </text>
    </comment>
    <comment ref="A25" authorId="0" shapeId="0" xr:uid="{00000000-0006-0000-2E00-000009000000}">
      <text>
        <r>
          <rPr>
            <b/>
            <sz val="9"/>
            <color indexed="81"/>
            <rFont val="Tahoma"/>
            <family val="2"/>
          </rPr>
          <t>HECTOR F ZAMBRANO:</t>
        </r>
        <r>
          <rPr>
            <sz val="9"/>
            <color indexed="81"/>
            <rFont val="Tahoma"/>
            <family val="2"/>
          </rPr>
          <t xml:space="preserve">
ampliar descripción identificar si es alquiler</t>
        </r>
      </text>
    </comment>
    <comment ref="A30" authorId="0" shapeId="0" xr:uid="{00000000-0006-0000-2E00-00000A000000}">
      <text>
        <r>
          <rPr>
            <b/>
            <sz val="9"/>
            <color indexed="81"/>
            <rFont val="Tahoma"/>
            <family val="2"/>
          </rPr>
          <t>HECTOR F ZAMBRANO:</t>
        </r>
        <r>
          <rPr>
            <sz val="9"/>
            <color indexed="81"/>
            <rFont val="Tahoma"/>
            <family val="2"/>
          </rPr>
          <t xml:space="preserve">
ampliar especificación</t>
        </r>
      </text>
    </comment>
    <comment ref="A31" authorId="0" shapeId="0" xr:uid="{00000000-0006-0000-2E00-00000B000000}">
      <text>
        <r>
          <rPr>
            <b/>
            <sz val="9"/>
            <color indexed="81"/>
            <rFont val="Tahoma"/>
            <family val="2"/>
          </rPr>
          <t>HECTOR F ZAMBRANO:</t>
        </r>
        <r>
          <rPr>
            <sz val="9"/>
            <color indexed="81"/>
            <rFont val="Tahoma"/>
            <family val="2"/>
          </rPr>
          <t xml:space="preserve">
ampliar especificación</t>
        </r>
      </text>
    </comment>
    <comment ref="A33" authorId="0" shapeId="0" xr:uid="{00000000-0006-0000-2E00-00000C000000}">
      <text>
        <r>
          <rPr>
            <b/>
            <sz val="9"/>
            <color indexed="81"/>
            <rFont val="Tahoma"/>
            <family val="2"/>
          </rPr>
          <t>HECTOR F ZAMBRANO:</t>
        </r>
        <r>
          <rPr>
            <sz val="9"/>
            <color indexed="81"/>
            <rFont val="Tahoma"/>
            <family val="2"/>
          </rPr>
          <t xml:space="preserve">
ampliar especificación</t>
        </r>
      </text>
    </comment>
    <comment ref="A35" authorId="0" shapeId="0" xr:uid="{00000000-0006-0000-2E00-00000D000000}">
      <text>
        <r>
          <rPr>
            <b/>
            <sz val="9"/>
            <color indexed="81"/>
            <rFont val="Tahoma"/>
            <family val="2"/>
          </rPr>
          <t>HECTOR F ZAMBRANO:</t>
        </r>
        <r>
          <rPr>
            <sz val="9"/>
            <color indexed="81"/>
            <rFont val="Tahoma"/>
            <family val="2"/>
          </rPr>
          <t xml:space="preserve">
discriminar</t>
        </r>
      </text>
    </comment>
    <comment ref="A38" authorId="0" shapeId="0" xr:uid="{00000000-0006-0000-2E00-00000E000000}">
      <text>
        <r>
          <rPr>
            <b/>
            <sz val="9"/>
            <color indexed="81"/>
            <rFont val="Tahoma"/>
            <family val="2"/>
          </rPr>
          <t>HECTOR F ZAMBRANO:</t>
        </r>
        <r>
          <rPr>
            <sz val="9"/>
            <color indexed="81"/>
            <rFont val="Tahoma"/>
            <family val="2"/>
          </rPr>
          <t xml:space="preserve">
falta dimensiones y ampliar especificación</t>
        </r>
      </text>
    </comment>
    <comment ref="I40" authorId="0" shapeId="0" xr:uid="{00000000-0006-0000-2E00-00000F000000}">
      <text>
        <r>
          <rPr>
            <b/>
            <sz val="9"/>
            <color indexed="81"/>
            <rFont val="Tahoma"/>
            <family val="2"/>
          </rPr>
          <t>HECTOR F ZAMBRANO:</t>
        </r>
        <r>
          <rPr>
            <sz val="9"/>
            <color indexed="81"/>
            <rFont val="Tahoma"/>
            <family val="2"/>
          </rPr>
          <t xml:space="preserve">
completar estudio de mercado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Francisco Beltran Carrasco</author>
    <author>Alba Lucia Montoya Loaiza</author>
    <author>jagarcia</author>
    <author>user</author>
  </authors>
  <commentList>
    <comment ref="E6" authorId="0" shapeId="0" xr:uid="{00000000-0006-0000-3000-000001000000}">
      <text>
        <r>
          <rPr>
            <b/>
            <sz val="9"/>
            <color indexed="81"/>
            <rFont val="Tahoma"/>
            <family val="2"/>
          </rPr>
          <t>Indique un valor de 1 a 4</t>
        </r>
      </text>
    </comment>
    <comment ref="C11" authorId="1" shapeId="0" xr:uid="{00000000-0006-0000-3000-000002000000}">
      <text>
        <r>
          <rPr>
            <b/>
            <sz val="11"/>
            <color indexed="81"/>
            <rFont val="Tahoma"/>
            <family val="2"/>
          </rPr>
          <t>dd/mm/aa</t>
        </r>
        <r>
          <rPr>
            <sz val="9"/>
            <color indexed="81"/>
            <rFont val="Tahoma"/>
            <family val="2"/>
          </rPr>
          <t xml:space="preserve">
</t>
        </r>
      </text>
    </comment>
    <comment ref="U11" authorId="2" shapeId="0" xr:uid="{00000000-0006-0000-3000-000003000000}">
      <text>
        <r>
          <rPr>
            <sz val="9"/>
            <color indexed="81"/>
            <rFont val="Tahoma"/>
            <family val="2"/>
          </rPr>
          <t xml:space="preserve">Identifique si el informe que se está presentando es de avance o final, acorde con los cortes de los informes, el cronograma de ejecución del proyecto y las posibles modificaciones al POA que se tramiten durante la ejecución del proyecto
</t>
        </r>
      </text>
    </comment>
    <comment ref="AN11" authorId="2" shapeId="0" xr:uid="{00000000-0006-0000-3000-000004000000}">
      <text>
        <r>
          <rPr>
            <sz val="9"/>
            <color indexed="81"/>
            <rFont val="Tahoma"/>
            <family val="2"/>
          </rPr>
          <t xml:space="preserve">Identifique si el informe que se está presentando es de avance o final, acorde con los cortes de los informes, el cronograma de ejecución del proyecto y las posibles modificaciones al POA que se tramiten durante la ejecución del proyecto
</t>
        </r>
      </text>
    </comment>
    <comment ref="BG11" authorId="2" shapeId="0" xr:uid="{00000000-0006-0000-3000-000005000000}">
      <text>
        <r>
          <rPr>
            <sz val="9"/>
            <color indexed="81"/>
            <rFont val="Tahoma"/>
            <family val="2"/>
          </rPr>
          <t xml:space="preserve">Identifique si el informe que se está presentando es de avance o final, acorde con los cortes de los informes, el cronograma de ejecución del proyecto y las posibles modificaciones al POA que se tramiten durante la ejecución del proyecto
</t>
        </r>
      </text>
    </comment>
    <comment ref="BZ11" authorId="2" shapeId="0" xr:uid="{00000000-0006-0000-3000-000006000000}">
      <text>
        <r>
          <rPr>
            <sz val="9"/>
            <color indexed="81"/>
            <rFont val="Tahoma"/>
            <family val="2"/>
          </rPr>
          <t xml:space="preserve">Identifique si el informe que se está presentando es de avance o final, acorde con los cortes de los informes, el cronograma de ejecución del proyecto y las posibles modificaciones al POA que se tramiten durante la ejecución del proyecto
</t>
        </r>
      </text>
    </comment>
    <comment ref="L14" authorId="3" shapeId="0" xr:uid="{00000000-0006-0000-3000-000007000000}">
      <text>
        <r>
          <rPr>
            <b/>
            <sz val="8"/>
            <color indexed="81"/>
            <rFont val="Tahoma"/>
            <family val="2"/>
          </rPr>
          <t>user:</t>
        </r>
        <r>
          <rPr>
            <sz val="8"/>
            <color indexed="81"/>
            <rFont val="Tahoma"/>
            <family val="2"/>
          </rPr>
          <t xml:space="preserve">
Marque con una </t>
        </r>
        <r>
          <rPr>
            <b/>
            <sz val="8"/>
            <color indexed="81"/>
            <rFont val="Tahoma"/>
            <family val="2"/>
          </rPr>
          <t>X</t>
        </r>
        <r>
          <rPr>
            <sz val="8"/>
            <color indexed="81"/>
            <rFont val="Tahoma"/>
            <family val="2"/>
          </rPr>
          <t xml:space="preserve"> el  Nivel de Cumplimiento de las actividades y especificaciones programadas en el Proyecto.
</t>
        </r>
      </text>
    </comment>
    <comment ref="AE14" authorId="3" shapeId="0" xr:uid="{00000000-0006-0000-3000-000008000000}">
      <text>
        <r>
          <rPr>
            <b/>
            <sz val="8"/>
            <color indexed="81"/>
            <rFont val="Tahoma"/>
            <family val="2"/>
          </rPr>
          <t>user:</t>
        </r>
        <r>
          <rPr>
            <sz val="8"/>
            <color indexed="81"/>
            <rFont val="Tahoma"/>
            <family val="2"/>
          </rPr>
          <t xml:space="preserve">
Marque con una </t>
        </r>
        <r>
          <rPr>
            <b/>
            <sz val="8"/>
            <color indexed="81"/>
            <rFont val="Tahoma"/>
            <family val="2"/>
          </rPr>
          <t>X</t>
        </r>
        <r>
          <rPr>
            <sz val="8"/>
            <color indexed="81"/>
            <rFont val="Tahoma"/>
            <family val="2"/>
          </rPr>
          <t xml:space="preserve"> el  Nivel de Cumplimiento de las actividades y especificaciones programadas en el Proyecto.
</t>
        </r>
      </text>
    </comment>
    <comment ref="AX14" authorId="3" shapeId="0" xr:uid="{00000000-0006-0000-3000-000009000000}">
      <text>
        <r>
          <rPr>
            <b/>
            <sz val="8"/>
            <color indexed="81"/>
            <rFont val="Tahoma"/>
            <family val="2"/>
          </rPr>
          <t>user:</t>
        </r>
        <r>
          <rPr>
            <sz val="8"/>
            <color indexed="81"/>
            <rFont val="Tahoma"/>
            <family val="2"/>
          </rPr>
          <t xml:space="preserve">
Marque con una </t>
        </r>
        <r>
          <rPr>
            <b/>
            <sz val="8"/>
            <color indexed="81"/>
            <rFont val="Tahoma"/>
            <family val="2"/>
          </rPr>
          <t>X</t>
        </r>
        <r>
          <rPr>
            <sz val="8"/>
            <color indexed="81"/>
            <rFont val="Tahoma"/>
            <family val="2"/>
          </rPr>
          <t xml:space="preserve"> el  Nivel de Cumplimiento de las actividades y especificaciones programadas en el Proyecto.
</t>
        </r>
      </text>
    </comment>
    <comment ref="BQ14" authorId="3" shapeId="0" xr:uid="{00000000-0006-0000-3000-00000A000000}">
      <text>
        <r>
          <rPr>
            <b/>
            <sz val="8"/>
            <color indexed="81"/>
            <rFont val="Tahoma"/>
            <family val="2"/>
          </rPr>
          <t>user:</t>
        </r>
        <r>
          <rPr>
            <sz val="8"/>
            <color indexed="81"/>
            <rFont val="Tahoma"/>
            <family val="2"/>
          </rPr>
          <t xml:space="preserve">
Marque con una </t>
        </r>
        <r>
          <rPr>
            <b/>
            <sz val="8"/>
            <color indexed="81"/>
            <rFont val="Tahoma"/>
            <family val="2"/>
          </rPr>
          <t>X</t>
        </r>
        <r>
          <rPr>
            <sz val="8"/>
            <color indexed="81"/>
            <rFont val="Tahoma"/>
            <family val="2"/>
          </rPr>
          <t xml:space="preserve"> el  Nivel de Cumplimiento de las actividades y especificaciones programadas en el Proyecto.
</t>
        </r>
      </text>
    </comment>
    <comment ref="L15" authorId="3" shapeId="0" xr:uid="{00000000-0006-0000-3000-00000B000000}">
      <text>
        <r>
          <rPr>
            <b/>
            <sz val="8"/>
            <color indexed="81"/>
            <rFont val="Tahoma"/>
            <family val="2"/>
          </rPr>
          <t>user:</t>
        </r>
        <r>
          <rPr>
            <sz val="8"/>
            <color indexed="81"/>
            <rFont val="Tahoma"/>
            <family val="2"/>
          </rPr>
          <t xml:space="preserve">
Cumplimiento Total de Metas</t>
        </r>
      </text>
    </comment>
    <comment ref="M15" authorId="3" shapeId="0" xr:uid="{00000000-0006-0000-3000-00000C000000}">
      <text>
        <r>
          <rPr>
            <b/>
            <sz val="8"/>
            <color indexed="81"/>
            <rFont val="Tahoma"/>
            <family val="2"/>
          </rPr>
          <t>user:</t>
        </r>
        <r>
          <rPr>
            <sz val="8"/>
            <color indexed="81"/>
            <rFont val="Tahoma"/>
            <family val="2"/>
          </rPr>
          <t xml:space="preserve">
Cumplimiento parcial de Metas</t>
        </r>
      </text>
    </comment>
    <comment ref="N15" authorId="3" shapeId="0" xr:uid="{00000000-0006-0000-3000-00000D000000}">
      <text>
        <r>
          <rPr>
            <b/>
            <sz val="8"/>
            <color indexed="81"/>
            <rFont val="Tahoma"/>
            <family val="2"/>
          </rPr>
          <t>user:</t>
        </r>
        <r>
          <rPr>
            <sz val="8"/>
            <color indexed="81"/>
            <rFont val="Tahoma"/>
            <family val="2"/>
          </rPr>
          <t xml:space="preserve">
Incumplimiento de Metas</t>
        </r>
      </text>
    </comment>
    <comment ref="AE15" authorId="3" shapeId="0" xr:uid="{00000000-0006-0000-3000-00000E000000}">
      <text>
        <r>
          <rPr>
            <b/>
            <sz val="8"/>
            <color indexed="81"/>
            <rFont val="Tahoma"/>
            <family val="2"/>
          </rPr>
          <t>user:</t>
        </r>
        <r>
          <rPr>
            <sz val="8"/>
            <color indexed="81"/>
            <rFont val="Tahoma"/>
            <family val="2"/>
          </rPr>
          <t xml:space="preserve">
Cumplimiento Total de Metas</t>
        </r>
      </text>
    </comment>
    <comment ref="AF15" authorId="3" shapeId="0" xr:uid="{00000000-0006-0000-3000-00000F000000}">
      <text>
        <r>
          <rPr>
            <b/>
            <sz val="8"/>
            <color indexed="81"/>
            <rFont val="Tahoma"/>
            <family val="2"/>
          </rPr>
          <t>user:</t>
        </r>
        <r>
          <rPr>
            <sz val="8"/>
            <color indexed="81"/>
            <rFont val="Tahoma"/>
            <family val="2"/>
          </rPr>
          <t xml:space="preserve">
Cumplimiento parcial de Metas</t>
        </r>
      </text>
    </comment>
    <comment ref="AG15" authorId="3" shapeId="0" xr:uid="{00000000-0006-0000-3000-000010000000}">
      <text>
        <r>
          <rPr>
            <b/>
            <sz val="8"/>
            <color indexed="81"/>
            <rFont val="Tahoma"/>
            <family val="2"/>
          </rPr>
          <t>user:</t>
        </r>
        <r>
          <rPr>
            <sz val="8"/>
            <color indexed="81"/>
            <rFont val="Tahoma"/>
            <family val="2"/>
          </rPr>
          <t xml:space="preserve">
Incumplimiento de Metas</t>
        </r>
      </text>
    </comment>
    <comment ref="AX15" authorId="3" shapeId="0" xr:uid="{00000000-0006-0000-3000-000011000000}">
      <text>
        <r>
          <rPr>
            <b/>
            <sz val="8"/>
            <color indexed="81"/>
            <rFont val="Tahoma"/>
            <family val="2"/>
          </rPr>
          <t>user:</t>
        </r>
        <r>
          <rPr>
            <sz val="8"/>
            <color indexed="81"/>
            <rFont val="Tahoma"/>
            <family val="2"/>
          </rPr>
          <t xml:space="preserve">
Cumplimiento Total de Metas</t>
        </r>
      </text>
    </comment>
    <comment ref="AY15" authorId="3" shapeId="0" xr:uid="{00000000-0006-0000-3000-000012000000}">
      <text>
        <r>
          <rPr>
            <b/>
            <sz val="8"/>
            <color indexed="81"/>
            <rFont val="Tahoma"/>
            <family val="2"/>
          </rPr>
          <t>user:</t>
        </r>
        <r>
          <rPr>
            <sz val="8"/>
            <color indexed="81"/>
            <rFont val="Tahoma"/>
            <family val="2"/>
          </rPr>
          <t xml:space="preserve">
Cumplimiento parcial de Metas</t>
        </r>
      </text>
    </comment>
    <comment ref="AZ15" authorId="3" shapeId="0" xr:uid="{00000000-0006-0000-3000-000013000000}">
      <text>
        <r>
          <rPr>
            <b/>
            <sz val="8"/>
            <color indexed="81"/>
            <rFont val="Tahoma"/>
            <family val="2"/>
          </rPr>
          <t>user:</t>
        </r>
        <r>
          <rPr>
            <sz val="8"/>
            <color indexed="81"/>
            <rFont val="Tahoma"/>
            <family val="2"/>
          </rPr>
          <t xml:space="preserve">
Incumplimiento de Metas</t>
        </r>
      </text>
    </comment>
    <comment ref="BQ15" authorId="3" shapeId="0" xr:uid="{00000000-0006-0000-3000-000014000000}">
      <text>
        <r>
          <rPr>
            <b/>
            <sz val="8"/>
            <color indexed="81"/>
            <rFont val="Tahoma"/>
            <family val="2"/>
          </rPr>
          <t>user:</t>
        </r>
        <r>
          <rPr>
            <sz val="8"/>
            <color indexed="81"/>
            <rFont val="Tahoma"/>
            <family val="2"/>
          </rPr>
          <t xml:space="preserve">
Cumplimiento Total de Metas</t>
        </r>
      </text>
    </comment>
    <comment ref="BR15" authorId="3" shapeId="0" xr:uid="{00000000-0006-0000-3000-000015000000}">
      <text>
        <r>
          <rPr>
            <b/>
            <sz val="8"/>
            <color indexed="81"/>
            <rFont val="Tahoma"/>
            <family val="2"/>
          </rPr>
          <t>user:</t>
        </r>
        <r>
          <rPr>
            <sz val="8"/>
            <color indexed="81"/>
            <rFont val="Tahoma"/>
            <family val="2"/>
          </rPr>
          <t xml:space="preserve">
Cumplimiento parcial de Metas</t>
        </r>
      </text>
    </comment>
    <comment ref="BS15" authorId="3" shapeId="0" xr:uid="{00000000-0006-0000-3000-000016000000}">
      <text>
        <r>
          <rPr>
            <b/>
            <sz val="8"/>
            <color indexed="81"/>
            <rFont val="Tahoma"/>
            <family val="2"/>
          </rPr>
          <t>user:</t>
        </r>
        <r>
          <rPr>
            <sz val="8"/>
            <color indexed="81"/>
            <rFont val="Tahoma"/>
            <family val="2"/>
          </rPr>
          <t xml:space="preserve">
Incumplimiento de Metas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scrodriguez</author>
  </authors>
  <commentList>
    <comment ref="C11" authorId="0" shapeId="0" xr:uid="{00000000-0006-0000-3100-000001000000}">
      <text>
        <r>
          <rPr>
            <sz val="14"/>
            <color indexed="81"/>
            <rFont val="Tahoma"/>
            <family val="2"/>
          </rPr>
          <t xml:space="preserve">Registre el número y la fecha de expedición de la resolución mediante la cual se asignaron los recursos del proyecto
</t>
        </r>
      </text>
    </comment>
    <comment ref="P13" authorId="0" shapeId="0" xr:uid="{00000000-0006-0000-3100-000002000000}">
      <text>
        <r>
          <rPr>
            <sz val="9"/>
            <color indexed="81"/>
            <rFont val="Tahoma"/>
            <family val="2"/>
          </rPr>
          <t xml:space="preserve">Esta celda indicará el porcentaje de financiación que se está solicitando al FCA sobre el valor total del proyecto. Se calcula automaticamente con los datos que se registren en los campos anteriores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MACVT</author>
  </authors>
  <commentList>
    <comment ref="I18" authorId="0" shapeId="0" xr:uid="{00000000-0006-0000-3400-000001000000}">
      <text>
        <r>
          <rPr>
            <b/>
            <sz val="8"/>
            <color indexed="81"/>
            <rFont val="Tahoma"/>
            <family val="2"/>
          </rPr>
          <t>MACVT:</t>
        </r>
        <r>
          <rPr>
            <sz val="8"/>
            <color indexed="81"/>
            <rFont val="Tahoma"/>
            <family val="2"/>
          </rPr>
          <t xml:space="preserve">
El resultado de esta columna es calculado automaticamente por el archivo</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scrodriguez</author>
  </authors>
  <commentList>
    <comment ref="C11" authorId="0" shapeId="0" xr:uid="{00000000-0006-0000-3600-000001000000}">
      <text>
        <r>
          <rPr>
            <sz val="14"/>
            <color indexed="81"/>
            <rFont val="Tahoma"/>
            <family val="2"/>
          </rPr>
          <t xml:space="preserve">Registre el número y la fecha de expedición de la resolución mediante la cual se asignaron los recursos del proyecto
</t>
        </r>
      </text>
    </comment>
    <comment ref="P13" authorId="0" shapeId="0" xr:uid="{00000000-0006-0000-3600-000002000000}">
      <text>
        <r>
          <rPr>
            <sz val="9"/>
            <color indexed="81"/>
            <rFont val="Tahoma"/>
            <family val="2"/>
          </rPr>
          <t xml:space="preserve">Esta celda indicará el porcentaje de financiación que se está solicitando al FCA sobre el valor total del proyecto. Se calcula automaticamente con los datos que se registren en los campos anteriores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MACVT</author>
  </authors>
  <commentList>
    <comment ref="I18" authorId="0" shapeId="0" xr:uid="{00000000-0006-0000-3900-000001000000}">
      <text>
        <r>
          <rPr>
            <b/>
            <sz val="8"/>
            <color indexed="81"/>
            <rFont val="Tahoma"/>
            <family val="2"/>
          </rPr>
          <t>MACVT:</t>
        </r>
        <r>
          <rPr>
            <sz val="8"/>
            <color indexed="81"/>
            <rFont val="Tahoma"/>
            <family val="2"/>
          </rPr>
          <t xml:space="preserve">
El resultado de esta columna es calculado automaticamente por el archivo</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scrodriguez</author>
  </authors>
  <commentList>
    <comment ref="C11" authorId="0" shapeId="0" xr:uid="{00000000-0006-0000-3B00-000001000000}">
      <text>
        <r>
          <rPr>
            <sz val="14"/>
            <color indexed="81"/>
            <rFont val="Tahoma"/>
            <family val="2"/>
          </rPr>
          <t xml:space="preserve">Registre el número y la fecha de expedición de la resolución mediante la cual se asignaron los recursos del proyecto
</t>
        </r>
      </text>
    </comment>
    <comment ref="P13" authorId="0" shapeId="0" xr:uid="{00000000-0006-0000-3B00-000002000000}">
      <text>
        <r>
          <rPr>
            <sz val="9"/>
            <color indexed="81"/>
            <rFont val="Tahoma"/>
            <family val="2"/>
          </rPr>
          <t xml:space="preserve">Esta celda indicará el porcentaje de financiación que se está solicitando al FCA sobre el valor total del proyecto. Se calcula automaticamente con los datos que se registren en los campos anteriores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MACVT</author>
  </authors>
  <commentList>
    <comment ref="I18" authorId="0" shapeId="0" xr:uid="{00000000-0006-0000-3E00-000001000000}">
      <text>
        <r>
          <rPr>
            <b/>
            <sz val="8"/>
            <color indexed="81"/>
            <rFont val="Tahoma"/>
            <family val="2"/>
          </rPr>
          <t>MACVT:</t>
        </r>
        <r>
          <rPr>
            <sz val="8"/>
            <color indexed="81"/>
            <rFont val="Tahoma"/>
            <family val="2"/>
          </rPr>
          <t xml:space="preserve">
El resultado de esta columna es calculado automaticamente por el archivo</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scrodriguez</author>
  </authors>
  <commentList>
    <comment ref="C11" authorId="0" shapeId="0" xr:uid="{00000000-0006-0000-4000-000001000000}">
      <text>
        <r>
          <rPr>
            <sz val="14"/>
            <color indexed="81"/>
            <rFont val="Tahoma"/>
            <family val="2"/>
          </rPr>
          <t xml:space="preserve">Registre el número y la fecha de expedición de la resolución mediante la cual se asignaron los recursos del proyecto
</t>
        </r>
      </text>
    </comment>
    <comment ref="P13" authorId="0" shapeId="0" xr:uid="{00000000-0006-0000-4000-000002000000}">
      <text>
        <r>
          <rPr>
            <sz val="9"/>
            <color indexed="81"/>
            <rFont val="Tahoma"/>
            <family val="2"/>
          </rPr>
          <t xml:space="preserve">Esta celda indicará el porcentaje de financiación que se está solicitando al FCA sobre el valor total del proyecto. Se calcula automaticamente con los datos que se registren en los campos anteriores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MACVT</author>
  </authors>
  <commentList>
    <comment ref="I18" authorId="0" shapeId="0" xr:uid="{00000000-0006-0000-4300-000001000000}">
      <text>
        <r>
          <rPr>
            <b/>
            <sz val="8"/>
            <color indexed="81"/>
            <rFont val="Tahoma"/>
            <family val="2"/>
          </rPr>
          <t>MACVT:</t>
        </r>
        <r>
          <rPr>
            <sz val="8"/>
            <color indexed="81"/>
            <rFont val="Tahoma"/>
            <family val="2"/>
          </rPr>
          <t xml:space="preserve">
El resultado de esta columna es calculado automaticamente por el archivo</t>
        </r>
      </text>
    </comment>
  </commentList>
</comments>
</file>

<file path=xl/sharedStrings.xml><?xml version="1.0" encoding="utf-8"?>
<sst xmlns="http://schemas.openxmlformats.org/spreadsheetml/2006/main" count="5442" uniqueCount="1407">
  <si>
    <t>NOMBRE DEL PROYECTO:</t>
  </si>
  <si>
    <t>DISEÑO DE PLANTACION:</t>
  </si>
  <si>
    <t>METAS TOTALES</t>
  </si>
  <si>
    <t>Has.</t>
  </si>
  <si>
    <t>CATEGORIA DE INVERSIÓN</t>
  </si>
  <si>
    <t>Unidad</t>
  </si>
  <si>
    <t>1. COSTOS DIRECTOS</t>
  </si>
  <si>
    <t>1.1. MANO DE OBRA</t>
  </si>
  <si>
    <t>Rocería (Preparación de terreno)</t>
  </si>
  <si>
    <t>Trazado</t>
  </si>
  <si>
    <t>Plateo</t>
  </si>
  <si>
    <t>Ahoyado</t>
  </si>
  <si>
    <t>Aplicación  de fertilizantes y correctivos</t>
  </si>
  <si>
    <t>Transporte interno de insumos</t>
  </si>
  <si>
    <t>Plantación (siembra)</t>
  </si>
  <si>
    <t xml:space="preserve">Control fitosanitario </t>
  </si>
  <si>
    <t>Reposición (Replante)</t>
  </si>
  <si>
    <t>SUBTOTAL MANO DE OBRA</t>
  </si>
  <si>
    <t xml:space="preserve"> 1.2. INSUMOS </t>
  </si>
  <si>
    <t>Plántulas + 10% repos.</t>
  </si>
  <si>
    <t>Fertilizantes</t>
  </si>
  <si>
    <t>Kgr.</t>
  </si>
  <si>
    <t>Hidroretenedor</t>
  </si>
  <si>
    <t>Correctivos</t>
  </si>
  <si>
    <t>Microelementos</t>
  </si>
  <si>
    <t xml:space="preserve">Insecticidas </t>
  </si>
  <si>
    <t>SUBTOTAL INSUMOS</t>
  </si>
  <si>
    <t xml:space="preserve">TOTAL COSTOS DIRECTOS </t>
  </si>
  <si>
    <t>2. COSTOS INDIRECTOS</t>
  </si>
  <si>
    <t xml:space="preserve">Herramientas </t>
  </si>
  <si>
    <t xml:space="preserve">Transp. Insumos </t>
  </si>
  <si>
    <t>TOTAL  COSTOS INDIRECTOS</t>
  </si>
  <si>
    <t>DISEÑO DE AISLAMIENTO</t>
  </si>
  <si>
    <t>Costo Unitario $</t>
  </si>
  <si>
    <t>ITEM</t>
  </si>
  <si>
    <t>COSTOS / KM  (1000 ML)</t>
  </si>
  <si>
    <t>COSTOS/ ML                   $</t>
  </si>
  <si>
    <t>COSTOS/HA                          (163 ML)</t>
  </si>
  <si>
    <t>COSTO TOTAL AISLAMIENTO</t>
  </si>
  <si>
    <t>Cantidad</t>
  </si>
  <si>
    <t>Valor Unitario $</t>
  </si>
  <si>
    <t>Transporte menor</t>
  </si>
  <si>
    <t>Hincado</t>
  </si>
  <si>
    <t>Templado y grapado</t>
  </si>
  <si>
    <t>Alambre de pua (Rollo)</t>
  </si>
  <si>
    <t>Postes</t>
  </si>
  <si>
    <t>Pie Amigos</t>
  </si>
  <si>
    <t>Grapa (Kgr.)</t>
  </si>
  <si>
    <t>Transporte mayor</t>
  </si>
  <si>
    <t>TOTAL AISLAMIENTO</t>
  </si>
  <si>
    <t>Tipo de poste</t>
  </si>
  <si>
    <t>Número de hilos</t>
  </si>
  <si>
    <t>Dimensión (Largo m - Diámetro cm)</t>
  </si>
  <si>
    <t>Distancia entre hilos (cm)</t>
  </si>
  <si>
    <t>Inmunización</t>
  </si>
  <si>
    <t>Metros de alambre por rollo</t>
  </si>
  <si>
    <t>Distancia entre postes (m)</t>
  </si>
  <si>
    <t>Dimensión del hoyo cms. (prof. x  lados)</t>
  </si>
  <si>
    <t>Distancia entre pie de amigos (m)</t>
  </si>
  <si>
    <t>Número de grapas por kilo</t>
  </si>
  <si>
    <t>Calibre alambre de púa</t>
  </si>
  <si>
    <t>Has</t>
  </si>
  <si>
    <t>ACTIVIDAD</t>
  </si>
  <si>
    <t>UNIDAD</t>
  </si>
  <si>
    <t>OBSERVACIONES</t>
  </si>
  <si>
    <t>TOTAL</t>
  </si>
  <si>
    <t>a</t>
  </si>
  <si>
    <t>Cantidad Proyectada</t>
  </si>
  <si>
    <t>Usuarios</t>
  </si>
  <si>
    <t>Predios</t>
  </si>
  <si>
    <t xml:space="preserve">   - Material vegetal</t>
  </si>
  <si>
    <t>Plántulas</t>
  </si>
  <si>
    <t xml:space="preserve">   - Fertilizantes</t>
  </si>
  <si>
    <t xml:space="preserve">   - Insecticidas </t>
  </si>
  <si>
    <t xml:space="preserve">   - Alambre </t>
  </si>
  <si>
    <t>Rollos</t>
  </si>
  <si>
    <t xml:space="preserve">   - Grapas</t>
  </si>
  <si>
    <t>Kl</t>
  </si>
  <si>
    <t xml:space="preserve">        * Alambre </t>
  </si>
  <si>
    <t xml:space="preserve">        * Grapas</t>
  </si>
  <si>
    <t>Valor  $</t>
  </si>
  <si>
    <t>1. Contratación personal proyecto</t>
  </si>
  <si>
    <t>Mes 1</t>
  </si>
  <si>
    <t>Mes 2</t>
  </si>
  <si>
    <t>Mes 3</t>
  </si>
  <si>
    <t>Mes 4</t>
  </si>
  <si>
    <t>Mes 5</t>
  </si>
  <si>
    <t>Mes 6</t>
  </si>
  <si>
    <t>Mes 7</t>
  </si>
  <si>
    <t>Mes 8</t>
  </si>
  <si>
    <t>Mes 9</t>
  </si>
  <si>
    <t>Mes 10</t>
  </si>
  <si>
    <t>Mes 11</t>
  </si>
  <si>
    <t>Mes 12</t>
  </si>
  <si>
    <t xml:space="preserve">   - Herramientas </t>
  </si>
  <si>
    <t>Personal</t>
  </si>
  <si>
    <t xml:space="preserve">   - Correctivos</t>
  </si>
  <si>
    <t xml:space="preserve">   - Hidroretenedor</t>
  </si>
  <si>
    <t>MES 1</t>
  </si>
  <si>
    <t>MES 2</t>
  </si>
  <si>
    <t>MES 3</t>
  </si>
  <si>
    <t>MES 4</t>
  </si>
  <si>
    <t>MES 5</t>
  </si>
  <si>
    <t>MES 6</t>
  </si>
  <si>
    <t>MES 7</t>
  </si>
  <si>
    <t>MES 8</t>
  </si>
  <si>
    <t>MES 9</t>
  </si>
  <si>
    <t>MES 10</t>
  </si>
  <si>
    <t>MES 11</t>
  </si>
  <si>
    <t>MES 12</t>
  </si>
  <si>
    <t xml:space="preserve">PROYECTO:  </t>
  </si>
  <si>
    <t>Valor Total/Ha                               ($)</t>
  </si>
  <si>
    <t>Valor Total Proyecto                               ($)</t>
  </si>
  <si>
    <t>Valor  Unitario                          ($)</t>
  </si>
  <si>
    <t>Valor Total                $</t>
  </si>
  <si>
    <t>Postes y Pie Amigos / Ha</t>
  </si>
  <si>
    <t>Rollos de Alambre / Ha</t>
  </si>
  <si>
    <t>Kilos de Grapas / Ha</t>
  </si>
  <si>
    <t>Jornales</t>
  </si>
  <si>
    <t xml:space="preserve">   - Postes y pie amigos</t>
  </si>
  <si>
    <t xml:space="preserve">        * Postes y pie amigos</t>
  </si>
  <si>
    <t>Cuadro</t>
  </si>
  <si>
    <t>Tresbolillo</t>
  </si>
  <si>
    <t>1. Distancias de Siembra (mts)</t>
  </si>
  <si>
    <t>2. Número de Plántulas por Ha</t>
  </si>
  <si>
    <t>3. Porcentaje de reposición  %</t>
  </si>
  <si>
    <t>8. Cantidad de Insecticida / Ha (Kg - Lt.)</t>
  </si>
  <si>
    <t xml:space="preserve">9. Costo por Jornal  </t>
  </si>
  <si>
    <t>CORPORACIÓN / AAU:</t>
  </si>
  <si>
    <t>1. Distancia de Siembra (mts)</t>
  </si>
  <si>
    <t>No. de Franjas o Líneas</t>
  </si>
  <si>
    <t>1. Distancia entre postes mts.</t>
  </si>
  <si>
    <t>2. Distancia pie amigos mts.</t>
  </si>
  <si>
    <t>3. Hilos alambre</t>
  </si>
  <si>
    <t>4. # Postes/KM</t>
  </si>
  <si>
    <t>5. # Postes Piamigo/KM</t>
  </si>
  <si>
    <t>6. Rollos alambre/KM</t>
  </si>
  <si>
    <t>7. Grapas/km en kg.</t>
  </si>
  <si>
    <t xml:space="preserve">8. Costo por Jornal  </t>
  </si>
  <si>
    <t>10. Herramientas  (5%  M.O.)</t>
  </si>
  <si>
    <t>4. Cantidad de Fertilizantes / Arbol (gr.)</t>
  </si>
  <si>
    <t>5. Cantidad de Hidroretenedor / Árbol (gr.)</t>
  </si>
  <si>
    <t>6. Cantidad de Correctivos / Arbol (gr.)</t>
  </si>
  <si>
    <t>7. Cantidad de Microelementos / Arbol (gr.)</t>
  </si>
  <si>
    <t>Kgr.- Lts.</t>
  </si>
  <si>
    <t>7. Cantidad de Abono Orgánico / Arbol (gr.)</t>
  </si>
  <si>
    <t>Abono Orgánico</t>
  </si>
  <si>
    <t>Tipo de Proyecto</t>
  </si>
  <si>
    <t>Objetivos Específicos</t>
  </si>
  <si>
    <t>Departamento</t>
  </si>
  <si>
    <t>Preparación de terreno</t>
  </si>
  <si>
    <t>Aleatorio</t>
  </si>
  <si>
    <t>Reconocimiento del área a Restaurar</t>
  </si>
  <si>
    <t>Repique</t>
  </si>
  <si>
    <t>Descripción</t>
  </si>
  <si>
    <t>BPP-G</t>
  </si>
  <si>
    <t>CV</t>
  </si>
  <si>
    <t>CBN-A</t>
  </si>
  <si>
    <t>EV</t>
  </si>
  <si>
    <t>Mes 13</t>
  </si>
  <si>
    <t>Mes 14</t>
  </si>
  <si>
    <t>Mes 15</t>
  </si>
  <si>
    <t>Mes 16</t>
  </si>
  <si>
    <t>Mes 17</t>
  </si>
  <si>
    <t>Mes 18</t>
  </si>
  <si>
    <t xml:space="preserve">Limpias </t>
  </si>
  <si>
    <t>CORPORACIÓN</t>
  </si>
  <si>
    <t>METAS</t>
  </si>
  <si>
    <t>CANTIDAD</t>
  </si>
  <si>
    <t>META</t>
  </si>
  <si>
    <t xml:space="preserve">CATEGORIA  DE INVERSIÓN </t>
  </si>
  <si>
    <t>VALOR UNITARIO</t>
  </si>
  <si>
    <t xml:space="preserve">Nombre del Proyecto </t>
  </si>
  <si>
    <t>Corporación</t>
  </si>
  <si>
    <t>Municipios</t>
  </si>
  <si>
    <t>RPP</t>
  </si>
  <si>
    <t>SAF</t>
  </si>
  <si>
    <t>Valor Unitario</t>
  </si>
  <si>
    <t>Duración del proyecto</t>
  </si>
  <si>
    <t>Meses</t>
  </si>
  <si>
    <t>2. Porcentaje de reposición  %</t>
  </si>
  <si>
    <t>3. Cantidad de Fertilizantes / Arbol (gr.)</t>
  </si>
  <si>
    <t>4. Cantidad de Hidroretenedor / Árbol (gr.)</t>
  </si>
  <si>
    <t>5. Cantidad de Correctivos / Arbol (gr.)</t>
  </si>
  <si>
    <t>6. Cantidad de Microelementos / Arbol (gr.)</t>
  </si>
  <si>
    <t>7. Cantidad de Insecticida / Ha (Kg - Lt.)</t>
  </si>
  <si>
    <t>Limpias</t>
  </si>
  <si>
    <t>XXXXXXXXXXXXXX</t>
  </si>
  <si>
    <t>Abril</t>
  </si>
  <si>
    <t>Mayo</t>
  </si>
  <si>
    <t>Junio</t>
  </si>
  <si>
    <t>Julio</t>
  </si>
  <si>
    <t>Agosto</t>
  </si>
  <si>
    <t>Septiembre</t>
  </si>
  <si>
    <t>Octubre</t>
  </si>
  <si>
    <t>Noviembre</t>
  </si>
  <si>
    <t>Diciembre</t>
  </si>
  <si>
    <t>DESCRIPCIÓN</t>
  </si>
  <si>
    <t>2. INSUMOS</t>
  </si>
  <si>
    <t>Aprestamiento</t>
  </si>
  <si>
    <t>INDICADORES DE PRODUCTO</t>
  </si>
  <si>
    <t>META DEL INDICADOR</t>
  </si>
  <si>
    <t>LOCALIZACIÓN GEOGRÁFICA</t>
  </si>
  <si>
    <t>ACTIVIDADES</t>
  </si>
  <si>
    <t>INDICADORES DE GESTIÓN</t>
  </si>
  <si>
    <t>SEGUIMIENTO A LA EJECUCIÓN DE METAS FÍSICAS DEL PROYECTO</t>
  </si>
  <si>
    <t>EJECUCIÓN</t>
  </si>
  <si>
    <t>% DE EJECUCIÓN</t>
  </si>
  <si>
    <t>SEGUIMIENTO A LA EJECUCIÓN FÍSICA DE ACTIVIDADES</t>
  </si>
  <si>
    <t>SEGUIMIENTO A LA EJECUCIÓN FINANCIERA DE LAS ACTIVIDADES</t>
  </si>
  <si>
    <t>PROGRAMADO Vs. EJECUTADO</t>
  </si>
  <si>
    <t>Programado</t>
  </si>
  <si>
    <t>Comprometido</t>
  </si>
  <si>
    <t>PRESUPUESTO EJECUTADO</t>
  </si>
  <si>
    <t>FECHA DE CORTE</t>
  </si>
  <si>
    <t>DESCRIPCIÓN DEL AVANCE</t>
  </si>
  <si>
    <t>DESCRIPCIÓN DEL AVANCE EN LA EJECUCIÓN</t>
  </si>
  <si>
    <t>Enero</t>
  </si>
  <si>
    <t>Febrero</t>
  </si>
  <si>
    <t>Marzo</t>
  </si>
  <si>
    <t>1.  MANO DE OBRA</t>
  </si>
  <si>
    <t>X</t>
  </si>
  <si>
    <r>
      <t xml:space="preserve">FUENTE DE FINANCIACIÓN DE LA ACTIVIDAD
</t>
    </r>
    <r>
      <rPr>
        <sz val="9"/>
        <rFont val="Arial Narrow"/>
        <family val="2"/>
      </rPr>
      <t>Valores en miles de $</t>
    </r>
  </si>
  <si>
    <t>AISLAMIENTO</t>
  </si>
  <si>
    <t>SISTEMA A IMPLEMENTAR</t>
  </si>
  <si>
    <t>DEFINICIÓN DE LOS OBJETIVOS DEL PROYECTO</t>
  </si>
  <si>
    <t>Porcentaje</t>
  </si>
  <si>
    <t>%   Ejecución</t>
  </si>
  <si>
    <t>CUMPLIMIENTO</t>
  </si>
  <si>
    <t>Proyectada</t>
  </si>
  <si>
    <t>Ejecutada</t>
  </si>
  <si>
    <t>C</t>
  </si>
  <si>
    <t>cp-</t>
  </si>
  <si>
    <t>IC+</t>
  </si>
  <si>
    <t>APRESTAMIENTO</t>
  </si>
  <si>
    <t xml:space="preserve">PORCENTAJE (%) DE CUMPLIMIENTO </t>
  </si>
  <si>
    <t>RESPONSABLE</t>
  </si>
  <si>
    <t>SEGUIMIENTO, DIVULGACIÓN Y CAPACITACIÓN</t>
  </si>
  <si>
    <t>ESTABLECIMIENTO</t>
  </si>
  <si>
    <t xml:space="preserve">PORCENTAJE (%) DE CUMPLIMIENTO TOTAL DEL PROYECTO </t>
  </si>
  <si>
    <t>INFORME No.</t>
  </si>
  <si>
    <t>SI</t>
  </si>
  <si>
    <t>NO</t>
  </si>
  <si>
    <t>Mes de Inicio</t>
  </si>
  <si>
    <t>Mes de Finalización</t>
  </si>
  <si>
    <t>Número telefónico</t>
  </si>
  <si>
    <t>Correo electrónico</t>
  </si>
  <si>
    <t>Responsable</t>
  </si>
  <si>
    <t>NOMBRE DEL PROYECTO</t>
  </si>
  <si>
    <t>Objetivo General</t>
  </si>
  <si>
    <t>SELECCIONE EL SISTEMA O SISTEMAS A IMPLEMENTAR Y SI TIENEN AISLAMIENTO</t>
  </si>
  <si>
    <t>TOTALES</t>
  </si>
  <si>
    <t>TOTAL PROYECTO</t>
  </si>
  <si>
    <t>Resolución de aprobación</t>
  </si>
  <si>
    <t xml:space="preserve">El informe es: </t>
  </si>
  <si>
    <t>VALOR TOTAL PROYECTO
(En pesos)</t>
  </si>
  <si>
    <t>RECURSOS FCA
(En pesos)</t>
  </si>
  <si>
    <t>% de financiación</t>
  </si>
  <si>
    <t>OBJETIVO GENERAL:</t>
  </si>
  <si>
    <t>OBJETIVOS ESPECÍFICOS:</t>
  </si>
  <si>
    <t>Pagos</t>
  </si>
  <si>
    <t>COSTO TOTAL (En pesos)</t>
  </si>
  <si>
    <t>SEGUIMIENTO A LA EJECUCIÓN PRESUPUESTAL POR FUENTES DE FINANCIACIÓN</t>
  </si>
  <si>
    <t>% DE CUMPLIMIENTO</t>
  </si>
  <si>
    <t>nc-</t>
  </si>
  <si>
    <t>NC+</t>
  </si>
  <si>
    <t>RPPG</t>
  </si>
  <si>
    <t>BP</t>
  </si>
  <si>
    <t>TOTAL ESTABL</t>
  </si>
  <si>
    <t>SEG, DIV Y CAP</t>
  </si>
  <si>
    <t>EL INFORME ES</t>
  </si>
  <si>
    <t>Dependencia</t>
  </si>
  <si>
    <t>Celular</t>
  </si>
  <si>
    <t>AREA (Has.)</t>
  </si>
  <si>
    <t>AREA TOTAL ESTABLECIMIENTO</t>
  </si>
  <si>
    <t xml:space="preserve"> Total Programado</t>
  </si>
  <si>
    <t>Total Comprometido</t>
  </si>
  <si>
    <t>TotalPagos</t>
  </si>
  <si>
    <t xml:space="preserve">9. Costo Transp. mayor ( % de insumos) </t>
  </si>
  <si>
    <t>10. Transporte Insumos ( % de Insumos)</t>
  </si>
  <si>
    <t>11. Transporte Insumos ( % de Insumos)</t>
  </si>
  <si>
    <t>PROYECTO</t>
  </si>
  <si>
    <t xml:space="preserve">SEGUIMIENTO DE LA EJECUCIÓN DEL PROYECTO - PLANILLA DE VERIFICACIÓN Y CALIFICACIÓN DE ACTIVIDADES </t>
  </si>
  <si>
    <t>CRONOGRAMA DE ACTIVIDADES - ESTABLECIMIENTO DE SISTEMAS FORESTALES</t>
  </si>
  <si>
    <t>$</t>
  </si>
  <si>
    <t>Cuenca o Microcuenca</t>
  </si>
  <si>
    <t>Veredas</t>
  </si>
  <si>
    <t>Otros</t>
  </si>
  <si>
    <t>El informe es</t>
  </si>
  <si>
    <t>De avance</t>
  </si>
  <si>
    <t>Final</t>
  </si>
  <si>
    <t>Divulgación, Capacitación y Seguimiento</t>
  </si>
  <si>
    <t>Aislamiento de Reforestación Protectora Productora</t>
  </si>
  <si>
    <t>Aislamiento de Bosque Protector / Corredor Biológico</t>
  </si>
  <si>
    <t>Aislamiento de Reforestación Protectora Productora con Guadua</t>
  </si>
  <si>
    <t>Aislamiento de Sistemas Agroforestales</t>
  </si>
  <si>
    <t>Aislamiento de Enriquecimientos Vegetales</t>
  </si>
  <si>
    <t>ADVERTENCIA
HABILITAR MACROS</t>
  </si>
  <si>
    <t>PARA QUE FUNCIONE CORRECTAMENTE EL APLICATIVO ES NECESARIO HABILITAR LAS MACROS A TRAVÉS DEL COMANDO QUE SE ENCUENTRA EN LA PARTE SUPERIOR DE LA BARRA DE FÓRMULAS (ADVERTENCIA DE SEGURIDAD - CLICK EN EL BOTÓN OPCIONES)</t>
  </si>
  <si>
    <t>Año</t>
  </si>
  <si>
    <t>o</t>
  </si>
  <si>
    <t>n</t>
  </si>
  <si>
    <t>d</t>
  </si>
  <si>
    <t>e</t>
  </si>
  <si>
    <t>f</t>
  </si>
  <si>
    <t>m</t>
  </si>
  <si>
    <t>j</t>
  </si>
  <si>
    <t>s</t>
  </si>
  <si>
    <t>Mes 19</t>
  </si>
  <si>
    <t>Mes 20</t>
  </si>
  <si>
    <t>Mes 21</t>
  </si>
  <si>
    <t>Mes 22</t>
  </si>
  <si>
    <t>Mes 23</t>
  </si>
  <si>
    <t>Mes 24</t>
  </si>
  <si>
    <t>Fecha de Formulación</t>
  </si>
  <si>
    <t>COSTO CONSERVACIÓN DE BOSQUE NATURAL - AISLAMIENTO</t>
  </si>
  <si>
    <t>Fecha del Informe</t>
  </si>
  <si>
    <t>FONDO DE COMPENSACIÓN AMBIENTAL
PLANILLA DE VERIFICACIÓN Y CALIFICACIÓN DE ACTIVIDADES
ESTABLECIMIENTO DE SISTEMAS FORESTALES</t>
  </si>
  <si>
    <t xml:space="preserve">SEGUIMIENTO A LA EJECUCIÓN DEL PROYECTO - PLANILLA DE VERIFICACIÓN Y CALIFICACIÓN DE ACTIVIDADES </t>
  </si>
  <si>
    <t>Mes Inicio:</t>
  </si>
  <si>
    <t>Mes Finalización:</t>
  </si>
  <si>
    <t>FONDO DE COMPENSACIÓN AMBIENTAL
SEGUIMIENTO A LA EJECUCIÓN DE METAS FÍSICAS DEL PROYECTO
EJEC - 1</t>
  </si>
  <si>
    <t>FONDO DE COMPENSACIÓN AMBIENTAL
SEGUIMIENTO A LA EJECUCIÓN FÍSICA DE ACTIVIDADES 
EJEC - 2</t>
  </si>
  <si>
    <t>FONDO DE COMPENSACIÓN AMBIENTAL
SEGUIMIENTO A LA EJECUCIÓN FINANCIERA DE LAS ACTIVIDADES 
EJEC - 3</t>
  </si>
  <si>
    <t>Fecha de corte:</t>
  </si>
  <si>
    <t>Mes inicio:</t>
  </si>
  <si>
    <t>Mes finalización:</t>
  </si>
  <si>
    <t>FONDO DE COMPENSACIÓN AMBIENTAL
SEGUIMIENTO A LA EJECUCIÓN PRESUPUESTAL POR FUENTES DE FINANCIACIÓN
EJEC - 4</t>
  </si>
  <si>
    <t>FONDO DE COMPENSACIÓN AMBIENTAL
DESCRIPCIÓN DEL AVANCE EN LA EJECUCIÓN
EJEC - 5</t>
  </si>
  <si>
    <t>Por favor siga las instrucciones que se da en el mismo para habilitar la macro con la que funciona este archivo.</t>
  </si>
  <si>
    <t>Por favor de clic en el botón de opciones que se encuentra al final de este aviso y señale la opción "Habilitar este contenido" para que le permita ejecutar las macros que se han grabado.</t>
  </si>
  <si>
    <t>BIENVENIDO</t>
  </si>
  <si>
    <r>
      <rPr>
        <b/>
        <sz val="12"/>
        <color theme="1"/>
        <rFont val="Arial Narrow"/>
        <family val="2"/>
      </rPr>
      <t>b) Si su versión de excel corresponde a 2007 o superior</t>
    </r>
    <r>
      <rPr>
        <sz val="12"/>
        <color theme="1"/>
        <rFont val="Arial Narrow"/>
        <family val="2"/>
      </rPr>
      <t>, cuando abra este archivo, en la barra de herramientas le aparecerá un aviso titulado "Advertencia de seguridad":</t>
    </r>
  </si>
  <si>
    <r>
      <t xml:space="preserve">Si durante el diligenciamiento de los formatos se presentan dificultades asociadas a las fórmulas o mal funcionamiento de la macro, les pedimos contactarse con los Ingenieros de la Dirección de Ecosistemas </t>
    </r>
    <r>
      <rPr>
        <b/>
        <sz val="12"/>
        <color theme="1"/>
        <rFont val="Arial Narrow"/>
        <family val="2"/>
      </rPr>
      <t>Jairo García o Francisco Beltrán</t>
    </r>
    <r>
      <rPr>
        <sz val="12"/>
        <color theme="1"/>
        <rFont val="Arial Narrow"/>
        <family val="2"/>
      </rPr>
      <t xml:space="preserve"> a los correos </t>
    </r>
    <r>
      <rPr>
        <b/>
        <sz val="12"/>
        <color theme="1"/>
        <rFont val="Arial Narrow"/>
        <family val="2"/>
      </rPr>
      <t>jagarcia@minambiente.gov.co</t>
    </r>
    <r>
      <rPr>
        <sz val="12"/>
        <color theme="1"/>
        <rFont val="Arial Narrow"/>
        <family val="2"/>
      </rPr>
      <t xml:space="preserve"> ó </t>
    </r>
    <r>
      <rPr>
        <b/>
        <sz val="12"/>
        <color theme="1"/>
        <rFont val="Arial Narrow"/>
        <family val="2"/>
      </rPr>
      <t>fbeltran@minambiente.gov.co</t>
    </r>
  </si>
  <si>
    <r>
      <t xml:space="preserve">Este es un archivo creado por la Dirección de Ecosistemas del Ministerio de Ambiente, Vivienda y Desarrollo Territorial a través del cual se busca simplificar la formulación y diligenciamiento de los formatos de Plan Operativo Anual (POA) que se deben entregar con los proyectos de inversión  de tipo </t>
    </r>
    <r>
      <rPr>
        <b/>
        <sz val="12"/>
        <rFont val="Arial Narrow"/>
        <family val="2"/>
      </rPr>
      <t xml:space="preserve">ESTABLECIMIENTO FORESTAL </t>
    </r>
    <r>
      <rPr>
        <sz val="12"/>
        <rFont val="Arial Narrow"/>
        <family val="2"/>
      </rPr>
      <t xml:space="preserve">que se presentan al Ministerio de Ambiente, Vivienda y Desarrollo Territorial para ser financiados por el </t>
    </r>
    <r>
      <rPr>
        <b/>
        <sz val="12"/>
        <rFont val="Arial Narrow"/>
        <family val="2"/>
      </rPr>
      <t xml:space="preserve">Fondo de Compensación Ambiental </t>
    </r>
    <r>
      <rPr>
        <sz val="12"/>
        <rFont val="Arial Narrow"/>
        <family val="2"/>
      </rPr>
      <t xml:space="preserve">en cada vigencia. 
</t>
    </r>
    <r>
      <rPr>
        <b/>
        <sz val="12"/>
        <rFont val="Arial Narrow"/>
        <family val="2"/>
      </rPr>
      <t>Para garantizar el correcto uso del archivo y las funciones</t>
    </r>
    <r>
      <rPr>
        <sz val="12"/>
        <rFont val="Arial Narrow"/>
        <family val="2"/>
      </rPr>
      <t xml:space="preserve"> que incluye es necesario que quienes registren la información de los proyectos a presentar </t>
    </r>
    <r>
      <rPr>
        <b/>
        <sz val="12"/>
        <rFont val="Arial Narrow"/>
        <family val="2"/>
      </rPr>
      <t>lean cuidadosamente las instrucciones y orientaciones que se dan</t>
    </r>
    <r>
      <rPr>
        <sz val="12"/>
        <rFont val="Arial Narrow"/>
        <family val="2"/>
      </rPr>
      <t xml:space="preserve">, no solo en esta hoja sino en las notas que se encuentran en la parte inferior de cada formato y en los comentarios que se han incluido en algunas de las celdas de los formatos.
</t>
    </r>
  </si>
  <si>
    <r>
      <rPr>
        <b/>
        <sz val="12"/>
        <color theme="1"/>
        <rFont val="Arial Narrow"/>
        <family val="2"/>
      </rPr>
      <t>Dado que el archivo contiene macros que nos permitiran administrar facilmente la información que se registre y que las macros representan algunos problemas de seguridad para excel, es necesario que tenga en cuenta la siguiente información cuando abra por primera vez este archivo:
a)</t>
    </r>
    <r>
      <rPr>
        <sz val="12"/>
        <color theme="1"/>
        <rFont val="Arial Narrow"/>
        <family val="2"/>
      </rPr>
      <t xml:space="preserve"> </t>
    </r>
    <r>
      <rPr>
        <b/>
        <sz val="12"/>
        <color theme="1"/>
        <rFont val="Arial Narrow"/>
        <family val="2"/>
      </rPr>
      <t>Si su versión de excel es inferior a 2007</t>
    </r>
    <r>
      <rPr>
        <sz val="12"/>
        <color theme="1"/>
        <rFont val="Arial Narrow"/>
        <family val="2"/>
      </rPr>
      <t>, cuando abra por primera vez este archivo le aparecerá el siguiente cuadro:</t>
    </r>
  </si>
  <si>
    <r>
      <t xml:space="preserve">
Debido a que el Fondo de Compensación Ambiental debe cumplir con todos los requisitos del </t>
    </r>
    <r>
      <rPr>
        <b/>
        <sz val="12"/>
        <color theme="1"/>
        <rFont val="Arial Narrow"/>
        <family val="2"/>
      </rPr>
      <t>Sistema de Gestión de Calidad del Ministerio de Ambiente, Vivienda y Desarrollo Territorial</t>
    </r>
    <r>
      <rPr>
        <sz val="12"/>
        <color theme="1"/>
        <rFont val="Arial Narrow"/>
        <family val="2"/>
      </rPr>
      <t>, los formatos en las hojas de este archivo no podrán ser modificados en su estructura y deberán ser presentados con todas las características de forma que se encuentran preestablecidas. Los Planes Operativos POA que no cumplan con este requisito no podrán ser recibidos por la Secretaría Técnica del FCA.</t>
    </r>
  </si>
  <si>
    <t>¡IMPORTANTE!</t>
  </si>
  <si>
    <t>Costos proyectados en pesos</t>
  </si>
  <si>
    <t>Fecha Resolución</t>
  </si>
  <si>
    <t>Periodo Evaluado de</t>
  </si>
  <si>
    <t>ESTABLECIMIENTO Reforestación Protectora Productora</t>
  </si>
  <si>
    <t>ESTABLECIMIENTO Bosque Protector / Corredor Biológico</t>
  </si>
  <si>
    <t>ESTABLECIMIENTO Reforestación Protectora Productora con Guadua</t>
  </si>
  <si>
    <t>ESTABLECIMIENTO de Sistemas Agroforestales</t>
  </si>
  <si>
    <t>ESTABLECIMIENTO de Cercas Vivas</t>
  </si>
  <si>
    <t>ESTABLECIMIENTO de Enriquecimientos Vegetales</t>
  </si>
  <si>
    <t>ESTABLECIMIENTO de Conservación de Bosque Natural - Aislamiento</t>
  </si>
  <si>
    <t>2. Concertación y selección de usuarios</t>
  </si>
  <si>
    <t xml:space="preserve">5. Preparación del terreno                            </t>
  </si>
  <si>
    <t xml:space="preserve">6. Plantación (Siembra)                               </t>
  </si>
  <si>
    <t xml:space="preserve">7. Fertilización y Control Fitosa.                   </t>
  </si>
  <si>
    <t xml:space="preserve">8. Reposición (material vegetal)                 </t>
  </si>
  <si>
    <t xml:space="preserve">9. Limpias                                                    </t>
  </si>
  <si>
    <t xml:space="preserve">10. Pago de Mano de obra                      </t>
  </si>
  <si>
    <t xml:space="preserve">15. Hincado, templado y grapado                </t>
  </si>
  <si>
    <t xml:space="preserve">16. Pago de Mano de obra                         </t>
  </si>
  <si>
    <t>DIVULGACIÓN, CAPACITACIÓN Y SEGUIMIENTO</t>
  </si>
  <si>
    <t>x</t>
  </si>
  <si>
    <t>Versión:</t>
  </si>
  <si>
    <t>Km.</t>
  </si>
  <si>
    <t>15-15-15</t>
  </si>
  <si>
    <t>Boro natural</t>
  </si>
  <si>
    <t>Lorsban líquido</t>
  </si>
  <si>
    <t>Cal dolomita</t>
  </si>
  <si>
    <t>Humus</t>
  </si>
  <si>
    <t>RENDIMIENTOS / Ha.</t>
  </si>
  <si>
    <r>
      <t>M</t>
    </r>
    <r>
      <rPr>
        <b/>
        <vertAlign val="superscript"/>
        <sz val="10"/>
        <rFont val="Arial"/>
        <family val="2"/>
      </rPr>
      <t>2</t>
    </r>
  </si>
  <si>
    <t>Roceria</t>
  </si>
  <si>
    <t>Plateo (1m)</t>
  </si>
  <si>
    <t>Platos</t>
  </si>
  <si>
    <t>Repique (30x30x30)</t>
  </si>
  <si>
    <t>Repiques</t>
  </si>
  <si>
    <t xml:space="preserve">Fertilización </t>
  </si>
  <si>
    <t>Transp Interno</t>
  </si>
  <si>
    <t>Siembra</t>
  </si>
  <si>
    <t>Arboles</t>
  </si>
  <si>
    <t>Control Fitosanit</t>
  </si>
  <si>
    <t>Replante</t>
  </si>
  <si>
    <t>MV-R</t>
  </si>
  <si>
    <t>RENDIMIENTO</t>
  </si>
  <si>
    <r>
      <t>M</t>
    </r>
    <r>
      <rPr>
        <vertAlign val="superscript"/>
        <sz val="8"/>
        <rFont val="Arial"/>
        <family val="2"/>
      </rPr>
      <t>2</t>
    </r>
  </si>
  <si>
    <t>Plateos</t>
  </si>
  <si>
    <t>10. Herramientas (2% de la MO)</t>
  </si>
  <si>
    <t>9. Herramientas (2% de la MO)</t>
  </si>
  <si>
    <t>Valor Total  $</t>
  </si>
  <si>
    <t>V/Unitario $</t>
  </si>
  <si>
    <t>8. MV para cerco vivo (árboles/estacas) con reposición</t>
  </si>
  <si>
    <t xml:space="preserve">11. Costo por Jornal  </t>
  </si>
  <si>
    <t xml:space="preserve">12. Costo Transp. mayor ( % de insumos) </t>
  </si>
  <si>
    <t>13. Herramientas  (2%  M.O.)</t>
  </si>
  <si>
    <t>Establecimiento de MV (siembra)</t>
  </si>
  <si>
    <t>9. Insumo 1 Fertilizante (g/ árbol).</t>
  </si>
  <si>
    <t>10. Insumo 2 Microelementos (g/ árbol).</t>
  </si>
  <si>
    <t>Material Vegetal para cerco vivo</t>
  </si>
  <si>
    <t>madera</t>
  </si>
  <si>
    <t>no</t>
  </si>
  <si>
    <t>Altura del material vegetal (MV)</t>
  </si>
  <si>
    <t>Número de hilos de alambre</t>
  </si>
  <si>
    <t>Metros de alambre por rollo de 38 Kg</t>
  </si>
  <si>
    <t>METAS AISLAMIENTO Rest. Pasiva</t>
  </si>
  <si>
    <t>Km</t>
  </si>
  <si>
    <t>2. Número de Plántulas Arbustivas por Ha</t>
  </si>
  <si>
    <t>3. Número de Plántulas Herbaceas por Ha</t>
  </si>
  <si>
    <t>1. Número de Plántulas Arbóreas por Ha</t>
  </si>
  <si>
    <t>1. Número de Plántulas Arboreas por Ha</t>
  </si>
  <si>
    <t xml:space="preserve">    Número de Plántulas Arbustivas por Ha</t>
  </si>
  <si>
    <t>VALOR</t>
  </si>
  <si>
    <t xml:space="preserve">   - Microelementos / Abono orgánico RPPG</t>
  </si>
  <si>
    <t>Kg</t>
  </si>
  <si>
    <t>3. Presupuesto total del proyecto a comprometer</t>
  </si>
  <si>
    <t>4. Selección definitiva predios y localización</t>
  </si>
  <si>
    <t>5. Adquisición y contratación de insumos:</t>
  </si>
  <si>
    <t xml:space="preserve">6. Preparación del terreno                             </t>
  </si>
  <si>
    <t xml:space="preserve">7. Plantación (Siembra)                                 </t>
  </si>
  <si>
    <t xml:space="preserve">8. Fertilización y Control Fitosanitario                    </t>
  </si>
  <si>
    <t xml:space="preserve">9. Reposición (material vegetal)                   </t>
  </si>
  <si>
    <t xml:space="preserve">10. Limpias                                                      </t>
  </si>
  <si>
    <t xml:space="preserve">11. Pago de Mano de obra                           </t>
  </si>
  <si>
    <t>12. Ahoyado</t>
  </si>
  <si>
    <t>13. Hincado, templado y grapado</t>
  </si>
  <si>
    <t>14. Transporte Mayor y Menor</t>
  </si>
  <si>
    <t>15. Establecimiento de MV (siembra)</t>
  </si>
  <si>
    <t>16. Fertilización</t>
  </si>
  <si>
    <t xml:space="preserve">17. Pago de Mano de obra </t>
  </si>
  <si>
    <t xml:space="preserve">18. Hincado, templado y grapado               </t>
  </si>
  <si>
    <t xml:space="preserve">19. Pago de Mano de obra             </t>
  </si>
  <si>
    <t>20. Talleres de capacitación comunitaria</t>
  </si>
  <si>
    <t>21. Registro fílmico</t>
  </si>
  <si>
    <t>22. Otro medio de divulgación</t>
  </si>
  <si>
    <t>23. Inventario de Vegetación de Bosque Natural</t>
  </si>
  <si>
    <t>24. Diseño y muestreo de parcelas</t>
  </si>
  <si>
    <t>25. Análisis y publicación de resultados</t>
  </si>
  <si>
    <t xml:space="preserve">26. Visitas de asistencia técnica </t>
  </si>
  <si>
    <t>1,8m-10cm</t>
  </si>
  <si>
    <t>35 cm</t>
  </si>
  <si>
    <t>50x20</t>
  </si>
  <si>
    <t>50 cm</t>
  </si>
  <si>
    <t>Reintroducción de Material Vegetal para la Restauración (RiMVR en sistema tradicional)</t>
  </si>
  <si>
    <t>Reintroducción de Material Vegetal para la Restauración (RiMVR al azar o por núcleos)</t>
  </si>
  <si>
    <t>Cercas o Barreras Vivas (CV - BV)</t>
  </si>
  <si>
    <t>FORMULACIÓN DE PROYECTOS DE RESTAURACIÓN, REFORESTACIÓN, REHABILITACIÓN O RECUPERACIÓN CON FINES DE PROTECCIÓN
OBJETIVOS DEL PROYECTO</t>
  </si>
  <si>
    <t>CRONOGRAMA DE ACTIVIDADES ESTABLECIMIENTO DE SISTEMAS FORESTALES</t>
  </si>
  <si>
    <t>Última actualización:
02/02/2017</t>
  </si>
  <si>
    <t>Aislamiento con material vegetal</t>
  </si>
  <si>
    <t>ALCALDIA MUNICIPAL</t>
  </si>
  <si>
    <t>Und</t>
  </si>
  <si>
    <t>Herbicidas</t>
  </si>
  <si>
    <t>Plántula</t>
  </si>
  <si>
    <t>Precio-Unit.</t>
  </si>
  <si>
    <t>Flete</t>
  </si>
  <si>
    <t>Sub-Total</t>
  </si>
  <si>
    <t>Total Costo Directo</t>
  </si>
  <si>
    <t>VALOR PARCIAL</t>
  </si>
  <si>
    <t>SISTEMA A MANTENER:</t>
  </si>
  <si>
    <t>3. Resiembra del Material Vegetal (%)</t>
  </si>
  <si>
    <t>15.15.15</t>
  </si>
  <si>
    <t>5. Cantidad de Microelementos / Arbol (gr.)</t>
  </si>
  <si>
    <t>BORO</t>
  </si>
  <si>
    <t>6. Cantidad de Insecticida / Ha (Kg - Lt.)</t>
  </si>
  <si>
    <t>LORSBAN</t>
  </si>
  <si>
    <t xml:space="preserve">7. Costo por Jornal  </t>
  </si>
  <si>
    <t>8. Herramientas (% de la MO)</t>
  </si>
  <si>
    <t>9. Transporte Insumos (% de Insumos)</t>
  </si>
  <si>
    <t>Jornal</t>
  </si>
  <si>
    <t>Plateo o deshierbe</t>
  </si>
  <si>
    <t>Árbol</t>
  </si>
  <si>
    <t>Material vegetal de reposición</t>
  </si>
  <si>
    <t xml:space="preserve">TOTAL COSTO MANTENIMIENTO </t>
  </si>
  <si>
    <t>Tiempo (Mes)</t>
  </si>
  <si>
    <t>Valor-Unit</t>
  </si>
  <si>
    <t>SUB TOTAL</t>
  </si>
  <si>
    <t xml:space="preserve">SUB TOTAL ACTIVIDAD DE SOCIALIZACION </t>
  </si>
  <si>
    <t xml:space="preserve">Perfil </t>
  </si>
  <si>
    <t>Dedicación</t>
  </si>
  <si>
    <t>Costo total</t>
  </si>
  <si>
    <t>Valor Total</t>
  </si>
  <si>
    <t>Vacaciones</t>
  </si>
  <si>
    <t>ICBF</t>
  </si>
  <si>
    <t>Póliza Cumplimiento</t>
  </si>
  <si>
    <t>Póliza Salarios y Prestaciones Sociales</t>
  </si>
  <si>
    <t>Honorarios</t>
  </si>
  <si>
    <t>8. Herramientas (5% de la MO)</t>
  </si>
  <si>
    <t>Lorsban Líquido</t>
  </si>
  <si>
    <t>Compost</t>
  </si>
  <si>
    <t>Abono orgánico</t>
  </si>
  <si>
    <t>alcaldia@eltablondegomez-narino.gov.co</t>
  </si>
  <si>
    <t>ÓSCAR DIDIER BOLAÑOS GÓMEZ</t>
  </si>
  <si>
    <t>Revisó: ÓSCAR DIDIER BOLAÑOS GONZÁLEZ - Alcalde Municipio de Tablón de Gómez</t>
  </si>
  <si>
    <t>Aprobó ÓSCAR DIDIER BOLAÑOS GONZÁLEZ - Alcalde Municipio de Tablón de Gómez</t>
  </si>
  <si>
    <t>Madera</t>
  </si>
  <si>
    <t>si</t>
  </si>
  <si>
    <t xml:space="preserve">2 mtrs x 10 cms </t>
  </si>
  <si>
    <t xml:space="preserve">Elaboró: Ing. </t>
  </si>
  <si>
    <t>10. Herramientas (5% de la MO)</t>
  </si>
  <si>
    <t>9. Transporte Insumos (20 % de Insumos)</t>
  </si>
  <si>
    <t>5. # Postes Pie amigo/KM</t>
  </si>
  <si>
    <t>Aplicación de fertilizantes y correctivos</t>
  </si>
  <si>
    <t>VALOR TOTAL</t>
  </si>
  <si>
    <r>
      <t>1 de Octubre</t>
    </r>
    <r>
      <rPr>
        <b/>
        <sz val="10"/>
        <color rgb="FF000000"/>
        <rFont val="Arial"/>
        <family val="2"/>
      </rPr>
      <t xml:space="preserve"> de 2020</t>
    </r>
  </si>
  <si>
    <t>7. Hidroretenedor Kg por Ha</t>
  </si>
  <si>
    <t>CARGO / OFICIO</t>
  </si>
  <si>
    <t>SUELDO Y/O</t>
  </si>
  <si>
    <t>TIEMPO</t>
  </si>
  <si>
    <t>PARTICIPACIÓN</t>
  </si>
  <si>
    <t>JORNAL MENSUAL</t>
  </si>
  <si>
    <t>(Personas)</t>
  </si>
  <si>
    <t>(Meses)</t>
  </si>
  <si>
    <t>TOTAL (% Mes)</t>
  </si>
  <si>
    <t xml:space="preserve">PARCIAL </t>
  </si>
  <si>
    <t>1.1 PERSONAL PROFESIONAL</t>
  </si>
  <si>
    <t>Litro</t>
  </si>
  <si>
    <t>Aislamiento de hectáreas revegetalizadas con material vegetal nativo para la restauración y en proceso de restauración natural</t>
  </si>
  <si>
    <t>Implementación de huertos dendroenergéticos</t>
  </si>
  <si>
    <t>1.1 Asistir la repoblación vegetal en zonas degradadas o en proceso de degradación.
1.2 Facilitar los procesos de sucesión natural.
1.3 Fortalecimiento a las capacidades tradicionales frente al uso sostenible de los recursos naturales.</t>
  </si>
  <si>
    <t>1. RESTAURACIÓN ECOLÓGICA EN LA PARTE ALTA DE LA SUBREGIÓN RÍO MAYO EN EL DEPARTAMENTO DE NARIÑO</t>
  </si>
  <si>
    <t>Director de Interventoría</t>
  </si>
  <si>
    <t>Secretaria</t>
  </si>
  <si>
    <t>MES 13</t>
  </si>
  <si>
    <t>1. Descripción</t>
  </si>
  <si>
    <t xml:space="preserve">Unidad </t>
  </si>
  <si>
    <t>SUBTOTAL</t>
  </si>
  <si>
    <t>N/A</t>
  </si>
  <si>
    <t>GPS</t>
  </si>
  <si>
    <t>Sonda de calidad del agua</t>
  </si>
  <si>
    <t>Caudalímetro</t>
  </si>
  <si>
    <t>Binoculares</t>
  </si>
  <si>
    <t>TOTAL COSTOS</t>
  </si>
  <si>
    <t>1.1 MATERIALES</t>
  </si>
  <si>
    <r>
      <t>cm</t>
    </r>
    <r>
      <rPr>
        <vertAlign val="superscript"/>
        <sz val="9"/>
        <color theme="1"/>
        <rFont val="Arial"/>
        <family val="2"/>
      </rPr>
      <t>3</t>
    </r>
  </si>
  <si>
    <t>1.2. TRANSPORTES</t>
  </si>
  <si>
    <t>1.3. MANO DE OBRA</t>
  </si>
  <si>
    <t>Valor total</t>
  </si>
  <si>
    <t>Dia</t>
  </si>
  <si>
    <t>1. PERSONAL OBRA</t>
  </si>
  <si>
    <t xml:space="preserve">2. OPERACIONALES </t>
  </si>
  <si>
    <t>3. ALQUILER</t>
  </si>
  <si>
    <t>4. COSTOS LEGALIZACION</t>
  </si>
  <si>
    <t>Valor unitario</t>
  </si>
  <si>
    <t>Mes</t>
  </si>
  <si>
    <t>ha</t>
  </si>
  <si>
    <t>TOTAL SGR</t>
  </si>
  <si>
    <t xml:space="preserve">Talleres de socialización y capacitación. </t>
  </si>
  <si>
    <t>Administración</t>
  </si>
  <si>
    <t>REPUBLICA DE COLOMBIA</t>
  </si>
  <si>
    <t>DEPARTAMENTO DE NARIÑO</t>
  </si>
  <si>
    <t>PRESUPUESTO GENERAL</t>
  </si>
  <si>
    <t>REINTRODUCCIÓN DE MATERIAL VEGETAL NATIVO</t>
  </si>
  <si>
    <t>Restauración Ecológica en la parte alta de la Subregión Río Mayo en el Departamento de Nariño</t>
  </si>
  <si>
    <t>Municipio del Tablón de Gómez</t>
  </si>
  <si>
    <t>Mantenimiento en áreas de Restauración</t>
  </si>
  <si>
    <t>MANTENIMIENTO EN ÁREAS DE RESTAURACIÓN</t>
  </si>
  <si>
    <t>AISLAMIENTO DE HECTÁREAS REVEGETALIZADAS CON MATERIAL VEGETAL NATIVO PARA LA RESTAURACIÓN Y EN PROCESO DE RESTAURACIÓN NATURAL</t>
  </si>
  <si>
    <t>IMPLEMENTACIÓN DE INCENTIVOS (ESTUFAS ECOLÓGICAS)</t>
  </si>
  <si>
    <t>Implementación de Incentivos (Estufas Ecológicas)</t>
  </si>
  <si>
    <t>IMPLEMENTACIÓN DE HUERTOS DENDROENERGÉTICOS</t>
  </si>
  <si>
    <t>Mantenimiento en huertos dendroenergéticos</t>
  </si>
  <si>
    <t>MANTENIMIENTO EN HUERTOS DENDROENERGÉTICOS</t>
  </si>
  <si>
    <t>Objetivo 1.3 Fortalecimiento a las capacidades tradicionales frente al uso sostenible de los recursos naturales</t>
  </si>
  <si>
    <t>Talleres de socialización y capacitación.</t>
  </si>
  <si>
    <t>A</t>
  </si>
  <si>
    <t>TALLERES DE SOCIALIZACIÓN Y CAPACITACIÓN</t>
  </si>
  <si>
    <t>Interventoría</t>
  </si>
  <si>
    <t>Kg.</t>
  </si>
  <si>
    <t>Kg.- Lts.</t>
  </si>
  <si>
    <t>11. Perímetro a aislar / ha (ML)</t>
  </si>
  <si>
    <t>Grapa (Kg.)</t>
  </si>
  <si>
    <t>Pendones + porta pendón</t>
  </si>
  <si>
    <t>Talento humano</t>
  </si>
  <si>
    <t>Vallas informativas proyecto</t>
  </si>
  <si>
    <t>Cronograma</t>
  </si>
  <si>
    <t>CRONOGRAMA FINANCIERO</t>
  </si>
  <si>
    <t xml:space="preserve">Tramite para desembolso de requisitos del SGR </t>
  </si>
  <si>
    <t>Etapa de contratación</t>
  </si>
  <si>
    <t>Elaboración de estudios previos, CDP</t>
  </si>
  <si>
    <t>Legalización y formalización del proyecto</t>
  </si>
  <si>
    <t>(1)</t>
  </si>
  <si>
    <t>(4)</t>
  </si>
  <si>
    <t>(1)*(2)*(3)*(4) = (5)</t>
  </si>
  <si>
    <t>1. COSTOS DIRECTOS DE PERSONAL</t>
  </si>
  <si>
    <t>Ingeniero Agroforestal</t>
  </si>
  <si>
    <t xml:space="preserve">Ingeniero Civil Residente </t>
  </si>
  <si>
    <t>1.2 PERSONAL AUXILIAR TÉCNICO</t>
  </si>
  <si>
    <t>SUBTOTAL COSTOS DE PERSONAL = SUMATORIA DE (5) = (6)</t>
  </si>
  <si>
    <t>FACTOR MULTIPLICADOR (7)</t>
  </si>
  <si>
    <t xml:space="preserve">COSTO DIRECTO PERSONAL INTERVENTORÍA = (6) * (7) = (A) </t>
  </si>
  <si>
    <t>IVA = (%) * (A) = (B)</t>
  </si>
  <si>
    <t xml:space="preserve">COSTOS TOTAL INTERVENTORÍA = (A) + (B) = (C) </t>
  </si>
  <si>
    <t>CDP</t>
  </si>
  <si>
    <t>Obra</t>
  </si>
  <si>
    <t>Interventor</t>
  </si>
  <si>
    <t>CONCEPTO</t>
  </si>
  <si>
    <t>PORCENTAJE</t>
  </si>
  <si>
    <t>1.</t>
  </si>
  <si>
    <t>Salarios y Prestaciones Sociales de Personal Facturable</t>
  </si>
  <si>
    <t>1.1.</t>
  </si>
  <si>
    <t xml:space="preserve">Salarios </t>
  </si>
  <si>
    <t>1.2.</t>
  </si>
  <si>
    <t>Prima anual (legal)</t>
  </si>
  <si>
    <t xml:space="preserve"> ÷ 12 =</t>
  </si>
  <si>
    <t>1.3.</t>
  </si>
  <si>
    <t>Cesantía</t>
  </si>
  <si>
    <t>1.4.</t>
  </si>
  <si>
    <t>Intereses de cesantía</t>
  </si>
  <si>
    <t>1.5.</t>
  </si>
  <si>
    <t>1.6.</t>
  </si>
  <si>
    <t>Seguridad Social (salud (8,5%) + pensión (12%))</t>
  </si>
  <si>
    <t>1.7.</t>
  </si>
  <si>
    <t>Caja de Compensación Familiar</t>
  </si>
  <si>
    <t>1.8.</t>
  </si>
  <si>
    <t>ARL (Riesgos Profesionales)</t>
  </si>
  <si>
    <t>1.9.</t>
  </si>
  <si>
    <t>Sena</t>
  </si>
  <si>
    <t>1.10.</t>
  </si>
  <si>
    <t>Subtotal (1):</t>
  </si>
  <si>
    <t>2.</t>
  </si>
  <si>
    <t>Gastos Directos</t>
  </si>
  <si>
    <t>2.1.</t>
  </si>
  <si>
    <t>Arriendo oficina</t>
  </si>
  <si>
    <t>2.2.</t>
  </si>
  <si>
    <t>Administración oficina</t>
  </si>
  <si>
    <t>2.3.</t>
  </si>
  <si>
    <t>Servicios públicos</t>
  </si>
  <si>
    <t>2.4.</t>
  </si>
  <si>
    <t>Transporte y viáticos (20)</t>
  </si>
  <si>
    <t>2.5.</t>
  </si>
  <si>
    <t>Edicion, informes, fotocopias, impresión planos y otros</t>
  </si>
  <si>
    <t>2.6.</t>
  </si>
  <si>
    <t>Comunicaciones (telefono, celular, fax, correo, etc)</t>
  </si>
  <si>
    <t>Subtotal (2):</t>
  </si>
  <si>
    <t>3.</t>
  </si>
  <si>
    <t>Gastos Generales</t>
  </si>
  <si>
    <t>3.1.</t>
  </si>
  <si>
    <t>Preparación de Propuesta</t>
  </si>
  <si>
    <t>3.2.</t>
  </si>
  <si>
    <t xml:space="preserve">Asesoria Contable Tributaria  y Juridica </t>
  </si>
  <si>
    <t>3.3.</t>
  </si>
  <si>
    <t>Equipos y Mantenimiento Oficina</t>
  </si>
  <si>
    <t>3.5.</t>
  </si>
  <si>
    <t>Ensayos de Laboratorio (22)</t>
  </si>
  <si>
    <t>Subtotal (3):</t>
  </si>
  <si>
    <t>4.</t>
  </si>
  <si>
    <t>Costos Directos No Reembolsables</t>
  </si>
  <si>
    <t>4.1.</t>
  </si>
  <si>
    <t>Poliza de Calidad</t>
  </si>
  <si>
    <t>4.2.</t>
  </si>
  <si>
    <t>4.3.</t>
  </si>
  <si>
    <t>4.4.</t>
  </si>
  <si>
    <t>Poliza de Anticipo</t>
  </si>
  <si>
    <t>Subtotal (4):</t>
  </si>
  <si>
    <t>Honorarios (Utilidad del Consultor y Costos No Previstos)</t>
  </si>
  <si>
    <t>Subtotal (6):</t>
  </si>
  <si>
    <t>Gravámenes.</t>
  </si>
  <si>
    <t>6.2.</t>
  </si>
  <si>
    <t>6.3.</t>
  </si>
  <si>
    <t>Total Gravámenes</t>
  </si>
  <si>
    <t>Subtotal (7): total gravámenes*(1+2+3+4+5+6)</t>
  </si>
  <si>
    <t>Factor Multiplicador (1)+(2)+(3)+(4)+(5)+(6):</t>
  </si>
  <si>
    <t>ACTIVIDADES / PERSONAL</t>
  </si>
  <si>
    <t>MESES TRABAJO</t>
  </si>
  <si>
    <t>MES  1</t>
  </si>
  <si>
    <t>MES  2</t>
  </si>
  <si>
    <t>MES  3</t>
  </si>
  <si>
    <t>MES  4</t>
  </si>
  <si>
    <t>S1</t>
  </si>
  <si>
    <t>S2</t>
  </si>
  <si>
    <t>S3</t>
  </si>
  <si>
    <t>S4</t>
  </si>
  <si>
    <t>% DED MENSUAL</t>
  </si>
  <si>
    <t>MES  6</t>
  </si>
  <si>
    <t>MES  7</t>
  </si>
  <si>
    <t>MES  8</t>
  </si>
  <si>
    <t>MES  9</t>
  </si>
  <si>
    <t>INTERVENTORÍA TÉCNICA, ADMINISTRATIVA Y FINANCIERA</t>
  </si>
  <si>
    <t>INTERVENTORIA TECNICA, ADMINISTRATIVA, FINANCIERA Y AMBIENTAL</t>
  </si>
  <si>
    <t>CARGAS INTERVENTORÍA TÉCNICA, ADMINISTRATIVA Y FINANCIERA</t>
  </si>
  <si>
    <t>Profesional Contador y/o financiero</t>
  </si>
  <si>
    <t>CORREDORES AGROECOLOGICOS</t>
  </si>
  <si>
    <t>Corredores Agroecologicos</t>
  </si>
  <si>
    <t>Ha</t>
  </si>
  <si>
    <t xml:space="preserve">TOTAL (Ha) CORREDORES </t>
  </si>
  <si>
    <t>Hoyo</t>
  </si>
  <si>
    <t>Geografo</t>
  </si>
  <si>
    <t>DESCRIPCION</t>
  </si>
  <si>
    <t>1.1</t>
  </si>
  <si>
    <t>1.2</t>
  </si>
  <si>
    <t>Plan de Manejo Ambiental</t>
  </si>
  <si>
    <t>Bolsa de basura industrial 80cm x 110cm x 100. Paquete por 100 unidades.</t>
  </si>
  <si>
    <t>Subtotal</t>
  </si>
  <si>
    <t>PRECIO 1</t>
  </si>
  <si>
    <t>PRECIO 2</t>
  </si>
  <si>
    <t>PRECIO 3</t>
  </si>
  <si>
    <t>SELECCIÓN</t>
  </si>
  <si>
    <t>PROVEEDOR</t>
  </si>
  <si>
    <t>Kilo</t>
  </si>
  <si>
    <t>Rollo</t>
  </si>
  <si>
    <t>Caja (1 kilo)</t>
  </si>
  <si>
    <t>Unidad (dia)</t>
  </si>
  <si>
    <t>unidad</t>
  </si>
  <si>
    <t>1.3</t>
  </si>
  <si>
    <t>1.4</t>
  </si>
  <si>
    <t>1.5</t>
  </si>
  <si>
    <t>2.1</t>
  </si>
  <si>
    <t>2.2</t>
  </si>
  <si>
    <t>2.3</t>
  </si>
  <si>
    <t>2.4</t>
  </si>
  <si>
    <t>3.1</t>
  </si>
  <si>
    <t xml:space="preserve">Ing. Ambiental, Ing. Agroforestal, Ing. Forestal </t>
  </si>
  <si>
    <t>Ingeniero Ambiental</t>
  </si>
  <si>
    <t>MES 14</t>
  </si>
  <si>
    <t>Liquidación y cierre</t>
  </si>
  <si>
    <t>Árboles</t>
  </si>
  <si>
    <t>IPC proyectado 2023 (5% costos directos)</t>
  </si>
  <si>
    <t>IPC Proyectado 2023 (5% costos directos)</t>
  </si>
  <si>
    <t>PIC proyectado 2023</t>
  </si>
  <si>
    <t>IPC proyectado 2023 (5% MO e insumos)</t>
  </si>
  <si>
    <t>No de Huertos</t>
  </si>
  <si>
    <t>IPC proyectado 2023 ( 5%)</t>
  </si>
  <si>
    <t>Costo s proyectado en pesos a 2023</t>
  </si>
  <si>
    <t>INSTALACIÓN DE ESTUFAS ECOEFICIENTES PARA VIVIENDA RURAL</t>
  </si>
  <si>
    <t>ACTIVIDAD:</t>
  </si>
  <si>
    <t>Valor-Unit.</t>
  </si>
  <si>
    <t>UND</t>
  </si>
  <si>
    <t>Separador en fundición gris de 10 cm de ancho x 57
cm de largo x 14 mm de espesor. (resistente a temperaturas mínimo de 500 ºC)</t>
  </si>
  <si>
    <t>Compuerta para leña en fundición gris de 25 cm x 22
cm x 7 cm x 6 mm de espesor(resistentes a temperaturas mínimo de 500 ºC)</t>
  </si>
  <si>
    <t>Parrilla para leña en fundición gris de 38 cm x 20 cm x 17 mm de espesor (resistentes a temperaturas
mínimo de 500 ºC)</t>
  </si>
  <si>
    <t>Tanque de fundición en aluminio con tapa de 22 cm x 16 cm x 25 cm.(resistentes a temperaturas de 300 ºC)</t>
  </si>
  <si>
    <t>Escuadra en ángulo de 1/8 x 1 ½ reforzada con un
separador en tubo redondo de 7/8 de 130 cm x 90 cm.</t>
  </si>
  <si>
    <t>Horno con tapa en lamina col-rol rolled calibre 18 de 27 cm de largo x 23 cm de ancho x 42 cm de profundidad reforzado en los bordes con platina de 1/8 x 1” con su respectiva bandeja interna de 39.5 cm x 22 cm y pestaña de 2 cm en lámina cold rolled calibre 20 y puerta reforzada. La puerta lleva manija
en aluminio con bisagras de armillar.</t>
  </si>
  <si>
    <t>Compuerta de aireación con manija en aluminio, en
lámina calibre 18. de 20 cm x 10 cm.</t>
  </si>
  <si>
    <t>Cilindro para chimenea, en lamina calibre 20
galvanizada de 5¨ x 3.40 metros de largo.</t>
  </si>
  <si>
    <t>10 Gorro chino para chimenea, en hierro con
diámetro de 40 cm x 26 cm de altura.</t>
  </si>
  <si>
    <t>Ceniceros en lámina calibre 18 de 16cm x 16 cm x 10
cm con manija en aluminio.</t>
  </si>
  <si>
    <t>TOTAL COSTO</t>
  </si>
  <si>
    <t>Ladrillo sencillo de 3 huecos de 10 cm x 20 cm x 40
cm</t>
  </si>
  <si>
    <t>Cemento</t>
  </si>
  <si>
    <t>Melaza</t>
  </si>
  <si>
    <t>Arena</t>
  </si>
  <si>
    <r>
      <rPr>
        <sz val="9"/>
        <rFont val="Arial MT"/>
        <family val="2"/>
      </rPr>
      <t>M2</t>
    </r>
  </si>
  <si>
    <t>M3</t>
  </si>
  <si>
    <t>Las Estufas Ecoeficientes para leña deben construirse de acuerdo al diseño planteado en los planos aquí expuestos, y deben contener como mínimo los siguientes requisitos:</t>
  </si>
  <si>
    <r>
      <rPr>
        <u/>
        <sz val="11"/>
        <color theme="1"/>
        <rFont val="Calibri"/>
        <family val="2"/>
        <scheme val="minor"/>
      </rPr>
      <t>Adecuaciones preexistentes</t>
    </r>
    <r>
      <rPr>
        <sz val="10"/>
        <rFont val="Arial"/>
        <family val="2"/>
      </rPr>
      <t>:
1- El piso donde se construirá la Estufa Ecoeficiente, deberá estar nivelado (nivel 0°) en material rígido, sea en concreto o baldosín. En caso contrario, se deberá realizar las adecuaciones correspondiente.
2- La dimensiones mínimas para la construcción de la Estufa Ecoeficiente, deberá contener como placa maciza en concreto o piso nivelado (nivel 0°), un mínimo de ancho de 0,73 metros por un mínimo de largo de 1,05 metros.
3- Donde se ubicara la Estufa Ecoeficiente deberá tener un muro en mampostería posterior a la Estufa y deberá tener una cubierta de protección cuando se proyecte por fuera de la vivienda.</t>
    </r>
  </si>
  <si>
    <r>
      <rPr>
        <u/>
        <sz val="11"/>
        <color theme="1"/>
        <rFont val="Calibri"/>
        <family val="2"/>
        <scheme val="minor"/>
      </rPr>
      <t xml:space="preserve">Especificaciones constructivas Estufa Ecoeficiente:
</t>
    </r>
    <r>
      <rPr>
        <sz val="10"/>
        <rFont val="Arial"/>
        <family val="2"/>
      </rPr>
      <t>1- La Estufa Ecoeficiente para leña debe ser construida dentro de la vivienda, ubicada en un rincón y donde lo especifique el propietario de la vivienda, cumpliendo con las adecuaciones preexistentes anteriormente expuesto; adosándose contra el muro de mampostería y que cuente con las mejores condiciones para la funcionalidad de la obra.
2- El piso de apoyo de la Estufa Ecoeficiente, se realizará un replanteo de las dimensiones y nivelaciones, correspondientes a una longitud de 1,05 metros por un ancho de 0,73 metros. Dimensiones requeridas para la construcción de la Estufa Ecoeficiente.
3- Los muros exteriores de la Estufa Ecoeficiente será en ladrillo farol rayado cocido  con medidas de 10x20x30 cm a la vista, modulados con las dimensiones de longitud de 1,05 metros, ancho de 0,73 metro y altura de 0,83 metros, con espesor del mortero de pega por 1,5 cm.
4- Los muros interiores o cuerpo de la Estufa Ecoeficiente, será de la siguiente manera: Muro donde circula el fuego en ladrillo Refractario con medidas de 5.5x12x20 cm, resistente a temperaturas de hasta 1400ºC, color terracota y liso por las cuatro caras; modulados con las dimensiones de longitud de 0,40 metros y altura de 0,83 metros por 3 muros, con espesor del mortero de pega por 1,5 cm; y Muros de apoyo de horno y caldero en Ladrillo Macizo cocido con medidas de 10x20x30 cm; modulados con las dimensiones de longitud de 0,35 metros y altura de 0,40 metros por 3 muros, con espesor del mortero de pega por 1,5 cm. Y en ladrillo tres hueco para la paso de calor entre cámaras y ingreso posterior de aire.</t>
    </r>
  </si>
  <si>
    <t xml:space="preserve">5- La chimenea debe ser instalada en lamina galvanizada calibre 18 con dos codos y tapa gorro (Ǿ:12cm x 260cm.
6- Los accesorios de la Estufa Ecoeficiente o kit herraje, se incluye además de los marcos de las puertas y puertas en lamina metálica con su sistema de cierre tipo gancho y sus respectivas bisagras, un marco de protección en el borde de la estufa. </t>
  </si>
  <si>
    <t>A continuación se puede observar el plano de la Estufa Ecoeficiente:</t>
  </si>
  <si>
    <t>ESPECIFICACIONES TÉCNICAS PARA LA CONSTRUCCIÓN DE LA ESTUFA FIJA ECOEFICIENTE COMO MEDIDA DE MITIGACIÓN AL CAMBIO CLIMATICO EN LAS COMUNIDADES RURALES</t>
  </si>
  <si>
    <t>MES 15</t>
  </si>
  <si>
    <t>MES 16</t>
  </si>
  <si>
    <t>2.5</t>
  </si>
  <si>
    <t>1.1 Reintroducción del material vegetal Nativo</t>
  </si>
  <si>
    <t>1.2 Mantenimiento en áreas de Restauración</t>
  </si>
  <si>
    <t>1.3 Monitoreos</t>
  </si>
  <si>
    <t>1.4 Establecimiento de Corredores Agroecológicos</t>
  </si>
  <si>
    <t>1.5 Mantenimiento de Corredores Agroecológicos</t>
  </si>
  <si>
    <t>2.1 Aislamiento de hectáreas revegetalizadas</t>
  </si>
  <si>
    <t>2.2 Aislamiento de corredores agroecológicos</t>
  </si>
  <si>
    <t>2.3 Implementación de Incentivos (Estufas Ecológicas)</t>
  </si>
  <si>
    <t>2.4 Implementación de huertos dendroenergéticos</t>
  </si>
  <si>
    <t xml:space="preserve">2.5 Mantenimiento en Huertos Dendroenergéticos </t>
  </si>
  <si>
    <t xml:space="preserve">3.1 Talleres de socialización y capacitación. </t>
  </si>
  <si>
    <t>2.2 Aislamiento de corredores agroecólogicos</t>
  </si>
  <si>
    <t>CORPORACIÓN AUTÓNOMA REGIONAL DE NARIÑO                                                           CORPONARIÑO</t>
  </si>
  <si>
    <t>ANALISIS DE PRECIOS UNITARIOS</t>
  </si>
  <si>
    <t>CODIGO ITEM</t>
  </si>
  <si>
    <t>DESCRIPCION ITEM</t>
  </si>
  <si>
    <t>UNIDAD ITEM</t>
  </si>
  <si>
    <t>I. EQUIPO</t>
  </si>
  <si>
    <t>CODIGO</t>
  </si>
  <si>
    <t>PRECIO</t>
  </si>
  <si>
    <t>HERRAM</t>
  </si>
  <si>
    <t>Herramienta menor</t>
  </si>
  <si>
    <t>%MO</t>
  </si>
  <si>
    <t>PULIDORA</t>
  </si>
  <si>
    <t>Pulidora</t>
  </si>
  <si>
    <t>HORA</t>
  </si>
  <si>
    <t>BROCAMU</t>
  </si>
  <si>
    <t>SUB-TOTAL</t>
  </si>
  <si>
    <t>II. MATERIALES</t>
  </si>
  <si>
    <t>III. MANO DE OBRA</t>
  </si>
  <si>
    <t>CUA-0-1-1</t>
  </si>
  <si>
    <t>Cuadrilla 0-1-1</t>
  </si>
  <si>
    <t>IV. TRANSPORTES</t>
  </si>
  <si>
    <t>DISTANCIA</t>
  </si>
  <si>
    <t>M3-KM</t>
  </si>
  <si>
    <t>TARIFA</t>
  </si>
  <si>
    <t>PRECIO UNITARIO TOTAL COSTO DIRECTO</t>
  </si>
  <si>
    <t>PRECIO UNITARIO TOTAL COSTO DIRECTO AJUSTE AL PESO</t>
  </si>
  <si>
    <t>Suministro e instalación de Planchas en hierro de fundición gris, de 29 cm de ancho x 57cm largo x 14 mm espesor y 2 boquillas de 19 cm de diámetro con sus respectivos discos de graduación. ( resistentes a temperaturas mínimo de
500 ºC)</t>
  </si>
  <si>
    <t>Suministro e instalación de Separador en fundición gris de 10 cm de ancho x 57
cm de largo x 14 mm de espesor. (resistente a temperaturas mínimo de 500 ºC)</t>
  </si>
  <si>
    <t>Suministro e instalación de Compuerta para leña en fundición gris de 25 cm x 22
cm x 7 cm x 6 mm de espesor(resistentes a temperaturas mínimo de 500 ºC)</t>
  </si>
  <si>
    <t>Suministro e instalación de Parrilla para leña en fundición gris de 38 cm x 20 cm x 17 mm de espesor (resistentes a temperaturas
mínimo de 500 ºC)</t>
  </si>
  <si>
    <t>Suministro e instalación de Tanque de fundición en aluminio con tapa de 22 cm x 16 cm x 25 cm.(resistentes a temperaturas de 300 ºC)</t>
  </si>
  <si>
    <t>Suministro e instalación de Escuadra en ángulo de 1/8 x 1 ½ reforzada con un
separador en tubo redondo de 7/8 de 130 cm x 90 cm.</t>
  </si>
  <si>
    <t>Suministro e instalación de Horno con tapa en lamina col-rol rolled calibre 18 de 27 cm de largo x 23 cm de ancho x 42 cm de profundidad reforzado en los bordes con platina de 1/8 x 1” con su respectiva bandeja interna de 39.5 cm x 22 cm y pestaña de 2 cm en lámina cold rolled calibre 20 y puerta reforzada. La puerta lleva manija
en aluminio con bisagras de armillar.</t>
  </si>
  <si>
    <t>Suministro e instalación de Ceniceros en lámina calibre 18 de 16cm x 16 cm x 10cm con manija en aluminio.</t>
  </si>
  <si>
    <t>PLAHIERRO</t>
  </si>
  <si>
    <t>Planchas en hierro de fundición gris, de 29 cm de ancho x 57cm largo x 14 mm espesor y 2 boquillas de 19 cm de diámetro con sus respectivos discos de graduación. ( resistentes a temperaturas mínimo de 500 ºC)</t>
  </si>
  <si>
    <t>1.6</t>
  </si>
  <si>
    <t>2.6</t>
  </si>
  <si>
    <t>2.7</t>
  </si>
  <si>
    <t>2.8</t>
  </si>
  <si>
    <t>2.9</t>
  </si>
  <si>
    <t>2.10</t>
  </si>
  <si>
    <t>2.11</t>
  </si>
  <si>
    <t>Suministro e instalación de Planchas en hierro de fundición gris, de 29 cm de ancho x 57cm largo x 14 mm espesor y 2 boquillas de 19 cm de diámetro con sus respectivos discos de graduación. ( resistentes a temperaturas mínimo de 500 ºC)</t>
  </si>
  <si>
    <t>SEP</t>
  </si>
  <si>
    <t>COLEÑA</t>
  </si>
  <si>
    <t>Suministro e instalación de Parrilla para leña en fundición gris de 38 cm x 20 cm x 17 mm de espesor (resistentes a temperaturas mínimo de 500 ºC)</t>
  </si>
  <si>
    <t>PARLEÑA</t>
  </si>
  <si>
    <t>TANALUMINIO</t>
  </si>
  <si>
    <t>ESCU130X90</t>
  </si>
  <si>
    <t>HORCOLROL</t>
  </si>
  <si>
    <t xml:space="preserve">Horno con tapa en lamina col-rol rolled calibre 18 de 27 cm de largo x 23 cm de ancho x 42 cm de profundidad </t>
  </si>
  <si>
    <t>Suministro e instalación de Horno con tapa en lamina col-rol rolled calibre 18 de 27 cm de largo x 23 cm de ancho x 42 cm de profundidad reforzado en los bordes con platina de 1/8 x 1” con su respectiva bandeja interna de 39.5 cm x 22 cm y pestaña de 2 cm en lámina cold rolled calibre 20 y puerta reforzada. La puerta lleva manija en aluminio con bisagras de armillar.</t>
  </si>
  <si>
    <t>Suministro e instalación de Compuerta de aireación con manija en aluminio, en lámina calibre 18. de 20 cm x 10 cm.</t>
  </si>
  <si>
    <t>COMAIRE</t>
  </si>
  <si>
    <t>Compuerta de aireación con manija en aluminio, en lámina calibre 18. de 20 cm x 10 cm.</t>
  </si>
  <si>
    <t>Cilindro para chimenea, en lamina calibre 20 galvanizada de 5¨ x 3.40 metros de largo.</t>
  </si>
  <si>
    <t>Suministro e instalación Cilindro para chimenea, en lamina calibre 20
galvanizada de 5¨ x 3.40 metros de largo.</t>
  </si>
  <si>
    <t>Suministro e instalación Cilindro para chimenea, en lamina calibre 20 galvanizada de 5¨ x 3.40 metros de largo.</t>
  </si>
  <si>
    <t>CIL5X3.40</t>
  </si>
  <si>
    <t>Suministro e instalación de 10 Gorro chino para chimenea, en hierro con diámetro de 40 cm x 26 cm de altura.</t>
  </si>
  <si>
    <t>Suministro e instalación de Gorro chino para chimenea, en hierro con diámetro de 40 cm x 26 cm de altura.</t>
  </si>
  <si>
    <t>GO40X26</t>
  </si>
  <si>
    <t>Gorro chino para chimenea, en hierro con diámetro de 40 cm x 26 cm de altura.</t>
  </si>
  <si>
    <t>CEN</t>
  </si>
  <si>
    <t>Ceniceros en lámina calibre 18 de 16cm x 16 cm x 10cm con manija en aluminio.</t>
  </si>
  <si>
    <t>Suministro e instalación enchape de Tableta vitrificada de 25 x 25 Iral</t>
  </si>
  <si>
    <t>TAVITRI25X25</t>
  </si>
  <si>
    <t>PEGACOR</t>
  </si>
  <si>
    <t>Pegante para ceramica</t>
  </si>
  <si>
    <t>KG</t>
  </si>
  <si>
    <t>TAVITRI</t>
  </si>
  <si>
    <t>Tableta vitrificada lisa 25 x 25</t>
  </si>
  <si>
    <t>M2</t>
  </si>
  <si>
    <t>Excavaciones a mano varias sin clasificar, profundidad &lt; 2 m, en seco</t>
  </si>
  <si>
    <t>EXCAVACIÓN A MANO &lt;2M</t>
  </si>
  <si>
    <t>ESCMUN</t>
  </si>
  <si>
    <t>Pago impuestos escombrera</t>
  </si>
  <si>
    <t>m3</t>
  </si>
  <si>
    <t>Retiro y disposicion de material sobrante cargue a mano</t>
  </si>
  <si>
    <t>RETIRO - DISPOSICIÓN MATER</t>
  </si>
  <si>
    <t>Demolicion de mamposteria</t>
  </si>
  <si>
    <t>DEMOLICIÓN MAMPOSTERÍA</t>
  </si>
  <si>
    <t>Demarcacion en ladrillo</t>
  </si>
  <si>
    <t>DEMARCACION EN LADRILLO</t>
  </si>
  <si>
    <t>ML</t>
  </si>
  <si>
    <t>LADCOM</t>
  </si>
  <si>
    <t>UN</t>
  </si>
  <si>
    <t>MELAZA</t>
  </si>
  <si>
    <t>MURO SENCILLO</t>
  </si>
  <si>
    <t>Suministro en instalación de enchape en Tableta vitrificada de 25 x 25 lisa</t>
  </si>
  <si>
    <t>Muro en ladrillo.</t>
  </si>
  <si>
    <t>1. Preliminares</t>
  </si>
  <si>
    <t>Muro en ladrillo. Incluye el suministro y transporte del ladrillo.</t>
  </si>
  <si>
    <t>2. Herrajes</t>
  </si>
  <si>
    <t>PLACA10 3000PSI</t>
  </si>
  <si>
    <t>Placa de piso en concreto rígido 21 Mpa (3000PSI),  espesor 10cm, malla electrosoldada cal 4 mm abertura 15x15 cm.</t>
  </si>
  <si>
    <t>CONCRE-D</t>
  </si>
  <si>
    <t>Material concreto D 1:2:3 + 5% desperdicio f'c=21 Mpa</t>
  </si>
  <si>
    <t>FORMPP10</t>
  </si>
  <si>
    <t>Formaleta placa de piso en concreto rígido 21 Mpa, espesor 10cm</t>
  </si>
  <si>
    <t>MALLA4</t>
  </si>
  <si>
    <t xml:space="preserve">Malla electrosoldada 4 mm de 15x15 cm </t>
  </si>
  <si>
    <t>MOR-14</t>
  </si>
  <si>
    <t xml:space="preserve">Material mortero 1-4 + 5% desperdicio </t>
  </si>
  <si>
    <t>1.7</t>
  </si>
  <si>
    <t>Relleno con material prestamo, compactación manual</t>
  </si>
  <si>
    <t>Tierra amarilla seleccionada</t>
  </si>
  <si>
    <t>TIEAMAR</t>
  </si>
  <si>
    <t>Repello de piso mortero 1:4</t>
  </si>
  <si>
    <t>REPELLO PISO</t>
  </si>
  <si>
    <t>RELLENO MAT AMARILLO</t>
  </si>
  <si>
    <t>1.8</t>
  </si>
  <si>
    <t>1.9</t>
  </si>
  <si>
    <t xml:space="preserve"> </t>
  </si>
  <si>
    <t>MES  10</t>
  </si>
  <si>
    <t>MES  11</t>
  </si>
  <si>
    <t>GOBERNACION DE NARIÑO</t>
  </si>
  <si>
    <t xml:space="preserve">PRESUPUESTO DE INTERVENTORÍA </t>
  </si>
  <si>
    <t>COSTO                  (15)</t>
  </si>
  <si>
    <t>CANTIDAD             (16)</t>
  </si>
  <si>
    <t>TIEMPO DE</t>
  </si>
  <si>
    <t>UTILIZACIÓN</t>
  </si>
  <si>
    <t>TOTAL (17)</t>
  </si>
  <si>
    <t>(15) * (16) * (17) = (18)</t>
  </si>
  <si>
    <t>3. TRANSPORTE Y VIÁTICOS</t>
  </si>
  <si>
    <t>3.1 TRANSPORTE</t>
  </si>
  <si>
    <t>Otros Transportes (Vehiculos, Lancha, Mula)</t>
  </si>
  <si>
    <t>3.2 VIATICOS</t>
  </si>
  <si>
    <t>SUBTOTAL COSTOS TRANSPORTE Y VIÁTICOS = SUMATORIA DE (18) = (19)</t>
  </si>
  <si>
    <t>PORCENTAJE COSTOS TRANSPORTE Y VIÁTICOS = ((19) / (6))X100 = (20)</t>
  </si>
  <si>
    <t>4. LABORATORIOS PARA GEOTÉCNIA</t>
  </si>
  <si>
    <t>4.1 COMISIÓN LABORATORIO DE SUELOS</t>
  </si>
  <si>
    <t>Comision de Laboratorio de Suelos (Incluye Laboratorista, Auxiliar, Transporte y Viáticos</t>
  </si>
  <si>
    <t>4.2 PERFORACIONES Y APIQUES</t>
  </si>
  <si>
    <t>Apiques</t>
  </si>
  <si>
    <t>4.3 ENSAYOS DE LABORATORIO</t>
  </si>
  <si>
    <t>Ensayo Resistencia a la Compresion</t>
  </si>
  <si>
    <t>Ensayo Tamaño Particulas I.N.V.E - 123</t>
  </si>
  <si>
    <t>Ensayo Límite Líquido I.N.V.E - 125</t>
  </si>
  <si>
    <t>Ensayo Límite Plástico e Indice Plasticidad I.N.V.E - 126</t>
  </si>
  <si>
    <t>Ensayo Gravedad Específica I.N.V.E. - 128</t>
  </si>
  <si>
    <t>Ensayo Corte Directo I.N.V.E. -154</t>
  </si>
  <si>
    <t>SUBTOTAL COSTOS LABORATORIOS PARA GEOTÉCNIA= SUMATORIA DE (18) = (21)</t>
  </si>
  <si>
    <t>PORCENTAJE COSTOS LABORATORIOS PARA GEOTÉCNIA = ((21) / (6))X100 = (22)</t>
  </si>
  <si>
    <r>
      <rPr>
        <b/>
        <sz val="10"/>
        <rFont val="Century Gothic"/>
        <family val="2"/>
      </rPr>
      <t>Nota:</t>
    </r>
    <r>
      <rPr>
        <sz val="10"/>
        <rFont val="Century Gothic"/>
        <family val="2"/>
      </rPr>
      <t xml:space="preserve"> Los Porcentajes obtenidos en (20) y (22) se utilizarán el al Análisis del Factor Multiplicador</t>
    </r>
  </si>
  <si>
    <t>Plántulas nativas</t>
  </si>
  <si>
    <t>Fertilizantes NPK 50 kg 15-15-15</t>
  </si>
  <si>
    <t>Fertilizante organico compost 50 kg</t>
  </si>
  <si>
    <t>Microelementos kg - Boro natural</t>
  </si>
  <si>
    <t>Insecticida 1lt - Lorsban liquido</t>
  </si>
  <si>
    <t>Rollo de alambre de pua calibre 12,5 de 350 mts</t>
  </si>
  <si>
    <t>Marcadores tinta borrable punta gruesa</t>
  </si>
  <si>
    <t>Marcadores permanentes punta gruesa</t>
  </si>
  <si>
    <t>Cartilla de divulgacion tecnica propalcote</t>
  </si>
  <si>
    <t>Estacas dimensiones: l40 cm, d5 cm</t>
  </si>
  <si>
    <t>Rollos de fibra de polipropileno x 750 mts</t>
  </si>
  <si>
    <t>Rollos de cintas de demarcacion en polietileno calibre 2.50, color: amarillo, x 10 cms de ancho x 500 metros</t>
  </si>
  <si>
    <t>Camaras de fototrampeo</t>
  </si>
  <si>
    <t>Embudo de berlese colapsible</t>
  </si>
  <si>
    <t>Sonda de muestreo de suelo</t>
  </si>
  <si>
    <t>IDENTIFICACION</t>
  </si>
  <si>
    <t>Percha con paral (L130cm y D 5cm) y horizontal (L100 cm y D5 cm).</t>
  </si>
  <si>
    <t xml:space="preserve"> Cotización proveedor POCHITRONIKS SAS 12 febrero 2022</t>
  </si>
  <si>
    <t>Cotización proveedor COMCOLANTA 8 de febrero 2022</t>
  </si>
  <si>
    <t>Cotización proveedor Brinzales, viviero agroforestal 10 de febrero 2022</t>
  </si>
  <si>
    <t>Boligrafo</t>
  </si>
  <si>
    <t>Block carta</t>
  </si>
  <si>
    <t>Cotización proveedor Escobar Papeleria 9 de febrero 2022</t>
  </si>
  <si>
    <t>Cotización proveedor ferreteria Nacional de 12 febrero 2022</t>
  </si>
  <si>
    <t>Cotización proveedor Taller de la Madera 14 de febrero 2022</t>
  </si>
  <si>
    <t>Cotización proveedor POCHITRONIKS SAS 12 febrero 2022</t>
  </si>
  <si>
    <t>Cotización proveedor Casa Andina 8 de febrero 2022</t>
  </si>
  <si>
    <t>Cotización proveedor Pepeleria el Dorado 14 de febrero 2022</t>
  </si>
  <si>
    <t>Cotización proveedor CACHICAMO EQUIPOS Y SERVICIOS AMBIENTALES SAS
 febrero 2022</t>
  </si>
  <si>
    <t>Proveedor Centro Agropecuario de Nariño 9 de febrero de 2022</t>
  </si>
  <si>
    <t>Cartulina Bristol blanca 700*100</t>
  </si>
  <si>
    <t>Cotización proveedor BIOTICA Consultores LTDA. 15  de febrero 2022</t>
  </si>
  <si>
    <t>Cotización proveedor BIOTICA Consultores LTDA. 15  de febrero 2023</t>
  </si>
  <si>
    <t>Cotización proveedor BIOTICA Consultores LTDA. 15  de febrero 2026</t>
  </si>
  <si>
    <t>Cotización proveedor BIOTICA Consultores LTDA. 15  de febrero 2028</t>
  </si>
  <si>
    <t>Cotización proveedor BIOTICA Consultores LTDA. 15  de febrero 2029</t>
  </si>
  <si>
    <t>Proveedor TECNIAGRO DEL SUR 10 DE Febrero 2022</t>
  </si>
  <si>
    <t>Proveedor FERRETERIA NACIONAL 11 DE Febrero 2022</t>
  </si>
  <si>
    <t>Proveedor Diseño &amp; Publicidad  15 de febrero de 2022 (Precio diseño e impresion de aproximadamente 500 cartillas)</t>
  </si>
  <si>
    <t>Proveedor Carpinteria Luis Marcial Erazo 14 de febrero de 2022</t>
  </si>
  <si>
    <t>Proveedor Madera y molduras de Pasto 11 de febrero de 2022</t>
  </si>
  <si>
    <t>Proveedor FERRETERIA NACIONAL 11 de febrero de 2022</t>
  </si>
  <si>
    <t>Proveedor FERRETERIA CORDILLERAS 12 de febrero de 2022</t>
  </si>
  <si>
    <t>Proveedor Carpinteria Luis Antonio Ortega 14 de febrero de 2022</t>
  </si>
  <si>
    <t>Cotización proveedor BIOTICA Consultores LTDA. 15  de febrero 2024. PCE TDS 75</t>
  </si>
  <si>
    <t>Cotización proveedor BIOTICA Consultores LTDA. 15  de febrero 2022 Marca Bushnell Prime 24MP Low Glow 119932M</t>
  </si>
  <si>
    <t>Cotización proveedor CACHICAMO EQUIPOS Y SERVICIOS AMBIENTALES SAS
 febrero 2022 Marca Bushnell Browning Moultrie (14,16,20 MP) Con memoria y maletin de transporte.</t>
  </si>
  <si>
    <t>Coordinador (Director)</t>
  </si>
  <si>
    <t xml:space="preserve">Especialistas y Otros Profesionales </t>
  </si>
  <si>
    <t>Cotizacion ACAR Junio 2022 (Transporte para cuatro 4 personas)</t>
  </si>
  <si>
    <t>Cotización proveedor CREATIVOS  18 de febrero 2022 (100*70)</t>
  </si>
  <si>
    <t xml:space="preserve"> Cotización proveedor Imaginaterc 18  de febrero 2022 (100*70)</t>
  </si>
  <si>
    <t xml:space="preserve">Ofrecimiento de refrigerios </t>
  </si>
  <si>
    <t>Ofrecimiento de almuerzos</t>
  </si>
  <si>
    <t>Dotación de kit de Primeros Auxilios</t>
  </si>
  <si>
    <t xml:space="preserve">Cotización Extintores Pasto </t>
  </si>
  <si>
    <t>Cotización Distribuidoras Industrial ESP Colombia</t>
  </si>
  <si>
    <t>LOCALIZACIÓN CANTERAS Y/O CENTROS DE ACOPIO</t>
  </si>
  <si>
    <t>LOCALIZACIÓN CANTERAS</t>
  </si>
  <si>
    <t>NOMBRE CENTRO DE ACOPIO Y/O CANTERA</t>
  </si>
  <si>
    <t>MATERIAL</t>
  </si>
  <si>
    <t>UBICACIÓN</t>
  </si>
  <si>
    <t>DISTANCIA/PROMEDIO</t>
  </si>
  <si>
    <t>Casa Andina, Ferreteria Cordilleras, Ferreteria Nacional (Ferreterias ubicadas en el area urbana de la ciudad de Pasto)</t>
  </si>
  <si>
    <t>Tuberia - Otros Materiales (PASTO)</t>
  </si>
  <si>
    <t>PASTO</t>
  </si>
  <si>
    <t>MUNICIPIO</t>
  </si>
  <si>
    <t>CANTERA SAN JAVIER (Km)</t>
  </si>
  <si>
    <t>COMINAGRO (Km)</t>
  </si>
  <si>
    <t>Triturado, Recebo (Material de relleno)</t>
  </si>
  <si>
    <t>Conminagro SAS</t>
  </si>
  <si>
    <t>San Jose de Alban</t>
  </si>
  <si>
    <t>Escombros</t>
  </si>
  <si>
    <t>PROMEDIOS</t>
  </si>
  <si>
    <t>JORNALES ESTUFAS EFICIENTES</t>
  </si>
  <si>
    <t>Salario mínimo mensual 2021</t>
  </si>
  <si>
    <t>SALARIOS</t>
  </si>
  <si>
    <t>Trabajador</t>
  </si>
  <si>
    <t>Salario Mes</t>
  </si>
  <si>
    <t>Prestaciones sociales</t>
  </si>
  <si>
    <t>Valor Prestaciones</t>
  </si>
  <si>
    <t>Jornal Total</t>
  </si>
  <si>
    <t>Jornal día</t>
  </si>
  <si>
    <t>Jornal hora</t>
  </si>
  <si>
    <t>Maestro</t>
  </si>
  <si>
    <t>Oficial</t>
  </si>
  <si>
    <t>Obreros</t>
  </si>
  <si>
    <t>CUADRILLAS</t>
  </si>
  <si>
    <t>JORNAL HORA</t>
  </si>
  <si>
    <t>CUA-1-0-0</t>
  </si>
  <si>
    <t>Cuadrilla 1-0-0</t>
  </si>
  <si>
    <t>MAESTR</t>
  </si>
  <si>
    <t>CUA-0-1-0</t>
  </si>
  <si>
    <t>Cuadrilla 0-1-0</t>
  </si>
  <si>
    <t>OFICIAL</t>
  </si>
  <si>
    <t>CUA-0-0-1</t>
  </si>
  <si>
    <t>Cuadrilla 0-0-1</t>
  </si>
  <si>
    <t>OBRERO</t>
  </si>
  <si>
    <t>Obrero</t>
  </si>
  <si>
    <t>CUA-0-1-2</t>
  </si>
  <si>
    <t>Cuadrilla 0-1-2</t>
  </si>
  <si>
    <t>CUA-0-1-4</t>
  </si>
  <si>
    <t>Cuadrilla 0-1-4</t>
  </si>
  <si>
    <t>CUA-1-0-1</t>
  </si>
  <si>
    <t>Cuadrilla 1-0-1</t>
  </si>
  <si>
    <t>CUA-1-0-2</t>
  </si>
  <si>
    <t>Cuadrilla 1-0-2</t>
  </si>
  <si>
    <t>CUA-1-0-8</t>
  </si>
  <si>
    <t>Cuadrilla 1-0-8</t>
  </si>
  <si>
    <t>CUA-1-1-1</t>
  </si>
  <si>
    <t>Cuadrilla 1-1-1</t>
  </si>
  <si>
    <t>CUA-1-1-2</t>
  </si>
  <si>
    <t>Cuadrilla 1-1-2</t>
  </si>
  <si>
    <t>CUA-1-2-4</t>
  </si>
  <si>
    <t>Cuadrilla 1-2-4</t>
  </si>
  <si>
    <t>MAESTRO</t>
  </si>
  <si>
    <t>CUA-1-2-12</t>
  </si>
  <si>
    <t>Cuadrilla 1-2-12</t>
  </si>
  <si>
    <t>ANALISIS PRECIOS UNITARIOS MANO DE OBRA ESTUFAS EFICIENTES</t>
  </si>
  <si>
    <t>Planchas en hierro de fundición gris, de 29 cm de ancho x 57cm largo x 14 mm espesor y 2 boquillas de 19 cm de diámetro con sus respectivos discos de graduación. (resistentes a temperaturas mínimo de
500 ºC)</t>
  </si>
  <si>
    <t>Tableta vitrificada de 25 x 25 Iral</t>
  </si>
  <si>
    <t>Cotización INDUSTRIAS J &amp;G del 11 de Abril del 2025</t>
  </si>
  <si>
    <t>Cotización INDUSTRIAS J &amp;G del 11 de Abril del 2026</t>
  </si>
  <si>
    <t>Cotización INDUSTRIAS J &amp;G del 11 de Abril del 2027</t>
  </si>
  <si>
    <t>Cotización INDUSTRIAS J &amp;G del 11 de Abril del 2028</t>
  </si>
  <si>
    <t>Cotización INDUSTRIAS J &amp;G del 11 de Abril del 2029</t>
  </si>
  <si>
    <t>Cotización INDUSTRIAS J &amp;G del 11 de Abril del 2032</t>
  </si>
  <si>
    <t>ACEROS Y FUEGOS, del 11 de abril del 2022.</t>
  </si>
  <si>
    <t>Fundación Sacha Llaqta del 1 de abril de 2025</t>
  </si>
  <si>
    <t>Fundación Sacha Llaqta del 1 de abril de 2029</t>
  </si>
  <si>
    <t>Fundación Sacha Llaqta del 1 de abril de 2036</t>
  </si>
  <si>
    <t xml:space="preserve">Transporte de material </t>
  </si>
  <si>
    <t>M3/km</t>
  </si>
  <si>
    <t>UAE</t>
  </si>
  <si>
    <t>UAE Proyecto- Restauración Ecológica Participativa en Zonas de Recarga Hídrica de las Cuencas Guáitara, Juanambú Y Patía en elDepartamento de Nariño.</t>
  </si>
  <si>
    <t>DISTRIMAM S.A.S.10 de junio de 2022</t>
  </si>
  <si>
    <t xml:space="preserve">Estrategias Diseño Publicidad y Mercadeo </t>
  </si>
  <si>
    <t>Haciendo Sur</t>
  </si>
  <si>
    <t>Waki Tour</t>
  </si>
  <si>
    <t>TOTAL  COSTOS DIRECTOS</t>
  </si>
  <si>
    <t>COOPSETRANS Junio del 2022</t>
  </si>
  <si>
    <t>m2</t>
  </si>
  <si>
    <t>Mon</t>
  </si>
  <si>
    <t xml:space="preserve">Insumos </t>
  </si>
  <si>
    <t xml:space="preserve">Coordinador general </t>
  </si>
  <si>
    <t>Factor Prest.</t>
  </si>
  <si>
    <t>Utiles y Papeleria</t>
  </si>
  <si>
    <t>Comunicaciones servicios públicos e internet</t>
  </si>
  <si>
    <t>Numero</t>
  </si>
  <si>
    <t xml:space="preserve">Alquiler de vehículo </t>
  </si>
  <si>
    <t>Viaje</t>
  </si>
  <si>
    <t>Alquiler de oficina incluido administración y vigilancia</t>
  </si>
  <si>
    <t>PORCENTAJE DE ADMINISTRACION, IMPREVISTOS Y UTILIDAD</t>
  </si>
  <si>
    <t>La administración de un contrato de Obra Civil, incluye gastos como direccion de obra, personal profesional, admisntrativo, tecnico y auxilliar, gastos operacionales, gastos  oficina, comunciaciones y paleria, ademas de Impuesto, legalizacion y garantia del Contrato</t>
  </si>
  <si>
    <t>EMPLEADOS - 1 A 2 SALARIOS MINIMOS</t>
  </si>
  <si>
    <t>salarios</t>
  </si>
  <si>
    <t>prestaciones</t>
  </si>
  <si>
    <t>SUBSIDIO DE TRANSPORTE:</t>
  </si>
  <si>
    <t xml:space="preserve">Mensual $ </t>
  </si>
  <si>
    <t>Anual $</t>
  </si>
  <si>
    <t>DIAS FEST.</t>
  </si>
  <si>
    <t>UN MINIMO</t>
  </si>
  <si>
    <t>1 1/2 MINIMOS</t>
  </si>
  <si>
    <t>2 MINIMOS</t>
  </si>
  <si>
    <t>Valor</t>
  </si>
  <si>
    <t>Ref</t>
  </si>
  <si>
    <t>Mensual</t>
  </si>
  <si>
    <t>Anual</t>
  </si>
  <si>
    <t>B</t>
  </si>
  <si>
    <t>Anual con Subsidio de Transporte</t>
  </si>
  <si>
    <t>BASE</t>
  </si>
  <si>
    <t>FACTOR</t>
  </si>
  <si>
    <t>%</t>
  </si>
  <si>
    <t>SALARIO</t>
  </si>
  <si>
    <t>Salario anual (365 días)</t>
  </si>
  <si>
    <t>Subsidio transporte (1)</t>
  </si>
  <si>
    <t>PRESTACIONES</t>
  </si>
  <si>
    <t>Cesantía anual (2)</t>
  </si>
  <si>
    <t>C/365</t>
  </si>
  <si>
    <t>Intereses cesantía</t>
  </si>
  <si>
    <t>Vacaciones - 15 días</t>
  </si>
  <si>
    <t>Prima - 30 días</t>
  </si>
  <si>
    <t>OTROS COSTOS</t>
  </si>
  <si>
    <t>Botas y overol</t>
  </si>
  <si>
    <t>SEGURIDAD SOCIAL</t>
  </si>
  <si>
    <t>Pensiones</t>
  </si>
  <si>
    <t>Salud</t>
  </si>
  <si>
    <t>Riesgos profesionales (2)</t>
  </si>
  <si>
    <t>APORTES SENA</t>
  </si>
  <si>
    <t>Aporte ordinario</t>
  </si>
  <si>
    <t>Fondo I. de la construcción (3)</t>
  </si>
  <si>
    <t>Ver nota</t>
  </si>
  <si>
    <t>OTROS APORTES</t>
  </si>
  <si>
    <t>I.C.B.F.</t>
  </si>
  <si>
    <t>Subsidio familiar</t>
  </si>
  <si>
    <t>VALOR REAL DEL SALARIO</t>
  </si>
  <si>
    <t>- TODOS LOS PORCENTAJES ESTAN RELACIONADOS CON EL SALARIO PARA 365 DIAS</t>
  </si>
  <si>
    <t>- SUELDO ANUAL = Sueldo Mensual / 30 x 365 dias</t>
  </si>
  <si>
    <t xml:space="preserve">- SUBSIDIO DE TRANSPORTE ANUAL = Subsidio Mensual / 30 x (365 dias - 17 fiestas - 3 permisos) </t>
  </si>
  <si>
    <t>- (1) Subsidio de transporte solo se paga hasta sueldos de dos (2) salarios mínimos</t>
  </si>
  <si>
    <t xml:space="preserve">- (2) Porcentajes solo son validos para actividades de construcción. </t>
  </si>
  <si>
    <t>- (3) SENA. Un salario mínimo por cada 40 trabajadores = (Salario mínimo / 40) / Salario estudiado</t>
  </si>
  <si>
    <t>EMPLEADOS - 2.5 A 4 SALARIOS MINIMOS</t>
  </si>
  <si>
    <t>2 1/2 MINIMOS</t>
  </si>
  <si>
    <t>3 MINIMOS</t>
  </si>
  <si>
    <t>4 MINIMOS</t>
  </si>
  <si>
    <t>B/365</t>
  </si>
  <si>
    <t>Medicina familiar</t>
  </si>
  <si>
    <t>EMPLEADOS - 5 A 9 SALARIOS MINIMOS</t>
  </si>
  <si>
    <t>5 MINIMOS</t>
  </si>
  <si>
    <t>6 MINIMOS</t>
  </si>
  <si>
    <t>9 MINIMOS</t>
  </si>
  <si>
    <t>EMPLEADOS - 10 11 y 40 SALARIOS MINIMOS</t>
  </si>
  <si>
    <t>10 MINIMOS</t>
  </si>
  <si>
    <t>11 MINIMOS</t>
  </si>
  <si>
    <t>40 MINIMOS</t>
  </si>
  <si>
    <t>CATEGORIA</t>
  </si>
  <si>
    <t>EXPERIENCIA PROFESIONAL ESPECIFICA EN AÑOS</t>
  </si>
  <si>
    <t>OBRA - CONSULTORIA</t>
  </si>
  <si>
    <t>Fc = 23 Mpa</t>
  </si>
  <si>
    <t>MATERIALES</t>
  </si>
  <si>
    <t>CANT</t>
  </si>
  <si>
    <t>Pr.UNIT</t>
  </si>
  <si>
    <t>Pr.TOTAL</t>
  </si>
  <si>
    <t>CEMENTO</t>
  </si>
  <si>
    <t>KGR</t>
  </si>
  <si>
    <t>ARENA</t>
  </si>
  <si>
    <t>AGUA</t>
  </si>
  <si>
    <t>LTR</t>
  </si>
  <si>
    <t>COSTO POR M3</t>
  </si>
  <si>
    <t>CONCRETO 1 : 2 : 3</t>
  </si>
  <si>
    <t>Concreto D</t>
  </si>
  <si>
    <t>Fc = 21 Mpa</t>
  </si>
  <si>
    <t>TRITURADO</t>
  </si>
  <si>
    <t>Formaleta placa de piso, espesor 10 cm</t>
  </si>
  <si>
    <t>TABLA</t>
  </si>
  <si>
    <t>ESTACA</t>
  </si>
  <si>
    <t>CLAVOS</t>
  </si>
  <si>
    <t>TABLA COMUN 0,25*2,80</t>
  </si>
  <si>
    <t>Tabla común 25cm x 260cm</t>
  </si>
  <si>
    <t>Estacas 40cm</t>
  </si>
  <si>
    <t>Clavos</t>
  </si>
  <si>
    <t>LB</t>
  </si>
  <si>
    <t>https://articulo.mercadolibre.com.co/MCO-856098638-clavo-ccabeza-puma-cja-x-500-gr-212-_JM?matt_tool=70147493&amp;matt_word=&amp;matt_source=google&amp;matt_campaign_id=14633851809&amp;matt_ad_group_id=122277564930&amp;matt_match_type=&amp;matt_network=g&amp;matt_device=c&amp;matt_creative=545410559217&amp;matt_keyword=&amp;matt_ad_position=&amp;matt_ad_type=pla&amp;matt_merchant_id=547253903&amp;matt_product_id=MCO856098638&amp;matt_product_partition_id=1403869200214&amp;matt_target_id=aud-1686175502136:pla-1403869200214&amp;gclid=CjwKCAjwvNaYBhA3EiwACgndglljC4Cxy7bMRwKzSuckZg29n11H0X8ZlHV4-Lncjfhm00W8yn4N8xoCp5IQAvD_BwE</t>
  </si>
  <si>
    <t>COSTO REAL SALARIO AÑO 2022</t>
  </si>
  <si>
    <t>5. Cantidad de fertilizante orgánico / Árbol (Kg.)</t>
  </si>
  <si>
    <t>6. Cantidad de Correctivos / Árbol (Kg.)</t>
  </si>
  <si>
    <t>5. Cantidad de Microelementos / Árbol (Kg.)</t>
  </si>
  <si>
    <t>4. Cantidad de Fertilizantes / Árbol (Kg.)</t>
  </si>
  <si>
    <t>6. Cantidad de Microelementos / Arbol (Kg.)</t>
  </si>
  <si>
    <t>3. Cantidad de Fertilizantes / Arbol (Kg.)</t>
  </si>
  <si>
    <t>4. Cantidad de Fertilizante orgánico / Árbol (Kg.)</t>
  </si>
  <si>
    <t>5. Cantidad de Correctivos / Arbol (Kg.)</t>
  </si>
  <si>
    <t>LA FERRO VIDRIOS Y PINTURAS 14 DE SEP DE 2022</t>
  </si>
  <si>
    <t>FERRETERIA J ALBERTO S.A.S.</t>
  </si>
  <si>
    <t xml:space="preserve">FERRE UNIVERSALES </t>
  </si>
  <si>
    <t>LA FERRO VIDRIOS Y PINTURAS 14 DE SEP DE 2021</t>
  </si>
  <si>
    <t>PROMEDIO</t>
  </si>
  <si>
    <t>|</t>
  </si>
  <si>
    <t>5. POLIZAS</t>
  </si>
  <si>
    <t>PRECIOS UAE</t>
  </si>
  <si>
    <t>alquiler</t>
  </si>
  <si>
    <t>3420.47</t>
  </si>
  <si>
    <t>VMAX</t>
  </si>
  <si>
    <t>VMIN</t>
  </si>
  <si>
    <t>DISPERSION</t>
  </si>
  <si>
    <t>costo directo</t>
  </si>
  <si>
    <t>valor escogido para el proyecto</t>
  </si>
  <si>
    <t>COSTO DIRECTO DE DOTACIÓN</t>
  </si>
  <si>
    <t xml:space="preserve">$ </t>
  </si>
  <si>
    <t>COSTO TOTAL DOTACIÓN</t>
  </si>
  <si>
    <t>PLAZO DE EJECUCIÓN DEL PROYECTO</t>
  </si>
  <si>
    <t>I. ADMINISTRACIÓN</t>
  </si>
  <si>
    <t>5.          GASTOS DE LEGALIZACIÓN</t>
  </si>
  <si>
    <t>IMPUESTOS MUNICIPALES, DEPARTAMENTALES Y NACIONALES</t>
  </si>
  <si>
    <t>% SOBRE COSTO TOTAL</t>
  </si>
  <si>
    <t>IMPUESTO NETO</t>
  </si>
  <si>
    <t>% SOBRE COSTO DIRECTO</t>
  </si>
  <si>
    <t xml:space="preserve">PÓLIZAS </t>
  </si>
  <si>
    <t>RESUMEN</t>
  </si>
  <si>
    <t xml:space="preserve">ADMINISTRACIÓN </t>
  </si>
  <si>
    <t>se elimina cotizacion evitar dispersión alta 23-09-2022</t>
  </si>
  <si>
    <t>se eliminan cotizaciones para evitar dispersión</t>
  </si>
  <si>
    <t>PENDIENTE 23-09-2022</t>
  </si>
  <si>
    <t>https://tiendacasaandina.com/cb/inicio/10066-alambre-de-pua-125-x-350m-x-36-corsan.html</t>
  </si>
  <si>
    <t>https://www.homecenter.com.co/homecenter-co/product/214423/alambre-de-pua-350m-calibre-125-328kilos/214423/?kid=goosho_1161562&amp;shop=googleShopping&amp;gclid=Cj0KCQjwsrWZBhC4ARIsAGGUJuoPjd0AzHEzX6znytuggUVlrPr5rArdgGEzu17owdt0J7CxTRbme_YaAilZEALw_wcB</t>
  </si>
  <si>
    <t>SE ELIMINAN COTIZACIONES Y SE ANEXAN 2 NUEVAS</t>
  </si>
  <si>
    <t>Caja de grapas para cerca</t>
  </si>
  <si>
    <t>se amplia descripción</t>
  </si>
  <si>
    <t>Papel bond 70x100</t>
  </si>
  <si>
    <t>https://articulo.mercadolibre.com.co/MCO-602707466-boligrafos-lapiceros-kilometrico-inkjoy-caja-x-12-negro-_JM?matt_tool=31045937&amp;matt_word=&amp;matt_source=google&amp;matt_campaign_id=14633851806&amp;matt_ad_group_id=135195454464&amp;matt_match_type=&amp;matt_network=g&amp;matt_device=c&amp;matt_creative=552892033103&amp;matt_keyword=&amp;matt_ad_position=&amp;matt_ad_type=pla&amp;matt_merchant_id=244164314&amp;matt_product_id=MCO602707466&amp;matt_product_partition_id=1701173074557&amp;matt_target_id=aud-1686175502136:pla-1701173074557&amp;gclid=Cj0KCQjwsrWZBhC4ARIsAGGUJuo_l_Qhfk4B_WM87xLvMiXVrMy9fTZjnQPSwhxSIo1PGD72uJWg8a8aAiFSEALw_wcB</t>
  </si>
  <si>
    <t>https://www.google.com/search?q=block+carta&amp;rlz=1C1CHBD_esCO898CO898&amp;sxsrf=ALiCzsaBIzau3QRu0P0ThM9WN5Pbl16bQg:1663964706890&amp;source=lnms&amp;tbm=shop&amp;sa=X&amp;ved=2ahUKEwiO8JbK36v6AhV8TjABHdy5CigQ_AUoAHoECAMQCg&amp;biw=1366&amp;bih=625&amp;dpr=1</t>
  </si>
  <si>
    <t>https://www.tiendanorma.com/block-jean-book-555934/p?idsku=555934&amp;gclid=Cj0KCQjwsrWZBhC4ARIsAGGUJuqbKoDGpsMkMQ5SWFguvYhkLaRA1ELXKymSV3cor68-VzGoF46VSpQaAiRQEALw_wcB</t>
  </si>
  <si>
    <t>SE ELIMINAN COTIZACIONES Y SE ANEXAN 1 NUEVAS</t>
  </si>
  <si>
    <t>se eliminancotizaciones se anexan 2 nuevas</t>
  </si>
  <si>
    <t>se elimina 1 cotizacion</t>
  </si>
  <si>
    <t>se elimina cotizaciones pendiente buscar 1</t>
  </si>
  <si>
    <t>se elimina una cotizacion</t>
  </si>
  <si>
    <t>DCOP UAE</t>
  </si>
  <si>
    <t xml:space="preserve">SE ELIMINA UNA COTIZACION SE AUMENTA OTRA </t>
  </si>
  <si>
    <t>SE ELIMINA UNA COTIZACIÓN</t>
  </si>
  <si>
    <t>PENDIENTE BUSCAR OTRA COTIZACIÓN</t>
  </si>
  <si>
    <t>me ELIMINA UNA COTIZACIÓN</t>
  </si>
  <si>
    <t>https://articulo.mercadolibre.com.co/MCO-546275353-kit-entomologia-diseccion-entomologico-insectos-entrega-ya-_JM?matt_tool=70147493&amp;matt_word=&amp;matt_source=google&amp;matt_campaign_id=14633851809&amp;matt_ad_group_id=122277564930&amp;matt_match_type=&amp;matt_network=g&amp;matt_device=c&amp;matt_creative=545410559217&amp;matt_keyword=&amp;matt_ad_position=&amp;matt_ad_type=pla&amp;matt_merchant_id=276393346&amp;matt_product_id=MCO546275353&amp;matt_product_partition_id=1403869200214&amp;matt_target_id=aud-1686175502136:pla-1403869200214&amp;gclid=Cj0KCQjwsrWZBhC4ARIsAGGUJuo8G1Ma0C3kbzgUxa34iBnfycLlKep0L0-v2HTT2UPRu3nsSSd6Jl0aArypEALw_wcB</t>
  </si>
  <si>
    <t>https://articulo.mercadolibre.com.co/MCO-928033635-equipo-entomologia-diseccion-insectos-y-a-_JM?matt_tool=70147493&amp;matt_word=&amp;matt_source=google&amp;matt_campaign_id=14633851809&amp;matt_ad_group_id=122277564930&amp;matt_match_type=&amp;matt_network=g&amp;matt_device=c&amp;matt_creative=545410559217&amp;matt_keyword=&amp;matt_ad_position=&amp;matt_ad_type=pla&amp;matt_merchant_id=275151693&amp;matt_product_id=MCO928033635&amp;matt_product_partition_id=1403869200214&amp;matt_target_id=aud-1686175502136:pla-1403869200214&amp;gclid=Cj0KCQjwsrWZBhC4ARIsAGGUJuqHeEwq_Fsn9GuvtfEV0m833Dzo4bWb213Ow8P_if8y0qv983tj0pEaAteVEALw_wcB</t>
  </si>
  <si>
    <t>Equipo Entomología Disección Insectos Y A</t>
  </si>
  <si>
    <t>COMPRA</t>
  </si>
  <si>
    <t>Pendones + porta  2X1 de lona</t>
  </si>
  <si>
    <t>SEÑALES INFORMATIVAS DE ADVERTENCIA DE RIESGO</t>
  </si>
  <si>
    <t xml:space="preserve">SE ELIMINO COTIZACION Y SE AMPLI DESCRIPCIÓN </t>
  </si>
  <si>
    <t>Alquiler de vehículo por día Transporte veredal</t>
  </si>
  <si>
    <t>INVIAS</t>
  </si>
  <si>
    <t xml:space="preserve">SE MODIFICA VALOR </t>
  </si>
  <si>
    <t>PENDIENTE OTRA COTIZACION Y AMPLIAR DESCRIPCIÓN</t>
  </si>
  <si>
    <t>SEÑAL EN LÁMINA GALVANIZADA CON ANTICORROSIVO DE 100X70 CM PARAL DE 2.35</t>
  </si>
  <si>
    <t>SE ELIMINA UNA COTIZACION</t>
  </si>
  <si>
    <t>SE ELIMINO UNA COTIZACIÓN</t>
  </si>
  <si>
    <t>SE ELIMINA 2 COTIZACIONES Y SE ANEXA UN PRECIO DE SUGERENCIA</t>
  </si>
  <si>
    <t>SE ELIMINAN COTIZACIONES Y SE ANEXAN DOS NUEVAS</t>
  </si>
  <si>
    <t>PRECIO UAE</t>
  </si>
  <si>
    <t>SE ANEXA PRECIO DE SUGERENCIA Y SE ELIMINAN COTIZACIONES</t>
  </si>
  <si>
    <t xml:space="preserve"> SUELDO MÁXIMO</t>
  </si>
  <si>
    <t>EXPERIENCIA PROFESIONAL GENERAL EN AÑOS</t>
  </si>
  <si>
    <t>SALARIOS ESTIMADOS</t>
  </si>
  <si>
    <t>Minimo 12</t>
  </si>
  <si>
    <t>Minimo 10</t>
  </si>
  <si>
    <t>-</t>
  </si>
  <si>
    <t>Minimo 7</t>
  </si>
  <si>
    <t>Minimo 8</t>
  </si>
  <si>
    <t>Minimo 5</t>
  </si>
  <si>
    <t>Minimo 6</t>
  </si>
  <si>
    <t>Minimo 4</t>
  </si>
  <si>
    <t xml:space="preserve">ESPECIALISTA DIRECTOR - PROCESOS DE LICITACIÓN </t>
  </si>
  <si>
    <t>Minimo 3</t>
  </si>
  <si>
    <t xml:space="preserve">ESPECIALISTA DE CAMPO - RESIDENTE - PROCESOS DE LICITACIÓN </t>
  </si>
  <si>
    <t>Minimo 2</t>
  </si>
  <si>
    <t>Hasta 2</t>
  </si>
  <si>
    <t>Minimo 1</t>
  </si>
  <si>
    <t xml:space="preserve">ESPECIALISTA - DIRECTOR - PROCESOS SELECCIÓN ABREVIADA - CONCURSO DE MÉRITOS. </t>
  </si>
  <si>
    <t xml:space="preserve">ESPECIALISTA CAMPO - RESIDENTE - PROCESOS SELECCIÓN ABREVIADA - CONCURSO DE MÉRITOS </t>
  </si>
  <si>
    <t xml:space="preserve">PROFESIONAL DIRECTOR DE OBRA - MÍNIMA CUANTÍA </t>
  </si>
  <si>
    <t xml:space="preserve">PROFESIONAL DE CAMPO - RESIDENTE DE CAMPO - MÍNIMA CUANTÍA </t>
  </si>
  <si>
    <t>PERSONAL TECNICO</t>
  </si>
  <si>
    <t xml:space="preserve">CADENEROS Y OTROS </t>
  </si>
  <si>
    <t>Cotización LITOGRAFÍA ARTE 26 de septiembre del 2022</t>
  </si>
  <si>
    <t>Cotización TIPOGRAFÍA IMPERIAL 26 de septiembre del 2022</t>
  </si>
  <si>
    <t>Cotización proveedor CORPHASUR 26 de Septiembre del 2022</t>
  </si>
  <si>
    <t xml:space="preserve">Administración insumos </t>
  </si>
  <si>
    <t xml:space="preserve"> Cotización proveedor Imaginaterc 18  de febrero 2022</t>
  </si>
  <si>
    <t>Cotización proveedor CREATIVOS  18 de febrero 2022</t>
  </si>
  <si>
    <t xml:space="preserve">Subtotal costo directo talleres </t>
  </si>
  <si>
    <t>TASA ASEGURADORA</t>
  </si>
  <si>
    <t>SUBTOTAL COSTOS</t>
  </si>
  <si>
    <t>EQUIPO</t>
  </si>
  <si>
    <t>VR HORA</t>
  </si>
  <si>
    <t>REFERENCIA</t>
  </si>
  <si>
    <t>tabla</t>
  </si>
  <si>
    <t>Compactador manual (saltarin) potencia 5 HP</t>
  </si>
  <si>
    <t>h</t>
  </si>
  <si>
    <t>Imprevistos</t>
  </si>
  <si>
    <t>Utilidad</t>
  </si>
  <si>
    <t>Mezcladora</t>
  </si>
  <si>
    <t>Mezcladora de concreto tipo trompo</t>
  </si>
  <si>
    <t>Material sobrante</t>
  </si>
  <si>
    <t xml:space="preserve">Arena </t>
  </si>
  <si>
    <t>PAQUETE</t>
  </si>
  <si>
    <t>https://www.homecenter.com.co/homecenter-co/product/300294/bolsa-basura-80x110cm-10-unidades-negra-80-105-litros/300294/?kid=bnnext1031773&amp;shop=googleShopping&amp;gclid=Cj0KCQjw1vSZBhDuARIsAKZlijQh2vBN8ejRPuHcEUCbyDd30HRytoGxCBnzd79295wNw5w2_Q0n27IaArhUEALw_wcB</t>
  </si>
  <si>
    <t>TOTAL ADMINISTRACIÓN</t>
  </si>
  <si>
    <t>TOTAL A.I.U.</t>
  </si>
  <si>
    <t>Contribuir a la conservación de los ecosistemas de Las Cuencas Hidrográficas De Juanambú Y Guiátara  En El Departamento De Nariño, Colombia.</t>
  </si>
  <si>
    <t>Restauración Ecológica Y Conservación De Áreas Estratégicas En Zonas de Recarga Hídrica En Las Cuencas Hidrográficas De Juanambú y Guiátara  en El Departamento De Nariño, Colombia.</t>
  </si>
  <si>
    <t>ALCALDIA DE TANGUA</t>
  </si>
  <si>
    <t>apus_narino_zona centro_2022-2</t>
  </si>
  <si>
    <t xml:space="preserve">Agresur </t>
  </si>
  <si>
    <t>DISTANCIA - PASTO</t>
  </si>
  <si>
    <t xml:space="preserve">Desalojo escombros </t>
  </si>
  <si>
    <t>PRECIO APROBADO RESTAURACION ECOLOGICA RIO MAYO</t>
  </si>
  <si>
    <t>B0013790</t>
  </si>
  <si>
    <t>Pago impuestos escombrera (Derecho disposición final)</t>
  </si>
  <si>
    <t>T0010004</t>
  </si>
  <si>
    <t>PRECIO APROBADO UAE 2023</t>
  </si>
  <si>
    <t>B0093350</t>
  </si>
  <si>
    <t>TRITURADO TAMAÑO 1/2"</t>
  </si>
  <si>
    <t>B0015350</t>
  </si>
  <si>
    <t xml:space="preserve">AGUA </t>
  </si>
  <si>
    <t>LITRO</t>
  </si>
  <si>
    <t>B0063200</t>
  </si>
  <si>
    <t>6.4.</t>
  </si>
  <si>
    <t>Estampilla Pro Universidad de Nariño</t>
  </si>
  <si>
    <t>Estampilla Pro Deporte Departamental</t>
  </si>
  <si>
    <t>Postes de madera plástica</t>
  </si>
  <si>
    <t>Pro deporte Departamental</t>
  </si>
  <si>
    <t>ESTAMPILLA PRO DEPORTE DEPARTAMENTAL</t>
  </si>
  <si>
    <t>ESTAMPILLA PRO SEGURIDAD CIUDADANA</t>
  </si>
  <si>
    <t>ESTAMPILLA PRO UNIVERSIDAD DE NARIÑO</t>
  </si>
  <si>
    <t>El Tambo</t>
  </si>
  <si>
    <t>La cruz</t>
  </si>
  <si>
    <t>Contadero</t>
  </si>
  <si>
    <t>iles</t>
  </si>
  <si>
    <t>San Bernardo</t>
  </si>
  <si>
    <t>Puerres</t>
  </si>
  <si>
    <t>La unión</t>
  </si>
  <si>
    <t>Nariño</t>
  </si>
  <si>
    <t>POLIZAS</t>
  </si>
  <si>
    <t>Papeleria e informes</t>
  </si>
  <si>
    <t>Profesional social</t>
  </si>
  <si>
    <t>COSTO TOTAL DEL PROYECTO</t>
  </si>
  <si>
    <t>MORTERO 1 : 3</t>
  </si>
  <si>
    <t xml:space="preserve">DISTANCIA MINA AGRESUR - </t>
  </si>
  <si>
    <t xml:space="preserve">DISTANCIA MINA CONMINAGRO - </t>
  </si>
  <si>
    <t>DISTANCIA  - ESCOMBRERA</t>
  </si>
  <si>
    <t xml:space="preserve">D E S G L O S E    A U I </t>
  </si>
  <si>
    <t>Restauración Pasiva</t>
  </si>
  <si>
    <t>OBJETIVO ESPECIFICO 1: Implementar Acciones De Restauración Ecológica Para Aumentar La Cobertura Vegetal En Zonas De Recarga Hídrica.</t>
  </si>
  <si>
    <t>Producto 1.1 Servicio de restauración de ecosistemas</t>
  </si>
  <si>
    <t xml:space="preserve">Restauración Activa </t>
  </si>
  <si>
    <t>Mantenimiento y seguimiento de áreas con acciones (Restauración Activa)</t>
  </si>
  <si>
    <t>REPÚBLICA DE COLOMBIA</t>
  </si>
  <si>
    <t>CORPORACIÓN AUTONÓMA REGIONAL DE NARIÑO                                                    CORPONARIÑO</t>
  </si>
  <si>
    <t>Restauración Ecológica Y Conservación De Áreas Estratégicas En Zonas De Recarga Hídrica En Las Cuencas Hidrográficas De Juanambú Y Guiátara  En El Departamento De Nariño, Colombia.</t>
  </si>
  <si>
    <t>LOCALIZACIÓN CANTERAS ZONA NORTE</t>
  </si>
  <si>
    <t>ANTANAS (Km)</t>
  </si>
  <si>
    <t>FERRETERIAS</t>
  </si>
  <si>
    <t>Ferreteria Argentina, AJM Grupo, Grupo Galeras, Ferreteria Buenos Aires (Ferreterias ubicadas en el area urbana de la ciudad de Pasto)</t>
  </si>
  <si>
    <t>Cantera San Javier</t>
  </si>
  <si>
    <t>Parque ambiental y técnologico Antanas</t>
  </si>
  <si>
    <t>BUESACO</t>
  </si>
  <si>
    <t>LOCALIZACIÓN CANTERAS ZONA CENTRO</t>
  </si>
  <si>
    <t>LOCALIZACIÓN CANTERAS ZONA SUR</t>
  </si>
  <si>
    <t>ZONA NORTE</t>
  </si>
  <si>
    <t>FERRETERIAS (Km)</t>
  </si>
  <si>
    <t>ÁREA DE TRABAJO</t>
  </si>
  <si>
    <t>TIEMPO DE  LLEGADA AL PREDIO DESDE LA VEREDA (hora)</t>
  </si>
  <si>
    <t>KM  AISLAMIENTO</t>
  </si>
  <si>
    <t>SITIO DE CARGUE
(MUNICIPIO-VEREDA)</t>
  </si>
  <si>
    <t>SITIO DESCARGUE, O DESTINO (PREDIO)</t>
  </si>
  <si>
    <t>RESTAURACIÓN ACTIVA</t>
  </si>
  <si>
    <t>RESTAURACIÓN PASIVA</t>
  </si>
  <si>
    <t>MATRICULA</t>
  </si>
  <si>
    <t>LA CRUZ</t>
  </si>
  <si>
    <t>LA MONTAÑA EL PALMAL</t>
  </si>
  <si>
    <t>240-16932</t>
  </si>
  <si>
    <t>ZONA CENTRO</t>
  </si>
  <si>
    <t>SAN JOSE DE ALBAN</t>
  </si>
  <si>
    <t>EL ALTO</t>
  </si>
  <si>
    <t>240-103245</t>
  </si>
  <si>
    <t>PUERRES</t>
  </si>
  <si>
    <t>LOMA LARGA Y DERRUMBOS</t>
  </si>
  <si>
    <t>240-103247</t>
  </si>
  <si>
    <t>CONTADERO</t>
  </si>
  <si>
    <t>HELECHO O HELECHAL</t>
  </si>
  <si>
    <t>240-9872</t>
  </si>
  <si>
    <t>ZONA SUR</t>
  </si>
  <si>
    <t>Elaboró:</t>
  </si>
  <si>
    <t>Producto 1.2 Estufas Ecoeficientes</t>
  </si>
  <si>
    <t>Suministro e instalación estufas ecoeficientes</t>
  </si>
  <si>
    <t xml:space="preserve">TOTAL ESTUFAS </t>
  </si>
  <si>
    <t>Cascarilla de arroz paca x 50 kilos</t>
  </si>
  <si>
    <t>Kilogramo</t>
  </si>
  <si>
    <t>OBJETIVO ESPECIFICO 2  Fortalecer las acciones de educación ambiental y capacitación en estrategias de recuperación, conservación y uso adecuado en el aprovechamiento de los recursos naturales.</t>
  </si>
  <si>
    <t>Agenda * 100 hojas</t>
  </si>
  <si>
    <t>Lapicero tinta negra</t>
  </si>
  <si>
    <t>Lapicero tinta de color</t>
  </si>
  <si>
    <t>Lápiz</t>
  </si>
  <si>
    <t>Borrador de nata</t>
  </si>
  <si>
    <t>Sacapuntas</t>
  </si>
  <si>
    <t>Regla de Metal</t>
  </si>
  <si>
    <r>
      <rPr>
        <b/>
        <sz val="10"/>
        <color rgb="FF000000"/>
        <rFont val="Arial Narrow"/>
        <family val="2"/>
      </rPr>
      <t xml:space="preserve">Dotación a participantes </t>
    </r>
    <r>
      <rPr>
        <b/>
        <sz val="10"/>
        <color rgb="FFFFFFFF"/>
        <rFont val="Arial Narrow"/>
        <family val="2"/>
      </rPr>
      <t>(Carnet, gorra, camisa Polo, maletín, cartilla de divulgación * 20 hojas)</t>
    </r>
  </si>
  <si>
    <t>Carnet</t>
  </si>
  <si>
    <t>Gorra</t>
  </si>
  <si>
    <t xml:space="preserve">Cartilla de divulgación * 20 hojas </t>
  </si>
  <si>
    <t>Refrigerio</t>
  </si>
  <si>
    <t>Almuerzo</t>
  </si>
  <si>
    <t>APRODENAR</t>
  </si>
  <si>
    <t>COTIZACIÓN 2 TECNIAGROS DEL SUR</t>
  </si>
  <si>
    <t xml:space="preserve">COMERCIALIZADORA AGROPLASTICOS DE OCCIDENTE </t>
  </si>
  <si>
    <t>ESTUDIO DE MERCADO</t>
  </si>
  <si>
    <t>FERRETERIA SACHA LLAQTA</t>
  </si>
  <si>
    <t>ARYAN IMPEX SAS</t>
  </si>
  <si>
    <t>AGROTERRONERAS SAS</t>
  </si>
  <si>
    <t>Ladrillo sencillo de 3 huecos de 10 cm x 20 cm x 40 cm</t>
  </si>
  <si>
    <t>CONTRATO INTERADMINISTRATIVO No. GN -2022 CELEBRADO ENTRE EL DEPARTAMENTO DE NARIÑO Y LA
PRMOTORA DE TURISMO DE NARIÑO-TURNARIÑO LTDA.</t>
  </si>
  <si>
    <t>costodirecto +aiu</t>
  </si>
  <si>
    <t>Pie Amigo 6x6x210 cm</t>
  </si>
  <si>
    <t>Poste madera plástica (8x8x210 cm)</t>
  </si>
  <si>
    <t>mes</t>
  </si>
  <si>
    <t>Alquiler de camioneta 4 x 4</t>
  </si>
  <si>
    <t>Comunicaciones  y pago de servicios públicos</t>
  </si>
  <si>
    <t>Profesional Financiero</t>
  </si>
  <si>
    <t>Contador Público, administrador de empresas</t>
  </si>
  <si>
    <t>Auxiliar Administrativa</t>
  </si>
  <si>
    <t>Profesional Biologo</t>
  </si>
  <si>
    <t>Biologo</t>
  </si>
  <si>
    <t>Profesional Geografo</t>
  </si>
  <si>
    <t xml:space="preserve">Cinco (5) Técnicos de campo </t>
  </si>
  <si>
    <t>profesional de campo</t>
  </si>
  <si>
    <t>Ing. Ambiental, Ing. Agroforestal, Ing. Forestal</t>
  </si>
  <si>
    <t xml:space="preserve">Psicolologo, trabajador social </t>
  </si>
  <si>
    <t xml:space="preserve">Tecnico en areas administritativas </t>
  </si>
  <si>
    <t xml:space="preserve">Tecnicos agricolas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</si>
</sst>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2">
    <numFmt numFmtId="42" formatCode="_-&quot;$&quot;\ * #,##0_-;\-&quot;$&quot;\ * #,##0_-;_-&quot;$&quot;\ * &quot;-&quot;_-;_-@_-"/>
    <numFmt numFmtId="44" formatCode="_-&quot;$&quot;\ * #,##0.00_-;\-&quot;$&quot;\ * #,##0.00_-;_-&quot;$&quot;\ * &quot;-&quot;??_-;_-@_-"/>
    <numFmt numFmtId="43" formatCode="_-* #,##0.00_-;\-* #,##0.00_-;_-* &quot;-&quot;??_-;_-@_-"/>
    <numFmt numFmtId="164" formatCode="&quot;$&quot;#,##0;[Red]\-&quot;$&quot;#,##0"/>
    <numFmt numFmtId="165" formatCode="&quot;$&quot;#,##0.00;[Red]\-&quot;$&quot;#,##0.00"/>
    <numFmt numFmtId="166" formatCode="_-&quot;$&quot;* #,##0_-;\-&quot;$&quot;* #,##0_-;_-&quot;$&quot;* &quot;-&quot;_-;_-@_-"/>
    <numFmt numFmtId="167" formatCode="_-&quot;$&quot;* #,##0.00_-;\-&quot;$&quot;* #,##0.00_-;_-&quot;$&quot;* &quot;-&quot;??_-;_-@_-"/>
    <numFmt numFmtId="168" formatCode="_(&quot;$&quot;\ * #,##0_);_(&quot;$&quot;\ * \(#,##0\);_(&quot;$&quot;\ * &quot;-&quot;_);_(@_)"/>
    <numFmt numFmtId="169" formatCode="_(* #,##0_);_(* \(#,##0\);_(* &quot;-&quot;_);_(@_)"/>
    <numFmt numFmtId="170" formatCode="_(&quot;$&quot;\ * #,##0.00_);_(&quot;$&quot;\ * \(#,##0.00\);_(&quot;$&quot;\ * &quot;-&quot;??_);_(@_)"/>
    <numFmt numFmtId="171" formatCode="_ &quot;$&quot;\ * #,##0.00_ ;_ &quot;$&quot;\ * \-#,##0.00_ ;_ &quot;$&quot;\ * &quot;-&quot;??_ ;_ @_ "/>
    <numFmt numFmtId="172" formatCode="_ * #,##0.00_ ;_ * \-#,##0.00_ ;_ * &quot;-&quot;??_ ;_ @_ "/>
    <numFmt numFmtId="173" formatCode="#,##0.0"/>
    <numFmt numFmtId="174" formatCode="0.0"/>
    <numFmt numFmtId="175" formatCode="_-* #,##0\ _P_t_s_-;\-* #,##0\ _P_t_s_-;_-* &quot;-&quot;??\ _P_t_s_-;_-@_-"/>
    <numFmt numFmtId="176" formatCode="_-* #,##0.00\ _P_t_s_-;\-* #,##0.00\ _P_t_s_-;_-* &quot;-&quot;??\ _P_t_s_-;_-@_-"/>
    <numFmt numFmtId="177" formatCode="0.0%"/>
    <numFmt numFmtId="178" formatCode="_ [$€-2]\ * #,##0.00_ ;_ [$€-2]\ * \-#,##0.00_ ;_ [$€-2]\ * &quot;-&quot;??_ "/>
    <numFmt numFmtId="179" formatCode="[$-C0A]d\-mmm\-yy;@"/>
    <numFmt numFmtId="180" formatCode="_-* #,##0.00\ _p_t_a_-;\-* #,##0.00\ _p_t_a_-;_-* &quot;-&quot;??\ _p_t_a_-;_-@_-"/>
    <numFmt numFmtId="181" formatCode="&quot;$&quot;\ #,##0"/>
    <numFmt numFmtId="182" formatCode="&quot;$&quot;\ #,##0.00"/>
    <numFmt numFmtId="183" formatCode="mmmm"/>
    <numFmt numFmtId="184" formatCode="[$$-240A]\ #,##0.00"/>
    <numFmt numFmtId="185" formatCode="_ &quot;$&quot;\ * #,##0.0_ ;_ &quot;$&quot;\ * \-#,##0.0_ ;_ &quot;$&quot;\ * &quot;-&quot;??_ ;_ @_ "/>
    <numFmt numFmtId="186" formatCode="_-&quot;$&quot;\ * #,##0.00_-;\-&quot;$&quot;\ * #,##0.00_-;_-&quot;$&quot;\ * &quot;-&quot;_-;_-@_-"/>
    <numFmt numFmtId="187" formatCode="#,##0.000"/>
    <numFmt numFmtId="188" formatCode="\$#,##0.00_);[Red]\(\$#,##0.00\)"/>
    <numFmt numFmtId="189" formatCode="_(* #,##0_);_(* \(#,##0\);_(* &quot;-&quot;??_);_(@_)"/>
    <numFmt numFmtId="190" formatCode="_([$$-240A]\ * #,##0.00_);_([$$-240A]\ * \(#,##0.00\);_([$$-240A]\ * &quot;-&quot;??_);_(@_)"/>
    <numFmt numFmtId="191" formatCode="_(* #,##0.00_);_(* \(#,##0.00\);_(* &quot;-&quot;??_);_(@_)"/>
    <numFmt numFmtId="192" formatCode="_(* #,##0.000_);_(* \(#,##0.000\);_(* &quot;-&quot;??_);_(@_)"/>
    <numFmt numFmtId="193" formatCode="_-[$$-240A]\ * #,##0.00_-;\-[$$-240A]\ * #,##0.00_-;_-[$$-240A]\ * &quot;-&quot;??_-;_-@_-"/>
    <numFmt numFmtId="194" formatCode="_-* #,##0.00_-;\-* #,##0.00_-;_-* &quot;-&quot;_-;_-@_-"/>
    <numFmt numFmtId="195" formatCode="_(&quot;$&quot;\ * #,##0_);_(&quot;$&quot;\ * \(#,##0\);_(&quot;$&quot;\ * &quot;-&quot;??_);_(@_)"/>
    <numFmt numFmtId="196" formatCode="&quot;$&quot;#,##0.00"/>
    <numFmt numFmtId="197" formatCode="\$\ #,##0.00"/>
    <numFmt numFmtId="198" formatCode="\$\ 0.00"/>
    <numFmt numFmtId="199" formatCode="\$\ 0"/>
    <numFmt numFmtId="200" formatCode="_(* #,##0.0000_);_(* \(#,##0.0000\);_(* &quot;-&quot;??_);_(@_)"/>
    <numFmt numFmtId="201" formatCode="[$$-500A]#,##0"/>
    <numFmt numFmtId="202" formatCode="_(&quot;$&quot;\ * #,##0.0_);_(&quot;$&quot;\ * \(#,##0.0\);_(&quot;$&quot;\ * &quot;-&quot;??_);_(@_)"/>
    <numFmt numFmtId="203" formatCode="&quot;$&quot;\ #,##0.00;\(&quot;$&quot;\ #,##0.00\)"/>
    <numFmt numFmtId="204" formatCode="_(&quot;$&quot;\ * #,##0.0_);_(&quot;$&quot;\ * \(#,##0.0\);_(&quot;$&quot;\ * &quot;-&quot;_);_(@_)"/>
    <numFmt numFmtId="205" formatCode="_(&quot;$&quot;\ * #,##0.00_);_(&quot;$&quot;\ * \(#,##0.00\);_(&quot;$&quot;\ * &quot;-&quot;_);_(@_)"/>
    <numFmt numFmtId="206" formatCode="&quot;$&quot;\ #,##0_);[Red]\(&quot;$&quot;\ #,##0\)"/>
    <numFmt numFmtId="207" formatCode="_(&quot;$&quot;* #,##0_);_(&quot;$&quot;* \(#,##0\);_(&quot;$&quot;* &quot;-&quot;??_);_(@_)"/>
    <numFmt numFmtId="208" formatCode="&quot;$&quot;#,##0"/>
    <numFmt numFmtId="209" formatCode="#,##0_ ;\-#,##0\ "/>
    <numFmt numFmtId="210" formatCode="0.00000%"/>
    <numFmt numFmtId="211" formatCode="0.000"/>
    <numFmt numFmtId="212" formatCode="_-* #,##0_-;\-* #,##0_-;_-* &quot;-&quot;??_-;_-@"/>
  </numFmts>
  <fonts count="20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8"/>
      <name val="Arial"/>
      <family val="2"/>
    </font>
    <font>
      <b/>
      <sz val="10"/>
      <name val="Arial"/>
      <family val="2"/>
    </font>
    <font>
      <b/>
      <sz val="8"/>
      <name val="Arial"/>
      <family val="2"/>
    </font>
    <font>
      <sz val="8"/>
      <name val="Arial"/>
      <family val="2"/>
    </font>
    <font>
      <sz val="8"/>
      <color indexed="10"/>
      <name val="Arial"/>
      <family val="2"/>
    </font>
    <font>
      <sz val="8"/>
      <color indexed="8"/>
      <name val="Arial"/>
      <family val="2"/>
    </font>
    <font>
      <b/>
      <sz val="10"/>
      <color indexed="8"/>
      <name val="Arial"/>
      <family val="2"/>
    </font>
    <font>
      <b/>
      <sz val="8"/>
      <color indexed="8"/>
      <name val="Arial"/>
      <family val="2"/>
    </font>
    <font>
      <b/>
      <sz val="12"/>
      <name val="Arial"/>
      <family val="2"/>
    </font>
    <font>
      <b/>
      <sz val="8"/>
      <color indexed="10"/>
      <name val="Tahoma"/>
      <family val="2"/>
    </font>
    <font>
      <sz val="8"/>
      <color indexed="81"/>
      <name val="Tahoma"/>
      <family val="2"/>
    </font>
    <font>
      <b/>
      <sz val="8"/>
      <color indexed="81"/>
      <name val="Tahoma"/>
      <family val="2"/>
    </font>
    <font>
      <sz val="10"/>
      <color indexed="8"/>
      <name val="Arial"/>
      <family val="2"/>
    </font>
    <font>
      <b/>
      <sz val="12"/>
      <color indexed="8"/>
      <name val="Arial Narrow"/>
      <family val="2"/>
    </font>
    <font>
      <sz val="12"/>
      <color indexed="8"/>
      <name val="Arial Narrow"/>
      <family val="2"/>
    </font>
    <font>
      <b/>
      <sz val="8"/>
      <color indexed="8"/>
      <name val="Arial Narrow"/>
      <family val="2"/>
    </font>
    <font>
      <sz val="8"/>
      <color indexed="8"/>
      <name val="Arial Narrow"/>
      <family val="2"/>
    </font>
    <font>
      <b/>
      <sz val="12"/>
      <color indexed="8"/>
      <name val="Arial"/>
      <family val="2"/>
    </font>
    <font>
      <b/>
      <sz val="10"/>
      <color indexed="8"/>
      <name val="Arial Narrow"/>
      <family val="2"/>
    </font>
    <font>
      <sz val="10"/>
      <color indexed="8"/>
      <name val="Arial Narrow"/>
      <family val="2"/>
    </font>
    <font>
      <sz val="10"/>
      <color indexed="8"/>
      <name val="Arial"/>
      <family val="2"/>
    </font>
    <font>
      <b/>
      <sz val="8"/>
      <color indexed="9"/>
      <name val="Arial"/>
      <family val="2"/>
    </font>
    <font>
      <b/>
      <sz val="11"/>
      <color indexed="8"/>
      <name val="Arial"/>
      <family val="2"/>
    </font>
    <font>
      <u/>
      <sz val="10"/>
      <color indexed="12"/>
      <name val="Arial Narrow"/>
      <family val="2"/>
    </font>
    <font>
      <sz val="10.5"/>
      <color indexed="8"/>
      <name val="Arial"/>
      <family val="2"/>
    </font>
    <font>
      <sz val="8"/>
      <color indexed="9"/>
      <name val="Arial"/>
      <family val="2"/>
    </font>
    <font>
      <sz val="10"/>
      <color indexed="10"/>
      <name val="Arial Narrow"/>
      <family val="2"/>
    </font>
    <font>
      <sz val="10"/>
      <name val="Arial"/>
      <family val="2"/>
    </font>
    <font>
      <b/>
      <sz val="10"/>
      <name val="Arial Narrow"/>
      <family val="2"/>
    </font>
    <font>
      <sz val="9"/>
      <name val="Arial Narrow"/>
      <family val="2"/>
    </font>
    <font>
      <sz val="7"/>
      <name val="Arial Narrow"/>
      <family val="2"/>
    </font>
    <font>
      <b/>
      <sz val="11"/>
      <name val="Arial Narrow"/>
      <family val="2"/>
    </font>
    <font>
      <b/>
      <sz val="8"/>
      <name val="Arial Narrow"/>
      <family val="2"/>
    </font>
    <font>
      <sz val="10"/>
      <name val="Arial Narrow"/>
      <family val="2"/>
    </font>
    <font>
      <sz val="8"/>
      <name val="Arial Narrow"/>
      <family val="2"/>
    </font>
    <font>
      <b/>
      <sz val="14"/>
      <name val="Arial Narrow"/>
      <family val="2"/>
    </font>
    <font>
      <sz val="9"/>
      <color indexed="81"/>
      <name val="Tahoma"/>
      <family val="2"/>
    </font>
    <font>
      <sz val="9"/>
      <name val="Arial"/>
      <family val="2"/>
    </font>
    <font>
      <b/>
      <sz val="11"/>
      <name val="Arial"/>
      <family val="2"/>
    </font>
    <font>
      <sz val="10"/>
      <color indexed="8"/>
      <name val="Arial Narrow"/>
      <family val="2"/>
    </font>
    <font>
      <b/>
      <sz val="10"/>
      <color indexed="10"/>
      <name val="Arial Narrow"/>
      <family val="2"/>
    </font>
    <font>
      <sz val="10"/>
      <color indexed="12"/>
      <name val="Arial Narrow"/>
      <family val="2"/>
    </font>
    <font>
      <i/>
      <sz val="10"/>
      <name val="Arial Narrow"/>
      <family val="2"/>
    </font>
    <font>
      <b/>
      <sz val="10"/>
      <color rgb="FFFF0000"/>
      <name val="Arial"/>
      <family val="2"/>
    </font>
    <font>
      <b/>
      <sz val="9"/>
      <color indexed="81"/>
      <name val="Tahoma"/>
      <family val="2"/>
    </font>
    <font>
      <sz val="10"/>
      <color indexed="17"/>
      <name val="Arial Narrow"/>
      <family val="2"/>
    </font>
    <font>
      <sz val="10"/>
      <color rgb="FFFF0000"/>
      <name val="Arial Narrow"/>
      <family val="2"/>
    </font>
    <font>
      <b/>
      <sz val="8"/>
      <color rgb="FFFF0000"/>
      <name val="Arial"/>
      <family val="2"/>
    </font>
    <font>
      <b/>
      <sz val="9"/>
      <name val="Arial Narrow"/>
      <family val="2"/>
    </font>
    <font>
      <b/>
      <sz val="10"/>
      <color theme="1"/>
      <name val="Arial Narrow"/>
      <family val="2"/>
    </font>
    <font>
      <sz val="8"/>
      <color rgb="FFFF0000"/>
      <name val="Arial"/>
      <family val="2"/>
    </font>
    <font>
      <b/>
      <sz val="14"/>
      <name val="Arial"/>
      <family val="2"/>
    </font>
    <font>
      <b/>
      <sz val="9"/>
      <name val="Arial"/>
      <family val="2"/>
    </font>
    <font>
      <sz val="11"/>
      <color theme="1"/>
      <name val="Arial Narrow"/>
      <family val="2"/>
    </font>
    <font>
      <b/>
      <sz val="14"/>
      <color theme="0"/>
      <name val="Arial Narrow"/>
      <family val="2"/>
    </font>
    <font>
      <sz val="10"/>
      <color theme="1"/>
      <name val="Arial Narrow"/>
      <family val="2"/>
    </font>
    <font>
      <b/>
      <sz val="12"/>
      <name val="Arial Narrow"/>
      <family val="2"/>
    </font>
    <font>
      <b/>
      <sz val="11"/>
      <color theme="1"/>
      <name val="Arial Narrow"/>
      <family val="2"/>
    </font>
    <font>
      <sz val="14"/>
      <color indexed="81"/>
      <name val="Tahoma"/>
      <family val="2"/>
    </font>
    <font>
      <b/>
      <sz val="18"/>
      <color theme="0"/>
      <name val="Arial Narrow"/>
      <family val="2"/>
    </font>
    <font>
      <sz val="8"/>
      <color theme="1"/>
      <name val="Arial Narrow"/>
      <family val="2"/>
    </font>
    <font>
      <sz val="8"/>
      <color theme="0"/>
      <name val="Arial Narrow"/>
      <family val="2"/>
    </font>
    <font>
      <b/>
      <sz val="8"/>
      <color theme="0"/>
      <name val="Arial Narrow"/>
      <family val="2"/>
    </font>
    <font>
      <sz val="9"/>
      <color theme="0"/>
      <name val="Arial Narrow"/>
      <family val="2"/>
    </font>
    <font>
      <b/>
      <sz val="12"/>
      <color theme="0"/>
      <name val="Arial Narrow"/>
      <family val="2"/>
    </font>
    <font>
      <sz val="11"/>
      <name val="Arial Narrow"/>
      <family val="2"/>
    </font>
    <font>
      <b/>
      <sz val="9"/>
      <color theme="0"/>
      <name val="Arial Narrow"/>
      <family val="2"/>
    </font>
    <font>
      <b/>
      <sz val="11"/>
      <color indexed="8"/>
      <name val="Arial Narrow"/>
      <family val="2"/>
    </font>
    <font>
      <sz val="11"/>
      <color indexed="8"/>
      <name val="Arial Narrow"/>
      <family val="2"/>
    </font>
    <font>
      <sz val="11"/>
      <color indexed="8"/>
      <name val="Arial"/>
      <family val="2"/>
    </font>
    <font>
      <sz val="14"/>
      <name val="Arial Narrow"/>
      <family val="2"/>
    </font>
    <font>
      <b/>
      <sz val="14"/>
      <color indexed="8"/>
      <name val="Arial Narrow"/>
      <family val="2"/>
    </font>
    <font>
      <b/>
      <sz val="10"/>
      <color rgb="FFFF0000"/>
      <name val="Arial Narrow"/>
      <family val="2"/>
    </font>
    <font>
      <sz val="12"/>
      <name val="Arial Narrow"/>
      <family val="2"/>
    </font>
    <font>
      <b/>
      <sz val="20"/>
      <color rgb="FFFF0000"/>
      <name val="Arial"/>
      <family val="2"/>
    </font>
    <font>
      <sz val="8"/>
      <color indexed="10"/>
      <name val="Arial Narrow"/>
      <family val="2"/>
    </font>
    <font>
      <b/>
      <sz val="28"/>
      <color theme="4" tint="-0.249977111117893"/>
      <name val="Arial Narrow"/>
      <family val="2"/>
    </font>
    <font>
      <sz val="12"/>
      <color theme="1"/>
      <name val="Arial Narrow"/>
      <family val="2"/>
    </font>
    <font>
      <b/>
      <sz val="12"/>
      <color theme="1"/>
      <name val="Arial Narrow"/>
      <family val="2"/>
    </font>
    <font>
      <b/>
      <sz val="11"/>
      <color rgb="FFFF0000"/>
      <name val="Arial"/>
      <family val="2"/>
    </font>
    <font>
      <sz val="11"/>
      <color rgb="FF9C0006"/>
      <name val="Calibri"/>
      <family val="2"/>
      <scheme val="minor"/>
    </font>
    <font>
      <b/>
      <sz val="11"/>
      <color rgb="FF9C0006"/>
      <name val="Calibri"/>
      <family val="2"/>
      <scheme val="minor"/>
    </font>
    <font>
      <b/>
      <sz val="11"/>
      <color indexed="81"/>
      <name val="Tahoma"/>
      <family val="2"/>
    </font>
    <font>
      <b/>
      <vertAlign val="superscript"/>
      <sz val="10"/>
      <name val="Arial"/>
      <family val="2"/>
    </font>
    <font>
      <sz val="10"/>
      <color rgb="FFFF0000"/>
      <name val="Arial"/>
      <family val="2"/>
    </font>
    <font>
      <vertAlign val="superscript"/>
      <sz val="8"/>
      <name val="Arial"/>
      <family val="2"/>
    </font>
    <font>
      <sz val="10"/>
      <color theme="0"/>
      <name val="Arial"/>
      <family val="2"/>
    </font>
    <font>
      <sz val="10"/>
      <color rgb="FFFF3300"/>
      <name val="Arial Narrow"/>
      <family val="2"/>
    </font>
    <font>
      <b/>
      <sz val="9"/>
      <color indexed="8"/>
      <name val="Arial Narrow"/>
      <family val="2"/>
    </font>
    <font>
      <sz val="10"/>
      <color theme="0"/>
      <name val="Arial Narrow"/>
      <family val="2"/>
    </font>
    <font>
      <b/>
      <sz val="8"/>
      <color theme="4" tint="0.79998168889431442"/>
      <name val="Arial Narrow"/>
      <family val="2"/>
    </font>
    <font>
      <sz val="8"/>
      <name val="Century Gothic"/>
      <family val="2"/>
    </font>
    <font>
      <sz val="11"/>
      <color theme="1"/>
      <name val="Bahnschrift Light"/>
      <family val="2"/>
    </font>
    <font>
      <b/>
      <sz val="11"/>
      <color theme="1"/>
      <name val="Bahnschrift Light"/>
      <family val="2"/>
    </font>
    <font>
      <b/>
      <sz val="11"/>
      <name val="Bahnschrift Light"/>
      <family val="2"/>
    </font>
    <font>
      <sz val="9"/>
      <name val="Bahnschrift Light"/>
      <family val="2"/>
    </font>
    <font>
      <sz val="11"/>
      <name val="Bahnschrift Light"/>
      <family val="2"/>
    </font>
    <font>
      <b/>
      <sz val="10"/>
      <name val="Bahnschrift Light"/>
      <family val="2"/>
    </font>
    <font>
      <sz val="9"/>
      <color theme="1"/>
      <name val="Bahnschrift Light"/>
      <family val="2"/>
    </font>
    <font>
      <sz val="10"/>
      <name val="Bahnschrift Light"/>
      <family val="2"/>
    </font>
    <font>
      <sz val="10"/>
      <color theme="1"/>
      <name val="Bahnschrift Light"/>
      <family val="2"/>
    </font>
    <font>
      <sz val="10"/>
      <color rgb="FF000000"/>
      <name val="Bahnschrift Light"/>
      <family val="2"/>
    </font>
    <font>
      <b/>
      <sz val="10"/>
      <color rgb="FF000000"/>
      <name val="Bahnschrift Light"/>
      <family val="2"/>
    </font>
    <font>
      <b/>
      <sz val="10"/>
      <color theme="1"/>
      <name val="Bahnschrift Light"/>
      <family val="2"/>
    </font>
    <font>
      <sz val="8"/>
      <name val="Bahnschrift Light"/>
      <family val="2"/>
    </font>
    <font>
      <b/>
      <sz val="8"/>
      <name val="Bahnschrift Light"/>
      <family val="2"/>
    </font>
    <font>
      <sz val="14"/>
      <name val="Bahnschrift Light"/>
      <family val="2"/>
    </font>
    <font>
      <b/>
      <sz val="9"/>
      <color theme="1"/>
      <name val="Bahnschrift Light"/>
      <family val="2"/>
    </font>
    <font>
      <sz val="8"/>
      <color theme="1"/>
      <name val="Bahnschrift Light"/>
      <family val="2"/>
    </font>
    <font>
      <sz val="10"/>
      <name val="Arial"/>
      <family val="2"/>
    </font>
    <font>
      <b/>
      <sz val="9"/>
      <color theme="1"/>
      <name val="Bahnschrift Light"/>
      <family val="2"/>
    </font>
    <font>
      <sz val="10"/>
      <color rgb="FF000000"/>
      <name val="Arial Narrow"/>
      <family val="2"/>
    </font>
    <font>
      <b/>
      <sz val="10"/>
      <color rgb="FF000000"/>
      <name val="Arial"/>
      <family val="2"/>
    </font>
    <font>
      <sz val="11"/>
      <color indexed="8"/>
      <name val="Calibri"/>
      <family val="2"/>
    </font>
    <font>
      <u/>
      <sz val="10"/>
      <color indexed="12"/>
      <name val="Arial"/>
      <family val="2"/>
    </font>
    <font>
      <sz val="10"/>
      <color theme="0"/>
      <name val="Century Gothic"/>
      <family val="2"/>
    </font>
    <font>
      <sz val="10"/>
      <name val="Century Gothic"/>
      <family val="2"/>
    </font>
    <font>
      <sz val="10"/>
      <color indexed="8"/>
      <name val="MS Sans Serif"/>
      <family val="2"/>
    </font>
    <font>
      <b/>
      <sz val="9"/>
      <color rgb="FF000000"/>
      <name val="Arial"/>
      <family val="2"/>
    </font>
    <font>
      <sz val="9"/>
      <color theme="1"/>
      <name val="Arial"/>
      <family val="2"/>
    </font>
    <font>
      <sz val="9"/>
      <color rgb="FF000000"/>
      <name val="Arial"/>
      <family val="2"/>
    </font>
    <font>
      <vertAlign val="superscript"/>
      <sz val="9"/>
      <color theme="1"/>
      <name val="Arial"/>
      <family val="2"/>
    </font>
    <font>
      <b/>
      <sz val="9"/>
      <color theme="1"/>
      <name val="Arial"/>
      <family val="2"/>
    </font>
    <font>
      <b/>
      <sz val="9"/>
      <color indexed="8"/>
      <name val="Arial"/>
      <family val="2"/>
    </font>
    <font>
      <sz val="9"/>
      <color indexed="10"/>
      <name val="Arial"/>
      <family val="2"/>
    </font>
    <font>
      <sz val="9"/>
      <color rgb="FFFF0000"/>
      <name val="Arial"/>
      <family val="2"/>
    </font>
    <font>
      <sz val="9"/>
      <color indexed="12"/>
      <name val="Arial"/>
      <family val="2"/>
    </font>
    <font>
      <b/>
      <sz val="9"/>
      <color indexed="10"/>
      <name val="Arial"/>
      <family val="2"/>
    </font>
    <font>
      <i/>
      <sz val="9"/>
      <name val="Arial"/>
      <family val="2"/>
    </font>
    <font>
      <sz val="9"/>
      <color indexed="8"/>
      <name val="Arial"/>
      <family val="2"/>
    </font>
    <font>
      <b/>
      <sz val="10"/>
      <color theme="0"/>
      <name val="Arial"/>
      <family val="2"/>
    </font>
    <font>
      <b/>
      <sz val="8"/>
      <color theme="1"/>
      <name val="Arial"/>
      <family val="2"/>
    </font>
    <font>
      <b/>
      <sz val="12"/>
      <color rgb="FF000000"/>
      <name val="Calibri"/>
      <family val="2"/>
    </font>
    <font>
      <sz val="8"/>
      <color theme="1"/>
      <name val="Arial"/>
      <family val="2"/>
    </font>
    <font>
      <sz val="10"/>
      <name val="MS Sans Serif"/>
    </font>
    <font>
      <b/>
      <sz val="11"/>
      <color theme="0"/>
      <name val="Arial Narrow"/>
      <family val="2"/>
    </font>
    <font>
      <sz val="9"/>
      <name val="Century Gothic"/>
      <family val="2"/>
    </font>
    <font>
      <b/>
      <sz val="9"/>
      <name val="Century Gothic"/>
      <family val="2"/>
    </font>
    <font>
      <b/>
      <sz val="12"/>
      <name val="Century Gothic"/>
      <family val="2"/>
    </font>
    <font>
      <b/>
      <sz val="10"/>
      <name val="Century Gothic"/>
      <family val="2"/>
    </font>
    <font>
      <sz val="10"/>
      <color indexed="10"/>
      <name val="Century Gothic"/>
      <family val="2"/>
    </font>
    <font>
      <b/>
      <sz val="9"/>
      <color theme="0"/>
      <name val="Century Gothic"/>
      <family val="2"/>
    </font>
    <font>
      <sz val="9"/>
      <color theme="1"/>
      <name val="Century Gothic"/>
      <family val="2"/>
    </font>
    <font>
      <b/>
      <sz val="10"/>
      <color indexed="8"/>
      <name val="Century Gothic"/>
      <family val="2"/>
    </font>
    <font>
      <b/>
      <sz val="9"/>
      <color indexed="8"/>
      <name val="Century Gothic"/>
      <family val="2"/>
    </font>
    <font>
      <sz val="9"/>
      <color indexed="8"/>
      <name val="Century Gothic"/>
      <family val="2"/>
    </font>
    <font>
      <sz val="11"/>
      <name val="Century Gothic"/>
      <family val="2"/>
    </font>
    <font>
      <sz val="11"/>
      <color rgb="FF000000"/>
      <name val="Calibri"/>
      <family val="2"/>
    </font>
    <font>
      <sz val="11"/>
      <color theme="1"/>
      <name val="Calibri"/>
      <family val="2"/>
    </font>
    <font>
      <b/>
      <sz val="11"/>
      <color theme="1"/>
      <name val="Calibri"/>
      <family val="2"/>
      <scheme val="minor"/>
    </font>
    <font>
      <sz val="9"/>
      <name val="Arial MT"/>
    </font>
    <font>
      <sz val="9"/>
      <name val="Arial MT"/>
      <family val="2"/>
    </font>
    <font>
      <sz val="9"/>
      <color rgb="FF000000"/>
      <name val="Arial MT"/>
      <family val="2"/>
    </font>
    <font>
      <u/>
      <sz val="11"/>
      <color theme="1"/>
      <name val="Calibri"/>
      <family val="2"/>
      <scheme val="minor"/>
    </font>
    <font>
      <sz val="8"/>
      <name val="Arial"/>
      <family val="2"/>
    </font>
    <font>
      <sz val="10"/>
      <color rgb="FFFF0000"/>
      <name val="MS Sans Serif"/>
    </font>
    <font>
      <sz val="11"/>
      <color rgb="FFFF0000"/>
      <name val="Bahnschrift Light"/>
      <family val="2"/>
    </font>
    <font>
      <sz val="8"/>
      <color rgb="FFFF0000"/>
      <name val="Bahnschrift Light"/>
      <family val="2"/>
    </font>
    <font>
      <sz val="10"/>
      <color rgb="FFFF0000"/>
      <name val="Century Gothic"/>
      <family val="2"/>
    </font>
    <font>
      <sz val="9"/>
      <color rgb="FFFF0000"/>
      <name val="Century Gothic"/>
      <family val="2"/>
    </font>
    <font>
      <sz val="11"/>
      <color rgb="FFFF0000"/>
      <name val="Century Gothic"/>
      <family val="2"/>
    </font>
    <font>
      <sz val="9"/>
      <color rgb="FFFF0000"/>
      <name val="Bahnschrift Light"/>
      <family val="2"/>
    </font>
    <font>
      <sz val="10"/>
      <color rgb="FFFF0000"/>
      <name val="Bahnschrift Light"/>
      <family val="2"/>
    </font>
    <font>
      <b/>
      <sz val="8"/>
      <name val="Century Gothic"/>
      <family val="2"/>
    </font>
    <font>
      <sz val="9"/>
      <color theme="0"/>
      <name val="Century Gothic"/>
      <family val="2"/>
    </font>
    <font>
      <b/>
      <sz val="11"/>
      <color rgb="FF000000"/>
      <name val="Calibri"/>
      <family val="2"/>
      <scheme val="minor"/>
    </font>
    <font>
      <sz val="11"/>
      <name val="Calibri"/>
      <family val="2"/>
      <scheme val="minor"/>
    </font>
    <font>
      <sz val="11"/>
      <color rgb="FF000000"/>
      <name val="Calibri"/>
      <family val="2"/>
      <scheme val="minor"/>
    </font>
    <font>
      <sz val="10"/>
      <color rgb="FF000000"/>
      <name val="Calibri"/>
      <family val="2"/>
      <scheme val="minor"/>
    </font>
    <font>
      <sz val="10"/>
      <color theme="1"/>
      <name val="Calibri"/>
      <family val="2"/>
      <scheme val="minor"/>
    </font>
    <font>
      <b/>
      <i/>
      <sz val="10"/>
      <name val="Arial"/>
      <family val="2"/>
    </font>
    <font>
      <i/>
      <sz val="8"/>
      <name val="Arial"/>
      <family val="2"/>
    </font>
    <font>
      <sz val="9"/>
      <color indexed="8"/>
      <name val="Tahoma"/>
      <family val="2"/>
    </font>
    <font>
      <b/>
      <u/>
      <sz val="10"/>
      <name val="Arial"/>
      <family val="2"/>
    </font>
    <font>
      <b/>
      <sz val="10"/>
      <name val="Times New Roman"/>
      <family val="1"/>
    </font>
    <font>
      <b/>
      <sz val="9"/>
      <color theme="1"/>
      <name val="Calibri"/>
      <family val="2"/>
      <scheme val="minor"/>
    </font>
    <font>
      <sz val="8"/>
      <color theme="1"/>
      <name val="Calibri"/>
      <family val="2"/>
      <scheme val="minor"/>
    </font>
    <font>
      <sz val="8"/>
      <color theme="1"/>
      <name val="Century Gothic"/>
      <family val="2"/>
    </font>
    <font>
      <b/>
      <sz val="11"/>
      <color theme="1"/>
      <name val="Calibri"/>
      <family val="2"/>
    </font>
    <font>
      <sz val="10"/>
      <color theme="1"/>
      <name val="Calibri"/>
      <family val="2"/>
    </font>
    <font>
      <sz val="10"/>
      <color theme="1"/>
      <name val="Arial"/>
      <family val="2"/>
    </font>
    <font>
      <sz val="11"/>
      <name val="Calibri"/>
      <family val="2"/>
    </font>
    <font>
      <b/>
      <sz val="10"/>
      <color theme="1"/>
      <name val="Calibri"/>
      <family val="2"/>
      <scheme val="minor"/>
    </font>
    <font>
      <b/>
      <sz val="10"/>
      <color theme="1"/>
      <name val="Arial"/>
      <family val="2"/>
    </font>
    <font>
      <b/>
      <sz val="10"/>
      <color rgb="FF000000"/>
      <name val="Arial Narrow"/>
      <family val="2"/>
    </font>
    <font>
      <b/>
      <sz val="10"/>
      <color rgb="FFFFFFFF"/>
      <name val="Arial Narrow"/>
      <family val="2"/>
    </font>
  </fonts>
  <fills count="3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2" tint="-9.9978637043366805E-2"/>
        <bgColor indexed="64"/>
      </patternFill>
    </fill>
    <fill>
      <patternFill patternType="solid">
        <fgColor theme="5"/>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indexed="11"/>
        <bgColor indexed="64"/>
      </patternFill>
    </fill>
    <fill>
      <patternFill patternType="solid">
        <fgColor indexed="43"/>
        <bgColor indexed="64"/>
      </patternFill>
    </fill>
    <fill>
      <patternFill patternType="solid">
        <fgColor indexed="53"/>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tint="0.499984740745262"/>
        <bgColor indexed="64"/>
      </patternFill>
    </fill>
    <fill>
      <patternFill patternType="solid">
        <fgColor theme="3" tint="0.59999389629810485"/>
        <bgColor indexed="64"/>
      </patternFill>
    </fill>
    <fill>
      <patternFill patternType="solid">
        <fgColor theme="0"/>
        <bgColor indexed="9"/>
      </patternFill>
    </fill>
    <fill>
      <patternFill patternType="solid">
        <fgColor rgb="FFFFC7CE"/>
      </patternFill>
    </fill>
    <fill>
      <patternFill patternType="solid">
        <fgColor rgb="FFFFFF99"/>
        <bgColor indexed="64"/>
      </patternFill>
    </fill>
    <fill>
      <patternFill patternType="solid">
        <fgColor rgb="FF92D050"/>
        <bgColor indexed="64"/>
      </patternFill>
    </fill>
    <fill>
      <patternFill patternType="solid">
        <fgColor theme="0" tint="-0.249977111117893"/>
        <bgColor indexed="64"/>
      </patternFill>
    </fill>
    <fill>
      <patternFill patternType="solid">
        <fgColor rgb="FFBECCC5"/>
        <bgColor indexed="64"/>
      </patternFill>
    </fill>
    <fill>
      <patternFill patternType="solid">
        <fgColor rgb="FFBECCC5"/>
        <bgColor rgb="FFBFBFBF"/>
      </patternFill>
    </fill>
    <fill>
      <patternFill patternType="solid">
        <fgColor theme="6" tint="0.39997558519241921"/>
        <bgColor indexed="64"/>
      </patternFill>
    </fill>
    <fill>
      <patternFill patternType="solid">
        <fgColor theme="0" tint="-4.9989318521683403E-2"/>
        <bgColor indexed="64"/>
      </patternFill>
    </fill>
    <fill>
      <patternFill patternType="solid">
        <fgColor rgb="FFDBEEE8"/>
        <bgColor indexed="64"/>
      </patternFill>
    </fill>
    <fill>
      <patternFill patternType="solid">
        <fgColor rgb="FFDEEEE9"/>
        <bgColor indexed="64"/>
      </patternFill>
    </fill>
    <fill>
      <patternFill patternType="solid">
        <fgColor rgb="FF00B050"/>
        <bgColor rgb="FF339966"/>
      </patternFill>
    </fill>
    <fill>
      <patternFill patternType="solid">
        <fgColor rgb="FF00B050"/>
        <bgColor indexed="64"/>
      </patternFill>
    </fill>
    <fill>
      <patternFill patternType="solid">
        <fgColor rgb="FF9CC2E5"/>
        <bgColor rgb="FF9CC2E5"/>
      </patternFill>
    </fill>
    <fill>
      <patternFill patternType="solid">
        <fgColor rgb="FF00B050"/>
        <bgColor rgb="FFFF0000"/>
      </patternFill>
    </fill>
    <fill>
      <patternFill patternType="solid">
        <fgColor theme="6"/>
        <bgColor indexed="64"/>
      </patternFill>
    </fill>
    <fill>
      <patternFill patternType="solid">
        <fgColor theme="2" tint="-0.249977111117893"/>
        <bgColor indexed="64"/>
      </patternFill>
    </fill>
    <fill>
      <patternFill patternType="solid">
        <fgColor theme="0"/>
        <bgColor theme="0"/>
      </patternFill>
    </fill>
  </fills>
  <borders count="167">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8"/>
      </left>
      <right style="medium">
        <color indexed="8"/>
      </right>
      <top style="medium">
        <color indexed="8"/>
      </top>
      <bottom style="medium">
        <color indexed="8"/>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top style="thin">
        <color indexed="64"/>
      </top>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double">
        <color indexed="64"/>
      </bottom>
      <diagonal/>
    </border>
    <border>
      <left style="medium">
        <color indexed="64"/>
      </left>
      <right style="medium">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right/>
      <top style="thin">
        <color indexed="64"/>
      </top>
      <bottom style="double">
        <color indexed="64"/>
      </bottom>
      <diagonal/>
    </border>
    <border>
      <left style="medium">
        <color indexed="64"/>
      </left>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medium">
        <color indexed="64"/>
      </left>
      <right/>
      <top style="thin">
        <color theme="0"/>
      </top>
      <bottom style="thin">
        <color theme="0"/>
      </bottom>
      <diagonal/>
    </border>
    <border>
      <left style="medium">
        <color indexed="64"/>
      </left>
      <right style="medium">
        <color indexed="64"/>
      </right>
      <top style="thin">
        <color indexed="9"/>
      </top>
      <bottom style="thin">
        <color indexed="9"/>
      </bottom>
      <diagonal/>
    </border>
    <border>
      <left style="medium">
        <color indexed="64"/>
      </left>
      <right style="medium">
        <color indexed="64"/>
      </right>
      <top style="thin">
        <color indexed="9"/>
      </top>
      <bottom/>
      <diagonal/>
    </border>
    <border>
      <left style="medium">
        <color indexed="64"/>
      </left>
      <right style="medium">
        <color indexed="64"/>
      </right>
      <top/>
      <bottom style="thin">
        <color indexed="9"/>
      </bottom>
      <diagonal/>
    </border>
    <border>
      <left/>
      <right/>
      <top style="double">
        <color indexed="64"/>
      </top>
      <bottom/>
      <diagonal/>
    </border>
    <border>
      <left/>
      <right style="medium">
        <color indexed="64"/>
      </right>
      <top style="double">
        <color indexed="64"/>
      </top>
      <bottom/>
      <diagonal/>
    </border>
    <border>
      <left style="medium">
        <color indexed="64"/>
      </left>
      <right/>
      <top style="double">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rgb="FF000000"/>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thin">
        <color rgb="FF000000"/>
      </left>
      <right style="medium">
        <color indexed="64"/>
      </right>
      <top style="thin">
        <color rgb="FF000000"/>
      </top>
      <bottom style="thin">
        <color indexed="64"/>
      </bottom>
      <diagonal/>
    </border>
    <border>
      <left style="thin">
        <color rgb="FF000000"/>
      </left>
      <right style="medium">
        <color indexed="64"/>
      </right>
      <top/>
      <bottom/>
      <diagonal/>
    </border>
    <border>
      <left style="thin">
        <color rgb="FF000000"/>
      </left>
      <right style="medium">
        <color indexed="64"/>
      </right>
      <top style="thin">
        <color indexed="64"/>
      </top>
      <bottom style="thin">
        <color indexed="64"/>
      </bottom>
      <diagonal/>
    </border>
    <border>
      <left style="thin">
        <color rgb="FF000000"/>
      </left>
      <right style="medium">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rgb="FF000000"/>
      </right>
      <top style="thin">
        <color rgb="FF000000"/>
      </top>
      <bottom/>
      <diagonal/>
    </border>
    <border>
      <left style="thin">
        <color rgb="FF000000"/>
      </left>
      <right style="medium">
        <color indexed="64"/>
      </right>
      <top style="thin">
        <color rgb="FF000000"/>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auto="1"/>
      </bottom>
      <diagonal/>
    </border>
    <border>
      <left/>
      <right style="thin">
        <color auto="1"/>
      </right>
      <top/>
      <bottom style="thin">
        <color auto="1"/>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medium">
        <color indexed="64"/>
      </left>
      <right/>
      <top style="thin">
        <color indexed="64"/>
      </top>
      <bottom style="thin">
        <color rgb="FF000000"/>
      </bottom>
      <diagonal/>
    </border>
    <border>
      <left/>
      <right style="medium">
        <color indexed="64"/>
      </right>
      <top style="thin">
        <color indexed="64"/>
      </top>
      <bottom style="thin">
        <color rgb="FF000000"/>
      </bottom>
      <diagonal/>
    </border>
    <border>
      <left style="medium">
        <color indexed="64"/>
      </left>
      <right style="thin">
        <color indexed="64"/>
      </right>
      <top style="thin">
        <color indexed="64"/>
      </top>
      <bottom style="thin">
        <color rgb="FF000000"/>
      </bottom>
      <diagonal/>
    </border>
    <border>
      <left style="medium">
        <color indexed="64"/>
      </left>
      <right style="thin">
        <color rgb="FF000000"/>
      </right>
      <top style="thin">
        <color rgb="FF000000"/>
      </top>
      <bottom style="thin">
        <color indexed="64"/>
      </bottom>
      <diagonal/>
    </border>
    <border>
      <left style="medium">
        <color indexed="64"/>
      </left>
      <right style="thin">
        <color indexed="64"/>
      </right>
      <top style="thin">
        <color rgb="FF000000"/>
      </top>
      <bottom style="thin">
        <color indexed="64"/>
      </bottom>
      <diagonal/>
    </border>
    <border>
      <left style="thin">
        <color indexed="64"/>
      </left>
      <right/>
      <top style="thin">
        <color indexed="64"/>
      </top>
      <bottom/>
      <diagonal/>
    </border>
    <border>
      <left/>
      <right/>
      <top style="thin">
        <color theme="4"/>
      </top>
      <bottom style="double">
        <color theme="4"/>
      </bottom>
      <diagonal/>
    </border>
    <border>
      <left style="thin">
        <color rgb="FF23919D"/>
      </left>
      <right style="thin">
        <color rgb="FF23919D"/>
      </right>
      <top style="thin">
        <color rgb="FF23919D"/>
      </top>
      <bottom style="thin">
        <color rgb="FF23919D"/>
      </bottom>
      <diagonal/>
    </border>
    <border>
      <left/>
      <right style="thin">
        <color rgb="FF000000"/>
      </right>
      <top style="thin">
        <color rgb="FF000000"/>
      </top>
      <bottom/>
      <diagonal/>
    </border>
    <border>
      <left/>
      <right/>
      <top style="thin">
        <color rgb="FF000000"/>
      </top>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thin">
        <color rgb="FF000000"/>
      </right>
      <top/>
      <bottom/>
      <diagonal/>
    </border>
    <border>
      <left style="thin">
        <color rgb="FF000000"/>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s>
  <cellStyleXfs count="99">
    <xf numFmtId="0" fontId="0" fillId="0" borderId="0"/>
    <xf numFmtId="178" fontId="17" fillId="0" borderId="0" applyFont="0" applyFill="0" applyBorder="0" applyAlignment="0" applyProtection="0"/>
    <xf numFmtId="0" fontId="41" fillId="0" borderId="0" applyNumberFormat="0" applyFill="0" applyBorder="0" applyAlignment="0" applyProtection="0">
      <alignment vertical="top"/>
      <protection locked="0"/>
    </xf>
    <xf numFmtId="172" fontId="17" fillId="0" borderId="0" applyFont="0" applyFill="0" applyBorder="0" applyAlignment="0" applyProtection="0"/>
    <xf numFmtId="180" fontId="45" fillId="0" borderId="0" applyFont="0" applyFill="0" applyBorder="0" applyAlignment="0" applyProtection="0"/>
    <xf numFmtId="176" fontId="17" fillId="0" borderId="0" applyFont="0" applyFill="0" applyBorder="0" applyAlignment="0" applyProtection="0"/>
    <xf numFmtId="171" fontId="17" fillId="0" borderId="0" applyFont="0" applyFill="0" applyBorder="0" applyAlignment="0" applyProtection="0"/>
    <xf numFmtId="9" fontId="17" fillId="0" borderId="0" applyFont="0" applyFill="0" applyBorder="0" applyAlignment="0" applyProtection="0"/>
    <xf numFmtId="0" fontId="17" fillId="0" borderId="0"/>
    <xf numFmtId="0" fontId="98" fillId="18" borderId="0" applyNumberFormat="0" applyBorder="0" applyAlignment="0" applyProtection="0"/>
    <xf numFmtId="0" fontId="109" fillId="0" borderId="0"/>
    <xf numFmtId="0" fontId="16" fillId="0" borderId="0"/>
    <xf numFmtId="167" fontId="16" fillId="0" borderId="0" applyFont="0" applyFill="0" applyBorder="0" applyAlignment="0" applyProtection="0"/>
    <xf numFmtId="43" fontId="16" fillId="0" borderId="0" applyFont="0" applyFill="0" applyBorder="0" applyAlignment="0" applyProtection="0"/>
    <xf numFmtId="42" fontId="16" fillId="0" borderId="0" applyFont="0" applyFill="0" applyBorder="0" applyAlignment="0" applyProtection="0"/>
    <xf numFmtId="170" fontId="16" fillId="0" borderId="0" applyFont="0" applyFill="0" applyBorder="0" applyAlignment="0" applyProtection="0"/>
    <xf numFmtId="9" fontId="16" fillId="0" borderId="0" applyFont="0" applyFill="0" applyBorder="0" applyAlignment="0" applyProtection="0"/>
    <xf numFmtId="0" fontId="16" fillId="0" borderId="0"/>
    <xf numFmtId="9" fontId="17" fillId="0" borderId="0" applyFont="0" applyFill="0" applyBorder="0" applyAlignment="0" applyProtection="0"/>
    <xf numFmtId="0" fontId="17" fillId="0" borderId="0"/>
    <xf numFmtId="9" fontId="16" fillId="0" borderId="0" applyFont="0" applyFill="0" applyBorder="0" applyAlignment="0" applyProtection="0"/>
    <xf numFmtId="168" fontId="127" fillId="0" borderId="0" applyFont="0" applyFill="0" applyBorder="0" applyAlignment="0" applyProtection="0"/>
    <xf numFmtId="0" fontId="17" fillId="0" borderId="0"/>
    <xf numFmtId="188" fontId="17" fillId="0" borderId="0" applyFont="0" applyFill="0" applyProtection="0"/>
    <xf numFmtId="0" fontId="17" fillId="0" borderId="0"/>
    <xf numFmtId="43" fontId="15" fillId="0" borderId="0" applyFont="0" applyFill="0" applyBorder="0" applyAlignment="0" applyProtection="0"/>
    <xf numFmtId="190" fontId="17" fillId="0" borderId="0" applyFont="0" applyFill="0" applyBorder="0" applyAlignment="0" applyProtection="0"/>
    <xf numFmtId="190" fontId="17" fillId="0" borderId="0" applyFont="0" applyFill="0" applyBorder="0" applyAlignment="0" applyProtection="0"/>
    <xf numFmtId="191" fontId="17" fillId="0" borderId="0" applyFont="0" applyFill="0" applyBorder="0" applyAlignment="0" applyProtection="0"/>
    <xf numFmtId="172" fontId="17" fillId="0" borderId="0" applyFont="0" applyFill="0" applyBorder="0" applyAlignment="0" applyProtection="0"/>
    <xf numFmtId="42" fontId="15" fillId="0" borderId="0" applyFont="0" applyFill="0" applyBorder="0" applyAlignment="0" applyProtection="0"/>
    <xf numFmtId="168" fontId="131" fillId="0" borderId="0" applyFont="0" applyFill="0" applyBorder="0" applyAlignment="0" applyProtection="0"/>
    <xf numFmtId="0" fontId="17" fillId="0" borderId="0"/>
    <xf numFmtId="0" fontId="15" fillId="0" borderId="0"/>
    <xf numFmtId="167" fontId="15" fillId="0" borderId="0" applyFont="0" applyFill="0" applyBorder="0" applyAlignment="0" applyProtection="0"/>
    <xf numFmtId="0" fontId="132" fillId="0" borderId="0" applyNumberFormat="0" applyFill="0" applyBorder="0" applyAlignment="0" applyProtection="0">
      <alignment vertical="top"/>
      <protection locked="0"/>
    </xf>
    <xf numFmtId="0" fontId="14" fillId="0" borderId="0"/>
    <xf numFmtId="0" fontId="135" fillId="0" borderId="0"/>
    <xf numFmtId="9" fontId="14" fillId="0" borderId="0" applyFont="0" applyFill="0" applyBorder="0" applyAlignment="0" applyProtection="0"/>
    <xf numFmtId="0" fontId="152" fillId="0" borderId="0"/>
    <xf numFmtId="0" fontId="13" fillId="0" borderId="0"/>
    <xf numFmtId="170" fontId="131" fillId="0" borderId="0" applyFont="0" applyFill="0" applyBorder="0" applyAlignment="0" applyProtection="0"/>
    <xf numFmtId="187" fontId="17" fillId="0" borderId="0" applyFont="0" applyFill="0" applyBorder="0" applyAlignment="0" applyProtection="0"/>
    <xf numFmtId="9" fontId="131" fillId="0" borderId="0" applyFont="0" applyFill="0" applyBorder="0" applyAlignment="0" applyProtection="0"/>
    <xf numFmtId="0" fontId="12" fillId="0" borderId="0"/>
    <xf numFmtId="0" fontId="12" fillId="0" borderId="0"/>
    <xf numFmtId="191" fontId="12" fillId="0" borderId="0" applyFont="0" applyFill="0" applyBorder="0" applyAlignment="0" applyProtection="0"/>
    <xf numFmtId="0" fontId="17" fillId="0" borderId="0"/>
    <xf numFmtId="9" fontId="17" fillId="0" borderId="0" applyFont="0" applyFill="0" applyBorder="0" applyAlignment="0" applyProtection="0"/>
    <xf numFmtId="0" fontId="11" fillId="0" borderId="0"/>
    <xf numFmtId="42" fontId="11" fillId="0" borderId="0" applyFont="0" applyFill="0" applyBorder="0" applyAlignment="0" applyProtection="0"/>
    <xf numFmtId="0" fontId="165" fillId="0" borderId="0"/>
    <xf numFmtId="0" fontId="10" fillId="0" borderId="0"/>
    <xf numFmtId="44" fontId="10" fillId="0" borderId="0" applyFont="0" applyFill="0" applyBorder="0" applyAlignment="0" applyProtection="0"/>
    <xf numFmtId="9" fontId="17" fillId="0" borderId="0" applyFont="0" applyFill="0" applyBorder="0" applyAlignment="0" applyProtection="0"/>
    <xf numFmtId="0" fontId="135" fillId="0" borderId="0"/>
    <xf numFmtId="166" fontId="10" fillId="0" borderId="0" applyFont="0" applyFill="0" applyBorder="0" applyAlignment="0" applyProtection="0"/>
    <xf numFmtId="43" fontId="10" fillId="0" borderId="0" applyFont="0" applyFill="0" applyBorder="0" applyAlignment="0" applyProtection="0"/>
    <xf numFmtId="0" fontId="17" fillId="0" borderId="0"/>
    <xf numFmtId="0" fontId="17" fillId="0" borderId="0"/>
    <xf numFmtId="0" fontId="17" fillId="0" borderId="0"/>
    <xf numFmtId="0" fontId="17" fillId="0" borderId="0"/>
    <xf numFmtId="0" fontId="9" fillId="0" borderId="0"/>
    <xf numFmtId="0" fontId="30" fillId="0" borderId="0"/>
    <xf numFmtId="0" fontId="9" fillId="0" borderId="0"/>
    <xf numFmtId="191" fontId="152" fillId="0" borderId="0" applyFont="0" applyFill="0" applyBorder="0" applyAlignment="0" applyProtection="0"/>
    <xf numFmtId="0" fontId="9" fillId="0" borderId="0"/>
    <xf numFmtId="0" fontId="8" fillId="0" borderId="0"/>
    <xf numFmtId="0" fontId="8" fillId="0" borderId="0"/>
    <xf numFmtId="0" fontId="7" fillId="0" borderId="0"/>
    <xf numFmtId="0" fontId="7" fillId="0" borderId="0"/>
    <xf numFmtId="191" fontId="7" fillId="0" borderId="0" applyFont="0" applyFill="0" applyBorder="0" applyAlignment="0" applyProtection="0"/>
    <xf numFmtId="0" fontId="6" fillId="0" borderId="0"/>
    <xf numFmtId="0" fontId="6" fillId="0" borderId="0"/>
    <xf numFmtId="191" fontId="17" fillId="0" borderId="0" applyFont="0" applyFill="0" applyBorder="0" applyAlignment="0" applyProtection="0"/>
    <xf numFmtId="0" fontId="6" fillId="0" borderId="0"/>
    <xf numFmtId="170" fontId="131" fillId="0" borderId="0" applyFont="0" applyFill="0" applyBorder="0" applyAlignment="0" applyProtection="0"/>
    <xf numFmtId="9" fontId="131" fillId="0" borderId="0" applyFont="0" applyFill="0" applyBorder="0" applyAlignment="0" applyProtection="0"/>
    <xf numFmtId="0" fontId="6" fillId="0" borderId="0"/>
    <xf numFmtId="43" fontId="17" fillId="0" borderId="0" applyFont="0" applyFill="0" applyBorder="0" applyAlignment="0" applyProtection="0"/>
    <xf numFmtId="170" fontId="131" fillId="0" borderId="0" applyFont="0" applyFill="0" applyBorder="0" applyAlignment="0" applyProtection="0"/>
    <xf numFmtId="170" fontId="131" fillId="0" borderId="0" applyFont="0" applyFill="0" applyBorder="0" applyAlignment="0" applyProtection="0"/>
    <xf numFmtId="9" fontId="4" fillId="0" borderId="0" applyFont="0" applyFill="0" applyBorder="0" applyAlignment="0" applyProtection="0"/>
    <xf numFmtId="170" fontId="131" fillId="0" borderId="0" applyFont="0" applyFill="0" applyBorder="0" applyAlignment="0" applyProtection="0"/>
    <xf numFmtId="170" fontId="4" fillId="0" borderId="0" applyFont="0" applyFill="0" applyBorder="0" applyAlignment="0" applyProtection="0"/>
    <xf numFmtId="0" fontId="4" fillId="0" borderId="0"/>
    <xf numFmtId="191" fontId="17" fillId="0" borderId="0" applyFont="0" applyFill="0" applyBorder="0" applyAlignment="0" applyProtection="0"/>
    <xf numFmtId="42" fontId="4" fillId="0" borderId="0" applyFont="0" applyFill="0" applyBorder="0" applyAlignment="0" applyProtection="0"/>
    <xf numFmtId="9" fontId="17" fillId="0" borderId="0" applyFont="0" applyFill="0" applyBorder="0" applyAlignment="0" applyProtection="0"/>
    <xf numFmtId="170" fontId="17" fillId="0" borderId="0" applyFont="0" applyFill="0" applyBorder="0" applyAlignment="0" applyProtection="0"/>
    <xf numFmtId="0" fontId="4" fillId="0" borderId="0"/>
    <xf numFmtId="170" fontId="17" fillId="0" borderId="0" applyFont="0" applyFill="0" applyBorder="0" applyAlignment="0" applyProtection="0"/>
    <xf numFmtId="0" fontId="3" fillId="0" borderId="0"/>
    <xf numFmtId="167" fontId="3" fillId="0" borderId="0" applyFont="0" applyFill="0" applyBorder="0" applyAlignment="0" applyProtection="0"/>
    <xf numFmtId="42" fontId="3" fillId="0" borderId="0" applyFont="0" applyFill="0" applyBorder="0" applyAlignment="0" applyProtection="0"/>
    <xf numFmtId="168" fontId="17" fillId="0" borderId="0" applyFont="0" applyFill="0" applyBorder="0" applyAlignment="0" applyProtection="0"/>
    <xf numFmtId="169" fontId="17" fillId="0" borderId="0" applyFont="0" applyFill="0" applyBorder="0" applyAlignment="0" applyProtection="0"/>
    <xf numFmtId="0" fontId="167" fillId="0" borderId="152" applyNumberFormat="0" applyFill="0" applyAlignment="0" applyProtection="0"/>
    <xf numFmtId="0" fontId="1" fillId="0" borderId="0"/>
  </cellStyleXfs>
  <cellXfs count="2941">
    <xf numFmtId="0" fontId="0" fillId="0" borderId="0" xfId="0"/>
    <xf numFmtId="0" fontId="30" fillId="0" borderId="0" xfId="0" applyFont="1" applyAlignment="1">
      <alignment vertical="center"/>
    </xf>
    <xf numFmtId="0" fontId="38" fillId="0" borderId="0" xfId="0" applyFont="1" applyAlignment="1">
      <alignment vertical="center"/>
    </xf>
    <xf numFmtId="0" fontId="30" fillId="0" borderId="0" xfId="0" applyFont="1" applyAlignment="1">
      <alignment vertical="center" wrapText="1"/>
    </xf>
    <xf numFmtId="0" fontId="30" fillId="0" borderId="0" xfId="0" applyFont="1"/>
    <xf numFmtId="0" fontId="30" fillId="0" borderId="49" xfId="0" applyFont="1" applyBorder="1" applyAlignment="1">
      <alignment vertical="center"/>
    </xf>
    <xf numFmtId="0" fontId="30" fillId="0" borderId="50" xfId="0" applyFont="1" applyBorder="1" applyAlignment="1">
      <alignment vertical="center"/>
    </xf>
    <xf numFmtId="0" fontId="38" fillId="0" borderId="0" xfId="0" applyFont="1"/>
    <xf numFmtId="0" fontId="0" fillId="0" borderId="0" xfId="0" applyAlignment="1">
      <alignment vertical="center"/>
    </xf>
    <xf numFmtId="0" fontId="34" fillId="0" borderId="25" xfId="0" applyFont="1" applyBorder="1" applyAlignment="1">
      <alignment horizontal="center" vertical="center"/>
    </xf>
    <xf numFmtId="3" fontId="37" fillId="0" borderId="25" xfId="0" applyNumberFormat="1" applyFont="1" applyBorder="1" applyAlignment="1">
      <alignment horizontal="center" vertical="center"/>
    </xf>
    <xf numFmtId="3" fontId="34" fillId="0" borderId="25" xfId="0" applyNumberFormat="1" applyFont="1" applyBorder="1" applyAlignment="1">
      <alignment horizontal="center" vertical="center"/>
    </xf>
    <xf numFmtId="3" fontId="57" fillId="0" borderId="61" xfId="0" applyNumberFormat="1" applyFont="1" applyBorder="1" applyAlignment="1">
      <alignment horizontal="center" vertical="center"/>
    </xf>
    <xf numFmtId="0" fontId="46" fillId="0" borderId="0" xfId="0" applyFont="1" applyAlignment="1">
      <alignment horizontal="centerContinuous" vertical="center" wrapText="1"/>
    </xf>
    <xf numFmtId="0" fontId="46" fillId="0" borderId="2" xfId="0" applyFont="1" applyBorder="1" applyAlignment="1" applyProtection="1">
      <alignment horizontal="center" vertical="center" wrapText="1"/>
      <protection locked="0"/>
    </xf>
    <xf numFmtId="0" fontId="46" fillId="0" borderId="0" xfId="0" applyFont="1" applyAlignment="1">
      <alignment vertical="center" wrapText="1"/>
    </xf>
    <xf numFmtId="0" fontId="46" fillId="0" borderId="0" xfId="0" applyFont="1" applyAlignment="1">
      <alignment horizontal="center" vertical="center" wrapText="1"/>
    </xf>
    <xf numFmtId="4" fontId="44" fillId="0" borderId="11" xfId="0" applyNumberFormat="1" applyFont="1" applyBorder="1" applyAlignment="1" applyProtection="1">
      <alignment horizontal="center" vertical="center" wrapText="1"/>
      <protection locked="0"/>
    </xf>
    <xf numFmtId="0" fontId="51" fillId="0" borderId="2" xfId="0" applyFont="1" applyBorder="1" applyAlignment="1">
      <alignment horizontal="center" vertical="center" wrapText="1"/>
    </xf>
    <xf numFmtId="3" fontId="51" fillId="0" borderId="2" xfId="0" applyNumberFormat="1" applyFont="1" applyBorder="1" applyAlignment="1">
      <alignment horizontal="center" vertical="center" wrapText="1"/>
    </xf>
    <xf numFmtId="3" fontId="44" fillId="0" borderId="2" xfId="0" applyNumberFormat="1" applyFont="1" applyBorder="1" applyAlignment="1" applyProtection="1">
      <alignment horizontal="center" vertical="center" wrapText="1"/>
      <protection locked="0"/>
    </xf>
    <xf numFmtId="9" fontId="51" fillId="0" borderId="2" xfId="7" applyFont="1" applyFill="1" applyBorder="1" applyAlignment="1" applyProtection="1">
      <alignment horizontal="center" vertical="center" wrapText="1"/>
    </xf>
    <xf numFmtId="0" fontId="59" fillId="0" borderId="2" xfId="0" applyFont="1" applyBorder="1" applyAlignment="1" applyProtection="1">
      <alignment horizontal="center" vertical="center" wrapText="1"/>
      <protection locked="0"/>
    </xf>
    <xf numFmtId="173" fontId="44" fillId="0" borderId="2" xfId="0" applyNumberFormat="1" applyFont="1" applyBorder="1" applyAlignment="1" applyProtection="1">
      <alignment horizontal="center" vertical="center" wrapText="1"/>
      <protection locked="0"/>
    </xf>
    <xf numFmtId="3" fontId="58" fillId="0" borderId="2" xfId="0" applyNumberFormat="1" applyFont="1" applyBorder="1" applyAlignment="1" applyProtection="1">
      <alignment horizontal="center" vertical="center" wrapText="1"/>
      <protection locked="0"/>
    </xf>
    <xf numFmtId="3" fontId="51" fillId="0" borderId="0" xfId="0" applyNumberFormat="1" applyFont="1" applyAlignment="1">
      <alignment vertical="center" wrapText="1"/>
    </xf>
    <xf numFmtId="0" fontId="51" fillId="0" borderId="0" xfId="0" applyFont="1" applyAlignment="1">
      <alignment horizontal="center" vertical="center" wrapText="1"/>
    </xf>
    <xf numFmtId="3" fontId="51" fillId="0" borderId="2" xfId="0" applyNumberFormat="1" applyFont="1" applyBorder="1" applyAlignment="1">
      <alignment vertical="center" wrapText="1"/>
    </xf>
    <xf numFmtId="0" fontId="46" fillId="0" borderId="28" xfId="0" applyFont="1" applyBorder="1" applyAlignment="1">
      <alignment vertical="center" wrapText="1"/>
    </xf>
    <xf numFmtId="0" fontId="46" fillId="0" borderId="8" xfId="0" applyFont="1" applyBorder="1" applyAlignment="1">
      <alignment horizontal="center" vertical="center" wrapText="1"/>
    </xf>
    <xf numFmtId="173" fontId="46" fillId="0" borderId="8" xfId="0" applyNumberFormat="1" applyFont="1" applyBorder="1" applyAlignment="1">
      <alignment horizontal="center" vertical="center" wrapText="1"/>
    </xf>
    <xf numFmtId="3" fontId="46" fillId="0" borderId="8" xfId="0" applyNumberFormat="1" applyFont="1" applyBorder="1" applyAlignment="1">
      <alignment vertical="center" wrapText="1"/>
    </xf>
    <xf numFmtId="3" fontId="51" fillId="0" borderId="21" xfId="0" applyNumberFormat="1" applyFont="1" applyBorder="1" applyAlignment="1">
      <alignment vertical="center" wrapText="1"/>
    </xf>
    <xf numFmtId="0" fontId="51" fillId="0" borderId="39" xfId="0" applyFont="1" applyBorder="1" applyAlignment="1">
      <alignment horizontal="center" vertical="center" wrapText="1"/>
    </xf>
    <xf numFmtId="3" fontId="51" fillId="0" borderId="22" xfId="0" applyNumberFormat="1" applyFont="1" applyBorder="1" applyAlignment="1">
      <alignment vertical="center" wrapText="1"/>
    </xf>
    <xf numFmtId="3" fontId="51" fillId="0" borderId="1" xfId="0" applyNumberFormat="1" applyFont="1" applyBorder="1" applyAlignment="1">
      <alignment vertical="center" wrapText="1"/>
    </xf>
    <xf numFmtId="0" fontId="51" fillId="0" borderId="5" xfId="0" applyFont="1" applyBorder="1" applyAlignment="1">
      <alignment horizontal="center" vertical="center" wrapText="1"/>
    </xf>
    <xf numFmtId="3" fontId="51" fillId="0" borderId="31" xfId="0" quotePrefix="1" applyNumberFormat="1" applyFont="1" applyBorder="1" applyAlignment="1">
      <alignment horizontal="left" vertical="center" wrapText="1"/>
    </xf>
    <xf numFmtId="0" fontId="46" fillId="0" borderId="37" xfId="0" applyFont="1" applyBorder="1" applyAlignment="1">
      <alignment vertical="center" wrapText="1"/>
    </xf>
    <xf numFmtId="0" fontId="46" fillId="0" borderId="41" xfId="0" applyFont="1" applyBorder="1" applyAlignment="1">
      <alignment horizontal="center" vertical="center" wrapText="1"/>
    </xf>
    <xf numFmtId="3" fontId="46" fillId="0" borderId="38" xfId="0" applyNumberFormat="1" applyFont="1" applyBorder="1" applyAlignment="1">
      <alignment vertical="center" wrapText="1"/>
    </xf>
    <xf numFmtId="0" fontId="51" fillId="0" borderId="21" xfId="0" quotePrefix="1" applyFont="1" applyBorder="1" applyAlignment="1">
      <alignment horizontal="left" vertical="center" wrapText="1"/>
    </xf>
    <xf numFmtId="0" fontId="51" fillId="0" borderId="39" xfId="0" quotePrefix="1" applyFont="1" applyBorder="1" applyAlignment="1">
      <alignment horizontal="center" vertical="center" wrapText="1"/>
    </xf>
    <xf numFmtId="0" fontId="51" fillId="0" borderId="1" xfId="0" quotePrefix="1" applyFont="1" applyBorder="1" applyAlignment="1">
      <alignment horizontal="left" vertical="center" wrapText="1"/>
    </xf>
    <xf numFmtId="0" fontId="51" fillId="0" borderId="5" xfId="0" quotePrefix="1" applyFont="1" applyBorder="1" applyAlignment="1">
      <alignment horizontal="center" vertical="center" wrapText="1"/>
    </xf>
    <xf numFmtId="0" fontId="51" fillId="0" borderId="6" xfId="0" applyFont="1" applyBorder="1" applyAlignment="1">
      <alignment horizontal="left" vertical="center" wrapText="1"/>
    </xf>
    <xf numFmtId="0" fontId="51" fillId="0" borderId="10" xfId="0" quotePrefix="1" applyFont="1" applyBorder="1" applyAlignment="1">
      <alignment horizontal="center" vertical="center" wrapText="1"/>
    </xf>
    <xf numFmtId="3" fontId="51" fillId="0" borderId="7" xfId="0" applyNumberFormat="1" applyFont="1" applyBorder="1" applyAlignment="1">
      <alignment vertical="center" wrapText="1"/>
    </xf>
    <xf numFmtId="0" fontId="46" fillId="0" borderId="49" xfId="0" applyFont="1" applyBorder="1" applyAlignment="1">
      <alignment horizontal="centerContinuous" vertical="center" wrapText="1"/>
    </xf>
    <xf numFmtId="0" fontId="51" fillId="0" borderId="50" xfId="0" applyFont="1" applyBorder="1" applyAlignment="1">
      <alignment vertical="center" wrapText="1"/>
    </xf>
    <xf numFmtId="0" fontId="51" fillId="0" borderId="0" xfId="0" applyFont="1" applyAlignment="1">
      <alignment vertical="center"/>
    </xf>
    <xf numFmtId="0" fontId="46" fillId="0" borderId="4" xfId="0" applyFont="1" applyBorder="1" applyAlignment="1" applyProtection="1">
      <alignment horizontal="center" vertical="center" wrapText="1"/>
      <protection locked="0"/>
    </xf>
    <xf numFmtId="0" fontId="46" fillId="0" borderId="49" xfId="0" applyFont="1" applyBorder="1" applyAlignment="1">
      <alignment vertical="center" wrapText="1"/>
    </xf>
    <xf numFmtId="0" fontId="51" fillId="0" borderId="49" xfId="0" applyFont="1" applyBorder="1" applyAlignment="1">
      <alignment vertical="center" wrapText="1"/>
    </xf>
    <xf numFmtId="0" fontId="51" fillId="0" borderId="50" xfId="0" applyFont="1" applyBorder="1" applyAlignment="1">
      <alignment vertical="center"/>
    </xf>
    <xf numFmtId="0" fontId="51" fillId="0" borderId="0" xfId="0" applyFont="1" applyAlignment="1">
      <alignment vertical="center" wrapText="1"/>
    </xf>
    <xf numFmtId="0" fontId="51" fillId="6" borderId="1" xfId="0" applyFont="1" applyFill="1" applyBorder="1" applyAlignment="1">
      <alignment vertical="center" wrapText="1"/>
    </xf>
    <xf numFmtId="9" fontId="37" fillId="0" borderId="2" xfId="0" applyNumberFormat="1" applyFont="1" applyBorder="1" applyAlignment="1">
      <alignment vertical="center"/>
    </xf>
    <xf numFmtId="175" fontId="37" fillId="0" borderId="2" xfId="5" applyNumberFormat="1" applyFont="1" applyFill="1" applyBorder="1" applyAlignment="1" applyProtection="1">
      <alignment horizontal="right" vertical="center" wrapText="1"/>
    </xf>
    <xf numFmtId="0" fontId="51" fillId="0" borderId="1" xfId="0" applyFont="1" applyBorder="1" applyAlignment="1">
      <alignment vertical="center"/>
    </xf>
    <xf numFmtId="1" fontId="44" fillId="0" borderId="2" xfId="0" applyNumberFormat="1" applyFont="1" applyBorder="1" applyAlignment="1" applyProtection="1">
      <alignment horizontal="center" vertical="center"/>
      <protection locked="0"/>
    </xf>
    <xf numFmtId="0" fontId="30" fillId="4" borderId="0" xfId="0" applyFont="1" applyFill="1" applyAlignment="1">
      <alignment vertical="center"/>
    </xf>
    <xf numFmtId="0" fontId="46" fillId="7" borderId="1" xfId="0" applyFont="1" applyFill="1" applyBorder="1" applyAlignment="1">
      <alignment vertical="center" wrapText="1"/>
    </xf>
    <xf numFmtId="0" fontId="46" fillId="7" borderId="2" xfId="0" applyFont="1" applyFill="1" applyBorder="1" applyAlignment="1">
      <alignment horizontal="right" vertical="center" wrapText="1"/>
    </xf>
    <xf numFmtId="0" fontId="46" fillId="7" borderId="11" xfId="0" applyFont="1" applyFill="1" applyBorder="1" applyAlignment="1">
      <alignment horizontal="center" vertical="center" wrapText="1"/>
    </xf>
    <xf numFmtId="0" fontId="46" fillId="7" borderId="41" xfId="0" applyFont="1" applyFill="1" applyBorder="1" applyAlignment="1">
      <alignment horizontal="center" vertical="center" wrapText="1"/>
    </xf>
    <xf numFmtId="3" fontId="51" fillId="7" borderId="38" xfId="0" applyNumberFormat="1" applyFont="1" applyFill="1" applyBorder="1" applyAlignment="1">
      <alignment vertical="center" wrapText="1"/>
    </xf>
    <xf numFmtId="0" fontId="46" fillId="7" borderId="42" xfId="0" applyFont="1" applyFill="1" applyBorder="1" applyAlignment="1">
      <alignment vertical="center" wrapText="1"/>
    </xf>
    <xf numFmtId="0" fontId="46" fillId="7" borderId="43" xfId="0" applyFont="1" applyFill="1" applyBorder="1" applyAlignment="1">
      <alignment horizontal="center" vertical="center" wrapText="1"/>
    </xf>
    <xf numFmtId="3" fontId="46" fillId="7" borderId="44" xfId="0" applyNumberFormat="1" applyFont="1" applyFill="1" applyBorder="1" applyAlignment="1">
      <alignment vertical="center" wrapText="1"/>
    </xf>
    <xf numFmtId="0" fontId="30" fillId="4" borderId="0" xfId="0" applyFont="1" applyFill="1"/>
    <xf numFmtId="0" fontId="35" fillId="4" borderId="0" xfId="0" applyFont="1" applyFill="1" applyAlignment="1">
      <alignment horizontal="justify" vertical="top" wrapText="1"/>
    </xf>
    <xf numFmtId="0" fontId="42" fillId="4" borderId="0" xfId="0" applyFont="1" applyFill="1" applyAlignment="1">
      <alignment horizontal="right" vertical="top" wrapText="1"/>
    </xf>
    <xf numFmtId="0" fontId="30" fillId="4" borderId="0" xfId="0" applyFont="1" applyFill="1" applyAlignment="1">
      <alignment vertical="center" wrapText="1"/>
    </xf>
    <xf numFmtId="0" fontId="38" fillId="4" borderId="0" xfId="0" applyFont="1" applyFill="1" applyAlignment="1">
      <alignment vertical="center"/>
    </xf>
    <xf numFmtId="0" fontId="38" fillId="4" borderId="0" xfId="0" applyFont="1" applyFill="1"/>
    <xf numFmtId="0" fontId="30" fillId="0" borderId="50" xfId="0" applyFont="1" applyBorder="1"/>
    <xf numFmtId="1" fontId="67" fillId="7" borderId="37" xfId="0" applyNumberFormat="1" applyFont="1" applyFill="1" applyBorder="1" applyAlignment="1">
      <alignment horizontal="center" vertical="center"/>
    </xf>
    <xf numFmtId="3" fontId="67" fillId="7" borderId="38" xfId="0" applyNumberFormat="1" applyFont="1" applyFill="1" applyBorder="1" applyAlignment="1">
      <alignment vertical="center" wrapText="1"/>
    </xf>
    <xf numFmtId="0" fontId="67" fillId="7" borderId="28" xfId="0" applyFont="1" applyFill="1" applyBorder="1" applyAlignment="1">
      <alignment vertical="center"/>
    </xf>
    <xf numFmtId="0" fontId="37" fillId="4" borderId="0" xfId="0" applyFont="1" applyFill="1"/>
    <xf numFmtId="0" fontId="37" fillId="0" borderId="0" xfId="0" applyFont="1"/>
    <xf numFmtId="0" fontId="23" fillId="4" borderId="0" xfId="0" applyFont="1" applyFill="1" applyAlignment="1">
      <alignment horizontal="left" vertical="center" wrapText="1"/>
    </xf>
    <xf numFmtId="0" fontId="30" fillId="0" borderId="50" xfId="0" applyFont="1" applyBorder="1" applyAlignment="1">
      <alignment vertical="center" wrapText="1"/>
    </xf>
    <xf numFmtId="0" fontId="34" fillId="0" borderId="29" xfId="0" applyFont="1" applyBorder="1" applyAlignment="1">
      <alignment horizontal="center" vertical="center"/>
    </xf>
    <xf numFmtId="3" fontId="30" fillId="4" borderId="0" xfId="0" applyNumberFormat="1" applyFont="1" applyFill="1" applyAlignment="1">
      <alignment vertical="center"/>
    </xf>
    <xf numFmtId="0" fontId="0" fillId="4" borderId="0" xfId="0" applyFill="1"/>
    <xf numFmtId="0" fontId="24" fillId="6" borderId="2" xfId="0" applyFont="1" applyFill="1" applyBorder="1" applyAlignment="1">
      <alignment horizontal="center" vertical="center"/>
    </xf>
    <xf numFmtId="0" fontId="24" fillId="6" borderId="2" xfId="0" applyFont="1" applyFill="1" applyBorder="1" applyAlignment="1">
      <alignment vertical="center"/>
    </xf>
    <xf numFmtId="183" fontId="30" fillId="4" borderId="0" xfId="0" applyNumberFormat="1" applyFont="1" applyFill="1" applyAlignment="1">
      <alignment vertical="center"/>
    </xf>
    <xf numFmtId="0" fontId="38" fillId="5" borderId="2" xfId="0" applyFont="1" applyFill="1" applyBorder="1"/>
    <xf numFmtId="0" fontId="30" fillId="5" borderId="2" xfId="0" applyFont="1" applyFill="1" applyBorder="1"/>
    <xf numFmtId="0" fontId="30" fillId="4" borderId="0" xfId="0" applyFont="1" applyFill="1" applyAlignment="1">
      <alignment horizontal="left" vertical="center" wrapText="1"/>
    </xf>
    <xf numFmtId="0" fontId="46" fillId="13" borderId="13" xfId="0" applyFont="1" applyFill="1" applyBorder="1" applyAlignment="1">
      <alignment horizontal="center" vertical="center" wrapText="1"/>
    </xf>
    <xf numFmtId="0" fontId="46" fillId="13" borderId="14" xfId="0" applyFont="1" applyFill="1" applyBorder="1" applyAlignment="1">
      <alignment horizontal="center" vertical="center" wrapText="1"/>
    </xf>
    <xf numFmtId="3" fontId="46" fillId="13" borderId="14" xfId="0" applyNumberFormat="1" applyFont="1" applyFill="1" applyBorder="1" applyAlignment="1">
      <alignment horizontal="center" vertical="center" wrapText="1"/>
    </xf>
    <xf numFmtId="3" fontId="46" fillId="13" borderId="15" xfId="0" applyNumberFormat="1" applyFont="1" applyFill="1" applyBorder="1" applyAlignment="1">
      <alignment horizontal="center" vertical="center" wrapText="1"/>
    </xf>
    <xf numFmtId="0" fontId="46" fillId="13" borderId="1" xfId="0" applyFont="1" applyFill="1" applyBorder="1" applyAlignment="1">
      <alignment horizontal="center" vertical="center" wrapText="1"/>
    </xf>
    <xf numFmtId="0" fontId="46" fillId="13" borderId="1" xfId="0" applyFont="1" applyFill="1" applyBorder="1" applyAlignment="1">
      <alignment horizontal="center" vertical="center"/>
    </xf>
    <xf numFmtId="0" fontId="46" fillId="13" borderId="1" xfId="0" applyFont="1" applyFill="1" applyBorder="1" applyAlignment="1">
      <alignment vertical="center" wrapText="1"/>
    </xf>
    <xf numFmtId="0" fontId="37" fillId="6" borderId="1" xfId="0" applyFont="1" applyFill="1" applyBorder="1" applyAlignment="1">
      <alignment vertical="center" wrapText="1"/>
    </xf>
    <xf numFmtId="9" fontId="78" fillId="17" borderId="4" xfId="7" applyFont="1" applyFill="1" applyBorder="1" applyAlignment="1" applyProtection="1">
      <alignment horizontal="center" vertical="center"/>
    </xf>
    <xf numFmtId="9" fontId="78" fillId="17" borderId="32" xfId="7" applyFont="1" applyFill="1" applyBorder="1" applyAlignment="1" applyProtection="1">
      <alignment horizontal="center" vertical="center"/>
    </xf>
    <xf numFmtId="9" fontId="78" fillId="17" borderId="9" xfId="7" applyFont="1" applyFill="1" applyBorder="1" applyAlignment="1" applyProtection="1">
      <alignment horizontal="center" vertical="center"/>
    </xf>
    <xf numFmtId="0" fontId="86" fillId="0" borderId="0" xfId="0" applyFont="1" applyAlignment="1">
      <alignment vertical="center"/>
    </xf>
    <xf numFmtId="0" fontId="85" fillId="0" borderId="0" xfId="0" applyFont="1" applyAlignment="1">
      <alignment horizontal="center" vertical="center"/>
    </xf>
    <xf numFmtId="0" fontId="85" fillId="0" borderId="50" xfId="0" applyFont="1" applyBorder="1" applyAlignment="1">
      <alignment horizontal="center" vertical="center"/>
    </xf>
    <xf numFmtId="0" fontId="85" fillId="0" borderId="49" xfId="0" applyFont="1" applyBorder="1" applyAlignment="1">
      <alignment horizontal="right" vertical="center"/>
    </xf>
    <xf numFmtId="0" fontId="86" fillId="0" borderId="49" xfId="0" applyFont="1" applyBorder="1" applyAlignment="1">
      <alignment vertical="center"/>
    </xf>
    <xf numFmtId="0" fontId="31" fillId="14" borderId="25" xfId="0" applyFont="1" applyFill="1" applyBorder="1" applyAlignment="1">
      <alignment vertical="center"/>
    </xf>
    <xf numFmtId="0" fontId="32" fillId="14" borderId="25" xfId="0" applyFont="1" applyFill="1" applyBorder="1" applyAlignment="1">
      <alignment vertical="center"/>
    </xf>
    <xf numFmtId="0" fontId="32" fillId="14" borderId="29" xfId="0" applyFont="1" applyFill="1" applyBorder="1" applyAlignment="1">
      <alignment vertical="center"/>
    </xf>
    <xf numFmtId="0" fontId="85" fillId="0" borderId="49" xfId="0" applyFont="1" applyBorder="1" applyAlignment="1">
      <alignment horizontal="center" vertical="center" wrapText="1"/>
    </xf>
    <xf numFmtId="0" fontId="85" fillId="0" borderId="0" xfId="0" applyFont="1" applyAlignment="1">
      <alignment horizontal="center" vertical="center" wrapText="1"/>
    </xf>
    <xf numFmtId="0" fontId="85" fillId="0" borderId="50" xfId="0" applyFont="1" applyBorder="1" applyAlignment="1">
      <alignment horizontal="center" vertical="center" wrapText="1"/>
    </xf>
    <xf numFmtId="0" fontId="86" fillId="0" borderId="0" xfId="0" applyFont="1" applyAlignment="1">
      <alignment vertical="center" wrapText="1"/>
    </xf>
    <xf numFmtId="0" fontId="87" fillId="6" borderId="49" xfId="0" applyFont="1" applyFill="1" applyBorder="1"/>
    <xf numFmtId="0" fontId="87" fillId="6" borderId="0" xfId="0" applyFont="1" applyFill="1"/>
    <xf numFmtId="0" fontId="87" fillId="0" borderId="0" xfId="0" applyFont="1"/>
    <xf numFmtId="0" fontId="86" fillId="0" borderId="0" xfId="0" applyFont="1"/>
    <xf numFmtId="0" fontId="86" fillId="6" borderId="0" xfId="0" applyFont="1" applyFill="1"/>
    <xf numFmtId="0" fontId="86" fillId="0" borderId="50" xfId="0" applyFont="1" applyBorder="1"/>
    <xf numFmtId="0" fontId="85" fillId="0" borderId="0" xfId="0" applyFont="1"/>
    <xf numFmtId="0" fontId="86" fillId="0" borderId="49" xfId="0" applyFont="1" applyBorder="1"/>
    <xf numFmtId="0" fontId="85" fillId="6" borderId="50" xfId="0" applyFont="1" applyFill="1" applyBorder="1" applyAlignment="1">
      <alignment horizontal="center" vertical="center" wrapText="1"/>
    </xf>
    <xf numFmtId="0" fontId="86" fillId="0" borderId="49" xfId="0" applyFont="1" applyBorder="1" applyAlignment="1">
      <alignment horizontal="justify" vertical="center" wrapText="1"/>
    </xf>
    <xf numFmtId="0" fontId="86" fillId="0" borderId="0" xfId="0" applyFont="1" applyAlignment="1">
      <alignment horizontal="justify" vertical="center" wrapText="1"/>
    </xf>
    <xf numFmtId="0" fontId="86" fillId="0" borderId="50" xfId="0" applyFont="1" applyBorder="1" applyAlignment="1">
      <alignment horizontal="justify" vertical="center" wrapText="1"/>
    </xf>
    <xf numFmtId="0" fontId="86" fillId="0" borderId="2" xfId="0" applyFont="1" applyBorder="1" applyAlignment="1">
      <alignment vertical="center" wrapText="1"/>
    </xf>
    <xf numFmtId="0" fontId="86" fillId="0" borderId="1" xfId="0" applyFont="1" applyBorder="1" applyAlignment="1">
      <alignment horizontal="center" vertical="center"/>
    </xf>
    <xf numFmtId="0" fontId="86" fillId="0" borderId="31" xfId="0" applyFont="1" applyBorder="1" applyAlignment="1">
      <alignment horizontal="center" vertical="center" wrapText="1"/>
    </xf>
    <xf numFmtId="0" fontId="86" fillId="0" borderId="7" xfId="0" applyFont="1" applyBorder="1" applyAlignment="1">
      <alignment vertical="center" wrapText="1"/>
    </xf>
    <xf numFmtId="0" fontId="85" fillId="0" borderId="80" xfId="0" applyFont="1" applyBorder="1" applyAlignment="1">
      <alignment horizontal="center" vertical="center"/>
    </xf>
    <xf numFmtId="0" fontId="85" fillId="0" borderId="69" xfId="0" applyFont="1" applyBorder="1" applyAlignment="1">
      <alignment horizontal="center" vertical="center"/>
    </xf>
    <xf numFmtId="0" fontId="86" fillId="0" borderId="69" xfId="0" applyFont="1" applyBorder="1" applyAlignment="1">
      <alignment vertical="center"/>
    </xf>
    <xf numFmtId="0" fontId="86" fillId="4" borderId="0" xfId="0" applyFont="1" applyFill="1" applyAlignment="1">
      <alignment vertical="center"/>
    </xf>
    <xf numFmtId="0" fontId="86" fillId="4" borderId="50" xfId="0" applyFont="1" applyFill="1" applyBorder="1" applyAlignment="1">
      <alignment vertical="center"/>
    </xf>
    <xf numFmtId="0" fontId="40" fillId="0" borderId="54" xfId="0" applyFont="1" applyBorder="1" applyAlignment="1">
      <alignment horizontal="center" vertical="center"/>
    </xf>
    <xf numFmtId="0" fontId="85" fillId="0" borderId="2" xfId="0" applyFont="1" applyBorder="1" applyAlignment="1">
      <alignment horizontal="center" vertical="center" wrapText="1"/>
    </xf>
    <xf numFmtId="0" fontId="85" fillId="0" borderId="7" xfId="0" applyFont="1" applyBorder="1" applyAlignment="1">
      <alignment horizontal="center" vertical="center" wrapText="1"/>
    </xf>
    <xf numFmtId="0" fontId="86" fillId="0" borderId="2" xfId="0" applyFont="1" applyBorder="1" applyAlignment="1">
      <alignment horizontal="justify" vertical="center" wrapText="1"/>
    </xf>
    <xf numFmtId="0" fontId="86" fillId="0" borderId="11" xfId="0" applyFont="1" applyBorder="1" applyAlignment="1">
      <alignment horizontal="justify" vertical="center" wrapText="1"/>
    </xf>
    <xf numFmtId="0" fontId="86" fillId="0" borderId="70" xfId="0" applyFont="1" applyBorder="1" applyAlignment="1">
      <alignment vertical="center" wrapText="1"/>
    </xf>
    <xf numFmtId="0" fontId="85" fillId="0" borderId="70" xfId="0" applyFont="1" applyBorder="1" applyAlignment="1">
      <alignment horizontal="center" vertical="center" wrapText="1"/>
    </xf>
    <xf numFmtId="0" fontId="71" fillId="6" borderId="0" xfId="0" applyFont="1" applyFill="1"/>
    <xf numFmtId="0" fontId="40" fillId="0" borderId="27" xfId="0" applyFont="1" applyBorder="1" applyAlignment="1" applyProtection="1">
      <alignment horizontal="center" vertical="center"/>
      <protection locked="0"/>
    </xf>
    <xf numFmtId="0" fontId="40" fillId="0" borderId="34" xfId="0" applyFont="1" applyBorder="1" applyAlignment="1" applyProtection="1">
      <alignment horizontal="center" vertical="center"/>
      <protection locked="0"/>
    </xf>
    <xf numFmtId="0" fontId="46" fillId="0" borderId="2" xfId="0" applyFont="1" applyBorder="1" applyAlignment="1">
      <alignment horizontal="center" vertical="center" wrapText="1"/>
    </xf>
    <xf numFmtId="9" fontId="64" fillId="0" borderId="2" xfId="7" applyFont="1" applyFill="1" applyBorder="1" applyAlignment="1" applyProtection="1">
      <alignment horizontal="center" vertical="center" wrapText="1"/>
      <protection locked="0"/>
    </xf>
    <xf numFmtId="4" fontId="44" fillId="0" borderId="0" xfId="0" applyNumberFormat="1" applyFont="1" applyAlignment="1">
      <alignment horizontal="center" vertical="center" wrapText="1"/>
    </xf>
    <xf numFmtId="3" fontId="51" fillId="0" borderId="52" xfId="0" applyNumberFormat="1" applyFont="1" applyBorder="1" applyAlignment="1">
      <alignment vertical="center" wrapText="1"/>
    </xf>
    <xf numFmtId="3" fontId="64" fillId="0" borderId="2" xfId="0" applyNumberFormat="1" applyFont="1" applyBorder="1" applyAlignment="1" applyProtection="1">
      <alignment horizontal="center" vertical="center" wrapText="1"/>
      <protection locked="0"/>
    </xf>
    <xf numFmtId="0" fontId="88" fillId="0" borderId="0" xfId="0" applyFont="1" applyAlignment="1">
      <alignment vertical="center"/>
    </xf>
    <xf numFmtId="3" fontId="0" fillId="0" borderId="0" xfId="0" applyNumberFormat="1" applyAlignment="1">
      <alignment vertical="center"/>
    </xf>
    <xf numFmtId="9" fontId="64" fillId="0" borderId="2" xfId="0" applyNumberFormat="1" applyFont="1" applyBorder="1" applyAlignment="1" applyProtection="1">
      <alignment vertical="center"/>
      <protection locked="0"/>
    </xf>
    <xf numFmtId="3" fontId="51" fillId="0" borderId="25" xfId="0" applyNumberFormat="1" applyFont="1" applyBorder="1" applyAlignment="1">
      <alignment horizontal="center" vertical="center"/>
    </xf>
    <xf numFmtId="0" fontId="90" fillId="0" borderId="2" xfId="0" applyFont="1" applyBorder="1" applyAlignment="1" applyProtection="1">
      <alignment horizontal="center" vertical="center" wrapText="1"/>
      <protection locked="0"/>
    </xf>
    <xf numFmtId="0" fontId="30" fillId="6" borderId="49" xfId="0" applyFont="1" applyFill="1" applyBorder="1" applyAlignment="1">
      <alignment wrapText="1"/>
    </xf>
    <xf numFmtId="0" fontId="30" fillId="6" borderId="0" xfId="0" applyFont="1" applyFill="1" applyAlignment="1">
      <alignment wrapText="1"/>
    </xf>
    <xf numFmtId="0" fontId="30" fillId="6" borderId="50" xfId="0" applyFont="1" applyFill="1" applyBorder="1" applyAlignment="1">
      <alignment wrapText="1"/>
    </xf>
    <xf numFmtId="0" fontId="85" fillId="6" borderId="49" xfId="0" applyFont="1" applyFill="1" applyBorder="1" applyAlignment="1">
      <alignment horizontal="center" vertical="center" wrapText="1"/>
    </xf>
    <xf numFmtId="0" fontId="85" fillId="6" borderId="0" xfId="0" applyFont="1" applyFill="1" applyAlignment="1">
      <alignment horizontal="center" vertical="center" wrapText="1"/>
    </xf>
    <xf numFmtId="0" fontId="85" fillId="13" borderId="81" xfId="0" applyFont="1" applyFill="1" applyBorder="1" applyAlignment="1">
      <alignment horizontal="center" vertical="center"/>
    </xf>
    <xf numFmtId="0" fontId="24" fillId="13" borderId="0" xfId="0" applyFont="1" applyFill="1" applyAlignment="1">
      <alignment horizontal="center" vertical="center"/>
    </xf>
    <xf numFmtId="0" fontId="31" fillId="0" borderId="50" xfId="0" applyFont="1" applyBorder="1" applyAlignment="1">
      <alignment horizontal="center" vertical="center"/>
    </xf>
    <xf numFmtId="0" fontId="85" fillId="6" borderId="0" xfId="0" applyFont="1" applyFill="1" applyAlignment="1">
      <alignment vertical="center" wrapText="1"/>
    </xf>
    <xf numFmtId="0" fontId="85" fillId="0" borderId="0" xfId="0" applyFont="1" applyAlignment="1">
      <alignment horizontal="right" vertical="center" wrapText="1"/>
    </xf>
    <xf numFmtId="0" fontId="86" fillId="0" borderId="0" xfId="0" applyFont="1" applyAlignment="1">
      <alignment horizontal="right"/>
    </xf>
    <xf numFmtId="0" fontId="85" fillId="6" borderId="0" xfId="0" applyFont="1" applyFill="1" applyAlignment="1">
      <alignment horizontal="right" vertical="center" wrapText="1"/>
    </xf>
    <xf numFmtId="0" fontId="87" fillId="0" borderId="0" xfId="0" applyFont="1" applyAlignment="1">
      <alignment horizontal="right"/>
    </xf>
    <xf numFmtId="0" fontId="86" fillId="6" borderId="0" xfId="0" applyFont="1" applyFill="1" applyAlignment="1">
      <alignment horizontal="right"/>
    </xf>
    <xf numFmtId="0" fontId="86" fillId="0" borderId="0" xfId="0" applyFont="1" applyAlignment="1">
      <alignment horizontal="center" vertical="center"/>
    </xf>
    <xf numFmtId="0" fontId="38" fillId="0" borderId="50" xfId="0" applyFont="1" applyBorder="1"/>
    <xf numFmtId="4" fontId="93" fillId="0" borderId="0" xfId="0" applyNumberFormat="1" applyFont="1" applyAlignment="1">
      <alignment horizontal="center" vertical="center" wrapText="1"/>
    </xf>
    <xf numFmtId="0" fontId="52" fillId="0" borderId="0" xfId="0" applyFont="1" applyAlignment="1">
      <alignment vertical="center"/>
    </xf>
    <xf numFmtId="0" fontId="30" fillId="5" borderId="0" xfId="0" applyFont="1" applyFill="1" applyAlignment="1">
      <alignment vertical="center" wrapText="1"/>
    </xf>
    <xf numFmtId="0" fontId="30" fillId="5" borderId="2" xfId="0" applyFont="1" applyFill="1" applyBorder="1" applyAlignment="1">
      <alignment vertical="center" wrapText="1"/>
    </xf>
    <xf numFmtId="0" fontId="38" fillId="4" borderId="0" xfId="0" applyFont="1" applyFill="1" applyAlignment="1">
      <alignment horizontal="left"/>
    </xf>
    <xf numFmtId="0" fontId="30" fillId="4" borderId="0" xfId="0" applyFont="1" applyFill="1" applyAlignment="1">
      <alignment horizontal="left"/>
    </xf>
    <xf numFmtId="0" fontId="38" fillId="4" borderId="0" xfId="0" applyFont="1" applyFill="1" applyAlignment="1">
      <alignment horizontal="left" vertical="center"/>
    </xf>
    <xf numFmtId="17" fontId="30" fillId="4" borderId="0" xfId="0" applyNumberFormat="1" applyFont="1" applyFill="1"/>
    <xf numFmtId="0" fontId="37" fillId="6" borderId="19" xfId="0" applyFont="1" applyFill="1" applyBorder="1" applyAlignment="1">
      <alignment horizontal="center" vertical="center"/>
    </xf>
    <xf numFmtId="0" fontId="34" fillId="6" borderId="29" xfId="0" applyFont="1" applyFill="1" applyBorder="1" applyAlignment="1">
      <alignment horizontal="center" vertical="center" wrapText="1"/>
    </xf>
    <xf numFmtId="10" fontId="71" fillId="13" borderId="0" xfId="7" applyNumberFormat="1" applyFont="1" applyFill="1" applyBorder="1" applyAlignment="1" applyProtection="1">
      <alignment horizontal="center" vertical="center"/>
    </xf>
    <xf numFmtId="0" fontId="94" fillId="6" borderId="36" xfId="0" applyFont="1" applyFill="1" applyBorder="1" applyAlignment="1">
      <alignment horizontal="center" vertical="center" wrapText="1"/>
    </xf>
    <xf numFmtId="0" fontId="91" fillId="6" borderId="65" xfId="0" applyFont="1" applyFill="1" applyBorder="1" applyAlignment="1">
      <alignment horizontal="justify" vertical="center" wrapText="1"/>
    </xf>
    <xf numFmtId="0" fontId="95" fillId="6" borderId="101" xfId="0" applyFont="1" applyFill="1" applyBorder="1" applyAlignment="1">
      <alignment vertical="top" wrapText="1"/>
    </xf>
    <xf numFmtId="0" fontId="95" fillId="6" borderId="102" xfId="0" applyFont="1" applyFill="1" applyBorder="1"/>
    <xf numFmtId="0" fontId="0" fillId="4" borderId="0" xfId="0" applyFill="1" applyAlignment="1">
      <alignment vertical="center"/>
    </xf>
    <xf numFmtId="0" fontId="95" fillId="6" borderId="101" xfId="0" applyFont="1" applyFill="1" applyBorder="1" applyAlignment="1">
      <alignment vertical="center" wrapText="1"/>
    </xf>
    <xf numFmtId="0" fontId="95" fillId="6" borderId="71" xfId="0" applyFont="1" applyFill="1" applyBorder="1" applyAlignment="1">
      <alignment horizontal="justify" vertical="center" wrapText="1"/>
    </xf>
    <xf numFmtId="0" fontId="95" fillId="0" borderId="65" xfId="0" applyFont="1" applyBorder="1" applyAlignment="1" applyProtection="1">
      <alignment vertical="top" wrapText="1"/>
      <protection locked="0"/>
    </xf>
    <xf numFmtId="0" fontId="95" fillId="6" borderId="103" xfId="0" applyFont="1" applyFill="1" applyBorder="1" applyAlignment="1">
      <alignment vertical="center" wrapText="1"/>
    </xf>
    <xf numFmtId="0" fontId="95" fillId="0" borderId="65" xfId="0" applyFont="1" applyBorder="1" applyAlignment="1">
      <alignment horizontal="justify" wrapText="1"/>
    </xf>
    <xf numFmtId="0" fontId="95" fillId="0" borderId="65" xfId="0" applyFont="1" applyBorder="1" applyAlignment="1">
      <alignment horizontal="justify"/>
    </xf>
    <xf numFmtId="0" fontId="95" fillId="0" borderId="65" xfId="0" applyFont="1" applyBorder="1" applyAlignment="1" applyProtection="1">
      <alignment horizontal="justify" vertical="top" wrapText="1"/>
      <protection locked="0"/>
    </xf>
    <xf numFmtId="3" fontId="34" fillId="0" borderId="29" xfId="0" applyNumberFormat="1" applyFont="1" applyBorder="1" applyAlignment="1">
      <alignment horizontal="center" vertical="center"/>
    </xf>
    <xf numFmtId="0" fontId="60" fillId="0" borderId="49" xfId="0" applyFont="1" applyBorder="1" applyAlignment="1">
      <alignment horizontal="right" vertical="center" wrapText="1"/>
    </xf>
    <xf numFmtId="0" fontId="60" fillId="0" borderId="0" xfId="0" applyFont="1" applyAlignment="1">
      <alignment horizontal="left" vertical="center" wrapText="1"/>
    </xf>
    <xf numFmtId="0" fontId="46" fillId="13" borderId="1" xfId="0" applyFont="1" applyFill="1" applyBorder="1" applyAlignment="1">
      <alignment horizontal="left" vertical="center"/>
    </xf>
    <xf numFmtId="0" fontId="17" fillId="0" borderId="0" xfId="8"/>
    <xf numFmtId="0" fontId="69" fillId="0" borderId="49" xfId="8" applyFont="1" applyBorder="1" applyAlignment="1">
      <alignment horizontal="center" vertical="center" wrapText="1"/>
    </xf>
    <xf numFmtId="0" fontId="69" fillId="0" borderId="0" xfId="8" applyFont="1" applyAlignment="1">
      <alignment horizontal="center" vertical="center" wrapText="1"/>
    </xf>
    <xf numFmtId="0" fontId="26" fillId="0" borderId="0" xfId="8" applyFont="1" applyAlignment="1">
      <alignment horizontal="center" vertical="center" wrapText="1"/>
    </xf>
    <xf numFmtId="0" fontId="17" fillId="0" borderId="50" xfId="8" applyBorder="1"/>
    <xf numFmtId="0" fontId="69" fillId="0" borderId="74" xfId="8" applyFont="1" applyBorder="1" applyAlignment="1">
      <alignment horizontal="center" vertical="center" wrapText="1"/>
    </xf>
    <xf numFmtId="0" fontId="26" fillId="0" borderId="74" xfId="8" applyFont="1" applyBorder="1" applyAlignment="1">
      <alignment horizontal="center" vertical="center" wrapText="1"/>
    </xf>
    <xf numFmtId="0" fontId="17" fillId="0" borderId="74" xfId="8" applyBorder="1"/>
    <xf numFmtId="0" fontId="17" fillId="0" borderId="75" xfId="8" applyBorder="1"/>
    <xf numFmtId="0" fontId="17" fillId="6" borderId="0" xfId="8" applyFill="1"/>
    <xf numFmtId="0" fontId="17" fillId="6" borderId="49" xfId="8" applyFill="1" applyBorder="1"/>
    <xf numFmtId="0" fontId="46" fillId="6" borderId="0" xfId="8" applyFont="1" applyFill="1"/>
    <xf numFmtId="0" fontId="46" fillId="6" borderId="50" xfId="8" applyFont="1" applyFill="1" applyBorder="1"/>
    <xf numFmtId="0" fontId="46" fillId="0" borderId="0" xfId="8" applyFont="1"/>
    <xf numFmtId="0" fontId="46" fillId="6" borderId="0" xfId="8" applyFont="1" applyFill="1" applyAlignment="1">
      <alignment horizontal="right"/>
    </xf>
    <xf numFmtId="0" fontId="46" fillId="0" borderId="0" xfId="8" applyFont="1" applyAlignment="1">
      <alignment horizontal="right"/>
    </xf>
    <xf numFmtId="0" fontId="17" fillId="0" borderId="49" xfId="8" applyBorder="1"/>
    <xf numFmtId="0" fontId="17" fillId="0" borderId="0" xfId="8" applyAlignment="1">
      <alignment vertical="center" wrapText="1"/>
    </xf>
    <xf numFmtId="0" fontId="17" fillId="0" borderId="49" xfId="8" applyBorder="1" applyAlignment="1">
      <alignment vertical="center" wrapText="1"/>
    </xf>
    <xf numFmtId="0" fontId="46" fillId="6" borderId="0" xfId="8" applyFont="1" applyFill="1" applyAlignment="1">
      <alignment horizontal="right" vertical="center" wrapText="1"/>
    </xf>
    <xf numFmtId="0" fontId="46" fillId="0" borderId="0" xfId="8" applyFont="1" applyAlignment="1">
      <alignment horizontal="right" vertical="center" wrapText="1"/>
    </xf>
    <xf numFmtId="0" fontId="69" fillId="6" borderId="0" xfId="8" applyFont="1" applyFill="1" applyAlignment="1">
      <alignment vertical="center" wrapText="1"/>
    </xf>
    <xf numFmtId="0" fontId="26" fillId="6" borderId="0" xfId="8" applyFont="1" applyFill="1" applyAlignment="1">
      <alignment vertical="center" wrapText="1"/>
    </xf>
    <xf numFmtId="0" fontId="19" fillId="6" borderId="0" xfId="8" applyFont="1" applyFill="1" applyAlignment="1">
      <alignment vertical="center" wrapText="1"/>
    </xf>
    <xf numFmtId="15" fontId="19" fillId="6" borderId="0" xfId="8" applyNumberFormat="1" applyFont="1" applyFill="1" applyAlignment="1">
      <alignment vertical="center" wrapText="1"/>
    </xf>
    <xf numFmtId="0" fontId="69" fillId="0" borderId="0" xfId="8" applyFont="1" applyAlignment="1">
      <alignment vertical="center" wrapText="1"/>
    </xf>
    <xf numFmtId="0" fontId="26" fillId="0" borderId="0" xfId="8" applyFont="1" applyAlignment="1">
      <alignment vertical="center" wrapText="1"/>
    </xf>
    <xf numFmtId="0" fontId="19" fillId="0" borderId="0" xfId="8" applyFont="1" applyAlignment="1">
      <alignment vertical="center" wrapText="1"/>
    </xf>
    <xf numFmtId="15" fontId="19" fillId="0" borderId="0" xfId="8" applyNumberFormat="1" applyFont="1" applyAlignment="1">
      <alignment vertical="center" wrapText="1"/>
    </xf>
    <xf numFmtId="0" fontId="19" fillId="6" borderId="0" xfId="8" applyFont="1" applyFill="1" applyAlignment="1">
      <alignment horizontal="right" vertical="center" wrapText="1"/>
    </xf>
    <xf numFmtId="183" fontId="18" fillId="14" borderId="0" xfId="8" applyNumberFormat="1" applyFont="1" applyFill="1" applyAlignment="1">
      <alignment horizontal="right" vertical="center" wrapText="1"/>
    </xf>
    <xf numFmtId="0" fontId="19" fillId="14" borderId="0" xfId="8" applyFont="1" applyFill="1" applyAlignment="1">
      <alignment horizontal="left" vertical="center" wrapText="1"/>
    </xf>
    <xf numFmtId="0" fontId="19" fillId="6" borderId="0" xfId="8" applyFont="1" applyFill="1" applyAlignment="1">
      <alignment horizontal="center" vertical="center" wrapText="1"/>
    </xf>
    <xf numFmtId="15" fontId="18" fillId="14" borderId="0" xfId="8" applyNumberFormat="1" applyFont="1" applyFill="1" applyAlignment="1" applyProtection="1">
      <alignment horizontal="right" vertical="center" wrapText="1"/>
      <protection locked="0"/>
    </xf>
    <xf numFmtId="0" fontId="19" fillId="14" borderId="0" xfId="8" applyFont="1" applyFill="1" applyAlignment="1" applyProtection="1">
      <alignment horizontal="left" vertical="center" wrapText="1"/>
      <protection locked="0"/>
    </xf>
    <xf numFmtId="14" fontId="18" fillId="14" borderId="0" xfId="8" applyNumberFormat="1" applyFont="1" applyFill="1" applyAlignment="1">
      <alignment horizontal="center" vertical="center" wrapText="1"/>
    </xf>
    <xf numFmtId="0" fontId="19" fillId="0" borderId="0" xfId="8" applyFont="1" applyAlignment="1">
      <alignment horizontal="right" vertical="center" wrapText="1"/>
    </xf>
    <xf numFmtId="14" fontId="18" fillId="0" borderId="0" xfId="8" applyNumberFormat="1" applyFont="1" applyAlignment="1">
      <alignment horizontal="center" vertical="center" wrapText="1"/>
    </xf>
    <xf numFmtId="0" fontId="19" fillId="0" borderId="0" xfId="8" applyFont="1" applyAlignment="1">
      <alignment horizontal="left" vertical="center" wrapText="1"/>
    </xf>
    <xf numFmtId="0" fontId="19" fillId="0" borderId="0" xfId="8" applyFont="1" applyAlignment="1">
      <alignment horizontal="center" vertical="center" wrapText="1"/>
    </xf>
    <xf numFmtId="15" fontId="18" fillId="0" borderId="0" xfId="8" applyNumberFormat="1" applyFont="1" applyAlignment="1" applyProtection="1">
      <alignment horizontal="right" vertical="center" wrapText="1"/>
      <protection locked="0"/>
    </xf>
    <xf numFmtId="15" fontId="19" fillId="0" borderId="0" xfId="8" applyNumberFormat="1" applyFont="1" applyAlignment="1">
      <alignment horizontal="center" vertical="center" wrapText="1"/>
    </xf>
    <xf numFmtId="15" fontId="19" fillId="0" borderId="50" xfId="8" applyNumberFormat="1" applyFont="1" applyBorder="1" applyAlignment="1">
      <alignment horizontal="center" vertical="center" wrapText="1"/>
    </xf>
    <xf numFmtId="0" fontId="24" fillId="0" borderId="0" xfId="8" applyFont="1" applyAlignment="1">
      <alignment horizontal="center" vertical="center" wrapText="1"/>
    </xf>
    <xf numFmtId="0" fontId="69" fillId="0" borderId="52" xfId="8" applyFont="1" applyBorder="1" applyAlignment="1">
      <alignment horizontal="center" vertical="center" wrapText="1"/>
    </xf>
    <xf numFmtId="0" fontId="26" fillId="0" borderId="52" xfId="8" applyFont="1" applyBorder="1" applyAlignment="1">
      <alignment horizontal="center" vertical="center" wrapText="1"/>
    </xf>
    <xf numFmtId="0" fontId="19" fillId="0" borderId="52" xfId="8" applyFont="1" applyBorder="1" applyAlignment="1">
      <alignment horizontal="center" vertical="center" wrapText="1"/>
    </xf>
    <xf numFmtId="15" fontId="19" fillId="0" borderId="52" xfId="8" applyNumberFormat="1" applyFont="1" applyBorder="1" applyAlignment="1">
      <alignment horizontal="center" vertical="center" wrapText="1"/>
    </xf>
    <xf numFmtId="15" fontId="19" fillId="0" borderId="53" xfId="8" applyNumberFormat="1" applyFont="1" applyBorder="1" applyAlignment="1">
      <alignment horizontal="center" vertical="center" wrapText="1"/>
    </xf>
    <xf numFmtId="0" fontId="17" fillId="15" borderId="49" xfId="8" applyFill="1" applyBorder="1"/>
    <xf numFmtId="0" fontId="17" fillId="15" borderId="0" xfId="8" applyFill="1"/>
    <xf numFmtId="0" fontId="17" fillId="0" borderId="0" xfId="8" applyAlignment="1">
      <alignment vertical="center"/>
    </xf>
    <xf numFmtId="0" fontId="70" fillId="13" borderId="7" xfId="8" applyFont="1" applyFill="1" applyBorder="1" applyAlignment="1">
      <alignment horizontal="center" vertical="center"/>
    </xf>
    <xf numFmtId="0" fontId="19" fillId="9" borderId="6" xfId="8" applyFont="1" applyFill="1" applyBorder="1" applyAlignment="1">
      <alignment horizontal="center" vertical="center" wrapText="1"/>
    </xf>
    <xf numFmtId="0" fontId="19" fillId="10" borderId="7" xfId="8" applyFont="1" applyFill="1" applyBorder="1" applyAlignment="1">
      <alignment horizontal="center" vertical="center" wrapText="1"/>
    </xf>
    <xf numFmtId="0" fontId="24" fillId="11" borderId="9" xfId="8" applyFont="1" applyFill="1" applyBorder="1" applyAlignment="1">
      <alignment horizontal="center" vertical="center" wrapText="1"/>
    </xf>
    <xf numFmtId="0" fontId="19" fillId="0" borderId="0" xfId="8" applyFont="1" applyAlignment="1">
      <alignment horizontal="center" vertical="center"/>
    </xf>
    <xf numFmtId="0" fontId="70" fillId="0" borderId="0" xfId="8" applyFont="1" applyAlignment="1">
      <alignment horizontal="center" vertical="center"/>
    </xf>
    <xf numFmtId="0" fontId="23" fillId="0" borderId="1" xfId="8" applyFont="1" applyBorder="1" applyAlignment="1">
      <alignment horizontal="center" vertical="center" wrapText="1"/>
    </xf>
    <xf numFmtId="3" fontId="23" fillId="0" borderId="2" xfId="8" applyNumberFormat="1" applyFont="1" applyBorder="1" applyAlignment="1">
      <alignment horizontal="center" vertical="center" wrapText="1"/>
    </xf>
    <xf numFmtId="3" fontId="68" fillId="0" borderId="2" xfId="8" applyNumberFormat="1" applyFont="1" applyBorder="1" applyAlignment="1" applyProtection="1">
      <alignment horizontal="center" vertical="center" wrapText="1"/>
      <protection locked="0"/>
    </xf>
    <xf numFmtId="9" fontId="43" fillId="0" borderId="4" xfId="8" applyNumberFormat="1" applyFont="1" applyBorder="1" applyAlignment="1">
      <alignment horizontal="center" vertical="center" wrapText="1"/>
    </xf>
    <xf numFmtId="0" fontId="18" fillId="0" borderId="1" xfId="8" applyFont="1" applyBorder="1" applyAlignment="1" applyProtection="1">
      <alignment horizontal="center" vertical="center" wrapText="1"/>
      <protection locked="0"/>
    </xf>
    <xf numFmtId="0" fontId="18" fillId="0" borderId="2" xfId="8" applyFont="1" applyBorder="1" applyAlignment="1" applyProtection="1">
      <alignment horizontal="center" vertical="center" wrapText="1"/>
      <protection locked="0"/>
    </xf>
    <xf numFmtId="0" fontId="18" fillId="0" borderId="4" xfId="8" applyFont="1" applyBorder="1" applyAlignment="1" applyProtection="1">
      <alignment horizontal="center" vertical="center" wrapText="1"/>
      <protection locked="0"/>
    </xf>
    <xf numFmtId="0" fontId="23" fillId="0" borderId="0" xfId="8" applyFont="1" applyAlignment="1">
      <alignment horizontal="center" vertical="center" wrapText="1"/>
    </xf>
    <xf numFmtId="3" fontId="23" fillId="0" borderId="0" xfId="8" applyNumberFormat="1" applyFont="1" applyAlignment="1">
      <alignment horizontal="center" vertical="center" wrapText="1"/>
    </xf>
    <xf numFmtId="3" fontId="68" fillId="0" borderId="0" xfId="8" applyNumberFormat="1" applyFont="1" applyAlignment="1" applyProtection="1">
      <alignment horizontal="center" vertical="center" wrapText="1"/>
      <protection locked="0"/>
    </xf>
    <xf numFmtId="9" fontId="43" fillId="0" borderId="0" xfId="8" applyNumberFormat="1" applyFont="1" applyAlignment="1">
      <alignment horizontal="center" vertical="center" wrapText="1"/>
    </xf>
    <xf numFmtId="0" fontId="18" fillId="0" borderId="0" xfId="8" applyFont="1" applyAlignment="1" applyProtection="1">
      <alignment horizontal="center" vertical="center" wrapText="1"/>
      <protection locked="0"/>
    </xf>
    <xf numFmtId="0" fontId="18" fillId="0" borderId="76" xfId="8" applyFont="1" applyBorder="1" applyAlignment="1" applyProtection="1">
      <alignment horizontal="center" vertical="center" wrapText="1"/>
      <protection locked="0"/>
    </xf>
    <xf numFmtId="0" fontId="18" fillId="0" borderId="93" xfId="8" applyFont="1" applyBorder="1" applyAlignment="1" applyProtection="1">
      <alignment horizontal="center" vertical="center" wrapText="1"/>
      <protection locked="0"/>
    </xf>
    <xf numFmtId="0" fontId="18" fillId="0" borderId="64" xfId="8" applyFont="1" applyBorder="1" applyAlignment="1" applyProtection="1">
      <alignment horizontal="center" vertical="center" wrapText="1"/>
      <protection locked="0"/>
    </xf>
    <xf numFmtId="0" fontId="18" fillId="0" borderId="48" xfId="8" applyFont="1" applyBorder="1" applyAlignment="1" applyProtection="1">
      <alignment horizontal="center" vertical="center" wrapText="1"/>
      <protection locked="0"/>
    </xf>
    <xf numFmtId="0" fontId="18" fillId="0" borderId="70" xfId="8" applyFont="1" applyBorder="1" applyAlignment="1" applyProtection="1">
      <alignment horizontal="center" vertical="center" wrapText="1"/>
      <protection locked="0"/>
    </xf>
    <xf numFmtId="0" fontId="18" fillId="0" borderId="63" xfId="8" applyFont="1" applyBorder="1" applyAlignment="1" applyProtection="1">
      <alignment horizontal="center" vertical="center" wrapText="1"/>
      <protection locked="0"/>
    </xf>
    <xf numFmtId="177" fontId="39" fillId="0" borderId="58" xfId="8" applyNumberFormat="1" applyFont="1" applyBorder="1" applyAlignment="1">
      <alignment horizontal="center" vertical="center" wrapText="1"/>
    </xf>
    <xf numFmtId="177" fontId="39" fillId="0" borderId="81" xfId="8" applyNumberFormat="1" applyFont="1" applyBorder="1" applyAlignment="1">
      <alignment horizontal="center" vertical="center" wrapText="1"/>
    </xf>
    <xf numFmtId="177" fontId="39" fillId="0" borderId="57" xfId="8" applyNumberFormat="1" applyFont="1" applyBorder="1" applyAlignment="1">
      <alignment horizontal="center" vertical="center" wrapText="1"/>
    </xf>
    <xf numFmtId="177" fontId="39" fillId="0" borderId="0" xfId="8" applyNumberFormat="1" applyFont="1" applyAlignment="1">
      <alignment horizontal="center" vertical="center" wrapText="1"/>
    </xf>
    <xf numFmtId="0" fontId="53" fillId="13" borderId="73" xfId="8" applyFont="1" applyFill="1" applyBorder="1" applyAlignment="1">
      <alignment vertical="center" textRotation="90" wrapText="1"/>
    </xf>
    <xf numFmtId="0" fontId="53" fillId="13" borderId="74" xfId="8" applyFont="1" applyFill="1" applyBorder="1" applyAlignment="1">
      <alignment vertical="center" textRotation="90" wrapText="1"/>
    </xf>
    <xf numFmtId="0" fontId="53" fillId="13" borderId="75" xfId="8" applyFont="1" applyFill="1" applyBorder="1" applyAlignment="1">
      <alignment vertical="center" textRotation="90" wrapText="1"/>
    </xf>
    <xf numFmtId="0" fontId="18" fillId="0" borderId="3" xfId="8" applyFont="1" applyBorder="1" applyAlignment="1" applyProtection="1">
      <alignment horizontal="center" vertical="center" wrapText="1"/>
      <protection locked="0"/>
    </xf>
    <xf numFmtId="3" fontId="22" fillId="0" borderId="2" xfId="8" applyNumberFormat="1" applyFont="1" applyBorder="1" applyAlignment="1">
      <alignment horizontal="center" vertical="center" wrapText="1"/>
    </xf>
    <xf numFmtId="3" fontId="22" fillId="0" borderId="0" xfId="8" applyNumberFormat="1" applyFont="1" applyAlignment="1">
      <alignment horizontal="center" vertical="center" wrapText="1"/>
    </xf>
    <xf numFmtId="3" fontId="22" fillId="0" borderId="2" xfId="8" applyNumberFormat="1" applyFont="1" applyBorder="1" applyAlignment="1" applyProtection="1">
      <alignment horizontal="center" vertical="center" wrapText="1"/>
      <protection locked="0"/>
    </xf>
    <xf numFmtId="3" fontId="22" fillId="0" borderId="0" xfId="8" applyNumberFormat="1" applyFont="1" applyAlignment="1" applyProtection="1">
      <alignment horizontal="center" vertical="center" wrapText="1"/>
      <protection locked="0"/>
    </xf>
    <xf numFmtId="9" fontId="43" fillId="0" borderId="4" xfId="8" applyNumberFormat="1" applyFont="1" applyBorder="1" applyAlignment="1" applyProtection="1">
      <alignment horizontal="center" vertical="center" wrapText="1"/>
      <protection locked="0"/>
    </xf>
    <xf numFmtId="9" fontId="43" fillId="0" borderId="0" xfId="8" applyNumberFormat="1" applyFont="1" applyAlignment="1" applyProtection="1">
      <alignment horizontal="center" vertical="center" wrapText="1"/>
      <protection locked="0"/>
    </xf>
    <xf numFmtId="1" fontId="23" fillId="0" borderId="1" xfId="8" applyNumberFormat="1" applyFont="1" applyBorder="1" applyAlignment="1">
      <alignment horizontal="center" vertical="center" wrapText="1"/>
    </xf>
    <xf numFmtId="1" fontId="23" fillId="0" borderId="0" xfId="8" applyNumberFormat="1" applyFont="1" applyAlignment="1">
      <alignment horizontal="center" vertical="center" wrapText="1"/>
    </xf>
    <xf numFmtId="177" fontId="39" fillId="0" borderId="37" xfId="8" applyNumberFormat="1" applyFont="1" applyBorder="1" applyAlignment="1">
      <alignment horizontal="center" vertical="center" wrapText="1"/>
    </xf>
    <xf numFmtId="0" fontId="55" fillId="0" borderId="0" xfId="8" applyFont="1" applyAlignment="1">
      <alignment vertical="center" wrapText="1"/>
    </xf>
    <xf numFmtId="0" fontId="53" fillId="13" borderId="49" xfId="8" applyFont="1" applyFill="1" applyBorder="1" applyAlignment="1">
      <alignment vertical="center" textRotation="90" wrapText="1"/>
    </xf>
    <xf numFmtId="0" fontId="53" fillId="13" borderId="0" xfId="8" applyFont="1" applyFill="1" applyAlignment="1">
      <alignment vertical="center" textRotation="90" wrapText="1"/>
    </xf>
    <xf numFmtId="0" fontId="53" fillId="13" borderId="50" xfId="8" applyFont="1" applyFill="1" applyBorder="1" applyAlignment="1">
      <alignment vertical="center" textRotation="90" wrapText="1"/>
    </xf>
    <xf numFmtId="9" fontId="43" fillId="0" borderId="2" xfId="8" applyNumberFormat="1" applyFont="1" applyBorder="1" applyAlignment="1">
      <alignment horizontal="center" vertical="center" wrapText="1"/>
    </xf>
    <xf numFmtId="3" fontId="68" fillId="0" borderId="5" xfId="8" applyNumberFormat="1" applyFont="1" applyBorder="1" applyAlignment="1" applyProtection="1">
      <alignment horizontal="center" vertical="center" wrapText="1"/>
      <protection locked="0"/>
    </xf>
    <xf numFmtId="9" fontId="43" fillId="0" borderId="93" xfId="8" applyNumberFormat="1" applyFont="1" applyBorder="1" applyAlignment="1">
      <alignment horizontal="center" vertical="center" wrapText="1"/>
    </xf>
    <xf numFmtId="0" fontId="53" fillId="13" borderId="51" xfId="8" applyFont="1" applyFill="1" applyBorder="1" applyAlignment="1">
      <alignment vertical="center" textRotation="90" wrapText="1"/>
    </xf>
    <xf numFmtId="0" fontId="53" fillId="13" borderId="52" xfId="8" applyFont="1" applyFill="1" applyBorder="1" applyAlignment="1">
      <alignment vertical="center" textRotation="90" wrapText="1"/>
    </xf>
    <xf numFmtId="0" fontId="53" fillId="13" borderId="53" xfId="8" applyFont="1" applyFill="1" applyBorder="1" applyAlignment="1">
      <alignment vertical="center" textRotation="90" wrapText="1"/>
    </xf>
    <xf numFmtId="3" fontId="23" fillId="0" borderId="1" xfId="8" applyNumberFormat="1" applyFont="1" applyBorder="1" applyAlignment="1">
      <alignment horizontal="center" vertical="center" wrapText="1"/>
    </xf>
    <xf numFmtId="0" fontId="52" fillId="0" borderId="55" xfId="8" applyFont="1" applyBorder="1" applyAlignment="1" applyProtection="1">
      <alignment horizontal="justify" vertical="center" wrapText="1"/>
      <protection locked="0"/>
    </xf>
    <xf numFmtId="0" fontId="52" fillId="0" borderId="27" xfId="8" applyFont="1" applyBorder="1" applyAlignment="1" applyProtection="1">
      <alignment horizontal="justify" vertical="center" wrapText="1"/>
      <protection locked="0"/>
    </xf>
    <xf numFmtId="0" fontId="21" fillId="0" borderId="0" xfId="8" applyFont="1" applyAlignment="1" applyProtection="1">
      <alignment horizontal="justify" vertical="center" wrapText="1"/>
      <protection locked="0"/>
    </xf>
    <xf numFmtId="0" fontId="25" fillId="7" borderId="16" xfId="8" applyFont="1" applyFill="1" applyBorder="1" applyAlignment="1">
      <alignment vertical="center" wrapText="1"/>
    </xf>
    <xf numFmtId="0" fontId="25" fillId="7" borderId="35" xfId="8" applyFont="1" applyFill="1" applyBorder="1" applyAlignment="1">
      <alignment vertical="center" wrapText="1"/>
    </xf>
    <xf numFmtId="177" fontId="39" fillId="0" borderId="38" xfId="8" applyNumberFormat="1" applyFont="1" applyBorder="1" applyAlignment="1">
      <alignment horizontal="center" vertical="center" wrapText="1"/>
    </xf>
    <xf numFmtId="177" fontId="39" fillId="0" borderId="15" xfId="8" applyNumberFormat="1" applyFont="1" applyBorder="1" applyAlignment="1">
      <alignment horizontal="center" vertical="center" wrapText="1"/>
    </xf>
    <xf numFmtId="15" fontId="17" fillId="0" borderId="0" xfId="8" applyNumberFormat="1"/>
    <xf numFmtId="183" fontId="71" fillId="6" borderId="0" xfId="8" applyNumberFormat="1" applyFont="1" applyFill="1" applyAlignment="1">
      <alignment horizontal="left"/>
    </xf>
    <xf numFmtId="0" fontId="71" fillId="6" borderId="0" xfId="8" applyFont="1" applyFill="1"/>
    <xf numFmtId="0" fontId="18" fillId="9" borderId="37" xfId="8" applyFont="1" applyFill="1" applyBorder="1" applyAlignment="1">
      <alignment horizontal="center" vertical="center" wrapText="1"/>
    </xf>
    <xf numFmtId="0" fontId="18" fillId="10" borderId="38" xfId="8" applyFont="1" applyFill="1" applyBorder="1" applyAlignment="1">
      <alignment horizontal="center" vertical="center" wrapText="1"/>
    </xf>
    <xf numFmtId="0" fontId="18" fillId="11" borderId="15" xfId="8" applyFont="1" applyFill="1" applyBorder="1" applyAlignment="1">
      <alignment horizontal="center" vertical="center" wrapText="1"/>
    </xf>
    <xf numFmtId="0" fontId="18" fillId="2" borderId="35" xfId="8" applyFont="1" applyFill="1" applyBorder="1" applyAlignment="1">
      <alignment horizontal="center" vertical="center" wrapText="1"/>
    </xf>
    <xf numFmtId="0" fontId="21" fillId="3" borderId="37" xfId="8" applyFont="1" applyFill="1" applyBorder="1" applyAlignment="1">
      <alignment horizontal="center" vertical="center" wrapText="1"/>
    </xf>
    <xf numFmtId="0" fontId="18" fillId="2" borderId="12" xfId="8" applyFont="1" applyFill="1" applyBorder="1" applyAlignment="1">
      <alignment horizontal="center" vertical="center" wrapText="1"/>
    </xf>
    <xf numFmtId="0" fontId="19" fillId="0" borderId="0" xfId="8" applyFont="1"/>
    <xf numFmtId="0" fontId="17" fillId="4" borderId="0" xfId="8" applyFill="1"/>
    <xf numFmtId="0" fontId="17" fillId="0" borderId="73" xfId="8" applyBorder="1"/>
    <xf numFmtId="0" fontId="46" fillId="0" borderId="0" xfId="8" applyFont="1" applyAlignment="1">
      <alignment vertical="center" wrapText="1"/>
    </xf>
    <xf numFmtId="0" fontId="47" fillId="0" borderId="50" xfId="8" applyFont="1" applyBorder="1" applyAlignment="1">
      <alignment vertical="center" wrapText="1"/>
    </xf>
    <xf numFmtId="0" fontId="46" fillId="0" borderId="49" xfId="8" applyFont="1" applyBorder="1" applyAlignment="1">
      <alignment vertical="center"/>
    </xf>
    <xf numFmtId="0" fontId="71" fillId="0" borderId="0" xfId="8" applyFont="1"/>
    <xf numFmtId="0" fontId="71" fillId="0" borderId="49" xfId="8" applyFont="1" applyBorder="1"/>
    <xf numFmtId="0" fontId="71" fillId="0" borderId="50" xfId="8" applyFont="1" applyBorder="1"/>
    <xf numFmtId="0" fontId="46" fillId="0" borderId="49" xfId="8" applyFont="1" applyBorder="1" applyAlignment="1">
      <alignment horizontal="left" vertical="center" wrapText="1"/>
    </xf>
    <xf numFmtId="0" fontId="71" fillId="6" borderId="50" xfId="8" applyFont="1" applyFill="1" applyBorder="1"/>
    <xf numFmtId="0" fontId="47" fillId="0" borderId="0" xfId="8" applyFont="1" applyAlignment="1">
      <alignment vertical="center" wrapText="1"/>
    </xf>
    <xf numFmtId="0" fontId="49" fillId="13" borderId="0" xfId="8" applyFont="1" applyFill="1" applyAlignment="1">
      <alignment horizontal="right" vertical="center" wrapText="1"/>
    </xf>
    <xf numFmtId="0" fontId="49" fillId="13" borderId="0" xfId="8" applyFont="1" applyFill="1" applyAlignment="1">
      <alignment horizontal="left" vertical="center" wrapText="1"/>
    </xf>
    <xf numFmtId="0" fontId="71" fillId="0" borderId="0" xfId="8" applyFont="1" applyAlignment="1">
      <alignment horizontal="left"/>
    </xf>
    <xf numFmtId="0" fontId="17" fillId="4" borderId="0" xfId="8" applyFill="1" applyAlignment="1">
      <alignment vertical="center"/>
    </xf>
    <xf numFmtId="0" fontId="49" fillId="0" borderId="49" xfId="8" applyFont="1" applyBorder="1" applyAlignment="1">
      <alignment horizontal="center" vertical="center" wrapText="1"/>
    </xf>
    <xf numFmtId="0" fontId="49" fillId="13" borderId="2" xfId="8" applyFont="1" applyFill="1" applyBorder="1" applyAlignment="1">
      <alignment horizontal="center" vertical="center" wrapText="1"/>
    </xf>
    <xf numFmtId="0" fontId="49" fillId="0" borderId="0" xfId="8" applyFont="1" applyAlignment="1">
      <alignment horizontal="center" vertical="center" wrapText="1"/>
    </xf>
    <xf numFmtId="0" fontId="49" fillId="0" borderId="50" xfId="8" applyFont="1" applyBorder="1" applyAlignment="1">
      <alignment horizontal="center" vertical="center" wrapText="1"/>
    </xf>
    <xf numFmtId="0" fontId="49" fillId="0" borderId="49" xfId="8" applyFont="1" applyBorder="1" applyAlignment="1">
      <alignment horizontal="center" wrapText="1"/>
    </xf>
    <xf numFmtId="0" fontId="83" fillId="14" borderId="2" xfId="8" applyFont="1" applyFill="1" applyBorder="1" applyAlignment="1">
      <alignment horizontal="center" wrapText="1"/>
    </xf>
    <xf numFmtId="0" fontId="49" fillId="0" borderId="0" xfId="8" applyFont="1" applyAlignment="1">
      <alignment horizontal="center" wrapText="1"/>
    </xf>
    <xf numFmtId="0" fontId="49" fillId="0" borderId="50" xfId="8" applyFont="1" applyBorder="1" applyAlignment="1">
      <alignment horizontal="center" wrapText="1"/>
    </xf>
    <xf numFmtId="0" fontId="49" fillId="14" borderId="2" xfId="8" applyFont="1" applyFill="1" applyBorder="1" applyAlignment="1">
      <alignment horizontal="center" wrapText="1"/>
    </xf>
    <xf numFmtId="0" fontId="49" fillId="0" borderId="49" xfId="8" applyFont="1" applyBorder="1" applyAlignment="1">
      <alignment wrapText="1"/>
    </xf>
    <xf numFmtId="0" fontId="83" fillId="0" borderId="0" xfId="8" applyFont="1" applyAlignment="1">
      <alignment wrapText="1"/>
    </xf>
    <xf numFmtId="0" fontId="83" fillId="0" borderId="50" xfId="8" applyFont="1" applyBorder="1" applyAlignment="1">
      <alignment wrapText="1"/>
    </xf>
    <xf numFmtId="0" fontId="18" fillId="13" borderId="2" xfId="8" applyFont="1" applyFill="1" applyBorder="1" applyAlignment="1">
      <alignment horizontal="center" vertical="center"/>
    </xf>
    <xf numFmtId="0" fontId="50" fillId="13" borderId="2" xfId="8" applyFont="1" applyFill="1" applyBorder="1" applyAlignment="1">
      <alignment horizontal="center" vertical="center"/>
    </xf>
    <xf numFmtId="0" fontId="17" fillId="6" borderId="50" xfId="8" applyFill="1" applyBorder="1"/>
    <xf numFmtId="0" fontId="74" fillId="6" borderId="49" xfId="8" applyFont="1" applyFill="1" applyBorder="1"/>
    <xf numFmtId="0" fontId="48" fillId="0" borderId="30" xfId="8" applyFont="1" applyBorder="1" applyAlignment="1">
      <alignment wrapText="1"/>
    </xf>
    <xf numFmtId="0" fontId="46" fillId="0" borderId="59" xfId="8" applyFont="1" applyBorder="1" applyAlignment="1">
      <alignment vertical="center" wrapText="1"/>
    </xf>
    <xf numFmtId="0" fontId="47" fillId="0" borderId="59" xfId="8" applyFont="1" applyBorder="1" applyAlignment="1">
      <alignment vertical="center" wrapText="1"/>
    </xf>
    <xf numFmtId="0" fontId="47" fillId="0" borderId="34" xfId="8" applyFont="1" applyBorder="1" applyAlignment="1">
      <alignment vertical="center" wrapText="1"/>
    </xf>
    <xf numFmtId="0" fontId="19" fillId="0" borderId="49" xfId="8" applyFont="1" applyBorder="1" applyAlignment="1">
      <alignment vertical="center" wrapText="1"/>
    </xf>
    <xf numFmtId="0" fontId="67" fillId="6" borderId="100" xfId="8" applyFont="1" applyFill="1" applyBorder="1" applyAlignment="1" applyProtection="1">
      <alignment vertical="center"/>
      <protection locked="0"/>
    </xf>
    <xf numFmtId="15" fontId="73" fillId="14" borderId="97" xfId="8" applyNumberFormat="1" applyFont="1" applyFill="1" applyBorder="1" applyAlignment="1" applyProtection="1">
      <alignment horizontal="center" vertical="center"/>
      <protection locked="0"/>
    </xf>
    <xf numFmtId="0" fontId="73" fillId="6" borderId="98" xfId="8" applyFont="1" applyFill="1" applyBorder="1" applyAlignment="1" applyProtection="1">
      <alignment vertical="center"/>
      <protection locked="0"/>
    </xf>
    <xf numFmtId="0" fontId="17" fillId="6" borderId="0" xfId="8" applyFill="1" applyAlignment="1">
      <alignment vertical="center"/>
    </xf>
    <xf numFmtId="0" fontId="73" fillId="6" borderId="0" xfId="8" applyFont="1" applyFill="1" applyAlignment="1" applyProtection="1">
      <alignment vertical="center"/>
      <protection locked="0"/>
    </xf>
    <xf numFmtId="0" fontId="17" fillId="0" borderId="50" xfId="8" applyBorder="1" applyAlignment="1">
      <alignment vertical="center"/>
    </xf>
    <xf numFmtId="0" fontId="51" fillId="13" borderId="0" xfId="8" applyFont="1" applyFill="1" applyAlignment="1">
      <alignment horizontal="center" vertical="center" wrapText="1"/>
    </xf>
    <xf numFmtId="0" fontId="46" fillId="6" borderId="0" xfId="8" applyFont="1" applyFill="1" applyAlignment="1">
      <alignment vertical="center" wrapText="1"/>
    </xf>
    <xf numFmtId="0" fontId="50" fillId="13" borderId="7" xfId="8" applyFont="1" applyFill="1" applyBorder="1" applyAlignment="1">
      <alignment horizontal="center" vertical="center"/>
    </xf>
    <xf numFmtId="0" fontId="19" fillId="13" borderId="7" xfId="8" applyFont="1" applyFill="1" applyBorder="1" applyAlignment="1">
      <alignment horizontal="center" vertical="center"/>
    </xf>
    <xf numFmtId="0" fontId="18" fillId="13" borderId="9" xfId="8" applyFont="1" applyFill="1" applyBorder="1" applyAlignment="1">
      <alignment horizontal="center" vertical="center" wrapText="1"/>
    </xf>
    <xf numFmtId="0" fontId="52" fillId="14" borderId="70" xfId="8" applyFont="1" applyFill="1" applyBorder="1" applyAlignment="1">
      <alignment horizontal="justify" vertical="center" wrapText="1"/>
    </xf>
    <xf numFmtId="0" fontId="52" fillId="14" borderId="70" xfId="8" applyFont="1" applyFill="1" applyBorder="1" applyAlignment="1">
      <alignment horizontal="left" vertical="center" wrapText="1"/>
    </xf>
    <xf numFmtId="173" fontId="52" fillId="14" borderId="70" xfId="8" applyNumberFormat="1" applyFont="1" applyFill="1" applyBorder="1" applyAlignment="1">
      <alignment horizontal="center" vertical="center"/>
    </xf>
    <xf numFmtId="173" fontId="52" fillId="0" borderId="70" xfId="8" applyNumberFormat="1" applyFont="1" applyBorder="1" applyAlignment="1">
      <alignment vertical="center"/>
    </xf>
    <xf numFmtId="173" fontId="52" fillId="14" borderId="70" xfId="8" applyNumberFormat="1" applyFont="1" applyFill="1" applyBorder="1" applyAlignment="1">
      <alignment vertical="center"/>
    </xf>
    <xf numFmtId="9" fontId="52" fillId="14" borderId="63" xfId="7" applyFont="1" applyFill="1" applyBorder="1" applyAlignment="1" applyProtection="1">
      <alignment horizontal="center" vertical="center"/>
    </xf>
    <xf numFmtId="0" fontId="52" fillId="14" borderId="2" xfId="8" applyFont="1" applyFill="1" applyBorder="1" applyAlignment="1">
      <alignment horizontal="justify" vertical="center" wrapText="1"/>
    </xf>
    <xf numFmtId="0" fontId="52" fillId="14" borderId="2" xfId="8" applyFont="1" applyFill="1" applyBorder="1" applyAlignment="1">
      <alignment horizontal="left" vertical="center" wrapText="1"/>
    </xf>
    <xf numFmtId="173" fontId="52" fillId="14" borderId="2" xfId="8" applyNumberFormat="1" applyFont="1" applyFill="1" applyBorder="1" applyAlignment="1">
      <alignment horizontal="center" vertical="center"/>
    </xf>
    <xf numFmtId="173" fontId="52" fillId="0" borderId="2" xfId="8" applyNumberFormat="1" applyFont="1" applyBorder="1" applyAlignment="1">
      <alignment vertical="center"/>
    </xf>
    <xf numFmtId="173" fontId="52" fillId="14" borderId="2" xfId="8" applyNumberFormat="1" applyFont="1" applyFill="1" applyBorder="1" applyAlignment="1">
      <alignment vertical="center"/>
    </xf>
    <xf numFmtId="0" fontId="52" fillId="14" borderId="11" xfId="8" applyFont="1" applyFill="1" applyBorder="1" applyAlignment="1">
      <alignment horizontal="justify" vertical="center" wrapText="1"/>
    </xf>
    <xf numFmtId="0" fontId="52" fillId="14" borderId="11" xfId="8" applyFont="1" applyFill="1" applyBorder="1" applyAlignment="1">
      <alignment horizontal="left" vertical="center" wrapText="1"/>
    </xf>
    <xf numFmtId="173" fontId="52" fillId="14" borderId="11" xfId="8" applyNumberFormat="1" applyFont="1" applyFill="1" applyBorder="1" applyAlignment="1">
      <alignment horizontal="center" vertical="center"/>
    </xf>
    <xf numFmtId="173" fontId="52" fillId="0" borderId="11" xfId="8" applyNumberFormat="1" applyFont="1" applyBorder="1" applyAlignment="1">
      <alignment vertical="center"/>
    </xf>
    <xf numFmtId="173" fontId="52" fillId="0" borderId="7" xfId="8" applyNumberFormat="1" applyFont="1" applyBorder="1" applyAlignment="1">
      <alignment vertical="center"/>
    </xf>
    <xf numFmtId="173" fontId="52" fillId="14" borderId="11" xfId="8" applyNumberFormat="1" applyFont="1" applyFill="1" applyBorder="1" applyAlignment="1">
      <alignment vertical="center"/>
    </xf>
    <xf numFmtId="9" fontId="52" fillId="14" borderId="9" xfId="7" applyFont="1" applyFill="1" applyBorder="1" applyAlignment="1" applyProtection="1">
      <alignment horizontal="center" vertical="center"/>
    </xf>
    <xf numFmtId="0" fontId="52" fillId="14" borderId="22" xfId="8" applyFont="1" applyFill="1" applyBorder="1" applyAlignment="1">
      <alignment horizontal="justify" vertical="center" wrapText="1"/>
    </xf>
    <xf numFmtId="0" fontId="52" fillId="14" borderId="22" xfId="8" applyFont="1" applyFill="1" applyBorder="1" applyAlignment="1">
      <alignment horizontal="left" vertical="center" wrapText="1"/>
    </xf>
    <xf numFmtId="173" fontId="52" fillId="14" borderId="22" xfId="8" applyNumberFormat="1" applyFont="1" applyFill="1" applyBorder="1" applyAlignment="1">
      <alignment horizontal="center" vertical="center"/>
    </xf>
    <xf numFmtId="173" fontId="52" fillId="0" borderId="22" xfId="8" applyNumberFormat="1" applyFont="1" applyBorder="1" applyAlignment="1">
      <alignment vertical="center"/>
    </xf>
    <xf numFmtId="173" fontId="52" fillId="14" borderId="22" xfId="8" applyNumberFormat="1" applyFont="1" applyFill="1" applyBorder="1" applyAlignment="1">
      <alignment vertical="center"/>
    </xf>
    <xf numFmtId="0" fontId="52" fillId="14" borderId="7" xfId="8" applyFont="1" applyFill="1" applyBorder="1" applyAlignment="1">
      <alignment horizontal="justify" vertical="center" wrapText="1"/>
    </xf>
    <xf numFmtId="0" fontId="52" fillId="14" borderId="7" xfId="8" applyFont="1" applyFill="1" applyBorder="1" applyAlignment="1">
      <alignment horizontal="left" vertical="center" wrapText="1"/>
    </xf>
    <xf numFmtId="173" fontId="52" fillId="14" borderId="7" xfId="8" applyNumberFormat="1" applyFont="1" applyFill="1" applyBorder="1" applyAlignment="1">
      <alignment horizontal="center" vertical="center"/>
    </xf>
    <xf numFmtId="173" fontId="52" fillId="14" borderId="7" xfId="8" applyNumberFormat="1" applyFont="1" applyFill="1" applyBorder="1" applyAlignment="1">
      <alignment vertical="center"/>
    </xf>
    <xf numFmtId="0" fontId="17" fillId="6" borderId="73" xfId="8" applyFill="1" applyBorder="1"/>
    <xf numFmtId="0" fontId="17" fillId="6" borderId="74" xfId="8" applyFill="1" applyBorder="1"/>
    <xf numFmtId="0" fontId="17" fillId="6" borderId="75" xfId="8" applyFill="1" applyBorder="1"/>
    <xf numFmtId="0" fontId="19" fillId="6" borderId="49" xfId="8" applyFont="1" applyFill="1" applyBorder="1"/>
    <xf numFmtId="0" fontId="48" fillId="0" borderId="48" xfId="8" applyFont="1" applyBorder="1" applyAlignment="1">
      <alignment horizontal="center" wrapText="1"/>
    </xf>
    <xf numFmtId="0" fontId="48" fillId="0" borderId="49" xfId="8" applyFont="1" applyBorder="1" applyAlignment="1">
      <alignment wrapText="1"/>
    </xf>
    <xf numFmtId="0" fontId="46" fillId="0" borderId="0" xfId="8" applyFont="1" applyAlignment="1">
      <alignment horizontal="left" vertical="center" wrapText="1"/>
    </xf>
    <xf numFmtId="0" fontId="46" fillId="0" borderId="50" xfId="8" applyFont="1" applyBorder="1" applyAlignment="1">
      <alignment horizontal="left" vertical="center" wrapText="1"/>
    </xf>
    <xf numFmtId="0" fontId="67" fillId="6" borderId="49" xfId="8" applyFont="1" applyFill="1" applyBorder="1" applyAlignment="1" applyProtection="1">
      <alignment horizontal="right" vertical="center"/>
      <protection locked="0"/>
    </xf>
    <xf numFmtId="15" fontId="73" fillId="14" borderId="0" xfId="8" applyNumberFormat="1" applyFont="1" applyFill="1" applyAlignment="1" applyProtection="1">
      <alignment horizontal="center"/>
      <protection locked="0"/>
    </xf>
    <xf numFmtId="0" fontId="46" fillId="0" borderId="0" xfId="8" applyFont="1" applyProtection="1">
      <protection locked="0"/>
    </xf>
    <xf numFmtId="0" fontId="73" fillId="6" borderId="0" xfId="8" applyFont="1" applyFill="1" applyProtection="1">
      <protection locked="0"/>
    </xf>
    <xf numFmtId="0" fontId="46" fillId="0" borderId="49" xfId="8" applyFont="1" applyBorder="1" applyAlignment="1">
      <alignment horizontal="right" vertical="center" wrapText="1"/>
    </xf>
    <xf numFmtId="0" fontId="46" fillId="0" borderId="0" xfId="8" applyFont="1" applyAlignment="1">
      <alignment horizontal="left" vertical="center"/>
    </xf>
    <xf numFmtId="0" fontId="46" fillId="0" borderId="0" xfId="8" applyFont="1" applyAlignment="1">
      <alignment horizontal="center" vertical="center" wrapText="1"/>
    </xf>
    <xf numFmtId="0" fontId="47" fillId="0" borderId="0" xfId="8" applyFont="1" applyAlignment="1">
      <alignment horizontal="center" vertical="center" wrapText="1"/>
    </xf>
    <xf numFmtId="0" fontId="47" fillId="0" borderId="50" xfId="8" applyFont="1" applyBorder="1" applyAlignment="1">
      <alignment horizontal="center" vertical="center" wrapText="1"/>
    </xf>
    <xf numFmtId="0" fontId="19" fillId="13" borderId="70" xfId="8" applyFont="1" applyFill="1" applyBorder="1" applyAlignment="1">
      <alignment horizontal="center" vertical="center"/>
    </xf>
    <xf numFmtId="0" fontId="18" fillId="13" borderId="63" xfId="8" applyFont="1" applyFill="1" applyBorder="1" applyAlignment="1">
      <alignment horizontal="center" vertical="center" wrapText="1"/>
    </xf>
    <xf numFmtId="181" fontId="52" fillId="16" borderId="2" xfId="8" applyNumberFormat="1" applyFont="1" applyFill="1" applyBorder="1" applyAlignment="1">
      <alignment horizontal="center" vertical="center"/>
    </xf>
    <xf numFmtId="181" fontId="79" fillId="16" borderId="2" xfId="8" applyNumberFormat="1" applyFont="1" applyFill="1" applyBorder="1" applyAlignment="1">
      <alignment vertical="center"/>
    </xf>
    <xf numFmtId="181" fontId="80" fillId="16" borderId="2" xfId="8" applyNumberFormat="1" applyFont="1" applyFill="1" applyBorder="1" applyAlignment="1">
      <alignment vertical="center"/>
    </xf>
    <xf numFmtId="0" fontId="52" fillId="6" borderId="4" xfId="8" applyFont="1" applyFill="1" applyBorder="1" applyAlignment="1">
      <alignment vertical="center"/>
    </xf>
    <xf numFmtId="181" fontId="52" fillId="0" borderId="2" xfId="8" applyNumberFormat="1" applyFont="1" applyBorder="1" applyAlignment="1">
      <alignment horizontal="center" vertical="center"/>
    </xf>
    <xf numFmtId="181" fontId="52" fillId="0" borderId="2" xfId="8" applyNumberFormat="1" applyFont="1" applyBorder="1" applyAlignment="1" applyProtection="1">
      <alignment vertical="center"/>
      <protection locked="0"/>
    </xf>
    <xf numFmtId="181" fontId="50" fillId="0" borderId="2" xfId="8" applyNumberFormat="1" applyFont="1" applyBorder="1" applyAlignment="1">
      <alignment vertical="center"/>
    </xf>
    <xf numFmtId="181" fontId="52" fillId="0" borderId="2" xfId="8" applyNumberFormat="1" applyFont="1" applyBorder="1" applyAlignment="1">
      <alignment vertical="center"/>
    </xf>
    <xf numFmtId="181" fontId="52" fillId="0" borderId="11" xfId="8" applyNumberFormat="1" applyFont="1" applyBorder="1" applyAlignment="1">
      <alignment horizontal="center" vertical="center"/>
    </xf>
    <xf numFmtId="181" fontId="50" fillId="0" borderId="11" xfId="8" applyNumberFormat="1" applyFont="1" applyBorder="1" applyAlignment="1">
      <alignment vertical="center"/>
    </xf>
    <xf numFmtId="181" fontId="52" fillId="16" borderId="22" xfId="8" applyNumberFormat="1" applyFont="1" applyFill="1" applyBorder="1" applyAlignment="1">
      <alignment horizontal="center" vertical="center"/>
    </xf>
    <xf numFmtId="181" fontId="79" fillId="16" borderId="22" xfId="8" applyNumberFormat="1" applyFont="1" applyFill="1" applyBorder="1" applyAlignment="1">
      <alignment vertical="center"/>
    </xf>
    <xf numFmtId="181" fontId="80" fillId="16" borderId="22" xfId="8" applyNumberFormat="1" applyFont="1" applyFill="1" applyBorder="1" applyAlignment="1">
      <alignment vertical="center"/>
    </xf>
    <xf numFmtId="0" fontId="52" fillId="6" borderId="23" xfId="8" applyFont="1" applyFill="1" applyBorder="1" applyAlignment="1">
      <alignment vertical="center"/>
    </xf>
    <xf numFmtId="181" fontId="52" fillId="0" borderId="7" xfId="8" applyNumberFormat="1" applyFont="1" applyBorder="1" applyAlignment="1">
      <alignment horizontal="center" vertical="center"/>
    </xf>
    <xf numFmtId="181" fontId="52" fillId="0" borderId="7" xfId="8" applyNumberFormat="1" applyFont="1" applyBorder="1" applyAlignment="1">
      <alignment vertical="center"/>
    </xf>
    <xf numFmtId="181" fontId="50" fillId="0" borderId="7" xfId="8" applyNumberFormat="1" applyFont="1" applyBorder="1" applyAlignment="1">
      <alignment vertical="center"/>
    </xf>
    <xf numFmtId="0" fontId="47" fillId="4" borderId="0" xfId="8" applyFont="1" applyFill="1" applyAlignment="1">
      <alignment vertical="center" wrapText="1"/>
    </xf>
    <xf numFmtId="0" fontId="47" fillId="4" borderId="0" xfId="8" applyFont="1" applyFill="1" applyAlignment="1">
      <alignment horizontal="left" vertical="center" wrapText="1"/>
    </xf>
    <xf numFmtId="0" fontId="47" fillId="4" borderId="0" xfId="8" applyFont="1" applyFill="1"/>
    <xf numFmtId="0" fontId="47" fillId="0" borderId="30" xfId="8" applyFont="1" applyBorder="1" applyAlignment="1">
      <alignment vertical="center" wrapText="1"/>
    </xf>
    <xf numFmtId="0" fontId="66" fillId="0" borderId="59" xfId="8" applyFont="1" applyBorder="1" applyAlignment="1">
      <alignment vertical="center" wrapText="1"/>
    </xf>
    <xf numFmtId="0" fontId="47" fillId="0" borderId="0" xfId="8" applyFont="1"/>
    <xf numFmtId="0" fontId="66" fillId="0" borderId="49" xfId="8" applyFont="1" applyBorder="1" applyAlignment="1">
      <alignment horizontal="left" vertical="center" wrapText="1"/>
    </xf>
    <xf numFmtId="0" fontId="47" fillId="0" borderId="49" xfId="8" applyFont="1" applyBorder="1" applyAlignment="1">
      <alignment horizontal="left"/>
    </xf>
    <xf numFmtId="0" fontId="66" fillId="0" borderId="0" xfId="8" applyFont="1" applyAlignment="1">
      <alignment vertical="center" wrapText="1"/>
    </xf>
    <xf numFmtId="0" fontId="17" fillId="0" borderId="50" xfId="8" applyBorder="1" applyAlignment="1">
      <alignment vertical="center" wrapText="1"/>
    </xf>
    <xf numFmtId="0" fontId="47" fillId="0" borderId="49" xfId="8" applyFont="1" applyBorder="1"/>
    <xf numFmtId="0" fontId="47" fillId="0" borderId="50" xfId="8" applyFont="1" applyBorder="1"/>
    <xf numFmtId="0" fontId="66" fillId="13" borderId="11" xfId="8" applyFont="1" applyFill="1" applyBorder="1" applyAlignment="1">
      <alignment horizontal="center" vertical="center" wrapText="1"/>
    </xf>
    <xf numFmtId="0" fontId="66" fillId="13" borderId="32" xfId="8" applyFont="1" applyFill="1" applyBorder="1" applyAlignment="1">
      <alignment horizontal="center" vertical="center" wrapText="1"/>
    </xf>
    <xf numFmtId="0" fontId="81" fillId="16" borderId="22" xfId="8" applyFont="1" applyFill="1" applyBorder="1" applyAlignment="1">
      <alignment horizontal="center" vertical="center"/>
    </xf>
    <xf numFmtId="185" fontId="81" fillId="16" borderId="22" xfId="6" applyNumberFormat="1" applyFont="1" applyFill="1" applyBorder="1"/>
    <xf numFmtId="185" fontId="81" fillId="16" borderId="23" xfId="6" applyNumberFormat="1" applyFont="1" applyFill="1" applyBorder="1"/>
    <xf numFmtId="0" fontId="47" fillId="6" borderId="2" xfId="8" applyFont="1" applyFill="1" applyBorder="1" applyAlignment="1">
      <alignment horizontal="center" vertical="center"/>
    </xf>
    <xf numFmtId="185" fontId="47" fillId="0" borderId="2" xfId="6" applyNumberFormat="1" applyFont="1" applyBorder="1"/>
    <xf numFmtId="185" fontId="47" fillId="0" borderId="4" xfId="6" applyNumberFormat="1" applyFont="1" applyBorder="1"/>
    <xf numFmtId="0" fontId="47" fillId="6" borderId="11" xfId="8" applyFont="1" applyFill="1" applyBorder="1" applyAlignment="1">
      <alignment horizontal="center" vertical="center"/>
    </xf>
    <xf numFmtId="185" fontId="47" fillId="0" borderId="32" xfId="6" applyNumberFormat="1" applyFont="1" applyBorder="1"/>
    <xf numFmtId="185" fontId="84" fillId="16" borderId="22" xfId="6" applyNumberFormat="1" applyFont="1" applyFill="1" applyBorder="1" applyAlignment="1">
      <alignment vertical="center"/>
    </xf>
    <xf numFmtId="185" fontId="84" fillId="16" borderId="23" xfId="6" applyNumberFormat="1" applyFont="1" applyFill="1" applyBorder="1" applyAlignment="1">
      <alignment vertical="center"/>
    </xf>
    <xf numFmtId="0" fontId="47" fillId="4" borderId="0" xfId="8" applyFont="1" applyFill="1" applyAlignment="1">
      <alignment vertical="center"/>
    </xf>
    <xf numFmtId="185" fontId="66" fillId="0" borderId="2" xfId="6" applyNumberFormat="1" applyFont="1" applyBorder="1" applyAlignment="1">
      <alignment vertical="center"/>
    </xf>
    <xf numFmtId="185" fontId="66" fillId="0" borderId="27" xfId="6" applyNumberFormat="1" applyFont="1" applyBorder="1" applyAlignment="1">
      <alignment vertical="center"/>
    </xf>
    <xf numFmtId="185" fontId="66" fillId="0" borderId="7" xfId="6" applyNumberFormat="1" applyFont="1" applyBorder="1" applyAlignment="1">
      <alignment vertical="center"/>
    </xf>
    <xf numFmtId="185" fontId="66" fillId="0" borderId="54" xfId="6" applyNumberFormat="1" applyFont="1" applyBorder="1" applyAlignment="1">
      <alignment vertical="center"/>
    </xf>
    <xf numFmtId="0" fontId="66" fillId="6" borderId="13" xfId="8" applyFont="1" applyFill="1" applyBorder="1" applyAlignment="1">
      <alignment vertical="center" wrapText="1"/>
    </xf>
    <xf numFmtId="0" fontId="47" fillId="6" borderId="16" xfId="8" applyFont="1" applyFill="1" applyBorder="1" applyAlignment="1">
      <alignment vertical="center" wrapText="1"/>
    </xf>
    <xf numFmtId="0" fontId="47" fillId="6" borderId="16" xfId="8" applyFont="1" applyFill="1" applyBorder="1" applyAlignment="1">
      <alignment horizontal="left" vertical="center" wrapText="1"/>
    </xf>
    <xf numFmtId="0" fontId="47" fillId="6" borderId="35" xfId="8" applyFont="1" applyFill="1" applyBorder="1" applyAlignment="1">
      <alignment vertical="center" wrapText="1"/>
    </xf>
    <xf numFmtId="0" fontId="47" fillId="0" borderId="0" xfId="8" applyFont="1" applyAlignment="1">
      <alignment horizontal="left" vertical="center" wrapText="1"/>
    </xf>
    <xf numFmtId="0" fontId="21" fillId="0" borderId="49" xfId="8" applyFont="1" applyBorder="1" applyAlignment="1">
      <alignment horizontal="center" vertical="center" wrapText="1"/>
    </xf>
    <xf numFmtId="0" fontId="21" fillId="0" borderId="0" xfId="8" applyFont="1" applyAlignment="1">
      <alignment horizontal="center" vertical="center" wrapText="1"/>
    </xf>
    <xf numFmtId="0" fontId="21" fillId="0" borderId="50" xfId="8" applyFont="1" applyBorder="1" applyAlignment="1">
      <alignment horizontal="center" vertical="center" wrapText="1"/>
    </xf>
    <xf numFmtId="15" fontId="46" fillId="14" borderId="0" xfId="8" applyNumberFormat="1" applyFont="1" applyFill="1" applyAlignment="1">
      <alignment horizontal="left" vertical="center" wrapText="1"/>
    </xf>
    <xf numFmtId="173" fontId="52" fillId="14" borderId="81" xfId="8" applyNumberFormat="1" applyFont="1" applyFill="1" applyBorder="1" applyAlignment="1">
      <alignment horizontal="center" vertical="center"/>
    </xf>
    <xf numFmtId="3" fontId="33" fillId="6" borderId="25" xfId="0" applyNumberFormat="1" applyFont="1" applyFill="1" applyBorder="1" applyAlignment="1">
      <alignment horizontal="center" vertical="center"/>
    </xf>
    <xf numFmtId="3" fontId="30" fillId="6" borderId="2" xfId="0" applyNumberFormat="1" applyFont="1" applyFill="1" applyBorder="1" applyAlignment="1">
      <alignment vertical="center"/>
    </xf>
    <xf numFmtId="3" fontId="24" fillId="6" borderId="2" xfId="0" applyNumberFormat="1" applyFont="1" applyFill="1" applyBorder="1" applyAlignment="1">
      <alignment vertical="center"/>
    </xf>
    <xf numFmtId="3" fontId="99" fillId="18" borderId="25" xfId="9" applyNumberFormat="1" applyFont="1" applyBorder="1" applyAlignment="1" applyProtection="1">
      <alignment horizontal="center" vertical="center"/>
    </xf>
    <xf numFmtId="0" fontId="18" fillId="0" borderId="1" xfId="8" applyFont="1" applyBorder="1" applyAlignment="1">
      <alignment horizontal="center" vertical="center" wrapText="1"/>
    </xf>
    <xf numFmtId="0" fontId="18" fillId="0" borderId="2" xfId="8" applyFont="1" applyBorder="1" applyAlignment="1">
      <alignment horizontal="center" vertical="center" wrapText="1"/>
    </xf>
    <xf numFmtId="0" fontId="18" fillId="0" borderId="4" xfId="8" applyFont="1" applyBorder="1" applyAlignment="1">
      <alignment horizontal="center" vertical="center" wrapText="1"/>
    </xf>
    <xf numFmtId="0" fontId="18" fillId="0" borderId="76" xfId="8" applyFont="1" applyBorder="1" applyAlignment="1">
      <alignment horizontal="center" vertical="center" wrapText="1"/>
    </xf>
    <xf numFmtId="0" fontId="18" fillId="0" borderId="93" xfId="8" applyFont="1" applyBorder="1" applyAlignment="1">
      <alignment horizontal="center" vertical="center" wrapText="1"/>
    </xf>
    <xf numFmtId="0" fontId="18" fillId="0" borderId="64" xfId="8" applyFont="1" applyBorder="1" applyAlignment="1">
      <alignment horizontal="center" vertical="center" wrapText="1"/>
    </xf>
    <xf numFmtId="0" fontId="18" fillId="0" borderId="48" xfId="8" applyFont="1" applyBorder="1" applyAlignment="1">
      <alignment horizontal="center" vertical="center" wrapText="1"/>
    </xf>
    <xf numFmtId="0" fontId="18" fillId="0" borderId="70" xfId="8" applyFont="1" applyBorder="1" applyAlignment="1">
      <alignment horizontal="center" vertical="center" wrapText="1"/>
    </xf>
    <xf numFmtId="0" fontId="18" fillId="0" borderId="63" xfId="8" applyFont="1" applyBorder="1" applyAlignment="1">
      <alignment horizontal="center" vertical="center" wrapText="1"/>
    </xf>
    <xf numFmtId="0" fontId="18" fillId="0" borderId="3" xfId="8" applyFont="1" applyBorder="1" applyAlignment="1">
      <alignment horizontal="center" vertical="center" wrapText="1"/>
    </xf>
    <xf numFmtId="0" fontId="40" fillId="13" borderId="53" xfId="0" applyFont="1" applyFill="1" applyBorder="1" applyAlignment="1">
      <alignment horizontal="center" vertical="center" wrapText="1"/>
    </xf>
    <xf numFmtId="0" fontId="60" fillId="0" borderId="51" xfId="0" applyFont="1" applyBorder="1" applyAlignment="1">
      <alignment horizontal="right" vertical="center" wrapText="1"/>
    </xf>
    <xf numFmtId="0" fontId="60" fillId="0" borderId="52" xfId="0" applyFont="1" applyBorder="1" applyAlignment="1">
      <alignment horizontal="left" vertical="center" wrapText="1"/>
    </xf>
    <xf numFmtId="0" fontId="21" fillId="0" borderId="2" xfId="0" applyFont="1" applyBorder="1" applyAlignment="1">
      <alignment vertical="center"/>
    </xf>
    <xf numFmtId="1" fontId="68" fillId="0" borderId="2" xfId="0" applyNumberFormat="1" applyFont="1" applyBorder="1" applyAlignment="1" applyProtection="1">
      <alignment horizontal="center" vertical="center"/>
      <protection locked="0"/>
    </xf>
    <xf numFmtId="0" fontId="104" fillId="0" borderId="0" xfId="0" applyFont="1" applyAlignment="1">
      <alignment vertical="center"/>
    </xf>
    <xf numFmtId="0" fontId="86" fillId="7" borderId="10" xfId="0" applyFont="1" applyFill="1" applyBorder="1" applyAlignment="1">
      <alignment vertical="center" wrapText="1"/>
    </xf>
    <xf numFmtId="0" fontId="40" fillId="0" borderId="53" xfId="0" applyFont="1" applyBorder="1" applyAlignment="1">
      <alignment horizontal="center" vertical="center"/>
    </xf>
    <xf numFmtId="0" fontId="86" fillId="0" borderId="21" xfId="0" applyFont="1" applyBorder="1" applyAlignment="1">
      <alignment horizontal="center" vertical="center"/>
    </xf>
    <xf numFmtId="0" fontId="86" fillId="0" borderId="22" xfId="0" applyFont="1" applyBorder="1" applyAlignment="1">
      <alignment horizontal="justify" vertical="center" wrapText="1"/>
    </xf>
    <xf numFmtId="0" fontId="40" fillId="0" borderId="24" xfId="0" applyFont="1" applyBorder="1" applyAlignment="1" applyProtection="1">
      <alignment horizontal="center" vertical="center"/>
      <protection locked="0"/>
    </xf>
    <xf numFmtId="0" fontId="86" fillId="0" borderId="58" xfId="0" applyFont="1" applyBorder="1" applyAlignment="1">
      <alignment horizontal="center" vertical="center" wrapText="1"/>
    </xf>
    <xf numFmtId="0" fontId="40" fillId="0" borderId="9" xfId="0" applyFont="1" applyBorder="1" applyAlignment="1" applyProtection="1">
      <alignment horizontal="center" vertical="center"/>
      <protection locked="0"/>
    </xf>
    <xf numFmtId="0" fontId="85" fillId="13" borderId="58" xfId="0" applyFont="1" applyFill="1" applyBorder="1" applyAlignment="1">
      <alignment horizontal="center" vertical="center"/>
    </xf>
    <xf numFmtId="0" fontId="24" fillId="19" borderId="0" xfId="0" applyFont="1" applyFill="1" applyAlignment="1" applyProtection="1">
      <alignment horizontal="center" vertical="center"/>
      <protection locked="0"/>
    </xf>
    <xf numFmtId="0" fontId="85" fillId="19" borderId="0" xfId="0" applyFont="1" applyFill="1" applyAlignment="1" applyProtection="1">
      <alignment horizontal="center" vertical="center" wrapText="1"/>
      <protection locked="0"/>
    </xf>
    <xf numFmtId="0" fontId="106" fillId="0" borderId="0" xfId="0" applyFont="1" applyAlignment="1">
      <alignment horizontal="center" vertical="center" wrapText="1"/>
    </xf>
    <xf numFmtId="0" fontId="40" fillId="0" borderId="55" xfId="0" applyFont="1" applyBorder="1" applyAlignment="1" applyProtection="1">
      <alignment horizontal="center" vertical="center"/>
      <protection locked="0"/>
    </xf>
    <xf numFmtId="0" fontId="40" fillId="13" borderId="52" xfId="0" applyFont="1" applyFill="1" applyBorder="1" applyAlignment="1">
      <alignment horizontal="center" wrapText="1"/>
    </xf>
    <xf numFmtId="0" fontId="40" fillId="0" borderId="18" xfId="0" applyFont="1" applyBorder="1" applyAlignment="1" applyProtection="1">
      <alignment horizontal="center" vertical="center"/>
      <protection locked="0"/>
    </xf>
    <xf numFmtId="0" fontId="40" fillId="0" borderId="56" xfId="0" applyFont="1" applyBorder="1" applyAlignment="1" applyProtection="1">
      <alignment horizontal="center" vertical="center"/>
      <protection locked="0"/>
    </xf>
    <xf numFmtId="0" fontId="65" fillId="0" borderId="2" xfId="0" applyFont="1" applyBorder="1" applyAlignment="1" applyProtection="1">
      <alignment horizontal="center" vertical="center"/>
      <protection locked="0"/>
    </xf>
    <xf numFmtId="3" fontId="52" fillId="0" borderId="26" xfId="0" applyNumberFormat="1" applyFont="1" applyBorder="1" applyAlignment="1" applyProtection="1">
      <alignment horizontal="center" vertical="center"/>
      <protection locked="0"/>
    </xf>
    <xf numFmtId="3" fontId="52" fillId="0" borderId="55" xfId="0" applyNumberFormat="1" applyFont="1" applyBorder="1" applyAlignment="1" applyProtection="1">
      <alignment horizontal="center" vertical="center"/>
      <protection locked="0"/>
    </xf>
    <xf numFmtId="3" fontId="52" fillId="0" borderId="27" xfId="0" applyNumberFormat="1" applyFont="1" applyBorder="1" applyAlignment="1" applyProtection="1">
      <alignment horizontal="center" vertical="center"/>
      <protection locked="0"/>
    </xf>
    <xf numFmtId="0" fontId="86" fillId="7" borderId="2" xfId="0" applyFont="1" applyFill="1" applyBorder="1" applyAlignment="1">
      <alignment vertical="center" wrapText="1"/>
    </xf>
    <xf numFmtId="0" fontId="85" fillId="7" borderId="2" xfId="0" applyFont="1" applyFill="1" applyBorder="1" applyAlignment="1">
      <alignment horizontal="center" vertical="center" wrapText="1"/>
    </xf>
    <xf numFmtId="0" fontId="40" fillId="7" borderId="55" xfId="0" applyFont="1" applyFill="1" applyBorder="1" applyAlignment="1" applyProtection="1">
      <alignment horizontal="center" vertical="center"/>
      <protection locked="0"/>
    </xf>
    <xf numFmtId="0" fontId="86" fillId="7" borderId="1" xfId="0" applyFont="1" applyFill="1" applyBorder="1" applyAlignment="1">
      <alignment horizontal="center" vertical="center"/>
    </xf>
    <xf numFmtId="0" fontId="86" fillId="7" borderId="2" xfId="0" applyFont="1" applyFill="1" applyBorder="1" applyAlignment="1">
      <alignment horizontal="justify" vertical="center" wrapText="1"/>
    </xf>
    <xf numFmtId="0" fontId="40" fillId="7" borderId="27" xfId="0" applyFont="1" applyFill="1" applyBorder="1" applyAlignment="1" applyProtection="1">
      <alignment horizontal="center" vertical="center"/>
      <protection locked="0"/>
    </xf>
    <xf numFmtId="0" fontId="86" fillId="7" borderId="1" xfId="0" applyFont="1" applyFill="1" applyBorder="1" applyAlignment="1">
      <alignment horizontal="center" vertical="center" wrapText="1"/>
    </xf>
    <xf numFmtId="0" fontId="86" fillId="7" borderId="67" xfId="0" applyFont="1" applyFill="1" applyBorder="1" applyAlignment="1">
      <alignment horizontal="justify" vertical="center" wrapText="1"/>
    </xf>
    <xf numFmtId="0" fontId="40" fillId="7" borderId="82" xfId="0" applyFont="1" applyFill="1" applyBorder="1" applyAlignment="1" applyProtection="1">
      <alignment horizontal="center" vertical="center"/>
      <protection locked="0"/>
    </xf>
    <xf numFmtId="0" fontId="31" fillId="14" borderId="25" xfId="0" applyFont="1" applyFill="1" applyBorder="1" applyAlignment="1">
      <alignment vertical="center" wrapText="1"/>
    </xf>
    <xf numFmtId="0" fontId="110" fillId="0" borderId="0" xfId="11" applyFont="1"/>
    <xf numFmtId="0" fontId="116" fillId="0" borderId="0" xfId="11" applyFont="1" applyAlignment="1">
      <alignment vertical="top" wrapText="1"/>
    </xf>
    <xf numFmtId="0" fontId="116" fillId="0" borderId="0" xfId="11" applyFont="1" applyAlignment="1">
      <alignment horizontal="center"/>
    </xf>
    <xf numFmtId="182" fontId="116" fillId="0" borderId="0" xfId="15" applyNumberFormat="1" applyFont="1" applyFill="1" applyBorder="1" applyAlignment="1">
      <alignment vertical="top" wrapText="1"/>
    </xf>
    <xf numFmtId="182" fontId="116" fillId="0" borderId="0" xfId="15" applyNumberFormat="1" applyFont="1" applyFill="1" applyBorder="1" applyAlignment="1">
      <alignment horizontal="right" vertical="top" wrapText="1"/>
    </xf>
    <xf numFmtId="182" fontId="110" fillId="0" borderId="0" xfId="11" applyNumberFormat="1" applyFont="1"/>
    <xf numFmtId="0" fontId="115" fillId="0" borderId="0" xfId="8" applyFont="1" applyAlignment="1">
      <alignment horizontal="centerContinuous"/>
    </xf>
    <xf numFmtId="0" fontId="117" fillId="0" borderId="0" xfId="8" applyFont="1"/>
    <xf numFmtId="0" fontId="115" fillId="0" borderId="0" xfId="8" applyFont="1"/>
    <xf numFmtId="164" fontId="119" fillId="0" borderId="0" xfId="11" applyNumberFormat="1" applyFont="1" applyAlignment="1">
      <alignment horizontal="right" vertical="center"/>
    </xf>
    <xf numFmtId="4" fontId="117" fillId="0" borderId="0" xfId="8" applyNumberFormat="1" applyFont="1"/>
    <xf numFmtId="0" fontId="110" fillId="0" borderId="0" xfId="17" applyFont="1"/>
    <xf numFmtId="0" fontId="114" fillId="6" borderId="0" xfId="8" applyFont="1" applyFill="1"/>
    <xf numFmtId="0" fontId="122" fillId="0" borderId="0" xfId="17" applyFont="1" applyAlignment="1">
      <alignment vertical="center"/>
    </xf>
    <xf numFmtId="0" fontId="110" fillId="0" borderId="0" xfId="17" applyFont="1" applyAlignment="1">
      <alignment vertical="center"/>
    </xf>
    <xf numFmtId="0" fontId="115" fillId="0" borderId="0" xfId="17" applyFont="1" applyAlignment="1">
      <alignment horizontal="center" vertical="center" wrapText="1"/>
    </xf>
    <xf numFmtId="0" fontId="116" fillId="0" borderId="0" xfId="17" applyFont="1"/>
    <xf numFmtId="42" fontId="116" fillId="0" borderId="0" xfId="14" applyFont="1"/>
    <xf numFmtId="0" fontId="122" fillId="0" borderId="0" xfId="8" applyFont="1"/>
    <xf numFmtId="0" fontId="122" fillId="0" borderId="0" xfId="8" applyFont="1" applyAlignment="1">
      <alignment horizontal="center"/>
    </xf>
    <xf numFmtId="0" fontId="126" fillId="0" borderId="0" xfId="17" applyFont="1"/>
    <xf numFmtId="4" fontId="122" fillId="0" borderId="0" xfId="8" applyNumberFormat="1" applyFont="1"/>
    <xf numFmtId="0" fontId="46" fillId="7" borderId="37" xfId="0" applyFont="1" applyFill="1" applyBorder="1" applyAlignment="1">
      <alignment vertical="center" wrapText="1"/>
    </xf>
    <xf numFmtId="0" fontId="51" fillId="0" borderId="2" xfId="0" applyFont="1" applyBorder="1" applyAlignment="1">
      <alignment horizontal="center" vertical="center"/>
    </xf>
    <xf numFmtId="9" fontId="51" fillId="0" borderId="2" xfId="7" applyFont="1" applyFill="1" applyBorder="1" applyAlignment="1" applyProtection="1">
      <alignment horizontal="center" vertical="center"/>
    </xf>
    <xf numFmtId="0" fontId="106" fillId="0" borderId="0" xfId="0" applyFont="1" applyAlignment="1">
      <alignment horizontal="center" vertical="center"/>
    </xf>
    <xf numFmtId="3" fontId="46" fillId="0" borderId="46" xfId="0" applyNumberFormat="1" applyFont="1" applyBorder="1" applyAlignment="1">
      <alignment horizontal="center" vertical="center"/>
    </xf>
    <xf numFmtId="0" fontId="46" fillId="0" borderId="50" xfId="0" applyFont="1" applyBorder="1" applyAlignment="1">
      <alignment vertical="center"/>
    </xf>
    <xf numFmtId="0" fontId="51" fillId="0" borderId="107" xfId="0" applyFont="1" applyBorder="1" applyAlignment="1">
      <alignment horizontal="center" vertical="center" wrapText="1"/>
    </xf>
    <xf numFmtId="0" fontId="128" fillId="0" borderId="0" xfId="17" applyFont="1"/>
    <xf numFmtId="0" fontId="121" fillId="0" borderId="2" xfId="17" applyFont="1" applyBorder="1" applyAlignment="1">
      <alignment horizontal="center" wrapText="1"/>
    </xf>
    <xf numFmtId="0" fontId="121" fillId="0" borderId="2" xfId="17" applyFont="1" applyBorder="1" applyAlignment="1">
      <alignment horizontal="center" vertical="center" wrapText="1"/>
    </xf>
    <xf numFmtId="0" fontId="46" fillId="7" borderId="38" xfId="0" applyFont="1" applyFill="1" applyBorder="1" applyAlignment="1">
      <alignment vertical="center" wrapText="1"/>
    </xf>
    <xf numFmtId="0" fontId="46" fillId="7" borderId="13" xfId="0" applyFont="1" applyFill="1" applyBorder="1" applyAlignment="1">
      <alignment horizontal="center" vertical="center" wrapText="1"/>
    </xf>
    <xf numFmtId="0" fontId="46" fillId="13" borderId="6" xfId="0" applyFont="1" applyFill="1" applyBorder="1" applyAlignment="1">
      <alignment horizontal="centerContinuous" vertical="center" wrapText="1"/>
    </xf>
    <xf numFmtId="0" fontId="51" fillId="0" borderId="49" xfId="0" applyFont="1" applyBorder="1" applyAlignment="1">
      <alignment vertical="center"/>
    </xf>
    <xf numFmtId="0" fontId="51" fillId="0" borderId="0" xfId="0" applyFont="1" applyAlignment="1">
      <alignment horizontal="center" vertical="center"/>
    </xf>
    <xf numFmtId="0" fontId="51" fillId="0" borderId="50" xfId="0" applyFont="1" applyBorder="1" applyAlignment="1">
      <alignment horizontal="center" vertical="center"/>
    </xf>
    <xf numFmtId="174" fontId="44" fillId="0" borderId="2" xfId="0" applyNumberFormat="1" applyFont="1" applyBorder="1" applyAlignment="1" applyProtection="1">
      <alignment vertical="center"/>
      <protection locked="0"/>
    </xf>
    <xf numFmtId="0" fontId="90" fillId="0" borderId="70" xfId="0" applyFont="1" applyBorder="1" applyAlignment="1">
      <alignment vertical="center" wrapText="1"/>
    </xf>
    <xf numFmtId="174" fontId="44" fillId="0" borderId="0" xfId="0" applyNumberFormat="1" applyFont="1" applyAlignment="1" applyProtection="1">
      <alignment vertical="center"/>
      <protection locked="0"/>
    </xf>
    <xf numFmtId="1" fontId="51" fillId="0" borderId="2" xfId="0" applyNumberFormat="1" applyFont="1" applyBorder="1" applyAlignment="1">
      <alignment vertical="center"/>
    </xf>
    <xf numFmtId="3" fontId="44" fillId="0" borderId="2" xfId="0" applyNumberFormat="1" applyFont="1" applyBorder="1" applyAlignment="1" applyProtection="1">
      <alignment vertical="center" wrapText="1"/>
      <protection locked="0"/>
    </xf>
    <xf numFmtId="1" fontId="51" fillId="0" borderId="0" xfId="0" applyNumberFormat="1" applyFont="1" applyAlignment="1">
      <alignment vertical="center"/>
    </xf>
    <xf numFmtId="0" fontId="59" fillId="0" borderId="0" xfId="0" applyFont="1" applyAlignment="1">
      <alignment horizontal="center" vertical="center"/>
    </xf>
    <xf numFmtId="174" fontId="44" fillId="0" borderId="2" xfId="0" applyNumberFormat="1" applyFont="1" applyBorder="1" applyAlignment="1">
      <alignment vertical="center"/>
    </xf>
    <xf numFmtId="0" fontId="67" fillId="0" borderId="0" xfId="0" applyFont="1" applyAlignment="1">
      <alignment horizontal="center" vertical="center" wrapText="1"/>
    </xf>
    <xf numFmtId="0" fontId="67" fillId="0" borderId="50" xfId="0" applyFont="1" applyBorder="1" applyAlignment="1">
      <alignment horizontal="center" vertical="center" wrapText="1"/>
    </xf>
    <xf numFmtId="0" fontId="51" fillId="0" borderId="52" xfId="0" applyFont="1" applyBorder="1" applyAlignment="1">
      <alignment vertical="center"/>
    </xf>
    <xf numFmtId="3" fontId="58" fillId="0" borderId="52" xfId="0" applyNumberFormat="1" applyFont="1" applyBorder="1" applyAlignment="1">
      <alignment horizontal="center" vertical="center" wrapText="1"/>
    </xf>
    <xf numFmtId="0" fontId="51" fillId="0" borderId="53" xfId="0" applyFont="1" applyBorder="1" applyAlignment="1">
      <alignment vertical="center"/>
    </xf>
    <xf numFmtId="1" fontId="67" fillId="0" borderId="6" xfId="0" applyNumberFormat="1" applyFont="1" applyBorder="1" applyAlignment="1">
      <alignment horizontal="center" vertical="center" wrapText="1"/>
    </xf>
    <xf numFmtId="0" fontId="67" fillId="0" borderId="7" xfId="0" applyFont="1" applyBorder="1" applyAlignment="1">
      <alignment horizontal="center" vertical="center" wrapText="1"/>
    </xf>
    <xf numFmtId="0" fontId="67" fillId="0" borderId="9" xfId="0" applyFont="1" applyBorder="1" applyAlignment="1">
      <alignment horizontal="center" vertical="center" wrapText="1"/>
    </xf>
    <xf numFmtId="0" fontId="51" fillId="0" borderId="26" xfId="0" applyFont="1" applyBorder="1" applyAlignment="1">
      <alignment vertical="center"/>
    </xf>
    <xf numFmtId="174" fontId="44" fillId="0" borderId="1" xfId="0" applyNumberFormat="1" applyFont="1" applyBorder="1" applyAlignment="1" applyProtection="1">
      <alignment horizontal="center" vertical="center"/>
      <protection locked="0"/>
    </xf>
    <xf numFmtId="3" fontId="37" fillId="0" borderId="2" xfId="0" applyNumberFormat="1" applyFont="1" applyBorder="1" applyAlignment="1">
      <alignment vertical="center" wrapText="1"/>
    </xf>
    <xf numFmtId="3" fontId="37" fillId="0" borderId="4" xfId="0" applyNumberFormat="1" applyFont="1" applyBorder="1" applyAlignment="1">
      <alignment horizontal="right" vertical="center"/>
    </xf>
    <xf numFmtId="3" fontId="37" fillId="0" borderId="26" xfId="0" applyNumberFormat="1" applyFont="1" applyBorder="1" applyAlignment="1">
      <alignment horizontal="right" vertical="center"/>
    </xf>
    <xf numFmtId="3" fontId="37" fillId="0" borderId="25" xfId="0" applyNumberFormat="1" applyFont="1" applyBorder="1" applyAlignment="1">
      <alignment horizontal="right" vertical="center"/>
    </xf>
    <xf numFmtId="4" fontId="36" fillId="0" borderId="25" xfId="0" applyNumberFormat="1" applyFont="1" applyBorder="1" applyAlignment="1">
      <alignment horizontal="center" vertical="center"/>
    </xf>
    <xf numFmtId="0" fontId="46" fillId="0" borderId="26" xfId="0" applyFont="1" applyBorder="1" applyAlignment="1">
      <alignment vertical="center"/>
    </xf>
    <xf numFmtId="174" fontId="46" fillId="0" borderId="1" xfId="0" applyNumberFormat="1" applyFont="1" applyBorder="1" applyAlignment="1">
      <alignment horizontal="center" vertical="center"/>
    </xf>
    <xf numFmtId="3" fontId="36" fillId="0" borderId="2" xfId="0" applyNumberFormat="1" applyFont="1" applyBorder="1" applyAlignment="1">
      <alignment vertical="center" wrapText="1"/>
    </xf>
    <xf numFmtId="172" fontId="21" fillId="0" borderId="0" xfId="3" applyFont="1" applyFill="1" applyBorder="1" applyAlignment="1" applyProtection="1">
      <alignment horizontal="right" vertical="center"/>
    </xf>
    <xf numFmtId="0" fontId="51" fillId="0" borderId="26" xfId="0" quotePrefix="1" applyFont="1" applyBorder="1" applyAlignment="1">
      <alignment horizontal="left" vertical="center"/>
    </xf>
    <xf numFmtId="173" fontId="37" fillId="0" borderId="1" xfId="0" applyNumberFormat="1" applyFont="1" applyBorder="1" applyAlignment="1">
      <alignment horizontal="center" vertical="center"/>
    </xf>
    <xf numFmtId="3" fontId="37" fillId="0" borderId="2" xfId="0" applyNumberFormat="1" applyFont="1" applyBorder="1" applyAlignment="1">
      <alignment horizontal="right" vertical="center" wrapText="1"/>
    </xf>
    <xf numFmtId="173" fontId="37" fillId="0" borderId="1" xfId="0" applyNumberFormat="1" applyFont="1" applyBorder="1" applyAlignment="1">
      <alignment horizontal="center" vertical="center" wrapText="1"/>
    </xf>
    <xf numFmtId="3" fontId="37" fillId="0" borderId="4" xfId="0" applyNumberFormat="1" applyFont="1" applyBorder="1" applyAlignment="1">
      <alignment horizontal="right" vertical="center" wrapText="1"/>
    </xf>
    <xf numFmtId="3" fontId="37" fillId="0" borderId="26" xfId="0" applyNumberFormat="1" applyFont="1" applyBorder="1" applyAlignment="1">
      <alignment horizontal="right" vertical="center" wrapText="1"/>
    </xf>
    <xf numFmtId="3" fontId="37" fillId="0" borderId="25" xfId="0" applyNumberFormat="1" applyFont="1" applyBorder="1" applyAlignment="1">
      <alignment horizontal="right" vertical="center" wrapText="1"/>
    </xf>
    <xf numFmtId="173" fontId="36" fillId="0" borderId="1" xfId="0" applyNumberFormat="1" applyFont="1" applyBorder="1" applyAlignment="1">
      <alignment horizontal="center" vertical="center"/>
    </xf>
    <xf numFmtId="3" fontId="36" fillId="0" borderId="2" xfId="0" applyNumberFormat="1" applyFont="1" applyBorder="1" applyAlignment="1">
      <alignment horizontal="right" vertical="center" wrapText="1"/>
    </xf>
    <xf numFmtId="173" fontId="46" fillId="0" borderId="1" xfId="0" applyNumberFormat="1" applyFont="1" applyBorder="1" applyAlignment="1">
      <alignment horizontal="center" vertical="center"/>
    </xf>
    <xf numFmtId="172" fontId="20" fillId="0" borderId="0" xfId="3" quotePrefix="1" applyFont="1" applyFill="1" applyBorder="1" applyAlignment="1" applyProtection="1">
      <alignment horizontal="right" vertical="center"/>
    </xf>
    <xf numFmtId="173" fontId="51" fillId="0" borderId="31" xfId="0" applyNumberFormat="1" applyFont="1" applyBorder="1" applyAlignment="1">
      <alignment horizontal="center" vertical="center"/>
    </xf>
    <xf numFmtId="3" fontId="37" fillId="0" borderId="11" xfId="0" applyNumberFormat="1" applyFont="1" applyBorder="1" applyAlignment="1">
      <alignment horizontal="right" vertical="center" wrapText="1"/>
    </xf>
    <xf numFmtId="3" fontId="37" fillId="0" borderId="32" xfId="0" applyNumberFormat="1" applyFont="1" applyBorder="1" applyAlignment="1">
      <alignment horizontal="right" vertical="center"/>
    </xf>
    <xf numFmtId="3" fontId="37" fillId="0" borderId="30" xfId="0" applyNumberFormat="1" applyFont="1" applyBorder="1" applyAlignment="1">
      <alignment horizontal="right" vertical="center"/>
    </xf>
    <xf numFmtId="3" fontId="37" fillId="0" borderId="33" xfId="0" applyNumberFormat="1" applyFont="1" applyBorder="1" applyAlignment="1">
      <alignment horizontal="right" vertical="center"/>
    </xf>
    <xf numFmtId="0" fontId="46" fillId="0" borderId="28" xfId="0" applyFont="1" applyBorder="1" applyAlignment="1">
      <alignment vertical="center"/>
    </xf>
    <xf numFmtId="0" fontId="51" fillId="0" borderId="6" xfId="0" applyFont="1" applyBorder="1" applyAlignment="1">
      <alignment vertical="center"/>
    </xf>
    <xf numFmtId="0" fontId="51" fillId="0" borderId="7" xfId="0" applyFont="1" applyBorder="1" applyAlignment="1">
      <alignment vertical="center"/>
    </xf>
    <xf numFmtId="3" fontId="36" fillId="0" borderId="9" xfId="0" applyNumberFormat="1" applyFont="1" applyBorder="1" applyAlignment="1">
      <alignment horizontal="right" vertical="center" wrapText="1"/>
    </xf>
    <xf numFmtId="3" fontId="36" fillId="0" borderId="54" xfId="0" applyNumberFormat="1" applyFont="1" applyBorder="1" applyAlignment="1">
      <alignment horizontal="right" vertical="center" wrapText="1"/>
    </xf>
    <xf numFmtId="3" fontId="36" fillId="0" borderId="29" xfId="0" applyNumberFormat="1" applyFont="1" applyBorder="1" applyAlignment="1">
      <alignment horizontal="right" vertical="center" wrapText="1"/>
    </xf>
    <xf numFmtId="1" fontId="67" fillId="0" borderId="37" xfId="0" applyNumberFormat="1" applyFont="1" applyBorder="1" applyAlignment="1">
      <alignment horizontal="center" vertical="center"/>
    </xf>
    <xf numFmtId="3" fontId="67" fillId="0" borderId="38" xfId="0" applyNumberFormat="1" applyFont="1" applyBorder="1" applyAlignment="1">
      <alignment vertical="center" wrapText="1"/>
    </xf>
    <xf numFmtId="3" fontId="67" fillId="0" borderId="15" xfId="0" applyNumberFormat="1" applyFont="1" applyBorder="1" applyAlignment="1">
      <alignment vertical="center" wrapText="1"/>
    </xf>
    <xf numFmtId="3" fontId="67" fillId="0" borderId="13" xfId="0" applyNumberFormat="1" applyFont="1" applyBorder="1" applyAlignment="1">
      <alignment vertical="center" wrapText="1"/>
    </xf>
    <xf numFmtId="3" fontId="67" fillId="0" borderId="12" xfId="0" applyNumberFormat="1" applyFont="1" applyBorder="1" applyAlignment="1">
      <alignment vertical="center" wrapText="1"/>
    </xf>
    <xf numFmtId="0" fontId="51" fillId="0" borderId="73" xfId="0" applyFont="1" applyBorder="1" applyAlignment="1">
      <alignment vertical="center" wrapText="1"/>
    </xf>
    <xf numFmtId="1" fontId="51" fillId="0" borderId="74" xfId="0" applyNumberFormat="1" applyFont="1" applyBorder="1" applyAlignment="1">
      <alignment horizontal="center" vertical="center" wrapText="1"/>
    </xf>
    <xf numFmtId="0" fontId="51" fillId="0" borderId="74" xfId="0" applyFont="1" applyBorder="1" applyAlignment="1">
      <alignment vertical="center" wrapText="1"/>
    </xf>
    <xf numFmtId="0" fontId="51" fillId="0" borderId="75" xfId="0" applyFont="1" applyBorder="1" applyAlignment="1">
      <alignment vertical="center" wrapText="1"/>
    </xf>
    <xf numFmtId="0" fontId="51" fillId="0" borderId="1" xfId="0" applyFont="1" applyBorder="1" applyAlignment="1">
      <alignment vertical="center" wrapText="1"/>
    </xf>
    <xf numFmtId="1" fontId="44" fillId="0" borderId="2" xfId="0" applyNumberFormat="1" applyFont="1" applyBorder="1" applyAlignment="1" applyProtection="1">
      <alignment horizontal="center" vertical="center" wrapText="1"/>
      <protection locked="0"/>
    </xf>
    <xf numFmtId="174" fontId="51" fillId="0" borderId="4" xfId="0" applyNumberFormat="1" applyFont="1" applyBorder="1" applyAlignment="1">
      <alignment horizontal="center" vertical="center" wrapText="1"/>
    </xf>
    <xf numFmtId="0" fontId="44" fillId="0" borderId="4" xfId="0" applyFont="1" applyBorder="1" applyAlignment="1" applyProtection="1">
      <alignment horizontal="center" vertical="center"/>
      <protection locked="0"/>
    </xf>
    <xf numFmtId="2" fontId="51" fillId="0" borderId="2" xfId="0" applyNumberFormat="1" applyFont="1" applyBorder="1" applyAlignment="1">
      <alignment horizontal="center" vertical="center" wrapText="1"/>
    </xf>
    <xf numFmtId="0" fontId="44" fillId="0" borderId="4" xfId="0" applyFont="1" applyBorder="1" applyAlignment="1" applyProtection="1">
      <alignment horizontal="center" vertical="center" wrapText="1"/>
      <protection locked="0"/>
    </xf>
    <xf numFmtId="174" fontId="51" fillId="0" borderId="2" xfId="0" applyNumberFormat="1" applyFont="1" applyBorder="1" applyAlignment="1">
      <alignment horizontal="center" vertical="center" wrapText="1"/>
    </xf>
    <xf numFmtId="174" fontId="44" fillId="0" borderId="2" xfId="0" applyNumberFormat="1" applyFont="1" applyBorder="1" applyAlignment="1" applyProtection="1">
      <alignment horizontal="center" vertical="center" wrapText="1"/>
      <protection locked="0"/>
    </xf>
    <xf numFmtId="173" fontId="37" fillId="0" borderId="4" xfId="0" applyNumberFormat="1" applyFont="1" applyBorder="1" applyAlignment="1">
      <alignment horizontal="center" vertical="center" wrapText="1"/>
    </xf>
    <xf numFmtId="0" fontId="50" fillId="0" borderId="36" xfId="0" applyFont="1" applyBorder="1" applyAlignment="1">
      <alignment vertical="center"/>
    </xf>
    <xf numFmtId="0" fontId="50" fillId="0" borderId="65" xfId="0" applyFont="1" applyBorder="1" applyAlignment="1">
      <alignment vertical="center" wrapText="1"/>
    </xf>
    <xf numFmtId="0" fontId="46" fillId="0" borderId="1" xfId="0" applyFont="1" applyBorder="1" applyAlignment="1">
      <alignment horizontal="center" vertical="center" wrapText="1"/>
    </xf>
    <xf numFmtId="0" fontId="46" fillId="0" borderId="21" xfId="0" applyFont="1" applyBorder="1" applyAlignment="1">
      <alignment horizontal="center" vertical="center" wrapText="1"/>
    </xf>
    <xf numFmtId="0" fontId="46" fillId="0" borderId="1" xfId="0" applyFont="1" applyBorder="1" applyAlignment="1">
      <alignment horizontal="center" vertical="center"/>
    </xf>
    <xf numFmtId="0" fontId="46" fillId="0" borderId="1" xfId="0" applyFont="1" applyBorder="1" applyAlignment="1">
      <alignment horizontal="centerContinuous" vertical="center" wrapText="1"/>
    </xf>
    <xf numFmtId="0" fontId="46" fillId="0" borderId="1" xfId="0" applyFont="1" applyBorder="1" applyAlignment="1">
      <alignment vertical="center" wrapText="1"/>
    </xf>
    <xf numFmtId="0" fontId="46" fillId="0" borderId="2" xfId="0" applyFont="1" applyBorder="1" applyAlignment="1">
      <alignment horizontal="right" vertical="center" wrapText="1"/>
    </xf>
    <xf numFmtId="0" fontId="66" fillId="0" borderId="2" xfId="0" applyFont="1" applyBorder="1" applyAlignment="1">
      <alignment horizontal="center" vertical="center" wrapText="1"/>
    </xf>
    <xf numFmtId="0" fontId="46" fillId="0" borderId="11" xfId="0" applyFont="1" applyBorder="1" applyAlignment="1">
      <alignment horizontal="center" vertical="center" wrapText="1"/>
    </xf>
    <xf numFmtId="0" fontId="107" fillId="0" borderId="0" xfId="0" applyFont="1" applyAlignment="1">
      <alignment vertical="center"/>
    </xf>
    <xf numFmtId="0" fontId="0" fillId="0" borderId="50" xfId="0" applyBorder="1" applyAlignment="1">
      <alignment vertical="center"/>
    </xf>
    <xf numFmtId="3" fontId="44" fillId="0" borderId="2" xfId="0" applyNumberFormat="1" applyFont="1" applyBorder="1" applyAlignment="1">
      <alignment horizontal="center" vertical="center" wrapText="1"/>
    </xf>
    <xf numFmtId="1" fontId="105" fillId="0" borderId="2" xfId="0" applyNumberFormat="1" applyFont="1" applyBorder="1" applyAlignment="1" applyProtection="1">
      <alignment vertical="center"/>
      <protection locked="0"/>
    </xf>
    <xf numFmtId="3" fontId="58" fillId="0" borderId="0" xfId="0" applyNumberFormat="1" applyFont="1" applyAlignment="1" applyProtection="1">
      <alignment horizontal="center" vertical="center" wrapText="1"/>
      <protection locked="0"/>
    </xf>
    <xf numFmtId="2" fontId="63" fillId="0" borderId="2" xfId="0" applyNumberFormat="1" applyFont="1" applyBorder="1" applyAlignment="1">
      <alignment vertical="center"/>
    </xf>
    <xf numFmtId="3" fontId="58" fillId="0" borderId="2" xfId="0" applyNumberFormat="1" applyFont="1" applyBorder="1" applyAlignment="1" applyProtection="1">
      <alignment vertical="center" wrapText="1"/>
      <protection locked="0"/>
    </xf>
    <xf numFmtId="0" fontId="46" fillId="0" borderId="1" xfId="0" applyFont="1" applyBorder="1" applyAlignment="1">
      <alignment horizontal="left" vertical="center" wrapText="1"/>
    </xf>
    <xf numFmtId="3" fontId="46" fillId="0" borderId="46" xfId="0" applyNumberFormat="1" applyFont="1" applyBorder="1" applyAlignment="1">
      <alignment horizontal="center" vertical="center" wrapText="1"/>
    </xf>
    <xf numFmtId="0" fontId="46" fillId="0" borderId="50" xfId="0" applyFont="1" applyBorder="1" applyAlignment="1">
      <alignment vertical="center" wrapText="1"/>
    </xf>
    <xf numFmtId="0" fontId="67" fillId="0" borderId="26" xfId="0" applyFont="1" applyBorder="1" applyAlignment="1">
      <alignment vertical="center" wrapText="1"/>
    </xf>
    <xf numFmtId="0" fontId="67" fillId="0" borderId="5" xfId="0" applyFont="1" applyBorder="1" applyAlignment="1">
      <alignment vertical="center" wrapText="1"/>
    </xf>
    <xf numFmtId="0" fontId="46" fillId="0" borderId="13" xfId="0" applyFont="1" applyBorder="1" applyAlignment="1">
      <alignment horizontal="center" vertical="center" wrapText="1"/>
    </xf>
    <xf numFmtId="0" fontId="46" fillId="0" borderId="14" xfId="0" applyFont="1" applyBorder="1" applyAlignment="1">
      <alignment horizontal="center" vertical="center" wrapText="1"/>
    </xf>
    <xf numFmtId="3" fontId="46" fillId="0" borderId="14" xfId="0" applyNumberFormat="1" applyFont="1" applyBorder="1" applyAlignment="1">
      <alignment horizontal="center" vertical="center" wrapText="1"/>
    </xf>
    <xf numFmtId="3" fontId="46" fillId="0" borderId="15" xfId="0" applyNumberFormat="1" applyFont="1" applyBorder="1" applyAlignment="1">
      <alignment horizontal="center" vertical="center" wrapText="1"/>
    </xf>
    <xf numFmtId="0" fontId="46" fillId="0" borderId="35" xfId="0" applyFont="1" applyBorder="1" applyAlignment="1">
      <alignment horizontal="center" vertical="center" wrapText="1"/>
    </xf>
    <xf numFmtId="0" fontId="46" fillId="0" borderId="20" xfId="0" applyFont="1" applyBorder="1" applyAlignment="1">
      <alignment vertical="center" wrapText="1"/>
    </xf>
    <xf numFmtId="3" fontId="18" fillId="0" borderId="18" xfId="0" applyNumberFormat="1" applyFont="1" applyBorder="1" applyAlignment="1">
      <alignment horizontal="center" vertical="center" wrapText="1"/>
    </xf>
    <xf numFmtId="0" fontId="46" fillId="0" borderId="47" xfId="0" applyFont="1" applyBorder="1" applyAlignment="1">
      <alignment vertical="center" wrapText="1"/>
    </xf>
    <xf numFmtId="0" fontId="46" fillId="0" borderId="24" xfId="0" applyFont="1" applyBorder="1" applyAlignment="1">
      <alignment vertical="center" wrapText="1"/>
    </xf>
    <xf numFmtId="0" fontId="46" fillId="0" borderId="16" xfId="0" applyFont="1" applyBorder="1" applyAlignment="1">
      <alignment horizontal="center" vertical="center" wrapText="1"/>
    </xf>
    <xf numFmtId="0" fontId="21" fillId="0" borderId="2" xfId="0" applyFont="1" applyBorder="1" applyAlignment="1">
      <alignment horizontal="center" vertical="center" wrapText="1"/>
    </xf>
    <xf numFmtId="3" fontId="21" fillId="0" borderId="2" xfId="0" applyNumberFormat="1" applyFont="1" applyBorder="1" applyAlignment="1">
      <alignment horizontal="center" vertical="center" wrapText="1"/>
    </xf>
    <xf numFmtId="3" fontId="21" fillId="0" borderId="2" xfId="0" applyNumberFormat="1" applyFont="1" applyBorder="1" applyAlignment="1">
      <alignment vertical="center" wrapText="1"/>
    </xf>
    <xf numFmtId="3" fontId="51" fillId="0" borderId="3" xfId="0" applyNumberFormat="1" applyFont="1" applyBorder="1" applyAlignment="1">
      <alignment vertical="center" wrapText="1"/>
    </xf>
    <xf numFmtId="3" fontId="51" fillId="0" borderId="25" xfId="0" applyNumberFormat="1" applyFont="1" applyBorder="1" applyAlignment="1">
      <alignment vertical="center" wrapText="1"/>
    </xf>
    <xf numFmtId="0" fontId="50" fillId="0" borderId="60" xfId="0" applyFont="1" applyBorder="1" applyAlignment="1">
      <alignment horizontal="center" vertical="center" wrapText="1"/>
    </xf>
    <xf numFmtId="0" fontId="50" fillId="0" borderId="39" xfId="0" applyFont="1" applyBorder="1" applyAlignment="1">
      <alignment horizontal="center" vertical="center" wrapText="1"/>
    </xf>
    <xf numFmtId="0" fontId="67" fillId="0" borderId="19" xfId="0" applyFont="1" applyBorder="1" applyAlignment="1">
      <alignment horizontal="center" vertical="center" wrapText="1"/>
    </xf>
    <xf numFmtId="0" fontId="67" fillId="0" borderId="29" xfId="0" applyFont="1" applyBorder="1" applyAlignment="1">
      <alignment horizontal="center" vertical="center" wrapText="1"/>
    </xf>
    <xf numFmtId="0" fontId="37" fillId="0" borderId="1" xfId="0" applyFont="1" applyBorder="1" applyAlignment="1">
      <alignment vertical="center" wrapText="1"/>
    </xf>
    <xf numFmtId="0" fontId="46" fillId="0" borderId="20" xfId="0" applyFont="1" applyBorder="1" applyAlignment="1">
      <alignment horizontal="left" vertical="center"/>
    </xf>
    <xf numFmtId="0" fontId="46" fillId="0" borderId="47" xfId="0" applyFont="1" applyBorder="1" applyAlignment="1">
      <alignment horizontal="left" vertical="center"/>
    </xf>
    <xf numFmtId="0" fontId="46" fillId="0" borderId="24" xfId="0" applyFont="1" applyBorder="1" applyAlignment="1">
      <alignment horizontal="left" vertical="center"/>
    </xf>
    <xf numFmtId="0" fontId="51" fillId="0" borderId="1" xfId="0" applyFont="1" applyBorder="1" applyAlignment="1">
      <alignment horizontal="left" vertical="center" wrapText="1"/>
    </xf>
    <xf numFmtId="174" fontId="46" fillId="0" borderId="6" xfId="0" applyNumberFormat="1" applyFont="1" applyBorder="1" applyAlignment="1">
      <alignment horizontal="center" vertical="center"/>
    </xf>
    <xf numFmtId="3" fontId="36" fillId="0" borderId="7" xfId="0" applyNumberFormat="1" applyFont="1" applyBorder="1" applyAlignment="1">
      <alignment vertical="center" wrapText="1"/>
    </xf>
    <xf numFmtId="3" fontId="36" fillId="0" borderId="9" xfId="0" applyNumberFormat="1" applyFont="1" applyBorder="1" applyAlignment="1">
      <alignment horizontal="right" vertical="center"/>
    </xf>
    <xf numFmtId="3" fontId="36" fillId="0" borderId="28" xfId="0" applyNumberFormat="1" applyFont="1" applyBorder="1" applyAlignment="1">
      <alignment horizontal="right" vertical="center"/>
    </xf>
    <xf numFmtId="3" fontId="36" fillId="0" borderId="29" xfId="0" applyNumberFormat="1" applyFont="1" applyBorder="1" applyAlignment="1">
      <alignment horizontal="right" vertical="center"/>
    </xf>
    <xf numFmtId="3" fontId="46" fillId="0" borderId="29" xfId="0" applyNumberFormat="1" applyFont="1" applyBorder="1" applyAlignment="1">
      <alignment vertical="center" wrapText="1"/>
    </xf>
    <xf numFmtId="3" fontId="37" fillId="0" borderId="22" xfId="0" applyNumberFormat="1" applyFont="1" applyBorder="1" applyAlignment="1">
      <alignment vertical="center" wrapText="1"/>
    </xf>
    <xf numFmtId="3" fontId="51" fillId="0" borderId="19" xfId="0" applyNumberFormat="1" applyFont="1" applyBorder="1" applyAlignment="1">
      <alignment vertical="center" wrapText="1"/>
    </xf>
    <xf numFmtId="0" fontId="46" fillId="0" borderId="13" xfId="0" applyFont="1" applyBorder="1" applyAlignment="1">
      <alignment horizontal="left" vertical="center" wrapText="1"/>
    </xf>
    <xf numFmtId="0" fontId="46" fillId="0" borderId="16" xfId="0" applyFont="1" applyBorder="1" applyAlignment="1">
      <alignment horizontal="left" vertical="center" wrapText="1"/>
    </xf>
    <xf numFmtId="0" fontId="46" fillId="0" borderId="35" xfId="0" applyFont="1" applyBorder="1" applyAlignment="1">
      <alignment horizontal="left" vertical="center" wrapText="1"/>
    </xf>
    <xf numFmtId="3" fontId="46" fillId="0" borderId="15" xfId="0" applyNumberFormat="1" applyFont="1" applyBorder="1" applyAlignment="1">
      <alignment vertical="center" wrapText="1"/>
    </xf>
    <xf numFmtId="3" fontId="46" fillId="0" borderId="12" xfId="0" applyNumberFormat="1" applyFont="1" applyBorder="1" applyAlignment="1">
      <alignment vertical="center" wrapText="1"/>
    </xf>
    <xf numFmtId="0" fontId="51" fillId="0" borderId="40" xfId="0" applyFont="1" applyBorder="1" applyAlignment="1">
      <alignment horizontal="center" vertical="center" wrapText="1"/>
    </xf>
    <xf numFmtId="3" fontId="51" fillId="0" borderId="29" xfId="0" applyNumberFormat="1" applyFont="1" applyBorder="1" applyAlignment="1">
      <alignment vertical="center" wrapText="1"/>
    </xf>
    <xf numFmtId="173" fontId="36" fillId="0" borderId="6" xfId="0" applyNumberFormat="1" applyFont="1" applyBorder="1" applyAlignment="1">
      <alignment horizontal="center" vertical="center"/>
    </xf>
    <xf numFmtId="3" fontId="36" fillId="0" borderId="7" xfId="0" applyNumberFormat="1" applyFont="1" applyBorder="1" applyAlignment="1">
      <alignment horizontal="right" vertical="center" wrapText="1"/>
    </xf>
    <xf numFmtId="3" fontId="36" fillId="0" borderId="28" xfId="0" applyNumberFormat="1" applyFont="1" applyBorder="1" applyAlignment="1">
      <alignment horizontal="right" vertical="center" wrapText="1"/>
    </xf>
    <xf numFmtId="3" fontId="51" fillId="0" borderId="80" xfId="0" quotePrefix="1" applyNumberFormat="1" applyFont="1" applyBorder="1" applyAlignment="1">
      <alignment horizontal="left" vertical="center" wrapText="1"/>
    </xf>
    <xf numFmtId="0" fontId="51" fillId="0" borderId="68" xfId="0" applyFont="1" applyBorder="1" applyAlignment="1">
      <alignment horizontal="center" vertical="center" wrapText="1"/>
    </xf>
    <xf numFmtId="3" fontId="51" fillId="0" borderId="69" xfId="0" applyNumberFormat="1" applyFont="1" applyBorder="1" applyAlignment="1">
      <alignment vertical="center" wrapText="1"/>
    </xf>
    <xf numFmtId="3" fontId="51" fillId="0" borderId="67" xfId="0" applyNumberFormat="1" applyFont="1" applyBorder="1" applyAlignment="1">
      <alignment vertical="center" wrapText="1"/>
    </xf>
    <xf numFmtId="3" fontId="51" fillId="0" borderId="71" xfId="0" applyNumberFormat="1" applyFont="1" applyBorder="1" applyAlignment="1">
      <alignment vertical="center" wrapText="1"/>
    </xf>
    <xf numFmtId="0" fontId="46" fillId="0" borderId="49" xfId="0" applyFont="1" applyBorder="1" applyAlignment="1">
      <alignment vertical="center"/>
    </xf>
    <xf numFmtId="173" fontId="36" fillId="0" borderId="80" xfId="0" applyNumberFormat="1" applyFont="1" applyBorder="1" applyAlignment="1">
      <alignment horizontal="center" vertical="center"/>
    </xf>
    <xf numFmtId="3" fontId="36" fillId="0" borderId="69" xfId="0" applyNumberFormat="1" applyFont="1" applyBorder="1" applyAlignment="1">
      <alignment horizontal="right" vertical="center" wrapText="1"/>
    </xf>
    <xf numFmtId="3" fontId="36" fillId="0" borderId="82" xfId="0" applyNumberFormat="1" applyFont="1" applyBorder="1" applyAlignment="1">
      <alignment horizontal="right" vertical="center" wrapText="1"/>
    </xf>
    <xf numFmtId="3" fontId="36" fillId="0" borderId="49" xfId="0" applyNumberFormat="1" applyFont="1" applyBorder="1" applyAlignment="1">
      <alignment horizontal="right" vertical="center" wrapText="1"/>
    </xf>
    <xf numFmtId="3" fontId="36" fillId="0" borderId="65" xfId="0" applyNumberFormat="1" applyFont="1" applyBorder="1" applyAlignment="1">
      <alignment horizontal="right" vertical="center" wrapText="1"/>
    </xf>
    <xf numFmtId="3" fontId="51" fillId="0" borderId="38" xfId="0" applyNumberFormat="1" applyFont="1" applyBorder="1" applyAlignment="1">
      <alignment vertical="center" wrapText="1"/>
    </xf>
    <xf numFmtId="0" fontId="51" fillId="0" borderId="17" xfId="0" quotePrefix="1" applyFont="1" applyBorder="1" applyAlignment="1">
      <alignment horizontal="left" vertical="center"/>
    </xf>
    <xf numFmtId="173" fontId="36" fillId="0" borderId="48" xfId="0" applyNumberFormat="1" applyFont="1" applyBorder="1" applyAlignment="1">
      <alignment horizontal="center" vertical="center"/>
    </xf>
    <xf numFmtId="3" fontId="37" fillId="0" borderId="70" xfId="0" applyNumberFormat="1" applyFont="1" applyBorder="1" applyAlignment="1">
      <alignment horizontal="right" vertical="center" wrapText="1"/>
    </xf>
    <xf numFmtId="3" fontId="37" fillId="0" borderId="63" xfId="0" applyNumberFormat="1" applyFont="1" applyBorder="1" applyAlignment="1">
      <alignment horizontal="right" vertical="center" wrapText="1"/>
    </xf>
    <xf numFmtId="3" fontId="37" fillId="0" borderId="17" xfId="0" applyNumberFormat="1" applyFont="1" applyBorder="1" applyAlignment="1">
      <alignment horizontal="right" vertical="center" wrapText="1"/>
    </xf>
    <xf numFmtId="3" fontId="37" fillId="0" borderId="61" xfId="0" applyNumberFormat="1" applyFont="1" applyBorder="1" applyAlignment="1">
      <alignment horizontal="right" vertical="center" wrapText="1"/>
    </xf>
    <xf numFmtId="0" fontId="51" fillId="0" borderId="30" xfId="0" quotePrefix="1" applyFont="1" applyBorder="1" applyAlignment="1">
      <alignment horizontal="left" vertical="center"/>
    </xf>
    <xf numFmtId="3" fontId="51" fillId="0" borderId="23" xfId="0" applyNumberFormat="1" applyFont="1" applyBorder="1" applyAlignment="1">
      <alignment vertical="center" wrapText="1"/>
    </xf>
    <xf numFmtId="3" fontId="51" fillId="0" borderId="4" xfId="0" applyNumberFormat="1" applyFont="1" applyBorder="1" applyAlignment="1">
      <alignment vertical="center" wrapText="1"/>
    </xf>
    <xf numFmtId="0" fontId="67" fillId="0" borderId="13" xfId="0" applyFont="1" applyBorder="1" applyAlignment="1">
      <alignment vertical="center"/>
    </xf>
    <xf numFmtId="3" fontId="51" fillId="0" borderId="9" xfId="0" applyNumberFormat="1" applyFont="1" applyBorder="1" applyAlignment="1">
      <alignment vertical="center" wrapText="1"/>
    </xf>
    <xf numFmtId="1" fontId="51" fillId="0" borderId="0" xfId="0" applyNumberFormat="1" applyFont="1" applyAlignment="1">
      <alignment horizontal="center" vertical="center" wrapText="1"/>
    </xf>
    <xf numFmtId="0" fontId="46" fillId="0" borderId="42" xfId="0" applyFont="1" applyBorder="1" applyAlignment="1">
      <alignment vertical="center" wrapText="1"/>
    </xf>
    <xf numFmtId="0" fontId="46" fillId="0" borderId="43" xfId="0" applyFont="1" applyBorder="1" applyAlignment="1">
      <alignment horizontal="center" vertical="center" wrapText="1"/>
    </xf>
    <xf numFmtId="3" fontId="46" fillId="0" borderId="44" xfId="0" applyNumberFormat="1" applyFont="1" applyBorder="1" applyAlignment="1">
      <alignment vertical="center" wrapText="1"/>
    </xf>
    <xf numFmtId="3" fontId="46" fillId="0" borderId="45" xfId="0" applyNumberFormat="1" applyFont="1" applyBorder="1" applyAlignment="1">
      <alignment vertical="center" wrapText="1"/>
    </xf>
    <xf numFmtId="0" fontId="21" fillId="0" borderId="2" xfId="0" applyFont="1" applyBorder="1" applyAlignment="1">
      <alignment vertical="center" wrapText="1"/>
    </xf>
    <xf numFmtId="1" fontId="68" fillId="0" borderId="2" xfId="0" applyNumberFormat="1" applyFont="1" applyBorder="1" applyAlignment="1" applyProtection="1">
      <alignment horizontal="center" vertical="center" wrapText="1"/>
      <protection locked="0"/>
    </xf>
    <xf numFmtId="174" fontId="21" fillId="0" borderId="2" xfId="0" applyNumberFormat="1" applyFont="1" applyBorder="1" applyAlignment="1">
      <alignment horizontal="center" vertical="center" wrapText="1"/>
    </xf>
    <xf numFmtId="0" fontId="68" fillId="0" borderId="2" xfId="0" applyFont="1" applyBorder="1" applyAlignment="1" applyProtection="1">
      <alignment horizontal="center" vertical="center"/>
      <protection locked="0"/>
    </xf>
    <xf numFmtId="0" fontId="46" fillId="0" borderId="38" xfId="0" applyFont="1" applyBorder="1" applyAlignment="1">
      <alignment vertical="center" wrapText="1"/>
    </xf>
    <xf numFmtId="0" fontId="68" fillId="0" borderId="2" xfId="0" applyFont="1" applyBorder="1" applyAlignment="1" applyProtection="1">
      <alignment horizontal="center" vertical="center" wrapText="1"/>
      <protection locked="0"/>
    </xf>
    <xf numFmtId="174" fontId="68" fillId="0" borderId="2" xfId="0" applyNumberFormat="1" applyFont="1" applyBorder="1" applyAlignment="1" applyProtection="1">
      <alignment horizontal="center" vertical="center" wrapText="1"/>
      <protection locked="0"/>
    </xf>
    <xf numFmtId="0" fontId="47" fillId="0" borderId="52" xfId="0" applyFont="1" applyBorder="1" applyAlignment="1">
      <alignment vertical="center"/>
    </xf>
    <xf numFmtId="9" fontId="21" fillId="0" borderId="2" xfId="7" applyFont="1" applyFill="1" applyBorder="1" applyAlignment="1" applyProtection="1">
      <alignment horizontal="center" vertical="center" wrapText="1"/>
    </xf>
    <xf numFmtId="49" fontId="19" fillId="0" borderId="0" xfId="0" applyNumberFormat="1" applyFont="1" applyAlignment="1">
      <alignment horizontal="center" vertical="center"/>
    </xf>
    <xf numFmtId="49" fontId="19" fillId="0" borderId="0" xfId="0" applyNumberFormat="1" applyFont="1" applyAlignment="1">
      <alignment vertical="center"/>
    </xf>
    <xf numFmtId="0" fontId="19" fillId="0" borderId="0" xfId="0" applyFont="1" applyAlignment="1">
      <alignment vertical="center"/>
    </xf>
    <xf numFmtId="0" fontId="17" fillId="0" borderId="0" xfId="0" applyFont="1" applyAlignment="1">
      <alignment vertical="center"/>
    </xf>
    <xf numFmtId="0" fontId="19" fillId="0" borderId="0" xfId="0" applyFont="1" applyAlignment="1">
      <alignment horizontal="center" vertical="center"/>
    </xf>
    <xf numFmtId="3" fontId="17" fillId="0" borderId="0" xfId="0" applyNumberFormat="1" applyFont="1" applyAlignment="1">
      <alignment vertical="center"/>
    </xf>
    <xf numFmtId="1" fontId="61" fillId="0" borderId="0" xfId="0" applyNumberFormat="1" applyFont="1" applyAlignment="1">
      <alignment horizontal="center" vertical="center"/>
    </xf>
    <xf numFmtId="1" fontId="102" fillId="0" borderId="0" xfId="0" applyNumberFormat="1" applyFont="1" applyAlignment="1">
      <alignment horizontal="center" vertical="center"/>
    </xf>
    <xf numFmtId="174" fontId="102" fillId="0" borderId="0" xfId="0" applyNumberFormat="1" applyFont="1" applyAlignment="1">
      <alignment horizontal="center" vertical="center"/>
    </xf>
    <xf numFmtId="1" fontId="17" fillId="0" borderId="0" xfId="0" applyNumberFormat="1" applyFont="1" applyAlignment="1">
      <alignment horizontal="center" vertical="center"/>
    </xf>
    <xf numFmtId="0" fontId="51" fillId="0" borderId="6" xfId="0" applyFont="1" applyBorder="1" applyAlignment="1">
      <alignment vertical="center" wrapText="1"/>
    </xf>
    <xf numFmtId="174" fontId="51" fillId="0" borderId="7" xfId="0" applyNumberFormat="1" applyFont="1" applyBorder="1" applyAlignment="1">
      <alignment horizontal="center" vertical="center" wrapText="1"/>
    </xf>
    <xf numFmtId="0" fontId="0" fillId="0" borderId="52" xfId="0" applyBorder="1" applyAlignment="1">
      <alignment vertical="center"/>
    </xf>
    <xf numFmtId="174" fontId="37" fillId="0" borderId="9" xfId="0" applyNumberFormat="1" applyFont="1" applyBorder="1" applyAlignment="1">
      <alignment horizontal="center" vertical="center" wrapText="1"/>
    </xf>
    <xf numFmtId="0" fontId="46" fillId="0" borderId="5" xfId="0" applyFont="1" applyBorder="1" applyAlignment="1">
      <alignment vertical="center" wrapText="1"/>
    </xf>
    <xf numFmtId="0" fontId="46" fillId="7" borderId="1" xfId="0" applyFont="1" applyFill="1" applyBorder="1" applyAlignment="1">
      <alignment horizontal="left" vertical="center" wrapText="1"/>
    </xf>
    <xf numFmtId="0" fontId="46" fillId="13" borderId="26" xfId="0" applyFont="1" applyFill="1" applyBorder="1" applyAlignment="1">
      <alignment vertical="center" wrapText="1"/>
    </xf>
    <xf numFmtId="0" fontId="46" fillId="7" borderId="14" xfId="0" applyFont="1" applyFill="1" applyBorder="1" applyAlignment="1">
      <alignment horizontal="center" vertical="center" wrapText="1"/>
    </xf>
    <xf numFmtId="3" fontId="46" fillId="7" borderId="14" xfId="0" applyNumberFormat="1" applyFont="1" applyFill="1" applyBorder="1" applyAlignment="1">
      <alignment horizontal="center" vertical="center" wrapText="1"/>
    </xf>
    <xf numFmtId="3" fontId="46" fillId="7" borderId="15" xfId="0" applyNumberFormat="1" applyFont="1" applyFill="1" applyBorder="1" applyAlignment="1">
      <alignment horizontal="center" vertical="center" wrapText="1"/>
    </xf>
    <xf numFmtId="3" fontId="46" fillId="7" borderId="38" xfId="0" applyNumberFormat="1" applyFont="1" applyFill="1" applyBorder="1" applyAlignment="1">
      <alignment vertical="center" wrapText="1"/>
    </xf>
    <xf numFmtId="1" fontId="67" fillId="7" borderId="6" xfId="0" applyNumberFormat="1" applyFont="1" applyFill="1" applyBorder="1" applyAlignment="1">
      <alignment horizontal="center" vertical="center" wrapText="1"/>
    </xf>
    <xf numFmtId="0" fontId="67" fillId="7" borderId="7" xfId="0" applyFont="1" applyFill="1" applyBorder="1" applyAlignment="1">
      <alignment horizontal="center" vertical="center" wrapText="1"/>
    </xf>
    <xf numFmtId="0" fontId="67" fillId="7" borderId="9" xfId="0" applyFont="1" applyFill="1" applyBorder="1" applyAlignment="1">
      <alignment horizontal="center" vertical="center" wrapText="1"/>
    </xf>
    <xf numFmtId="0" fontId="118" fillId="0" borderId="0" xfId="11" applyFont="1"/>
    <xf numFmtId="0" fontId="117" fillId="0" borderId="0" xfId="8" applyFont="1" applyAlignment="1">
      <alignment horizontal="centerContinuous"/>
    </xf>
    <xf numFmtId="0" fontId="118" fillId="0" borderId="0" xfId="11" applyFont="1" applyAlignment="1">
      <alignment horizontal="center" vertical="center" wrapText="1"/>
    </xf>
    <xf numFmtId="181" fontId="118" fillId="0" borderId="0" xfId="11" applyNumberFormat="1" applyFont="1"/>
    <xf numFmtId="182" fontId="118" fillId="0" borderId="0" xfId="11" applyNumberFormat="1" applyFont="1"/>
    <xf numFmtId="0" fontId="111" fillId="0" borderId="0" xfId="11" applyFont="1" applyAlignment="1">
      <alignment horizontal="center" vertical="center" wrapText="1"/>
    </xf>
    <xf numFmtId="0" fontId="111" fillId="0" borderId="0" xfId="11" applyFont="1" applyAlignment="1">
      <alignment horizontal="center" wrapText="1"/>
    </xf>
    <xf numFmtId="0" fontId="118" fillId="0" borderId="0" xfId="11" applyFont="1" applyAlignment="1">
      <alignment vertical="center" wrapText="1"/>
    </xf>
    <xf numFmtId="0" fontId="119" fillId="0" borderId="0" xfId="11" applyFont="1" applyAlignment="1">
      <alignment horizontal="center" vertical="center" wrapText="1"/>
    </xf>
    <xf numFmtId="0" fontId="119" fillId="0" borderId="0" xfId="11" applyFont="1" applyAlignment="1">
      <alignment vertical="center" wrapText="1"/>
    </xf>
    <xf numFmtId="0" fontId="119" fillId="0" borderId="0" xfId="11" applyFont="1" applyAlignment="1">
      <alignment horizontal="justify" vertical="center" wrapText="1"/>
    </xf>
    <xf numFmtId="0" fontId="119" fillId="0" borderId="0" xfId="11" applyFont="1" applyAlignment="1">
      <alignment horizontal="center" vertical="center"/>
    </xf>
    <xf numFmtId="0" fontId="119" fillId="0" borderId="0" xfId="11" applyFont="1" applyAlignment="1">
      <alignment vertical="center"/>
    </xf>
    <xf numFmtId="0" fontId="121" fillId="0" borderId="0" xfId="11" applyFont="1" applyAlignment="1">
      <alignment horizontal="center" vertical="center" wrapText="1"/>
    </xf>
    <xf numFmtId="165" fontId="119" fillId="0" borderId="0" xfId="11" applyNumberFormat="1" applyFont="1" applyAlignment="1">
      <alignment horizontal="center" vertical="center"/>
    </xf>
    <xf numFmtId="164" fontId="119" fillId="0" borderId="0" xfId="11" applyNumberFormat="1" applyFont="1" applyAlignment="1">
      <alignment horizontal="center" vertical="center"/>
    </xf>
    <xf numFmtId="164" fontId="120" fillId="0" borderId="0" xfId="11" applyNumberFormat="1" applyFont="1" applyAlignment="1">
      <alignment horizontal="right" vertical="center"/>
    </xf>
    <xf numFmtId="0" fontId="120" fillId="0" borderId="0" xfId="11" applyFont="1" applyAlignment="1">
      <alignment horizontal="center" vertical="center" wrapText="1"/>
    </xf>
    <xf numFmtId="0" fontId="119" fillId="0" borderId="0" xfId="11" applyFont="1" applyAlignment="1">
      <alignment horizontal="right" vertical="center"/>
    </xf>
    <xf numFmtId="9" fontId="119" fillId="0" borderId="0" xfId="11" applyNumberFormat="1" applyFont="1" applyAlignment="1">
      <alignment horizontal="right" vertical="center"/>
    </xf>
    <xf numFmtId="0" fontId="70" fillId="7" borderId="44" xfId="17" applyFont="1" applyFill="1" applyBorder="1" applyAlignment="1">
      <alignment horizontal="center" vertical="center"/>
    </xf>
    <xf numFmtId="184" fontId="70" fillId="7" borderId="44" xfId="17" applyNumberFormat="1" applyFont="1" applyFill="1" applyBorder="1" applyAlignment="1">
      <alignment horizontal="center" vertical="center"/>
    </xf>
    <xf numFmtId="42" fontId="70" fillId="7" borderId="44" xfId="14" applyFont="1" applyFill="1" applyBorder="1" applyAlignment="1">
      <alignment horizontal="center" vertical="center" wrapText="1"/>
    </xf>
    <xf numFmtId="184" fontId="136" fillId="7" borderId="44" xfId="17" applyNumberFormat="1" applyFont="1" applyFill="1" applyBorder="1" applyAlignment="1">
      <alignment horizontal="center" vertical="center"/>
    </xf>
    <xf numFmtId="184" fontId="136" fillId="7" borderId="45" xfId="17" applyNumberFormat="1" applyFont="1" applyFill="1" applyBorder="1" applyAlignment="1">
      <alignment horizontal="center" vertical="center"/>
    </xf>
    <xf numFmtId="0" fontId="70" fillId="0" borderId="49" xfId="8" applyFont="1" applyBorder="1"/>
    <xf numFmtId="0" fontId="70" fillId="0" borderId="0" xfId="8" applyFont="1"/>
    <xf numFmtId="0" fontId="55" fillId="0" borderId="0" xfId="8" applyFont="1"/>
    <xf numFmtId="42" fontId="55" fillId="0" borderId="0" xfId="14" applyFont="1" applyBorder="1"/>
    <xf numFmtId="0" fontId="55" fillId="0" borderId="50" xfId="8" applyFont="1" applyBorder="1"/>
    <xf numFmtId="0" fontId="70" fillId="7" borderId="42" xfId="0" applyFont="1" applyFill="1" applyBorder="1" applyAlignment="1">
      <alignment horizontal="centerContinuous" vertical="center" wrapText="1"/>
    </xf>
    <xf numFmtId="0" fontId="138" fillId="6" borderId="1" xfId="17" applyFont="1" applyFill="1" applyBorder="1" applyAlignment="1">
      <alignment vertical="center" wrapText="1"/>
    </xf>
    <xf numFmtId="0" fontId="138" fillId="6" borderId="6" xfId="17" applyFont="1" applyFill="1" applyBorder="1" applyAlignment="1">
      <alignment vertical="center" wrapText="1"/>
    </xf>
    <xf numFmtId="0" fontId="137" fillId="6" borderId="2" xfId="17" applyFont="1" applyFill="1" applyBorder="1" applyAlignment="1">
      <alignment horizontal="center" vertical="center" wrapText="1"/>
    </xf>
    <xf numFmtId="0" fontId="137" fillId="6" borderId="2" xfId="17" applyFont="1" applyFill="1" applyBorder="1" applyAlignment="1">
      <alignment horizontal="center"/>
    </xf>
    <xf numFmtId="0" fontId="137" fillId="6" borderId="7" xfId="17" applyFont="1" applyFill="1" applyBorder="1" applyAlignment="1">
      <alignment horizontal="center" vertical="center" wrapText="1"/>
    </xf>
    <xf numFmtId="0" fontId="137" fillId="6" borderId="7" xfId="17" applyFont="1" applyFill="1" applyBorder="1" applyAlignment="1">
      <alignment horizontal="center"/>
    </xf>
    <xf numFmtId="0" fontId="137" fillId="0" borderId="74" xfId="17" applyFont="1" applyBorder="1"/>
    <xf numFmtId="0" fontId="116" fillId="0" borderId="75" xfId="17" applyFont="1" applyBorder="1"/>
    <xf numFmtId="0" fontId="137" fillId="0" borderId="2" xfId="17" applyFont="1" applyBorder="1"/>
    <xf numFmtId="0" fontId="55" fillId="6" borderId="2" xfId="8" applyFont="1" applyFill="1" applyBorder="1" applyAlignment="1">
      <alignment horizontal="center"/>
    </xf>
    <xf numFmtId="171" fontId="55" fillId="6" borderId="9" xfId="6" applyFont="1" applyFill="1" applyBorder="1"/>
    <xf numFmtId="171" fontId="55" fillId="6" borderId="4" xfId="6" applyFont="1" applyFill="1" applyBorder="1"/>
    <xf numFmtId="171" fontId="55" fillId="6" borderId="2" xfId="6" quotePrefix="1" applyFont="1" applyFill="1" applyBorder="1" applyAlignment="1">
      <alignment horizontal="center"/>
    </xf>
    <xf numFmtId="0" fontId="137" fillId="0" borderId="7" xfId="17" applyFont="1" applyBorder="1" applyAlignment="1">
      <alignment horizontal="center"/>
    </xf>
    <xf numFmtId="0" fontId="140" fillId="7" borderId="13" xfId="17" applyFont="1" applyFill="1" applyBorder="1"/>
    <xf numFmtId="0" fontId="137" fillId="7" borderId="16" xfId="17" applyFont="1" applyFill="1" applyBorder="1"/>
    <xf numFmtId="171" fontId="137" fillId="7" borderId="35" xfId="6" applyFont="1" applyFill="1" applyBorder="1"/>
    <xf numFmtId="0" fontId="125" fillId="7" borderId="13" xfId="17" applyFont="1" applyFill="1" applyBorder="1"/>
    <xf numFmtId="0" fontId="113" fillId="7" borderId="16" xfId="8" applyFont="1" applyFill="1" applyBorder="1"/>
    <xf numFmtId="4" fontId="113" fillId="7" borderId="35" xfId="8" applyNumberFormat="1" applyFont="1" applyFill="1" applyBorder="1"/>
    <xf numFmtId="171" fontId="140" fillId="7" borderId="35" xfId="6" applyFont="1" applyFill="1" applyBorder="1"/>
    <xf numFmtId="0" fontId="140" fillId="0" borderId="73" xfId="17" applyFont="1" applyBorder="1"/>
    <xf numFmtId="0" fontId="141" fillId="0" borderId="0" xfId="17" applyFont="1" applyAlignment="1">
      <alignment horizontal="center" vertical="center"/>
    </xf>
    <xf numFmtId="0" fontId="70" fillId="7" borderId="1" xfId="17" applyFont="1" applyFill="1" applyBorder="1" applyAlignment="1">
      <alignment vertical="center" wrapText="1"/>
    </xf>
    <xf numFmtId="0" fontId="70" fillId="7" borderId="2" xfId="17" applyFont="1" applyFill="1" applyBorder="1" applyAlignment="1">
      <alignment horizontal="right" vertical="center" wrapText="1"/>
    </xf>
    <xf numFmtId="0" fontId="70" fillId="0" borderId="2" xfId="17" applyFont="1" applyBorder="1" applyAlignment="1" applyProtection="1">
      <alignment horizontal="center" vertical="center" wrapText="1"/>
      <protection locked="0"/>
    </xf>
    <xf numFmtId="0" fontId="70" fillId="0" borderId="4" xfId="17" applyFont="1" applyBorder="1" applyAlignment="1" applyProtection="1">
      <alignment horizontal="center" vertical="center" wrapText="1"/>
      <protection locked="0"/>
    </xf>
    <xf numFmtId="0" fontId="70" fillId="0" borderId="49" xfId="17" applyFont="1" applyBorder="1" applyAlignment="1">
      <alignment vertical="center" wrapText="1"/>
    </xf>
    <xf numFmtId="0" fontId="70" fillId="0" borderId="0" xfId="17" applyFont="1" applyAlignment="1">
      <alignment horizontal="center" vertical="center" wrapText="1"/>
    </xf>
    <xf numFmtId="0" fontId="70" fillId="0" borderId="0" xfId="17" applyFont="1" applyAlignment="1">
      <alignment vertical="center" wrapText="1"/>
    </xf>
    <xf numFmtId="4" fontId="142" fillId="0" borderId="11" xfId="17" applyNumberFormat="1" applyFont="1" applyBorder="1" applyAlignment="1" applyProtection="1">
      <alignment horizontal="center" vertical="center" wrapText="1"/>
      <protection locked="0"/>
    </xf>
    <xf numFmtId="0" fontId="55" fillId="0" borderId="2" xfId="17" applyFont="1" applyBorder="1" applyAlignment="1">
      <alignment horizontal="center" vertical="center" wrapText="1"/>
    </xf>
    <xf numFmtId="3" fontId="55" fillId="0" borderId="2" xfId="17" applyNumberFormat="1" applyFont="1" applyBorder="1" applyAlignment="1">
      <alignment horizontal="center" vertical="center" wrapText="1"/>
    </xf>
    <xf numFmtId="9" fontId="143" fillId="0" borderId="2" xfId="16" applyFont="1" applyFill="1" applyBorder="1" applyAlignment="1" applyProtection="1">
      <alignment horizontal="center" vertical="center" wrapText="1"/>
      <protection locked="0"/>
    </xf>
    <xf numFmtId="0" fontId="144" fillId="0" borderId="2" xfId="17" applyFont="1" applyBorder="1" applyAlignment="1" applyProtection="1">
      <alignment horizontal="center" vertical="center" wrapText="1"/>
      <protection locked="0"/>
    </xf>
    <xf numFmtId="173" fontId="142" fillId="0" borderId="2" xfId="17" applyNumberFormat="1" applyFont="1" applyBorder="1" applyAlignment="1" applyProtection="1">
      <alignment horizontal="center" vertical="center" wrapText="1"/>
      <protection locked="0"/>
    </xf>
    <xf numFmtId="9" fontId="55" fillId="0" borderId="2" xfId="16" applyFont="1" applyFill="1" applyBorder="1" applyAlignment="1" applyProtection="1">
      <alignment horizontal="center" vertical="center" wrapText="1"/>
    </xf>
    <xf numFmtId="3" fontId="55" fillId="0" borderId="0" xfId="17" applyNumberFormat="1" applyFont="1" applyAlignment="1">
      <alignment vertical="center" wrapText="1"/>
    </xf>
    <xf numFmtId="0" fontId="55" fillId="0" borderId="2" xfId="17" applyFont="1" applyBorder="1" applyAlignment="1">
      <alignment horizontal="center" vertical="center"/>
    </xf>
    <xf numFmtId="9" fontId="55" fillId="0" borderId="2" xfId="16" applyFont="1" applyFill="1" applyBorder="1" applyAlignment="1" applyProtection="1">
      <alignment horizontal="center" vertical="center"/>
    </xf>
    <xf numFmtId="0" fontId="55" fillId="0" borderId="0" xfId="17" applyFont="1" applyAlignment="1">
      <alignment horizontal="center" vertical="center" wrapText="1"/>
    </xf>
    <xf numFmtId="0" fontId="146" fillId="0" borderId="0" xfId="17" applyFont="1" applyAlignment="1">
      <alignment horizontal="left" vertical="center" wrapText="1"/>
    </xf>
    <xf numFmtId="3" fontId="55" fillId="0" borderId="1" xfId="17" applyNumberFormat="1" applyFont="1" applyBorder="1" applyAlignment="1">
      <alignment vertical="center" wrapText="1"/>
    </xf>
    <xf numFmtId="0" fontId="55" fillId="0" borderId="5" xfId="17" applyFont="1" applyBorder="1" applyAlignment="1">
      <alignment horizontal="center" vertical="center" wrapText="1"/>
    </xf>
    <xf numFmtId="0" fontId="70" fillId="7" borderId="37" xfId="17" applyFont="1" applyFill="1" applyBorder="1" applyAlignment="1">
      <alignment vertical="center" wrapText="1"/>
    </xf>
    <xf numFmtId="0" fontId="70" fillId="7" borderId="41" xfId="17" applyFont="1" applyFill="1" applyBorder="1" applyAlignment="1">
      <alignment horizontal="center" vertical="center" wrapText="1"/>
    </xf>
    <xf numFmtId="0" fontId="55" fillId="13" borderId="1" xfId="17" applyFont="1" applyFill="1" applyBorder="1" applyAlignment="1">
      <alignment vertical="center" wrapText="1"/>
    </xf>
    <xf numFmtId="0" fontId="55" fillId="13" borderId="1" xfId="17" applyFont="1" applyFill="1" applyBorder="1" applyAlignment="1">
      <alignment horizontal="left" vertical="center"/>
    </xf>
    <xf numFmtId="0" fontId="115" fillId="0" borderId="49" xfId="17" applyFont="1" applyBorder="1" applyAlignment="1">
      <alignment horizontal="centerContinuous" vertical="center" wrapText="1"/>
    </xf>
    <xf numFmtId="0" fontId="115" fillId="0" borderId="0" xfId="17" applyFont="1" applyAlignment="1">
      <alignment horizontal="centerContinuous" vertical="center" wrapText="1"/>
    </xf>
    <xf numFmtId="0" fontId="117" fillId="0" borderId="50" xfId="17" applyFont="1" applyBorder="1" applyAlignment="1">
      <alignment vertical="center" wrapText="1"/>
    </xf>
    <xf numFmtId="0" fontId="55" fillId="0" borderId="0" xfId="17" applyFont="1" applyAlignment="1">
      <alignment vertical="center"/>
    </xf>
    <xf numFmtId="0" fontId="55" fillId="0" borderId="50" xfId="17" applyFont="1" applyBorder="1" applyAlignment="1">
      <alignment vertical="center" wrapText="1"/>
    </xf>
    <xf numFmtId="0" fontId="55" fillId="0" borderId="1" xfId="17" applyFont="1" applyBorder="1" applyAlignment="1">
      <alignment vertical="center" wrapText="1"/>
    </xf>
    <xf numFmtId="0" fontId="70" fillId="0" borderId="11" xfId="17" applyFont="1" applyBorder="1" applyAlignment="1">
      <alignment horizontal="center" vertical="center" wrapText="1"/>
    </xf>
    <xf numFmtId="3" fontId="142" fillId="0" borderId="2" xfId="17" applyNumberFormat="1" applyFont="1" applyBorder="1" applyAlignment="1" applyProtection="1">
      <alignment horizontal="center" vertical="center" wrapText="1"/>
      <protection locked="0"/>
    </xf>
    <xf numFmtId="3" fontId="145" fillId="0" borderId="2" xfId="17" applyNumberFormat="1" applyFont="1" applyBorder="1" applyAlignment="1" applyProtection="1">
      <alignment horizontal="center" vertical="center" wrapText="1"/>
      <protection locked="0"/>
    </xf>
    <xf numFmtId="3" fontId="70" fillId="0" borderId="46" xfId="17" applyNumberFormat="1" applyFont="1" applyBorder="1" applyAlignment="1">
      <alignment horizontal="center" vertical="center"/>
    </xf>
    <xf numFmtId="0" fontId="70" fillId="0" borderId="50" xfId="17" applyFont="1" applyBorder="1" applyAlignment="1">
      <alignment vertical="center"/>
    </xf>
    <xf numFmtId="0" fontId="55" fillId="0" borderId="49" xfId="17" applyFont="1" applyBorder="1" applyAlignment="1">
      <alignment vertical="center" wrapText="1"/>
    </xf>
    <xf numFmtId="0" fontId="55" fillId="0" borderId="50" xfId="17" applyFont="1" applyBorder="1" applyAlignment="1">
      <alignment vertical="center"/>
    </xf>
    <xf numFmtId="0" fontId="55" fillId="0" borderId="0" xfId="17" applyFont="1" applyAlignment="1">
      <alignment vertical="center" wrapText="1"/>
    </xf>
    <xf numFmtId="0" fontId="70" fillId="0" borderId="20" xfId="17" applyFont="1" applyBorder="1" applyAlignment="1">
      <alignment vertical="center" wrapText="1"/>
    </xf>
    <xf numFmtId="0" fontId="70" fillId="0" borderId="47" xfId="17" applyFont="1" applyBorder="1" applyAlignment="1">
      <alignment vertical="center" wrapText="1"/>
    </xf>
    <xf numFmtId="0" fontId="70" fillId="0" borderId="24" xfId="17" applyFont="1" applyBorder="1" applyAlignment="1">
      <alignment vertical="center" wrapText="1"/>
    </xf>
    <xf numFmtId="173" fontId="143" fillId="0" borderId="2" xfId="17" applyNumberFormat="1" applyFont="1" applyBorder="1" applyAlignment="1" applyProtection="1">
      <alignment horizontal="center" vertical="center" wrapText="1"/>
      <protection locked="0"/>
    </xf>
    <xf numFmtId="3" fontId="55" fillId="0" borderId="2" xfId="17" applyNumberFormat="1" applyFont="1" applyBorder="1" applyAlignment="1">
      <alignment vertical="center" wrapText="1"/>
    </xf>
    <xf numFmtId="0" fontId="147" fillId="0" borderId="1" xfId="17" applyFont="1" applyBorder="1" applyAlignment="1">
      <alignment vertical="center" wrapText="1"/>
    </xf>
    <xf numFmtId="0" fontId="55" fillId="0" borderId="1" xfId="17" applyFont="1" applyBorder="1" applyAlignment="1">
      <alignment horizontal="left" vertical="center" wrapText="1"/>
    </xf>
    <xf numFmtId="3" fontId="55" fillId="0" borderId="31" xfId="17" quotePrefix="1" applyNumberFormat="1" applyFont="1" applyBorder="1" applyAlignment="1">
      <alignment horizontal="left" vertical="center" wrapText="1"/>
    </xf>
    <xf numFmtId="0" fontId="55" fillId="0" borderId="40" xfId="17" applyFont="1" applyBorder="1" applyAlignment="1">
      <alignment horizontal="center" vertical="center" wrapText="1"/>
    </xf>
    <xf numFmtId="0" fontId="55" fillId="0" borderId="21" xfId="17" quotePrefix="1" applyFont="1" applyBorder="1" applyAlignment="1">
      <alignment horizontal="left" vertical="center" wrapText="1"/>
    </xf>
    <xf numFmtId="0" fontId="55" fillId="0" borderId="39" xfId="17" quotePrefix="1" applyFont="1" applyBorder="1" applyAlignment="1">
      <alignment horizontal="center" vertical="center" wrapText="1"/>
    </xf>
    <xf numFmtId="3" fontId="55" fillId="0" borderId="22" xfId="17" applyNumberFormat="1" applyFont="1" applyBorder="1" applyAlignment="1">
      <alignment vertical="center" wrapText="1"/>
    </xf>
    <xf numFmtId="0" fontId="55" fillId="0" borderId="1" xfId="17" quotePrefix="1" applyFont="1" applyBorder="1" applyAlignment="1">
      <alignment horizontal="left" vertical="center" wrapText="1"/>
    </xf>
    <xf numFmtId="0" fontId="55" fillId="0" borderId="5" xfId="17" quotePrefix="1" applyFont="1" applyBorder="1" applyAlignment="1">
      <alignment horizontal="center" vertical="center" wrapText="1"/>
    </xf>
    <xf numFmtId="0" fontId="55" fillId="0" borderId="6" xfId="17" applyFont="1" applyBorder="1" applyAlignment="1">
      <alignment horizontal="left" vertical="center" wrapText="1"/>
    </xf>
    <xf numFmtId="0" fontId="55" fillId="0" borderId="10" xfId="17" quotePrefix="1" applyFont="1" applyBorder="1" applyAlignment="1">
      <alignment horizontal="center" vertical="center" wrapText="1"/>
    </xf>
    <xf numFmtId="3" fontId="55" fillId="0" borderId="7" xfId="17" applyNumberFormat="1" applyFont="1" applyBorder="1" applyAlignment="1">
      <alignment vertical="center" wrapText="1"/>
    </xf>
    <xf numFmtId="0" fontId="55" fillId="0" borderId="49" xfId="17" applyFont="1" applyBorder="1" applyAlignment="1">
      <alignment horizontal="right" vertical="center" wrapText="1"/>
    </xf>
    <xf numFmtId="0" fontId="70" fillId="22" borderId="13" xfId="17" applyFont="1" applyFill="1" applyBorder="1" applyAlignment="1">
      <alignment horizontal="center" vertical="center" wrapText="1"/>
    </xf>
    <xf numFmtId="0" fontId="70" fillId="22" borderId="14" xfId="17" applyFont="1" applyFill="1" applyBorder="1" applyAlignment="1">
      <alignment horizontal="center" vertical="center" wrapText="1"/>
    </xf>
    <xf numFmtId="3" fontId="70" fillId="22" borderId="14" xfId="17" applyNumberFormat="1" applyFont="1" applyFill="1" applyBorder="1" applyAlignment="1">
      <alignment horizontal="center" vertical="center" wrapText="1"/>
    </xf>
    <xf numFmtId="3" fontId="70" fillId="22" borderId="15" xfId="17" applyNumberFormat="1" applyFont="1" applyFill="1" applyBorder="1" applyAlignment="1">
      <alignment horizontal="center" vertical="center" wrapText="1"/>
    </xf>
    <xf numFmtId="0" fontId="70" fillId="7" borderId="28" xfId="17" applyFont="1" applyFill="1" applyBorder="1" applyAlignment="1">
      <alignment vertical="center" wrapText="1"/>
    </xf>
    <xf numFmtId="0" fontId="70" fillId="7" borderId="8" xfId="17" applyFont="1" applyFill="1" applyBorder="1" applyAlignment="1">
      <alignment horizontal="center" vertical="center" wrapText="1"/>
    </xf>
    <xf numFmtId="173" fontId="70" fillId="7" borderId="8" xfId="17" applyNumberFormat="1" applyFont="1" applyFill="1" applyBorder="1" applyAlignment="1">
      <alignment horizontal="center" vertical="center" wrapText="1"/>
    </xf>
    <xf numFmtId="3" fontId="70" fillId="7" borderId="38" xfId="17" applyNumberFormat="1" applyFont="1" applyFill="1" applyBorder="1" applyAlignment="1">
      <alignment vertical="center" wrapText="1"/>
    </xf>
    <xf numFmtId="0" fontId="70" fillId="22" borderId="42" xfId="17" applyFont="1" applyFill="1" applyBorder="1" applyAlignment="1">
      <alignment vertical="center" wrapText="1"/>
    </xf>
    <xf numFmtId="0" fontId="70" fillId="22" borderId="43" xfId="17" applyFont="1" applyFill="1" applyBorder="1" applyAlignment="1">
      <alignment horizontal="center" vertical="center" wrapText="1"/>
    </xf>
    <xf numFmtId="3" fontId="70" fillId="22" borderId="44" xfId="17" applyNumberFormat="1" applyFont="1" applyFill="1" applyBorder="1" applyAlignment="1">
      <alignment vertical="center" wrapText="1"/>
    </xf>
    <xf numFmtId="0" fontId="19" fillId="0" borderId="0" xfId="17" applyFont="1" applyAlignment="1">
      <alignment horizontal="centerContinuous" vertical="center" wrapText="1"/>
    </xf>
    <xf numFmtId="0" fontId="55" fillId="0" borderId="0" xfId="17" quotePrefix="1" applyFont="1" applyAlignment="1">
      <alignment horizontal="center" vertical="center" wrapText="1"/>
    </xf>
    <xf numFmtId="0" fontId="116" fillId="0" borderId="70" xfId="17" applyFont="1" applyBorder="1" applyAlignment="1">
      <alignment horizontal="center" vertical="center"/>
    </xf>
    <xf numFmtId="0" fontId="116" fillId="0" borderId="2" xfId="17" applyFont="1" applyBorder="1" applyAlignment="1">
      <alignment horizontal="center" vertical="center"/>
    </xf>
    <xf numFmtId="0" fontId="70" fillId="7" borderId="2" xfId="0" applyFont="1" applyFill="1" applyBorder="1" applyAlignment="1">
      <alignment horizontal="left" vertical="center" wrapText="1"/>
    </xf>
    <xf numFmtId="0" fontId="70" fillId="7" borderId="2" xfId="17" applyFont="1" applyFill="1" applyBorder="1" applyAlignment="1">
      <alignment horizontal="left" vertical="center"/>
    </xf>
    <xf numFmtId="42" fontId="70" fillId="7" borderId="2" xfId="14" applyFont="1" applyFill="1" applyBorder="1" applyAlignment="1">
      <alignment horizontal="left" vertical="center" wrapText="1"/>
    </xf>
    <xf numFmtId="184" fontId="136" fillId="7" borderId="2" xfId="17" applyNumberFormat="1" applyFont="1" applyFill="1" applyBorder="1" applyAlignment="1">
      <alignment horizontal="left" vertical="center"/>
    </xf>
    <xf numFmtId="193" fontId="140" fillId="22" borderId="2" xfId="17" applyNumberFormat="1" applyFont="1" applyFill="1" applyBorder="1" applyAlignment="1">
      <alignment horizontal="left" vertical="center"/>
    </xf>
    <xf numFmtId="0" fontId="36" fillId="0" borderId="52" xfId="0" applyFont="1" applyBorder="1" applyAlignment="1">
      <alignment horizontal="center" vertical="center" wrapText="1"/>
    </xf>
    <xf numFmtId="0" fontId="46" fillId="0" borderId="52" xfId="0" applyFont="1" applyBorder="1" applyAlignment="1">
      <alignment horizontal="center" vertical="center" wrapText="1"/>
    </xf>
    <xf numFmtId="182" fontId="55" fillId="0" borderId="2" xfId="11" applyNumberFormat="1" applyFont="1" applyBorder="1" applyAlignment="1">
      <alignment vertical="center"/>
    </xf>
    <xf numFmtId="167" fontId="137" fillId="0" borderId="2" xfId="12" applyFont="1" applyFill="1" applyBorder="1"/>
    <xf numFmtId="167" fontId="55" fillId="0" borderId="2" xfId="12" applyFont="1" applyFill="1" applyBorder="1"/>
    <xf numFmtId="0" fontId="116" fillId="0" borderId="0" xfId="11" applyFont="1"/>
    <xf numFmtId="182" fontId="116" fillId="0" borderId="0" xfId="11" applyNumberFormat="1" applyFont="1"/>
    <xf numFmtId="182" fontId="55" fillId="0" borderId="5" xfId="10" applyNumberFormat="1" applyFont="1" applyBorder="1" applyAlignment="1">
      <alignment horizontal="center" vertical="center"/>
    </xf>
    <xf numFmtId="0" fontId="137" fillId="0" borderId="2" xfId="11" applyFont="1" applyBorder="1"/>
    <xf numFmtId="194" fontId="55" fillId="0" borderId="2" xfId="13" applyNumberFormat="1" applyFont="1" applyFill="1" applyBorder="1" applyAlignment="1" applyProtection="1"/>
    <xf numFmtId="0" fontId="18" fillId="22" borderId="38" xfId="8" applyFont="1" applyFill="1" applyBorder="1" applyAlignment="1">
      <alignment horizontal="center" vertical="center" wrapText="1"/>
    </xf>
    <xf numFmtId="2" fontId="18" fillId="22" borderId="38" xfId="8" applyNumberFormat="1" applyFont="1" applyFill="1" applyBorder="1" applyAlignment="1">
      <alignment horizontal="center" vertical="center" wrapText="1"/>
    </xf>
    <xf numFmtId="184" fontId="18" fillId="22" borderId="38" xfId="8" applyNumberFormat="1" applyFont="1" applyFill="1" applyBorder="1" applyAlignment="1">
      <alignment vertical="center" wrapText="1"/>
    </xf>
    <xf numFmtId="0" fontId="18" fillId="7" borderId="22" xfId="8" applyFont="1" applyFill="1" applyBorder="1" applyAlignment="1">
      <alignment horizontal="center" vertical="center"/>
    </xf>
    <xf numFmtId="184" fontId="18" fillId="7" borderId="23" xfId="8" applyNumberFormat="1" applyFont="1" applyFill="1" applyBorder="1" applyAlignment="1">
      <alignment horizontal="center" vertical="center"/>
    </xf>
    <xf numFmtId="0" fontId="137" fillId="0" borderId="0" xfId="11" applyFont="1"/>
    <xf numFmtId="0" fontId="46" fillId="0" borderId="0" xfId="0" applyFont="1" applyAlignment="1">
      <alignment vertical="center"/>
    </xf>
    <xf numFmtId="0" fontId="46" fillId="0" borderId="21" xfId="0" applyFont="1" applyBorder="1" applyAlignment="1">
      <alignment horizontal="center" vertical="center"/>
    </xf>
    <xf numFmtId="0" fontId="46" fillId="0" borderId="6" xfId="0" applyFont="1" applyBorder="1" applyAlignment="1">
      <alignment horizontal="center" vertical="center" wrapText="1"/>
    </xf>
    <xf numFmtId="0" fontId="52" fillId="0" borderId="0" xfId="0" applyFont="1" applyAlignment="1">
      <alignment vertical="center" wrapText="1"/>
    </xf>
    <xf numFmtId="0" fontId="46" fillId="13" borderId="6" xfId="0" applyFont="1" applyFill="1" applyBorder="1" applyAlignment="1">
      <alignment horizontal="center" vertical="center" wrapText="1"/>
    </xf>
    <xf numFmtId="0" fontId="67" fillId="21" borderId="22" xfId="0" applyFont="1" applyFill="1" applyBorder="1" applyAlignment="1">
      <alignment vertical="center" wrapText="1"/>
    </xf>
    <xf numFmtId="0" fontId="0" fillId="0" borderId="74" xfId="0" applyBorder="1" applyAlignment="1">
      <alignment vertical="center"/>
    </xf>
    <xf numFmtId="0" fontId="0" fillId="0" borderId="75" xfId="0" applyBorder="1" applyAlignment="1">
      <alignment vertical="center"/>
    </xf>
    <xf numFmtId="0" fontId="17" fillId="0" borderId="0" xfId="0" applyFont="1"/>
    <xf numFmtId="0" fontId="115" fillId="0" borderId="0" xfId="17" applyFont="1" applyAlignment="1">
      <alignment vertical="center" wrapText="1"/>
    </xf>
    <xf numFmtId="0" fontId="123" fillId="0" borderId="0" xfId="17" applyFont="1" applyAlignment="1">
      <alignment vertical="center"/>
    </xf>
    <xf numFmtId="0" fontId="122" fillId="0" borderId="0" xfId="17" applyFont="1" applyAlignment="1">
      <alignment vertical="center" wrapText="1"/>
    </xf>
    <xf numFmtId="0" fontId="124" fillId="0" borderId="0" xfId="17" applyFont="1" applyAlignment="1">
      <alignment vertical="center"/>
    </xf>
    <xf numFmtId="0" fontId="18" fillId="22" borderId="37" xfId="8" applyFont="1" applyFill="1" applyBorder="1" applyAlignment="1">
      <alignment vertical="center" wrapText="1"/>
    </xf>
    <xf numFmtId="0" fontId="150" fillId="22" borderId="2" xfId="0" applyFont="1" applyFill="1" applyBorder="1" applyAlignment="1">
      <alignment vertical="center"/>
    </xf>
    <xf numFmtId="0" fontId="150" fillId="22" borderId="2" xfId="0" applyFont="1" applyFill="1" applyBorder="1" applyAlignment="1">
      <alignment horizontal="center" vertical="center"/>
    </xf>
    <xf numFmtId="0" fontId="141" fillId="22" borderId="5" xfId="10" applyFont="1" applyFill="1" applyBorder="1" applyAlignment="1">
      <alignment horizontal="center" vertical="center"/>
    </xf>
    <xf numFmtId="0" fontId="141" fillId="22" borderId="2" xfId="10" applyFont="1" applyFill="1" applyBorder="1" applyAlignment="1">
      <alignment horizontal="center" vertical="center"/>
    </xf>
    <xf numFmtId="182" fontId="141" fillId="22" borderId="2" xfId="12" applyNumberFormat="1" applyFont="1" applyFill="1" applyBorder="1" applyAlignment="1" applyProtection="1">
      <alignment horizontal="center" vertical="center"/>
    </xf>
    <xf numFmtId="182" fontId="141" fillId="22" borderId="2" xfId="10" applyNumberFormat="1" applyFont="1" applyFill="1" applyBorder="1" applyAlignment="1">
      <alignment horizontal="center" vertical="center"/>
    </xf>
    <xf numFmtId="0" fontId="67" fillId="7" borderId="22" xfId="0" applyFont="1" applyFill="1" applyBorder="1" applyAlignment="1">
      <alignment horizontal="center" vertical="center"/>
    </xf>
    <xf numFmtId="0" fontId="51" fillId="0" borderId="7" xfId="0" applyFont="1" applyBorder="1"/>
    <xf numFmtId="182" fontId="51" fillId="20" borderId="2" xfId="0" applyNumberFormat="1" applyFont="1" applyFill="1" applyBorder="1"/>
    <xf numFmtId="182" fontId="51" fillId="6" borderId="2" xfId="0" applyNumberFormat="1" applyFont="1" applyFill="1" applyBorder="1"/>
    <xf numFmtId="182" fontId="51" fillId="0" borderId="2" xfId="0" applyNumberFormat="1" applyFont="1" applyBorder="1"/>
    <xf numFmtId="182" fontId="51" fillId="20" borderId="7" xfId="0" applyNumberFormat="1" applyFont="1" applyFill="1" applyBorder="1"/>
    <xf numFmtId="0" fontId="46" fillId="7" borderId="39" xfId="0" applyFont="1" applyFill="1" applyBorder="1" applyAlignment="1">
      <alignment horizontal="center" vertical="center"/>
    </xf>
    <xf numFmtId="0" fontId="134" fillId="0" borderId="0" xfId="24" applyFont="1"/>
    <xf numFmtId="0" fontId="109" fillId="0" borderId="0" xfId="24" applyFont="1" applyAlignment="1">
      <alignment horizontal="center"/>
    </xf>
    <xf numFmtId="191" fontId="134" fillId="0" borderId="0" xfId="24" applyNumberFormat="1" applyFont="1"/>
    <xf numFmtId="4" fontId="134" fillId="0" borderId="0" xfId="24" applyNumberFormat="1" applyFont="1"/>
    <xf numFmtId="4" fontId="158" fillId="0" borderId="0" xfId="24" applyNumberFormat="1" applyFont="1"/>
    <xf numFmtId="0" fontId="158" fillId="0" borderId="0" xfId="24" applyFont="1"/>
    <xf numFmtId="0" fontId="155" fillId="0" borderId="0" xfId="24" applyFont="1" applyAlignment="1">
      <alignment horizontal="left"/>
    </xf>
    <xf numFmtId="4" fontId="155" fillId="0" borderId="0" xfId="24" applyNumberFormat="1" applyFont="1" applyAlignment="1">
      <alignment horizontal="left"/>
    </xf>
    <xf numFmtId="170" fontId="155" fillId="0" borderId="0" xfId="41" applyFont="1" applyBorder="1"/>
    <xf numFmtId="0" fontId="159" fillId="0" borderId="0" xfId="24" applyFont="1" applyAlignment="1">
      <alignment horizontal="left"/>
    </xf>
    <xf numFmtId="9" fontId="157" fillId="0" borderId="0" xfId="24" applyNumberFormat="1" applyFont="1"/>
    <xf numFmtId="0" fontId="133" fillId="0" borderId="0" xfId="24" applyFont="1"/>
    <xf numFmtId="4" fontId="159" fillId="0" borderId="0" xfId="24" applyNumberFormat="1" applyFont="1"/>
    <xf numFmtId="9" fontId="134" fillId="0" borderId="0" xfId="24" applyNumberFormat="1" applyFont="1"/>
    <xf numFmtId="187" fontId="134" fillId="0" borderId="0" xfId="42" applyFont="1" applyBorder="1"/>
    <xf numFmtId="9" fontId="133" fillId="0" borderId="0" xfId="43" applyFont="1" applyFill="1"/>
    <xf numFmtId="167" fontId="133" fillId="0" borderId="0" xfId="24" applyNumberFormat="1" applyFont="1"/>
    <xf numFmtId="0" fontId="160" fillId="0" borderId="0" xfId="44" applyFont="1"/>
    <xf numFmtId="0" fontId="162" fillId="0" borderId="2" xfId="45" applyFont="1" applyBorder="1" applyAlignment="1">
      <alignment horizontal="center" vertical="center"/>
    </xf>
    <xf numFmtId="0" fontId="155" fillId="0" borderId="2" xfId="45" applyFont="1" applyBorder="1" applyAlignment="1">
      <alignment horizontal="center" vertical="center"/>
    </xf>
    <xf numFmtId="0" fontId="162" fillId="7" borderId="2" xfId="45" applyFont="1" applyFill="1" applyBorder="1" applyAlignment="1">
      <alignment horizontal="center" vertical="center"/>
    </xf>
    <xf numFmtId="0" fontId="163" fillId="0" borderId="2" xfId="45" applyFont="1" applyBorder="1" applyAlignment="1">
      <alignment horizontal="center" vertical="center"/>
    </xf>
    <xf numFmtId="10" fontId="154" fillId="0" borderId="2" xfId="45" applyNumberFormat="1" applyFont="1" applyBorder="1" applyAlignment="1">
      <alignment horizontal="center" vertical="center"/>
    </xf>
    <xf numFmtId="0" fontId="163" fillId="0" borderId="3" xfId="45" applyFont="1" applyBorder="1" applyAlignment="1">
      <alignment horizontal="left" vertical="center"/>
    </xf>
    <xf numFmtId="10" fontId="163" fillId="0" borderId="55" xfId="45" applyNumberFormat="1" applyFont="1" applyBorder="1" applyAlignment="1">
      <alignment horizontal="center" vertical="center"/>
    </xf>
    <xf numFmtId="0" fontId="163" fillId="0" borderId="55" xfId="45" applyFont="1" applyBorder="1" applyAlignment="1">
      <alignment horizontal="center" vertical="center"/>
    </xf>
    <xf numFmtId="10" fontId="163" fillId="0" borderId="5" xfId="45" applyNumberFormat="1" applyFont="1" applyBorder="1" applyAlignment="1">
      <alignment horizontal="center" vertical="center"/>
    </xf>
    <xf numFmtId="0" fontId="163" fillId="7" borderId="2" xfId="45" applyFont="1" applyFill="1" applyBorder="1" applyAlignment="1">
      <alignment horizontal="center" vertical="center"/>
    </xf>
    <xf numFmtId="10" fontId="155" fillId="7" borderId="2" xfId="45" applyNumberFormat="1" applyFont="1" applyFill="1" applyBorder="1" applyAlignment="1">
      <alignment horizontal="center" vertical="center"/>
    </xf>
    <xf numFmtId="0" fontId="163" fillId="0" borderId="67" xfId="45" applyFont="1" applyBorder="1" applyAlignment="1">
      <alignment horizontal="center" vertical="center"/>
    </xf>
    <xf numFmtId="0" fontId="163" fillId="0" borderId="0" xfId="45" applyFont="1" applyAlignment="1">
      <alignment horizontal="left" vertical="center"/>
    </xf>
    <xf numFmtId="0" fontId="163" fillId="0" borderId="0" xfId="45" applyFont="1" applyAlignment="1">
      <alignment horizontal="center" vertical="center"/>
    </xf>
    <xf numFmtId="10" fontId="163" fillId="0" borderId="0" xfId="45" applyNumberFormat="1" applyFont="1" applyAlignment="1">
      <alignment horizontal="center" vertical="center"/>
    </xf>
    <xf numFmtId="10" fontId="154" fillId="0" borderId="68" xfId="45" applyNumberFormat="1" applyFont="1" applyBorder="1" applyAlignment="1">
      <alignment horizontal="center" vertical="center"/>
    </xf>
    <xf numFmtId="0" fontId="154" fillId="0" borderId="3" xfId="45" applyFont="1" applyBorder="1" applyAlignment="1">
      <alignment horizontal="left" vertical="center"/>
    </xf>
    <xf numFmtId="0" fontId="160" fillId="0" borderId="55" xfId="45" applyFont="1" applyBorder="1" applyAlignment="1">
      <alignment horizontal="left" vertical="center" wrapText="1"/>
    </xf>
    <xf numFmtId="0" fontId="160" fillId="0" borderId="5" xfId="45" applyFont="1" applyBorder="1" applyAlignment="1">
      <alignment horizontal="left" vertical="center" wrapText="1"/>
    </xf>
    <xf numFmtId="0" fontId="163" fillId="0" borderId="108" xfId="45" applyFont="1" applyBorder="1" applyAlignment="1">
      <alignment horizontal="center" vertical="center"/>
    </xf>
    <xf numFmtId="10" fontId="154" fillId="0" borderId="108" xfId="45" applyNumberFormat="1" applyFont="1" applyBorder="1" applyAlignment="1">
      <alignment horizontal="center" vertical="center"/>
    </xf>
    <xf numFmtId="10" fontId="154" fillId="0" borderId="5" xfId="45" applyNumberFormat="1" applyFont="1" applyBorder="1" applyAlignment="1">
      <alignment horizontal="center" vertical="center"/>
    </xf>
    <xf numFmtId="0" fontId="160" fillId="0" borderId="0" xfId="45" applyFont="1" applyAlignment="1">
      <alignment horizontal="left" vertical="center" wrapText="1"/>
    </xf>
    <xf numFmtId="10" fontId="155" fillId="7" borderId="2" xfId="44" applyNumberFormat="1" applyFont="1" applyFill="1" applyBorder="1" applyAlignment="1">
      <alignment horizontal="center"/>
    </xf>
    <xf numFmtId="0" fontId="160" fillId="0" borderId="67" xfId="44" applyFont="1" applyBorder="1"/>
    <xf numFmtId="0" fontId="154" fillId="0" borderId="68" xfId="44" applyFont="1" applyBorder="1"/>
    <xf numFmtId="2" fontId="155" fillId="7" borderId="2" xfId="46" applyNumberFormat="1" applyFont="1" applyFill="1" applyBorder="1" applyAlignment="1">
      <alignment horizontal="center" vertical="center"/>
    </xf>
    <xf numFmtId="0" fontId="154" fillId="0" borderId="0" xfId="44" applyFont="1" applyAlignment="1">
      <alignment horizontal="center"/>
    </xf>
    <xf numFmtId="167" fontId="134" fillId="0" borderId="0" xfId="24" applyNumberFormat="1" applyFont="1"/>
    <xf numFmtId="4" fontId="155" fillId="0" borderId="0" xfId="24" applyNumberFormat="1" applyFont="1"/>
    <xf numFmtId="9" fontId="134" fillId="0" borderId="0" xfId="43" applyFont="1"/>
    <xf numFmtId="2" fontId="134" fillId="0" borderId="0" xfId="24" applyNumberFormat="1" applyFont="1"/>
    <xf numFmtId="0" fontId="154" fillId="0" borderId="0" xfId="44" applyFont="1"/>
    <xf numFmtId="0" fontId="164" fillId="0" borderId="0" xfId="22" applyFont="1"/>
    <xf numFmtId="9" fontId="164" fillId="0" borderId="0" xfId="22" applyNumberFormat="1" applyFont="1"/>
    <xf numFmtId="0" fontId="134" fillId="0" borderId="0" xfId="24" applyFont="1" applyAlignment="1">
      <alignment horizontal="center"/>
    </xf>
    <xf numFmtId="0" fontId="156" fillId="0" borderId="0" xfId="24" applyFont="1" applyAlignment="1">
      <alignment horizontal="center" vertical="center"/>
    </xf>
    <xf numFmtId="0" fontId="155" fillId="0" borderId="0" xfId="44" applyFont="1" applyAlignment="1">
      <alignment vertical="center"/>
    </xf>
    <xf numFmtId="0" fontId="156" fillId="0" borderId="0" xfId="44" applyFont="1" applyAlignment="1">
      <alignment vertical="center"/>
    </xf>
    <xf numFmtId="0" fontId="154" fillId="0" borderId="0" xfId="24" applyFont="1"/>
    <xf numFmtId="0" fontId="156" fillId="0" borderId="0" xfId="47" applyFont="1" applyAlignment="1">
      <alignment vertical="center"/>
    </xf>
    <xf numFmtId="0" fontId="46" fillId="7" borderId="2" xfId="24" applyFont="1" applyFill="1" applyBorder="1" applyAlignment="1">
      <alignment horizontal="center" vertical="center" wrapText="1"/>
    </xf>
    <xf numFmtId="0" fontId="46" fillId="7" borderId="1" xfId="22" applyFont="1" applyFill="1" applyBorder="1" applyAlignment="1">
      <alignment horizontal="center" vertical="center"/>
    </xf>
    <xf numFmtId="0" fontId="46" fillId="7" borderId="6" xfId="22" applyFont="1" applyFill="1" applyBorder="1" applyAlignment="1">
      <alignment horizontal="center" vertical="center"/>
    </xf>
    <xf numFmtId="0" fontId="46" fillId="7" borderId="7" xfId="24" applyFont="1" applyFill="1" applyBorder="1" applyAlignment="1">
      <alignment horizontal="center" vertical="center" wrapText="1"/>
    </xf>
    <xf numFmtId="0" fontId="51" fillId="0" borderId="1" xfId="24" applyFont="1" applyBorder="1" applyAlignment="1">
      <alignment vertical="top" wrapText="1"/>
    </xf>
    <xf numFmtId="0" fontId="46" fillId="7" borderId="7" xfId="22" applyFont="1" applyFill="1" applyBorder="1" applyAlignment="1">
      <alignment horizontal="center" vertical="center"/>
    </xf>
    <xf numFmtId="0" fontId="46" fillId="7" borderId="9" xfId="22" applyFont="1" applyFill="1" applyBorder="1" applyAlignment="1">
      <alignment horizontal="center" vertical="center"/>
    </xf>
    <xf numFmtId="0" fontId="51" fillId="0" borderId="21" xfId="24" applyFont="1" applyBorder="1" applyAlignment="1">
      <alignment vertical="top" wrapText="1"/>
    </xf>
    <xf numFmtId="0" fontId="51" fillId="7" borderId="21" xfId="22" applyFont="1" applyFill="1" applyBorder="1" applyAlignment="1">
      <alignment horizontal="center" vertical="justify" wrapText="1"/>
    </xf>
    <xf numFmtId="0" fontId="51" fillId="0" borderId="22" xfId="22" applyFont="1" applyBorder="1" applyAlignment="1">
      <alignment horizontal="center" vertical="justify" wrapText="1"/>
    </xf>
    <xf numFmtId="0" fontId="51" fillId="7" borderId="23" xfId="22" applyFont="1" applyFill="1" applyBorder="1" applyAlignment="1">
      <alignment horizontal="center" vertical="justify" wrapText="1"/>
    </xf>
    <xf numFmtId="0" fontId="51" fillId="0" borderId="1" xfId="22" applyFont="1" applyBorder="1" applyAlignment="1">
      <alignment horizontal="center" vertical="justify" wrapText="1"/>
    </xf>
    <xf numFmtId="0" fontId="51" fillId="7" borderId="2" xfId="22" applyFont="1" applyFill="1" applyBorder="1" applyAlignment="1">
      <alignment horizontal="center" vertical="justify" wrapText="1"/>
    </xf>
    <xf numFmtId="0" fontId="51" fillId="0" borderId="2" xfId="22" applyFont="1" applyBorder="1" applyAlignment="1">
      <alignment horizontal="center" vertical="justify" wrapText="1"/>
    </xf>
    <xf numFmtId="0" fontId="51" fillId="7" borderId="4" xfId="22" applyFont="1" applyFill="1" applyBorder="1" applyAlignment="1">
      <alignment horizontal="center" vertical="justify" wrapText="1"/>
    </xf>
    <xf numFmtId="0" fontId="51" fillId="0" borderId="4" xfId="22" applyFont="1" applyBorder="1" applyAlignment="1">
      <alignment horizontal="center" vertical="justify" wrapText="1"/>
    </xf>
    <xf numFmtId="0" fontId="51" fillId="0" borderId="6" xfId="24" applyFont="1" applyBorder="1" applyAlignment="1">
      <alignment vertical="top" wrapText="1"/>
    </xf>
    <xf numFmtId="0" fontId="51" fillId="0" borderId="6" xfId="22" applyFont="1" applyBorder="1" applyAlignment="1">
      <alignment horizontal="center" vertical="justify" wrapText="1"/>
    </xf>
    <xf numFmtId="0" fontId="51" fillId="0" borderId="7" xfId="22" applyFont="1" applyBorder="1" applyAlignment="1">
      <alignment horizontal="center" vertical="center"/>
    </xf>
    <xf numFmtId="0" fontId="51" fillId="0" borderId="7" xfId="22" applyFont="1" applyBorder="1" applyAlignment="1">
      <alignment horizontal="center" vertical="justify" wrapText="1"/>
    </xf>
    <xf numFmtId="0" fontId="51" fillId="7" borderId="9" xfId="22" applyFont="1" applyFill="1" applyBorder="1" applyAlignment="1">
      <alignment horizontal="center" vertical="justify" wrapText="1"/>
    </xf>
    <xf numFmtId="44" fontId="110" fillId="0" borderId="0" xfId="11" applyNumberFormat="1" applyFont="1"/>
    <xf numFmtId="182" fontId="55" fillId="0" borderId="2" xfId="10" applyNumberFormat="1" applyFont="1" applyBorder="1" applyAlignment="1">
      <alignment horizontal="center" vertical="center"/>
    </xf>
    <xf numFmtId="167" fontId="70" fillId="0" borderId="2" xfId="12" applyFont="1" applyFill="1" applyBorder="1" applyAlignment="1" applyProtection="1">
      <alignment vertical="center"/>
    </xf>
    <xf numFmtId="0" fontId="0" fillId="0" borderId="2" xfId="0" applyBorder="1"/>
    <xf numFmtId="0" fontId="51" fillId="0" borderId="0" xfId="0" applyFont="1"/>
    <xf numFmtId="182" fontId="51" fillId="0" borderId="0" xfId="0" applyNumberFormat="1" applyFont="1"/>
    <xf numFmtId="171" fontId="21" fillId="0" borderId="7" xfId="6" applyFont="1" applyFill="1" applyBorder="1"/>
    <xf numFmtId="44" fontId="134" fillId="0" borderId="0" xfId="24" applyNumberFormat="1" applyFont="1"/>
    <xf numFmtId="0" fontId="66" fillId="0" borderId="3" xfId="24" applyFont="1" applyBorder="1"/>
    <xf numFmtId="0" fontId="66" fillId="7" borderId="108" xfId="24" applyFont="1" applyFill="1" applyBorder="1" applyAlignment="1">
      <alignment horizontal="center"/>
    </xf>
    <xf numFmtId="0" fontId="66" fillId="7" borderId="69" xfId="24" applyFont="1" applyFill="1" applyBorder="1" applyAlignment="1">
      <alignment horizontal="center"/>
    </xf>
    <xf numFmtId="0" fontId="66" fillId="7" borderId="70" xfId="24" applyFont="1" applyFill="1" applyBorder="1" applyAlignment="1">
      <alignment horizontal="center"/>
    </xf>
    <xf numFmtId="0" fontId="66" fillId="7" borderId="70" xfId="24" quotePrefix="1" applyFont="1" applyFill="1" applyBorder="1" applyAlignment="1">
      <alignment horizontal="center"/>
    </xf>
    <xf numFmtId="189" fontId="47" fillId="0" borderId="55" xfId="28" applyNumberFormat="1" applyFont="1" applyBorder="1" applyAlignment="1"/>
    <xf numFmtId="189" fontId="47" fillId="0" borderId="5" xfId="28" applyNumberFormat="1" applyFont="1" applyBorder="1" applyAlignment="1"/>
    <xf numFmtId="0" fontId="165" fillId="0" borderId="0" xfId="51"/>
    <xf numFmtId="0" fontId="166" fillId="0" borderId="0" xfId="51" applyFont="1" applyAlignment="1">
      <alignment horizontal="center"/>
    </xf>
    <xf numFmtId="0" fontId="165" fillId="0" borderId="0" xfId="51" applyAlignment="1">
      <alignment wrapText="1"/>
    </xf>
    <xf numFmtId="9" fontId="0" fillId="0" borderId="0" xfId="7" applyFont="1" applyFill="1" applyAlignment="1" applyProtection="1">
      <alignment vertical="center"/>
    </xf>
    <xf numFmtId="9" fontId="52" fillId="0" borderId="0" xfId="7" applyFont="1" applyFill="1" applyBorder="1" applyAlignment="1" applyProtection="1">
      <alignment vertical="center"/>
    </xf>
    <xf numFmtId="9" fontId="52" fillId="0" borderId="0" xfId="7" applyFont="1" applyFill="1" applyAlignment="1" applyProtection="1">
      <alignment vertical="center"/>
    </xf>
    <xf numFmtId="9" fontId="88" fillId="0" borderId="0" xfId="7" applyFont="1" applyFill="1" applyAlignment="1" applyProtection="1">
      <alignment vertical="center"/>
    </xf>
    <xf numFmtId="9" fontId="110" fillId="0" borderId="0" xfId="11" applyNumberFormat="1" applyFont="1" applyAlignment="1">
      <alignment horizontal="center" wrapText="1"/>
    </xf>
    <xf numFmtId="0" fontId="70" fillId="7" borderId="3" xfId="24" applyFont="1" applyFill="1" applyBorder="1"/>
    <xf numFmtId="189" fontId="55" fillId="7" borderId="55" xfId="28" applyNumberFormat="1" applyFont="1" applyFill="1" applyBorder="1"/>
    <xf numFmtId="191" fontId="55" fillId="7" borderId="55" xfId="28" applyFont="1" applyFill="1" applyBorder="1"/>
    <xf numFmtId="189" fontId="55" fillId="7" borderId="5" xfId="28" applyNumberFormat="1" applyFont="1" applyFill="1" applyBorder="1"/>
    <xf numFmtId="0" fontId="55" fillId="0" borderId="2" xfId="24" applyFont="1" applyBorder="1" applyAlignment="1">
      <alignment horizontal="justify" vertical="center" wrapText="1"/>
    </xf>
    <xf numFmtId="4" fontId="55" fillId="0" borderId="2" xfId="24" applyNumberFormat="1" applyFont="1" applyBorder="1" applyAlignment="1">
      <alignment horizontal="center" vertical="center"/>
    </xf>
    <xf numFmtId="170" fontId="55" fillId="0" borderId="2" xfId="41" applyFont="1" applyBorder="1" applyAlignment="1">
      <alignment vertical="center"/>
    </xf>
    <xf numFmtId="0" fontId="55" fillId="0" borderId="2" xfId="24" applyFont="1" applyBorder="1" applyAlignment="1">
      <alignment vertical="center" wrapText="1"/>
    </xf>
    <xf numFmtId="170" fontId="55" fillId="7" borderId="5" xfId="28" applyNumberFormat="1" applyFont="1" applyFill="1" applyBorder="1"/>
    <xf numFmtId="0" fontId="55" fillId="0" borderId="2" xfId="24" applyFont="1" applyBorder="1"/>
    <xf numFmtId="4" fontId="55" fillId="0" borderId="2" xfId="24" applyNumberFormat="1" applyFont="1" applyBorder="1" applyAlignment="1">
      <alignment horizontal="center"/>
    </xf>
    <xf numFmtId="170" fontId="70" fillId="0" borderId="2" xfId="41" applyFont="1" applyBorder="1"/>
    <xf numFmtId="170" fontId="70" fillId="0" borderId="2" xfId="24" applyNumberFormat="1" applyFont="1" applyBorder="1" applyAlignment="1">
      <alignment horizontal="center"/>
    </xf>
    <xf numFmtId="170" fontId="70" fillId="7" borderId="2" xfId="41" applyFont="1" applyFill="1" applyBorder="1"/>
    <xf numFmtId="0" fontId="148" fillId="0" borderId="0" xfId="17" applyFont="1" applyAlignment="1">
      <alignment vertical="center"/>
    </xf>
    <xf numFmtId="0" fontId="70" fillId="0" borderId="0" xfId="0" applyFont="1"/>
    <xf numFmtId="0" fontId="70" fillId="0" borderId="0" xfId="0" applyFont="1" applyAlignment="1">
      <alignment wrapText="1"/>
    </xf>
    <xf numFmtId="0" fontId="51" fillId="0" borderId="2" xfId="0" applyFont="1" applyBorder="1"/>
    <xf numFmtId="182" fontId="51" fillId="0" borderId="2" xfId="11" applyNumberFormat="1" applyFont="1" applyBorder="1" applyAlignment="1">
      <alignment vertical="center"/>
    </xf>
    <xf numFmtId="182" fontId="51" fillId="0" borderId="7" xfId="11" applyNumberFormat="1" applyFont="1" applyBorder="1" applyAlignment="1">
      <alignment vertical="center"/>
    </xf>
    <xf numFmtId="0" fontId="51" fillId="0" borderId="0" xfId="0" applyFont="1" applyAlignment="1">
      <alignment horizontal="left"/>
    </xf>
    <xf numFmtId="182" fontId="51" fillId="0" borderId="0" xfId="11" applyNumberFormat="1" applyFont="1" applyAlignment="1">
      <alignment vertical="center"/>
    </xf>
    <xf numFmtId="0" fontId="46" fillId="0" borderId="70" xfId="0" applyFont="1" applyBorder="1" applyAlignment="1">
      <alignment horizontal="center" vertical="center"/>
    </xf>
    <xf numFmtId="182" fontId="51" fillId="0" borderId="5" xfId="11" applyNumberFormat="1" applyFont="1" applyBorder="1" applyAlignment="1">
      <alignment vertical="center"/>
    </xf>
    <xf numFmtId="182" fontId="0" fillId="0" borderId="0" xfId="0" applyNumberFormat="1"/>
    <xf numFmtId="3" fontId="55" fillId="0" borderId="1" xfId="17" applyNumberFormat="1" applyFont="1" applyBorder="1" applyAlignment="1">
      <alignment horizontal="center" vertical="center" wrapText="1"/>
    </xf>
    <xf numFmtId="0" fontId="46" fillId="0" borderId="2" xfId="0" applyFont="1" applyBorder="1" applyAlignment="1">
      <alignment horizontal="center" vertical="center"/>
    </xf>
    <xf numFmtId="0" fontId="46" fillId="7" borderId="22" xfId="0" applyFont="1" applyFill="1" applyBorder="1" applyAlignment="1">
      <alignment horizontal="center" vertical="center"/>
    </xf>
    <xf numFmtId="0" fontId="21" fillId="0" borderId="0" xfId="8" applyFont="1" applyAlignment="1">
      <alignment vertical="center"/>
    </xf>
    <xf numFmtId="0" fontId="18" fillId="7" borderId="0" xfId="8" applyFont="1" applyFill="1" applyAlignment="1">
      <alignment vertical="center"/>
    </xf>
    <xf numFmtId="0" fontId="21" fillId="7" borderId="0" xfId="8" applyFont="1" applyFill="1" applyAlignment="1">
      <alignment horizontal="center" vertical="center"/>
    </xf>
    <xf numFmtId="0" fontId="21" fillId="7" borderId="0" xfId="8" applyFont="1" applyFill="1" applyAlignment="1">
      <alignment vertical="center"/>
    </xf>
    <xf numFmtId="0" fontId="18" fillId="0" borderId="0" xfId="8" applyFont="1" applyAlignment="1">
      <alignment vertical="center"/>
    </xf>
    <xf numFmtId="0" fontId="18" fillId="0" borderId="0" xfId="8" applyFont="1" applyAlignment="1">
      <alignment horizontal="center" vertical="center"/>
    </xf>
    <xf numFmtId="0" fontId="18" fillId="0" borderId="0" xfId="8" applyFont="1" applyAlignment="1">
      <alignment horizontal="centerContinuous" vertical="center"/>
    </xf>
    <xf numFmtId="0" fontId="21" fillId="0" borderId="0" xfId="8" applyFont="1" applyAlignment="1">
      <alignment horizontal="centerContinuous" vertical="center"/>
    </xf>
    <xf numFmtId="2" fontId="21" fillId="7" borderId="0" xfId="8" applyNumberFormat="1" applyFont="1" applyFill="1" applyAlignment="1">
      <alignment horizontal="center" vertical="center"/>
    </xf>
    <xf numFmtId="0" fontId="51" fillId="0" borderId="0" xfId="8" applyFont="1" applyAlignment="1">
      <alignment vertical="center"/>
    </xf>
    <xf numFmtId="0" fontId="46" fillId="0" borderId="0" xfId="8" applyFont="1" applyAlignment="1">
      <alignment horizontal="center" vertical="center"/>
    </xf>
    <xf numFmtId="0" fontId="51" fillId="0" borderId="2" xfId="8" applyFont="1" applyBorder="1" applyAlignment="1">
      <alignment vertical="center"/>
    </xf>
    <xf numFmtId="0" fontId="10" fillId="0" borderId="0" xfId="52"/>
    <xf numFmtId="0" fontId="167" fillId="0" borderId="49" xfId="52" applyFont="1" applyBorder="1" applyAlignment="1">
      <alignment vertical="center" wrapText="1"/>
    </xf>
    <xf numFmtId="0" fontId="167" fillId="0" borderId="0" xfId="52" applyFont="1" applyAlignment="1">
      <alignment vertical="center" wrapText="1"/>
    </xf>
    <xf numFmtId="0" fontId="10" fillId="0" borderId="50" xfId="52" applyBorder="1" applyAlignment="1">
      <alignment wrapText="1"/>
    </xf>
    <xf numFmtId="0" fontId="10" fillId="0" borderId="49" xfId="52" applyBorder="1"/>
    <xf numFmtId="0" fontId="10" fillId="0" borderId="50" xfId="52" applyBorder="1"/>
    <xf numFmtId="0" fontId="10" fillId="0" borderId="51" xfId="52" applyBorder="1"/>
    <xf numFmtId="0" fontId="10" fillId="0" borderId="52" xfId="52" applyBorder="1"/>
    <xf numFmtId="0" fontId="10" fillId="0" borderId="53" xfId="52" applyBorder="1"/>
    <xf numFmtId="0" fontId="10" fillId="0" borderId="73" xfId="52" applyBorder="1"/>
    <xf numFmtId="0" fontId="10" fillId="0" borderId="74" xfId="52" applyBorder="1"/>
    <xf numFmtId="0" fontId="10" fillId="0" borderId="75" xfId="52" applyBorder="1"/>
    <xf numFmtId="0" fontId="153" fillId="12" borderId="0" xfId="0" applyFont="1" applyFill="1" applyAlignment="1">
      <alignment horizontal="center" vertical="center"/>
    </xf>
    <xf numFmtId="0" fontId="51" fillId="0" borderId="0" xfId="39" applyFont="1"/>
    <xf numFmtId="0" fontId="51" fillId="0" borderId="0" xfId="39" applyFont="1" applyAlignment="1">
      <alignment horizontal="center"/>
    </xf>
    <xf numFmtId="0" fontId="152" fillId="0" borderId="0" xfId="39"/>
    <xf numFmtId="0" fontId="51" fillId="0" borderId="110" xfId="61" applyFont="1" applyBorder="1"/>
    <xf numFmtId="0" fontId="51" fillId="0" borderId="110" xfId="61" applyFont="1" applyBorder="1" applyAlignment="1">
      <alignment horizontal="center" vertical="top" wrapText="1"/>
    </xf>
    <xf numFmtId="0" fontId="46" fillId="0" borderId="110" xfId="61" applyFont="1" applyBorder="1" applyAlignment="1">
      <alignment horizontal="center" vertical="top"/>
    </xf>
    <xf numFmtId="0" fontId="67" fillId="0" borderId="110" xfId="62" applyFont="1" applyBorder="1" applyAlignment="1">
      <alignment horizontal="left"/>
    </xf>
    <xf numFmtId="0" fontId="67" fillId="0" borderId="0" xfId="62" applyFont="1" applyAlignment="1">
      <alignment horizontal="center"/>
    </xf>
    <xf numFmtId="0" fontId="73" fillId="0" borderId="0" xfId="62" applyFont="1"/>
    <xf numFmtId="0" fontId="67" fillId="0" borderId="2" xfId="62" applyFont="1" applyBorder="1"/>
    <xf numFmtId="0" fontId="73" fillId="0" borderId="0" xfId="62" applyFont="1" applyAlignment="1">
      <alignment horizontal="center"/>
    </xf>
    <xf numFmtId="0" fontId="67" fillId="0" borderId="2" xfId="62" applyFont="1" applyBorder="1" applyAlignment="1">
      <alignment horizontal="center" vertical="center"/>
    </xf>
    <xf numFmtId="0" fontId="67" fillId="0" borderId="3" xfId="62" applyFont="1" applyBorder="1" applyAlignment="1">
      <alignment vertical="center"/>
    </xf>
    <xf numFmtId="0" fontId="67" fillId="0" borderId="5" xfId="62" applyFont="1" applyBorder="1" applyAlignment="1">
      <alignment horizontal="center" vertical="center"/>
    </xf>
    <xf numFmtId="0" fontId="37" fillId="0" borderId="2" xfId="63" applyFont="1" applyBorder="1" applyAlignment="1">
      <alignment horizontal="left"/>
    </xf>
    <xf numFmtId="2" fontId="51" fillId="0" borderId="2" xfId="39" applyNumberFormat="1" applyFont="1" applyBorder="1"/>
    <xf numFmtId="191" fontId="37" fillId="0" borderId="2" xfId="28" applyFont="1" applyFill="1" applyBorder="1" applyAlignment="1">
      <alignment horizontal="left"/>
    </xf>
    <xf numFmtId="0" fontId="51" fillId="0" borderId="2" xfId="39" applyFont="1" applyBorder="1"/>
    <xf numFmtId="191" fontId="37" fillId="0" borderId="2" xfId="28" applyFont="1" applyFill="1" applyBorder="1" applyAlignment="1">
      <alignment horizontal="right"/>
    </xf>
    <xf numFmtId="2" fontId="51" fillId="0" borderId="0" xfId="39" applyNumberFormat="1" applyFont="1"/>
    <xf numFmtId="0" fontId="67" fillId="0" borderId="70" xfId="62" applyFont="1" applyBorder="1" applyAlignment="1">
      <alignment horizontal="center"/>
    </xf>
    <xf numFmtId="191" fontId="67" fillId="0" borderId="70" xfId="28" applyFont="1" applyBorder="1" applyAlignment="1">
      <alignment horizontal="center"/>
    </xf>
    <xf numFmtId="0" fontId="67" fillId="0" borderId="2" xfId="62" applyFont="1" applyBorder="1" applyAlignment="1">
      <alignment vertical="center"/>
    </xf>
    <xf numFmtId="191" fontId="37" fillId="0" borderId="111" xfId="28" applyFont="1" applyFill="1" applyBorder="1" applyAlignment="1">
      <alignment horizontal="left" wrapText="1"/>
    </xf>
    <xf numFmtId="0" fontId="37" fillId="0" borderId="111" xfId="63" applyFont="1" applyBorder="1" applyAlignment="1">
      <alignment horizontal="center"/>
    </xf>
    <xf numFmtId="191" fontId="73" fillId="0" borderId="2" xfId="28" applyFont="1" applyBorder="1" applyAlignment="1">
      <alignment horizontal="right"/>
    </xf>
    <xf numFmtId="191" fontId="37" fillId="0" borderId="111" xfId="28" applyFont="1" applyFill="1" applyBorder="1" applyAlignment="1">
      <alignment horizontal="left"/>
    </xf>
    <xf numFmtId="0" fontId="37" fillId="0" borderId="111" xfId="28" applyNumberFormat="1" applyFont="1" applyFill="1" applyBorder="1" applyAlignment="1"/>
    <xf numFmtId="0" fontId="37" fillId="0" borderId="111" xfId="63" applyFont="1" applyBorder="1" applyAlignment="1">
      <alignment horizontal="left"/>
    </xf>
    <xf numFmtId="0" fontId="67" fillId="0" borderId="18" xfId="62" applyFont="1" applyBorder="1"/>
    <xf numFmtId="191" fontId="73" fillId="0" borderId="2" xfId="65" applyFont="1" applyBorder="1" applyAlignment="1">
      <alignment horizontal="center" vertical="center"/>
    </xf>
    <xf numFmtId="191" fontId="73" fillId="0" borderId="2" xfId="65" applyFont="1" applyBorder="1" applyAlignment="1">
      <alignment horizontal="left" vertical="center"/>
    </xf>
    <xf numFmtId="191" fontId="73" fillId="0" borderId="2" xfId="28" applyFont="1" applyBorder="1" applyAlignment="1">
      <alignment horizontal="left" vertical="center"/>
    </xf>
    <xf numFmtId="0" fontId="73" fillId="0" borderId="2" xfId="62" applyFont="1" applyBorder="1" applyAlignment="1">
      <alignment horizontal="center"/>
    </xf>
    <xf numFmtId="0" fontId="73" fillId="0" borderId="2" xfId="62" applyFont="1" applyBorder="1" applyAlignment="1">
      <alignment horizontal="left"/>
    </xf>
    <xf numFmtId="191" fontId="73" fillId="0" borderId="2" xfId="28" applyFont="1" applyBorder="1" applyAlignment="1">
      <alignment horizontal="left"/>
    </xf>
    <xf numFmtId="0" fontId="67" fillId="0" borderId="2" xfId="62" applyFont="1" applyBorder="1" applyAlignment="1">
      <alignment horizontal="center"/>
    </xf>
    <xf numFmtId="191" fontId="67" fillId="0" borderId="2" xfId="28" applyFont="1" applyBorder="1" applyAlignment="1">
      <alignment horizontal="center"/>
    </xf>
    <xf numFmtId="0" fontId="152" fillId="0" borderId="0" xfId="39" applyAlignment="1">
      <alignment horizontal="center"/>
    </xf>
    <xf numFmtId="0" fontId="67" fillId="6" borderId="2" xfId="62" applyFont="1" applyFill="1" applyBorder="1" applyAlignment="1">
      <alignment horizontal="center"/>
    </xf>
    <xf numFmtId="0" fontId="37" fillId="6" borderId="2" xfId="63" applyFont="1" applyFill="1" applyBorder="1" applyAlignment="1">
      <alignment horizontal="left" vertical="center" wrapText="1"/>
    </xf>
    <xf numFmtId="0" fontId="73" fillId="6" borderId="2" xfId="64" applyFont="1" applyFill="1" applyBorder="1" applyAlignment="1">
      <alignment horizontal="center" vertical="center"/>
    </xf>
    <xf numFmtId="0" fontId="118" fillId="0" borderId="2" xfId="11" applyFont="1" applyBorder="1"/>
    <xf numFmtId="0" fontId="51" fillId="0" borderId="2" xfId="8" applyFont="1" applyBorder="1" applyAlignment="1">
      <alignment horizontal="center" vertical="center"/>
    </xf>
    <xf numFmtId="0" fontId="21" fillId="0" borderId="2" xfId="8" applyFont="1" applyBorder="1" applyAlignment="1">
      <alignment vertical="center"/>
    </xf>
    <xf numFmtId="1" fontId="129" fillId="0" borderId="2" xfId="0" applyNumberFormat="1" applyFont="1" applyBorder="1" applyAlignment="1">
      <alignment horizontal="center" vertical="center" shrinkToFit="1"/>
    </xf>
    <xf numFmtId="0" fontId="168" fillId="0" borderId="2" xfId="0" applyFont="1" applyBorder="1" applyAlignment="1">
      <alignment horizontal="center" vertical="top" wrapText="1"/>
    </xf>
    <xf numFmtId="174" fontId="37" fillId="0" borderId="111" xfId="63" applyNumberFormat="1" applyFont="1" applyBorder="1" applyAlignment="1">
      <alignment horizontal="center"/>
    </xf>
    <xf numFmtId="0" fontId="37" fillId="0" borderId="112" xfId="63" applyFont="1" applyBorder="1" applyAlignment="1">
      <alignment horizontal="left"/>
    </xf>
    <xf numFmtId="0" fontId="37" fillId="0" borderId="112" xfId="63" applyFont="1" applyBorder="1" applyAlignment="1">
      <alignment horizontal="center"/>
    </xf>
    <xf numFmtId="2" fontId="51" fillId="0" borderId="2" xfId="39" applyNumberFormat="1" applyFont="1" applyBorder="1" applyAlignment="1">
      <alignment wrapText="1"/>
    </xf>
    <xf numFmtId="2" fontId="51" fillId="0" borderId="2" xfId="39" applyNumberFormat="1" applyFont="1" applyBorder="1" applyAlignment="1">
      <alignment horizontal="center"/>
    </xf>
    <xf numFmtId="191" fontId="51" fillId="0" borderId="2" xfId="65" applyFont="1" applyBorder="1" applyAlignment="1">
      <alignment horizontal="right"/>
    </xf>
    <xf numFmtId="191" fontId="73" fillId="0" borderId="2" xfId="65" applyFont="1" applyBorder="1" applyAlignment="1">
      <alignment horizontal="right"/>
    </xf>
    <xf numFmtId="0" fontId="73" fillId="0" borderId="2" xfId="62" applyFont="1" applyBorder="1" applyAlignment="1">
      <alignment horizontal="left" vertical="center"/>
    </xf>
    <xf numFmtId="191" fontId="73" fillId="0" borderId="2" xfId="65" applyFont="1" applyBorder="1" applyAlignment="1">
      <alignment horizontal="right" wrapText="1"/>
    </xf>
    <xf numFmtId="191" fontId="73" fillId="0" borderId="2" xfId="65" applyFont="1" applyBorder="1" applyAlignment="1">
      <alignment horizontal="right" vertical="center"/>
    </xf>
    <xf numFmtId="200" fontId="73" fillId="0" borderId="2" xfId="65" applyNumberFormat="1" applyFont="1" applyBorder="1" applyAlignment="1">
      <alignment horizontal="right" vertical="center"/>
    </xf>
    <xf numFmtId="191" fontId="67" fillId="0" borderId="2" xfId="65" applyFont="1" applyBorder="1" applyAlignment="1">
      <alignment horizontal="right" vertical="center"/>
    </xf>
    <xf numFmtId="43" fontId="73" fillId="0" borderId="2" xfId="62" applyNumberFormat="1" applyFont="1" applyBorder="1" applyAlignment="1">
      <alignment horizontal="right" vertical="center"/>
    </xf>
    <xf numFmtId="2" fontId="51" fillId="0" borderId="2" xfId="39" applyNumberFormat="1" applyFont="1" applyBorder="1" applyAlignment="1">
      <alignment vertical="center" wrapText="1"/>
    </xf>
    <xf numFmtId="193" fontId="118" fillId="0" borderId="0" xfId="11" applyNumberFormat="1" applyFont="1"/>
    <xf numFmtId="193" fontId="51" fillId="0" borderId="2" xfId="8" applyNumberFormat="1" applyFont="1" applyBorder="1" applyAlignment="1">
      <alignment vertical="center"/>
    </xf>
    <xf numFmtId="171" fontId="51" fillId="0" borderId="2" xfId="6" applyFont="1" applyBorder="1" applyAlignment="1">
      <alignment vertical="center"/>
    </xf>
    <xf numFmtId="193" fontId="46" fillId="0" borderId="12" xfId="8" applyNumberFormat="1" applyFont="1" applyBorder="1" applyAlignment="1">
      <alignment vertical="center"/>
    </xf>
    <xf numFmtId="199" fontId="129" fillId="0" borderId="0" xfId="0" applyNumberFormat="1" applyFont="1" applyAlignment="1">
      <alignment horizontal="center" vertical="top" shrinkToFit="1"/>
    </xf>
    <xf numFmtId="2" fontId="51" fillId="0" borderId="113" xfId="39" applyNumberFormat="1" applyFont="1" applyBorder="1" applyAlignment="1">
      <alignment vertical="center" wrapText="1"/>
    </xf>
    <xf numFmtId="43" fontId="73" fillId="0" borderId="113" xfId="62" applyNumberFormat="1" applyFont="1" applyBorder="1" applyAlignment="1">
      <alignment horizontal="right" vertical="center"/>
    </xf>
    <xf numFmtId="0" fontId="37" fillId="0" borderId="115" xfId="63" applyFont="1" applyBorder="1" applyAlignment="1">
      <alignment horizontal="left" vertical="center"/>
    </xf>
    <xf numFmtId="2" fontId="51" fillId="0" borderId="70" xfId="39" applyNumberFormat="1" applyFont="1" applyBorder="1" applyAlignment="1">
      <alignment horizontal="center" vertical="center"/>
    </xf>
    <xf numFmtId="191" fontId="37" fillId="0" borderId="116" xfId="65" applyFont="1" applyFill="1" applyBorder="1" applyAlignment="1">
      <alignment horizontal="right" vertical="center"/>
    </xf>
    <xf numFmtId="191" fontId="73" fillId="0" borderId="3" xfId="65" applyFont="1" applyFill="1" applyBorder="1" applyAlignment="1">
      <alignment horizontal="right" vertical="center"/>
    </xf>
    <xf numFmtId="0" fontId="51" fillId="0" borderId="0" xfId="0" applyFont="1" applyAlignment="1">
      <alignment horizontal="center" vertical="top" wrapText="1"/>
    </xf>
    <xf numFmtId="198" fontId="129" fillId="0" borderId="0" xfId="0" applyNumberFormat="1" applyFont="1" applyAlignment="1">
      <alignment horizontal="center" vertical="top" shrinkToFit="1"/>
    </xf>
    <xf numFmtId="1" fontId="129" fillId="0" borderId="0" xfId="0" applyNumberFormat="1" applyFont="1" applyAlignment="1">
      <alignment horizontal="center" vertical="top" shrinkToFit="1"/>
    </xf>
    <xf numFmtId="197" fontId="129" fillId="0" borderId="0" xfId="0" applyNumberFormat="1" applyFont="1" applyAlignment="1">
      <alignment horizontal="center" vertical="top" shrinkToFit="1"/>
    </xf>
    <xf numFmtId="174" fontId="129" fillId="0" borderId="0" xfId="0" applyNumberFormat="1" applyFont="1" applyAlignment="1">
      <alignment horizontal="center" vertical="top" shrinkToFit="1"/>
    </xf>
    <xf numFmtId="0" fontId="173" fillId="0" borderId="0" xfId="39" applyFont="1"/>
    <xf numFmtId="0" fontId="64" fillId="0" borderId="0" xfId="39" applyFont="1"/>
    <xf numFmtId="191" fontId="73" fillId="0" borderId="2" xfId="65" applyFont="1" applyFill="1" applyBorder="1" applyAlignment="1">
      <alignment wrapText="1"/>
    </xf>
    <xf numFmtId="191" fontId="73" fillId="0" borderId="2" xfId="65" applyFont="1" applyFill="1" applyBorder="1" applyAlignment="1">
      <alignment horizontal="right"/>
    </xf>
    <xf numFmtId="191" fontId="37" fillId="0" borderId="115" xfId="65" applyFont="1" applyFill="1" applyBorder="1" applyAlignment="1">
      <alignment horizontal="right" vertical="center"/>
    </xf>
    <xf numFmtId="192" fontId="37" fillId="0" borderId="115" xfId="65" applyNumberFormat="1" applyFont="1" applyFill="1" applyBorder="1" applyAlignment="1">
      <alignment horizontal="right" vertical="center"/>
    </xf>
    <xf numFmtId="191" fontId="73" fillId="0" borderId="2" xfId="65" applyFont="1" applyFill="1" applyBorder="1" applyAlignment="1">
      <alignment horizontal="right" vertical="center"/>
    </xf>
    <xf numFmtId="0" fontId="174" fillId="0" borderId="0" xfId="17" applyFont="1" applyAlignment="1">
      <alignment vertical="center"/>
    </xf>
    <xf numFmtId="0" fontId="174" fillId="0" borderId="0" xfId="17" applyFont="1"/>
    <xf numFmtId="191" fontId="176" fillId="0" borderId="0" xfId="24" applyNumberFormat="1" applyFont="1"/>
    <xf numFmtId="0" fontId="177" fillId="0" borderId="0" xfId="44" applyFont="1"/>
    <xf numFmtId="0" fontId="178" fillId="0" borderId="0" xfId="22" applyFont="1"/>
    <xf numFmtId="0" fontId="179" fillId="0" borderId="0" xfId="17" applyFont="1"/>
    <xf numFmtId="0" fontId="102" fillId="0" borderId="0" xfId="0" applyFont="1" applyAlignment="1">
      <alignment vertical="center"/>
    </xf>
    <xf numFmtId="3" fontId="51" fillId="0" borderId="2" xfId="8" applyNumberFormat="1" applyFont="1" applyBorder="1" applyAlignment="1" applyProtection="1">
      <alignment horizontal="center" vertical="center" wrapText="1"/>
      <protection locked="0"/>
    </xf>
    <xf numFmtId="0" fontId="102" fillId="0" borderId="0" xfId="0" applyFont="1"/>
    <xf numFmtId="0" fontId="180" fillId="0" borderId="0" xfId="11" applyFont="1"/>
    <xf numFmtId="0" fontId="181" fillId="7" borderId="108" xfId="24" applyFont="1" applyFill="1" applyBorder="1" applyAlignment="1">
      <alignment horizontal="center"/>
    </xf>
    <xf numFmtId="191" fontId="181" fillId="7" borderId="108" xfId="24" applyNumberFormat="1" applyFont="1" applyFill="1" applyBorder="1" applyAlignment="1">
      <alignment horizontal="center"/>
    </xf>
    <xf numFmtId="0" fontId="181" fillId="7" borderId="69" xfId="24" applyFont="1" applyFill="1" applyBorder="1" applyAlignment="1">
      <alignment horizontal="center"/>
    </xf>
    <xf numFmtId="191" fontId="181" fillId="7" borderId="69" xfId="24" applyNumberFormat="1" applyFont="1" applyFill="1" applyBorder="1" applyAlignment="1">
      <alignment horizontal="center"/>
    </xf>
    <xf numFmtId="0" fontId="181" fillId="7" borderId="70" xfId="24" applyFont="1" applyFill="1" applyBorder="1" applyAlignment="1">
      <alignment horizontal="center"/>
    </xf>
    <xf numFmtId="191" fontId="181" fillId="7" borderId="70" xfId="24" applyNumberFormat="1" applyFont="1" applyFill="1" applyBorder="1" applyAlignment="1">
      <alignment horizontal="center"/>
    </xf>
    <xf numFmtId="0" fontId="155" fillId="0" borderId="67" xfId="24" applyFont="1" applyBorder="1"/>
    <xf numFmtId="189" fontId="134" fillId="0" borderId="0" xfId="28" applyNumberFormat="1" applyFont="1" applyBorder="1"/>
    <xf numFmtId="191" fontId="134" fillId="0" borderId="0" xfId="28" applyFont="1" applyBorder="1"/>
    <xf numFmtId="189" fontId="134" fillId="0" borderId="68" xfId="28" applyNumberFormat="1" applyFont="1" applyBorder="1"/>
    <xf numFmtId="0" fontId="155" fillId="7" borderId="3" xfId="24" applyFont="1" applyFill="1" applyBorder="1"/>
    <xf numFmtId="189" fontId="134" fillId="7" borderId="110" xfId="28" applyNumberFormat="1" applyFont="1" applyFill="1" applyBorder="1"/>
    <xf numFmtId="191" fontId="134" fillId="7" borderId="110" xfId="28" applyFont="1" applyFill="1" applyBorder="1"/>
    <xf numFmtId="189" fontId="134" fillId="7" borderId="5" xfId="28" applyNumberFormat="1" applyFont="1" applyFill="1" applyBorder="1"/>
    <xf numFmtId="0" fontId="154" fillId="0" borderId="2" xfId="24" applyFont="1" applyBorder="1"/>
    <xf numFmtId="0" fontId="154" fillId="0" borderId="2" xfId="24" applyFont="1" applyBorder="1" applyAlignment="1">
      <alignment horizontal="center"/>
    </xf>
    <xf numFmtId="170" fontId="154" fillId="0" borderId="2" xfId="41" applyFont="1" applyBorder="1" applyAlignment="1">
      <alignment horizontal="center" vertical="center"/>
    </xf>
    <xf numFmtId="4" fontId="154" fillId="0" borderId="2" xfId="24" applyNumberFormat="1" applyFont="1" applyBorder="1" applyAlignment="1">
      <alignment horizontal="center" vertical="center"/>
    </xf>
    <xf numFmtId="170" fontId="154" fillId="0" borderId="2" xfId="41" applyFont="1" applyBorder="1" applyAlignment="1">
      <alignment vertical="center"/>
    </xf>
    <xf numFmtId="0" fontId="154" fillId="0" borderId="2" xfId="24" applyFont="1" applyBorder="1" applyAlignment="1">
      <alignment wrapText="1"/>
    </xf>
    <xf numFmtId="2" fontId="154" fillId="0" borderId="2" xfId="24" applyNumberFormat="1" applyFont="1" applyBorder="1" applyAlignment="1">
      <alignment horizontal="center" vertical="center"/>
    </xf>
    <xf numFmtId="170" fontId="154" fillId="0" borderId="2" xfId="41" applyFont="1" applyBorder="1"/>
    <xf numFmtId="170" fontId="155" fillId="0" borderId="2" xfId="41" applyFont="1" applyBorder="1"/>
    <xf numFmtId="10" fontId="155" fillId="7" borderId="70" xfId="43" applyNumberFormat="1" applyFont="1" applyFill="1" applyBorder="1" applyAlignment="1">
      <alignment horizontal="center" vertical="center"/>
    </xf>
    <xf numFmtId="0" fontId="155" fillId="0" borderId="3" xfId="24" applyFont="1" applyBorder="1"/>
    <xf numFmtId="189" fontId="134" fillId="0" borderId="110" xfId="28" applyNumberFormat="1" applyFont="1" applyFill="1" applyBorder="1"/>
    <xf numFmtId="191" fontId="134" fillId="0" borderId="110" xfId="28" applyFont="1" applyFill="1" applyBorder="1"/>
    <xf numFmtId="189" fontId="134" fillId="0" borderId="5" xfId="28" applyNumberFormat="1" applyFont="1" applyFill="1" applyBorder="1"/>
    <xf numFmtId="0" fontId="182" fillId="0" borderId="2" xfId="24" applyFont="1" applyBorder="1"/>
    <xf numFmtId="0" fontId="182" fillId="0" borderId="2" xfId="24" applyFont="1" applyBorder="1" applyAlignment="1">
      <alignment horizontal="center"/>
    </xf>
    <xf numFmtId="170" fontId="182" fillId="0" borderId="2" xfId="41" applyFont="1" applyBorder="1" applyAlignment="1">
      <alignment horizontal="center" vertical="center"/>
    </xf>
    <xf numFmtId="4" fontId="182" fillId="0" borderId="2" xfId="24" applyNumberFormat="1" applyFont="1" applyBorder="1" applyAlignment="1">
      <alignment horizontal="center" vertical="center"/>
    </xf>
    <xf numFmtId="2" fontId="182" fillId="0" borderId="2" xfId="24" applyNumberFormat="1" applyFont="1" applyBorder="1" applyAlignment="1">
      <alignment horizontal="center" vertical="center"/>
    </xf>
    <xf numFmtId="170" fontId="182" fillId="0" borderId="2" xfId="41" applyFont="1" applyBorder="1" applyAlignment="1">
      <alignment vertical="center"/>
    </xf>
    <xf numFmtId="170" fontId="154" fillId="0" borderId="2" xfId="41" applyFont="1" applyFill="1" applyBorder="1" applyAlignment="1">
      <alignment horizontal="center" vertical="center"/>
    </xf>
    <xf numFmtId="201" fontId="134" fillId="0" borderId="0" xfId="24" applyNumberFormat="1" applyFont="1"/>
    <xf numFmtId="0" fontId="46" fillId="0" borderId="0" xfId="39" applyFont="1" applyAlignment="1">
      <alignment horizontal="center"/>
    </xf>
    <xf numFmtId="0" fontId="165" fillId="0" borderId="0" xfId="51" applyAlignment="1">
      <alignment horizontal="left"/>
    </xf>
    <xf numFmtId="0" fontId="165" fillId="0" borderId="0" xfId="51" applyAlignment="1">
      <alignment horizontal="center" vertical="center"/>
    </xf>
    <xf numFmtId="0" fontId="165" fillId="0" borderId="0" xfId="51" applyAlignment="1">
      <alignment vertical="center"/>
    </xf>
    <xf numFmtId="171" fontId="186" fillId="0" borderId="118" xfId="6" applyFont="1" applyFill="1" applyBorder="1" applyAlignment="1">
      <alignment vertical="center"/>
    </xf>
    <xf numFmtId="171" fontId="186" fillId="0" borderId="118" xfId="6" applyFont="1" applyFill="1" applyBorder="1" applyAlignment="1">
      <alignment horizontal="left" vertical="center"/>
    </xf>
    <xf numFmtId="0" fontId="140" fillId="0" borderId="0" xfId="17" applyFont="1" applyAlignment="1">
      <alignment horizontal="left" vertical="center"/>
    </xf>
    <xf numFmtId="193" fontId="140" fillId="0" borderId="0" xfId="17" applyNumberFormat="1" applyFont="1" applyAlignment="1">
      <alignment horizontal="left" vertical="center"/>
    </xf>
    <xf numFmtId="4" fontId="51" fillId="0" borderId="22" xfId="24" applyNumberFormat="1" applyFont="1" applyBorder="1" applyAlignment="1">
      <alignment horizontal="center" vertical="top" wrapText="1"/>
    </xf>
    <xf numFmtId="4" fontId="51" fillId="0" borderId="2" xfId="24" applyNumberFormat="1" applyFont="1" applyBorder="1" applyAlignment="1">
      <alignment horizontal="center" vertical="top" wrapText="1"/>
    </xf>
    <xf numFmtId="4" fontId="51" fillId="0" borderId="7" xfId="24" applyNumberFormat="1" applyFont="1" applyBorder="1" applyAlignment="1">
      <alignment horizontal="center" vertical="top" wrapText="1"/>
    </xf>
    <xf numFmtId="0" fontId="160" fillId="0" borderId="0" xfId="72" applyFont="1"/>
    <xf numFmtId="0" fontId="156" fillId="0" borderId="0" xfId="72" applyFont="1" applyAlignment="1">
      <alignment vertical="center"/>
    </xf>
    <xf numFmtId="0" fontId="155" fillId="0" borderId="0" xfId="72" applyFont="1" applyAlignment="1">
      <alignment vertical="center"/>
    </xf>
    <xf numFmtId="0" fontId="163" fillId="0" borderId="0" xfId="73" applyFont="1" applyAlignment="1">
      <alignment horizontal="center" vertical="center"/>
    </xf>
    <xf numFmtId="10" fontId="154" fillId="0" borderId="0" xfId="73" applyNumberFormat="1" applyFont="1" applyAlignment="1">
      <alignment horizontal="center" vertical="center"/>
    </xf>
    <xf numFmtId="0" fontId="67" fillId="7" borderId="2" xfId="32" applyFont="1" applyFill="1" applyBorder="1" applyAlignment="1">
      <alignment vertical="center"/>
    </xf>
    <xf numFmtId="0" fontId="67" fillId="7" borderId="2" xfId="32" applyFont="1" applyFill="1" applyBorder="1" applyAlignment="1">
      <alignment horizontal="center" vertical="center"/>
    </xf>
    <xf numFmtId="0" fontId="73" fillId="0" borderId="2" xfId="32" applyFont="1" applyBorder="1" applyAlignment="1">
      <alignment vertical="center" wrapText="1"/>
    </xf>
    <xf numFmtId="0" fontId="73" fillId="0" borderId="2" xfId="32" applyFont="1" applyBorder="1" applyAlignment="1">
      <alignment vertical="center"/>
    </xf>
    <xf numFmtId="0" fontId="163" fillId="0" borderId="0" xfId="73" applyFont="1" applyAlignment="1">
      <alignment horizontal="left" vertical="center"/>
    </xf>
    <xf numFmtId="0" fontId="160" fillId="0" borderId="0" xfId="73" applyFont="1" applyAlignment="1">
      <alignment horizontal="left" vertical="center" wrapText="1"/>
    </xf>
    <xf numFmtId="0" fontId="154" fillId="0" borderId="0" xfId="72" applyFont="1"/>
    <xf numFmtId="170" fontId="51" fillId="0" borderId="2" xfId="76" applyFont="1" applyBorder="1" applyAlignment="1">
      <alignment horizontal="right"/>
    </xf>
    <xf numFmtId="170" fontId="51" fillId="0" borderId="2" xfId="76" applyFont="1" applyFill="1" applyBorder="1"/>
    <xf numFmtId="170" fontId="51" fillId="0" borderId="2" xfId="76" applyFont="1" applyBorder="1"/>
    <xf numFmtId="202" fontId="51" fillId="0" borderId="2" xfId="58" applyNumberFormat="1" applyFont="1" applyBorder="1"/>
    <xf numFmtId="170" fontId="51" fillId="0" borderId="2" xfId="58" applyNumberFormat="1" applyFont="1" applyBorder="1"/>
    <xf numFmtId="0" fontId="46" fillId="0" borderId="127" xfId="39" applyFont="1" applyBorder="1" applyAlignment="1">
      <alignment horizontal="center"/>
    </xf>
    <xf numFmtId="0" fontId="46" fillId="0" borderId="128" xfId="39" applyFont="1" applyBorder="1" applyAlignment="1">
      <alignment horizontal="center"/>
    </xf>
    <xf numFmtId="0" fontId="36" fillId="0" borderId="128" xfId="63" applyFont="1" applyBorder="1" applyAlignment="1">
      <alignment horizontal="center"/>
    </xf>
    <xf numFmtId="0" fontId="37" fillId="0" borderId="67" xfId="63" applyFont="1" applyBorder="1" applyAlignment="1">
      <alignment horizontal="left"/>
    </xf>
    <xf numFmtId="0" fontId="37" fillId="0" borderId="0" xfId="63" applyFont="1" applyAlignment="1">
      <alignment horizontal="left"/>
    </xf>
    <xf numFmtId="0" fontId="37" fillId="0" borderId="67" xfId="63" applyFont="1" applyBorder="1"/>
    <xf numFmtId="0" fontId="37" fillId="0" borderId="68" xfId="63" applyFont="1" applyBorder="1"/>
    <xf numFmtId="0" fontId="37" fillId="0" borderId="2" xfId="63" applyFont="1" applyBorder="1" applyAlignment="1">
      <alignment horizontal="center"/>
    </xf>
    <xf numFmtId="4" fontId="37" fillId="0" borderId="2" xfId="63" applyNumberFormat="1" applyFont="1" applyBorder="1" applyAlignment="1">
      <alignment horizontal="right"/>
    </xf>
    <xf numFmtId="0" fontId="37" fillId="0" borderId="0" xfId="63" applyFont="1"/>
    <xf numFmtId="0" fontId="37" fillId="0" borderId="128" xfId="63" applyFont="1" applyBorder="1"/>
    <xf numFmtId="203" fontId="37" fillId="0" borderId="129" xfId="63" applyNumberFormat="1" applyFont="1" applyBorder="1" applyAlignment="1">
      <alignment horizontal="right"/>
    </xf>
    <xf numFmtId="0" fontId="46" fillId="0" borderId="67" xfId="39" applyFont="1" applyBorder="1" applyAlignment="1">
      <alignment horizontal="center"/>
    </xf>
    <xf numFmtId="0" fontId="37" fillId="0" borderId="129" xfId="63" applyFont="1" applyBorder="1"/>
    <xf numFmtId="203" fontId="36" fillId="0" borderId="2" xfId="63" applyNumberFormat="1" applyFont="1" applyBorder="1" applyAlignment="1">
      <alignment horizontal="right"/>
    </xf>
    <xf numFmtId="0" fontId="37" fillId="0" borderId="72" xfId="63" applyFont="1" applyBorder="1"/>
    <xf numFmtId="0" fontId="37" fillId="0" borderId="18" xfId="63" applyFont="1" applyBorder="1"/>
    <xf numFmtId="203" fontId="36" fillId="0" borderId="62" xfId="63" applyNumberFormat="1" applyFont="1" applyBorder="1" applyAlignment="1">
      <alignment horizontal="right"/>
    </xf>
    <xf numFmtId="0" fontId="46" fillId="0" borderId="0" xfId="39" applyFont="1" applyAlignment="1">
      <alignment horizontal="center" vertical="center" wrapText="1"/>
    </xf>
    <xf numFmtId="0" fontId="46" fillId="0" borderId="0" xfId="39" applyFont="1" applyAlignment="1">
      <alignment horizontal="center" vertical="center"/>
    </xf>
    <xf numFmtId="0" fontId="17" fillId="0" borderId="0" xfId="58"/>
    <xf numFmtId="0" fontId="6" fillId="0" borderId="0" xfId="78"/>
    <xf numFmtId="170" fontId="46" fillId="7" borderId="2" xfId="76" applyFont="1" applyFill="1" applyBorder="1" applyAlignment="1">
      <alignment vertical="top"/>
    </xf>
    <xf numFmtId="0" fontId="46" fillId="7" borderId="2" xfId="58" applyFont="1" applyFill="1" applyBorder="1" applyAlignment="1">
      <alignment horizontal="center" vertical="center"/>
    </xf>
    <xf numFmtId="0" fontId="46" fillId="7" borderId="2" xfId="58" applyFont="1" applyFill="1" applyBorder="1" applyAlignment="1">
      <alignment horizontal="center" vertical="center" wrapText="1"/>
    </xf>
    <xf numFmtId="4" fontId="46" fillId="7" borderId="2" xfId="58" applyNumberFormat="1" applyFont="1" applyFill="1" applyBorder="1" applyAlignment="1">
      <alignment horizontal="center" vertical="center"/>
    </xf>
    <xf numFmtId="0" fontId="0" fillId="0" borderId="0" xfId="78" applyFont="1"/>
    <xf numFmtId="10" fontId="61" fillId="0" borderId="0" xfId="58" applyNumberFormat="1" applyFont="1"/>
    <xf numFmtId="44" fontId="6" fillId="0" borderId="0" xfId="78" applyNumberFormat="1"/>
    <xf numFmtId="170" fontId="184" fillId="0" borderId="0" xfId="76" applyFont="1" applyBorder="1" applyAlignment="1">
      <alignment horizontal="right"/>
    </xf>
    <xf numFmtId="10" fontId="17" fillId="0" borderId="0" xfId="58" applyNumberFormat="1"/>
    <xf numFmtId="0" fontId="73" fillId="0" borderId="0" xfId="78" applyFont="1"/>
    <xf numFmtId="0" fontId="67" fillId="7" borderId="2" xfId="78" applyFont="1" applyFill="1" applyBorder="1" applyAlignment="1">
      <alignment horizontal="center"/>
    </xf>
    <xf numFmtId="0" fontId="36" fillId="7" borderId="2" xfId="63" applyFont="1" applyFill="1" applyBorder="1" applyAlignment="1">
      <alignment horizontal="center"/>
    </xf>
    <xf numFmtId="170" fontId="6" fillId="0" borderId="0" xfId="78" applyNumberFormat="1"/>
    <xf numFmtId="0" fontId="67" fillId="0" borderId="128" xfId="78" applyFont="1" applyBorder="1" applyAlignment="1">
      <alignment horizontal="center"/>
    </xf>
    <xf numFmtId="0" fontId="67" fillId="0" borderId="129" xfId="78" applyFont="1" applyBorder="1" applyAlignment="1">
      <alignment horizontal="center"/>
    </xf>
    <xf numFmtId="203" fontId="36" fillId="0" borderId="0" xfId="63" applyNumberFormat="1" applyFont="1" applyAlignment="1">
      <alignment horizontal="right"/>
    </xf>
    <xf numFmtId="4" fontId="152" fillId="0" borderId="0" xfId="39" applyNumberFormat="1"/>
    <xf numFmtId="191" fontId="37" fillId="6" borderId="111" xfId="28" applyFont="1" applyFill="1" applyBorder="1" applyAlignment="1">
      <alignment horizontal="left"/>
    </xf>
    <xf numFmtId="191" fontId="73" fillId="6" borderId="2" xfId="65" applyFont="1" applyFill="1" applyBorder="1" applyAlignment="1">
      <alignment horizontal="right" vertical="center"/>
    </xf>
    <xf numFmtId="191" fontId="51" fillId="6" borderId="2" xfId="65" applyFont="1" applyFill="1" applyBorder="1" applyAlignment="1">
      <alignment horizontal="right"/>
    </xf>
    <xf numFmtId="191" fontId="51" fillId="6" borderId="113" xfId="28" applyFont="1" applyFill="1" applyBorder="1" applyAlignment="1">
      <alignment vertical="center" wrapText="1"/>
    </xf>
    <xf numFmtId="43" fontId="73" fillId="6" borderId="2" xfId="62" applyNumberFormat="1" applyFont="1" applyFill="1" applyBorder="1" applyAlignment="1">
      <alignment horizontal="right" vertical="center"/>
    </xf>
    <xf numFmtId="191" fontId="73" fillId="6" borderId="2" xfId="28" applyFont="1" applyFill="1" applyBorder="1" applyAlignment="1">
      <alignment horizontal="left" vertical="center"/>
    </xf>
    <xf numFmtId="191" fontId="37" fillId="6" borderId="112" xfId="28" applyFont="1" applyFill="1" applyBorder="1" applyAlignment="1">
      <alignment horizontal="left"/>
    </xf>
    <xf numFmtId="191" fontId="37" fillId="6" borderId="111" xfId="28" applyFont="1" applyFill="1" applyBorder="1" applyAlignment="1">
      <alignment horizontal="left" wrapText="1"/>
    </xf>
    <xf numFmtId="191" fontId="73" fillId="6" borderId="2" xfId="65" applyFont="1" applyFill="1" applyBorder="1" applyAlignment="1">
      <alignment horizontal="left" vertical="center"/>
    </xf>
    <xf numFmtId="0" fontId="67" fillId="6" borderId="2" xfId="62" applyFont="1" applyFill="1" applyBorder="1" applyAlignment="1">
      <alignment horizontal="center" vertical="center"/>
    </xf>
    <xf numFmtId="3" fontId="51" fillId="6" borderId="2" xfId="0" applyNumberFormat="1" applyFont="1" applyFill="1" applyBorder="1" applyAlignment="1">
      <alignment vertical="center" wrapText="1"/>
    </xf>
    <xf numFmtId="3" fontId="51" fillId="6" borderId="2" xfId="8" applyNumberFormat="1" applyFont="1" applyFill="1" applyBorder="1" applyAlignment="1" applyProtection="1">
      <alignment horizontal="center" vertical="center" wrapText="1"/>
      <protection locked="0"/>
    </xf>
    <xf numFmtId="173" fontId="46" fillId="6" borderId="8" xfId="0" applyNumberFormat="1" applyFont="1" applyFill="1" applyBorder="1" applyAlignment="1">
      <alignment horizontal="center" vertical="center" wrapText="1"/>
    </xf>
    <xf numFmtId="3" fontId="129" fillId="6" borderId="22" xfId="0" applyNumberFormat="1" applyFont="1" applyFill="1" applyBorder="1" applyAlignment="1">
      <alignment vertical="center" wrapText="1"/>
    </xf>
    <xf numFmtId="174" fontId="51" fillId="0" borderId="0" xfId="0" applyNumberFormat="1" applyFont="1" applyAlignment="1">
      <alignment horizontal="center" vertical="center" wrapText="1"/>
    </xf>
    <xf numFmtId="174" fontId="37" fillId="0" borderId="0" xfId="0" applyNumberFormat="1" applyFont="1" applyAlignment="1">
      <alignment horizontal="center" vertical="center" wrapText="1"/>
    </xf>
    <xf numFmtId="174" fontId="44" fillId="6" borderId="1" xfId="0" applyNumberFormat="1" applyFont="1" applyFill="1" applyBorder="1" applyAlignment="1" applyProtection="1">
      <alignment horizontal="center" vertical="center"/>
      <protection locked="0"/>
    </xf>
    <xf numFmtId="173" fontId="37" fillId="6" borderId="1" xfId="0" applyNumberFormat="1" applyFont="1" applyFill="1" applyBorder="1" applyAlignment="1">
      <alignment horizontal="center" vertical="center"/>
    </xf>
    <xf numFmtId="3" fontId="37" fillId="6" borderId="2" xfId="0" applyNumberFormat="1" applyFont="1" applyFill="1" applyBorder="1" applyAlignment="1">
      <alignment horizontal="right" vertical="center" wrapText="1"/>
    </xf>
    <xf numFmtId="173" fontId="37" fillId="6" borderId="1" xfId="0" applyNumberFormat="1" applyFont="1" applyFill="1" applyBorder="1" applyAlignment="1">
      <alignment horizontal="center" vertical="center" wrapText="1"/>
    </xf>
    <xf numFmtId="197" fontId="51" fillId="6" borderId="2" xfId="8" applyNumberFormat="1" applyFont="1" applyFill="1" applyBorder="1" applyAlignment="1">
      <alignment horizontal="center" vertical="center" wrapText="1"/>
    </xf>
    <xf numFmtId="0" fontId="51" fillId="6" borderId="2" xfId="8" applyFont="1" applyFill="1" applyBorder="1" applyAlignment="1">
      <alignment horizontal="center" vertical="center"/>
    </xf>
    <xf numFmtId="197" fontId="170" fillId="6" borderId="2" xfId="0" applyNumberFormat="1" applyFont="1" applyFill="1" applyBorder="1" applyAlignment="1">
      <alignment horizontal="center" vertical="top" shrinkToFit="1"/>
    </xf>
    <xf numFmtId="174" fontId="170" fillId="6" borderId="2" xfId="0" applyNumberFormat="1" applyFont="1" applyFill="1" applyBorder="1" applyAlignment="1">
      <alignment horizontal="center" vertical="top" shrinkToFit="1"/>
    </xf>
    <xf numFmtId="197" fontId="129" fillId="6" borderId="2" xfId="0" applyNumberFormat="1" applyFont="1" applyFill="1" applyBorder="1" applyAlignment="1">
      <alignment horizontal="center" vertical="center" shrinkToFit="1"/>
    </xf>
    <xf numFmtId="167" fontId="138" fillId="6" borderId="2" xfId="12" applyFont="1" applyFill="1" applyBorder="1" applyAlignment="1">
      <alignment horizontal="center" vertical="center" wrapText="1"/>
    </xf>
    <xf numFmtId="0" fontId="138" fillId="6" borderId="2" xfId="17" applyFont="1" applyFill="1" applyBorder="1" applyAlignment="1">
      <alignment horizontal="center" vertical="center" wrapText="1"/>
    </xf>
    <xf numFmtId="167" fontId="138" fillId="6" borderId="7" xfId="12" applyFont="1" applyFill="1" applyBorder="1" applyAlignment="1">
      <alignment horizontal="center" vertical="center" wrapText="1"/>
    </xf>
    <xf numFmtId="0" fontId="138" fillId="6" borderId="7" xfId="17" applyFont="1" applyFill="1" applyBorder="1" applyAlignment="1">
      <alignment horizontal="center" vertical="center" wrapText="1"/>
    </xf>
    <xf numFmtId="168" fontId="21" fillId="0" borderId="2" xfId="21" applyFont="1" applyFill="1" applyBorder="1" applyAlignment="1" applyProtection="1">
      <alignment vertical="center" wrapText="1"/>
    </xf>
    <xf numFmtId="168" fontId="46" fillId="0" borderId="8" xfId="21" applyFont="1" applyFill="1" applyBorder="1" applyAlignment="1" applyProtection="1">
      <alignment vertical="center" wrapText="1"/>
    </xf>
    <xf numFmtId="168" fontId="51" fillId="6" borderId="22" xfId="21" applyFont="1" applyFill="1" applyBorder="1" applyAlignment="1" applyProtection="1">
      <alignment vertical="center" wrapText="1"/>
    </xf>
    <xf numFmtId="168" fontId="51" fillId="6" borderId="2" xfId="21" applyFont="1" applyFill="1" applyBorder="1" applyAlignment="1" applyProtection="1">
      <alignment vertical="center" wrapText="1"/>
    </xf>
    <xf numFmtId="168" fontId="46" fillId="7" borderId="38" xfId="21" applyFont="1" applyFill="1" applyBorder="1" applyAlignment="1" applyProtection="1">
      <alignment vertical="center" wrapText="1"/>
    </xf>
    <xf numFmtId="168" fontId="51" fillId="7" borderId="38" xfId="21" applyFont="1" applyFill="1" applyBorder="1" applyAlignment="1" applyProtection="1">
      <alignment vertical="center" wrapText="1"/>
    </xf>
    <xf numFmtId="205" fontId="51" fillId="0" borderId="3" xfId="21" applyNumberFormat="1" applyFont="1" applyFill="1" applyBorder="1" applyAlignment="1" applyProtection="1">
      <alignment vertical="center" wrapText="1"/>
    </xf>
    <xf numFmtId="205" fontId="46" fillId="7" borderId="15" xfId="21" applyNumberFormat="1" applyFont="1" applyFill="1" applyBorder="1" applyAlignment="1" applyProtection="1">
      <alignment vertical="center" wrapText="1"/>
    </xf>
    <xf numFmtId="205" fontId="0" fillId="0" borderId="0" xfId="0" applyNumberFormat="1" applyAlignment="1">
      <alignment vertical="center"/>
    </xf>
    <xf numFmtId="205" fontId="52" fillId="0" borderId="0" xfId="0" applyNumberFormat="1" applyFont="1" applyAlignment="1">
      <alignment vertical="center"/>
    </xf>
    <xf numFmtId="205" fontId="46" fillId="0" borderId="0" xfId="0" applyNumberFormat="1" applyFont="1" applyAlignment="1">
      <alignment horizontal="centerContinuous" vertical="center" wrapText="1"/>
    </xf>
    <xf numFmtId="205" fontId="51" fillId="0" borderId="0" xfId="0" applyNumberFormat="1" applyFont="1" applyAlignment="1">
      <alignment vertical="center"/>
    </xf>
    <xf numFmtId="205" fontId="64" fillId="0" borderId="0" xfId="0" applyNumberFormat="1" applyFont="1" applyAlignment="1">
      <alignment vertical="center"/>
    </xf>
    <xf numFmtId="205" fontId="107" fillId="0" borderId="0" xfId="0" applyNumberFormat="1" applyFont="1" applyAlignment="1">
      <alignment vertical="center"/>
    </xf>
    <xf numFmtId="205" fontId="51" fillId="0" borderId="0" xfId="0" applyNumberFormat="1" applyFont="1" applyAlignment="1">
      <alignment vertical="center" wrapText="1"/>
    </xf>
    <xf numFmtId="205" fontId="46" fillId="0" borderId="46" xfId="0" applyNumberFormat="1" applyFont="1" applyBorder="1" applyAlignment="1">
      <alignment horizontal="center" vertical="center" wrapText="1"/>
    </xf>
    <xf numFmtId="205" fontId="51" fillId="0" borderId="52" xfId="0" applyNumberFormat="1" applyFont="1" applyBorder="1" applyAlignment="1">
      <alignment vertical="center" wrapText="1"/>
    </xf>
    <xf numFmtId="205" fontId="46" fillId="7" borderId="15" xfId="0" applyNumberFormat="1" applyFont="1" applyFill="1" applyBorder="1" applyAlignment="1">
      <alignment horizontal="center" vertical="center" wrapText="1"/>
    </xf>
    <xf numFmtId="205" fontId="46" fillId="0" borderId="47" xfId="0" applyNumberFormat="1" applyFont="1" applyBorder="1" applyAlignment="1">
      <alignment vertical="center" wrapText="1"/>
    </xf>
    <xf numFmtId="205" fontId="51" fillId="6" borderId="3" xfId="21" applyNumberFormat="1" applyFont="1" applyFill="1" applyBorder="1" applyAlignment="1" applyProtection="1">
      <alignment vertical="center" wrapText="1"/>
    </xf>
    <xf numFmtId="205" fontId="46" fillId="0" borderId="8" xfId="21" applyNumberFormat="1" applyFont="1" applyFill="1" applyBorder="1" applyAlignment="1" applyProtection="1">
      <alignment vertical="center" wrapText="1"/>
    </xf>
    <xf numFmtId="205" fontId="51" fillId="0" borderId="23" xfId="21" applyNumberFormat="1" applyFont="1" applyFill="1" applyBorder="1" applyAlignment="1" applyProtection="1">
      <alignment horizontal="left" vertical="center" wrapText="1"/>
    </xf>
    <xf numFmtId="205" fontId="51" fillId="0" borderId="4" xfId="21" applyNumberFormat="1" applyFont="1" applyFill="1" applyBorder="1" applyAlignment="1" applyProtection="1">
      <alignment horizontal="left" vertical="center" wrapText="1"/>
    </xf>
    <xf numFmtId="205" fontId="51" fillId="0" borderId="9" xfId="21" applyNumberFormat="1" applyFont="1" applyFill="1" applyBorder="1" applyAlignment="1" applyProtection="1">
      <alignment horizontal="left" vertical="center" wrapText="1"/>
    </xf>
    <xf numFmtId="205" fontId="46" fillId="7" borderId="45" xfId="21" applyNumberFormat="1" applyFont="1" applyFill="1" applyBorder="1" applyAlignment="1" applyProtection="1">
      <alignment horizontal="left" vertical="center" wrapText="1"/>
    </xf>
    <xf numFmtId="205" fontId="46" fillId="7" borderId="15" xfId="21" applyNumberFormat="1" applyFont="1" applyFill="1" applyBorder="1" applyAlignment="1" applyProtection="1">
      <alignment horizontal="left" vertical="center" wrapText="1"/>
    </xf>
    <xf numFmtId="168" fontId="51" fillId="0" borderId="19" xfId="21" applyFont="1" applyFill="1" applyBorder="1" applyAlignment="1" applyProtection="1">
      <alignment vertical="center" wrapText="1"/>
    </xf>
    <xf numFmtId="168" fontId="51" fillId="0" borderId="25" xfId="21" applyFont="1" applyFill="1" applyBorder="1" applyAlignment="1" applyProtection="1">
      <alignment vertical="center" wrapText="1"/>
    </xf>
    <xf numFmtId="168" fontId="46" fillId="7" borderId="12" xfId="21" applyFont="1" applyFill="1" applyBorder="1" applyAlignment="1" applyProtection="1">
      <alignment vertical="center" wrapText="1"/>
    </xf>
    <xf numFmtId="205" fontId="51" fillId="0" borderId="19" xfId="21" applyNumberFormat="1" applyFont="1" applyFill="1" applyBorder="1" applyAlignment="1" applyProtection="1">
      <alignment vertical="center" wrapText="1"/>
    </xf>
    <xf numFmtId="205" fontId="51" fillId="0" borderId="25" xfId="21" applyNumberFormat="1" applyFont="1" applyFill="1" applyBorder="1" applyAlignment="1" applyProtection="1">
      <alignment vertical="center" wrapText="1"/>
    </xf>
    <xf numFmtId="205" fontId="51" fillId="0" borderId="29" xfId="21" applyNumberFormat="1" applyFont="1" applyFill="1" applyBorder="1" applyAlignment="1" applyProtection="1">
      <alignment vertical="center" wrapText="1"/>
    </xf>
    <xf numFmtId="205" fontId="46" fillId="7" borderId="12" xfId="21" applyNumberFormat="1" applyFont="1" applyFill="1" applyBorder="1" applyAlignment="1" applyProtection="1">
      <alignment vertical="center" wrapText="1"/>
    </xf>
    <xf numFmtId="205" fontId="46" fillId="0" borderId="29" xfId="21" applyNumberFormat="1" applyFont="1" applyFill="1" applyBorder="1" applyAlignment="1" applyProtection="1">
      <alignment vertical="center" wrapText="1"/>
    </xf>
    <xf numFmtId="205" fontId="51" fillId="0" borderId="2" xfId="21" applyNumberFormat="1" applyFont="1" applyBorder="1" applyAlignment="1" applyProtection="1">
      <alignment vertical="center" wrapText="1"/>
    </xf>
    <xf numFmtId="205" fontId="51" fillId="0" borderId="3" xfId="21" applyNumberFormat="1" applyFont="1" applyBorder="1" applyAlignment="1" applyProtection="1">
      <alignment vertical="center" wrapText="1"/>
    </xf>
    <xf numFmtId="205" fontId="51" fillId="0" borderId="25" xfId="21" applyNumberFormat="1" applyFont="1" applyBorder="1" applyAlignment="1" applyProtection="1">
      <alignment vertical="center" wrapText="1"/>
    </xf>
    <xf numFmtId="205" fontId="51" fillId="6" borderId="2" xfId="21" applyNumberFormat="1" applyFont="1" applyFill="1" applyBorder="1" applyAlignment="1" applyProtection="1">
      <alignment vertical="center" wrapText="1"/>
    </xf>
    <xf numFmtId="205" fontId="46" fillId="6" borderId="8" xfId="21" applyNumberFormat="1" applyFont="1" applyFill="1" applyBorder="1" applyAlignment="1" applyProtection="1">
      <alignment vertical="center" wrapText="1"/>
    </xf>
    <xf numFmtId="205" fontId="46" fillId="0" borderId="8" xfId="21" applyNumberFormat="1" applyFont="1" applyBorder="1" applyAlignment="1" applyProtection="1">
      <alignment vertical="center" wrapText="1"/>
    </xf>
    <xf numFmtId="205" fontId="46" fillId="0" borderId="29" xfId="21" applyNumberFormat="1" applyFont="1" applyBorder="1" applyAlignment="1" applyProtection="1">
      <alignment vertical="center" wrapText="1"/>
    </xf>
    <xf numFmtId="205" fontId="51" fillId="6" borderId="22" xfId="21" applyNumberFormat="1" applyFont="1" applyFill="1" applyBorder="1" applyAlignment="1" applyProtection="1">
      <alignment vertical="center" wrapText="1"/>
    </xf>
    <xf numFmtId="205" fontId="51" fillId="0" borderId="19" xfId="21" applyNumberFormat="1" applyFont="1" applyBorder="1" applyAlignment="1" applyProtection="1">
      <alignment vertical="center" wrapText="1"/>
    </xf>
    <xf numFmtId="205" fontId="51" fillId="0" borderId="29" xfId="21" applyNumberFormat="1" applyFont="1" applyBorder="1" applyAlignment="1" applyProtection="1">
      <alignment vertical="center" wrapText="1"/>
    </xf>
    <xf numFmtId="205" fontId="46" fillId="0" borderId="38" xfId="21" applyNumberFormat="1" applyFont="1" applyBorder="1" applyAlignment="1" applyProtection="1">
      <alignment vertical="center" wrapText="1"/>
    </xf>
    <xf numFmtId="205" fontId="46" fillId="0" borderId="15" xfId="21" applyNumberFormat="1" applyFont="1" applyBorder="1" applyAlignment="1" applyProtection="1">
      <alignment vertical="center" wrapText="1"/>
    </xf>
    <xf numFmtId="205" fontId="46" fillId="0" borderId="12" xfId="21" applyNumberFormat="1" applyFont="1" applyBorder="1" applyAlignment="1" applyProtection="1">
      <alignment vertical="center" wrapText="1"/>
    </xf>
    <xf numFmtId="205" fontId="51" fillId="7" borderId="38" xfId="21" applyNumberFormat="1" applyFont="1" applyFill="1" applyBorder="1" applyAlignment="1" applyProtection="1">
      <alignment vertical="center" wrapText="1"/>
    </xf>
    <xf numFmtId="205" fontId="51" fillId="0" borderId="4" xfId="21" applyNumberFormat="1" applyFont="1" applyBorder="1" applyAlignment="1" applyProtection="1">
      <alignment vertical="center" wrapText="1"/>
    </xf>
    <xf numFmtId="205" fontId="51" fillId="0" borderId="9" xfId="21" applyNumberFormat="1" applyFont="1" applyBorder="1" applyAlignment="1" applyProtection="1">
      <alignment vertical="center" wrapText="1"/>
    </xf>
    <xf numFmtId="205" fontId="46" fillId="7" borderId="45" xfId="21" applyNumberFormat="1" applyFont="1" applyFill="1" applyBorder="1" applyAlignment="1" applyProtection="1">
      <alignment vertical="center" wrapText="1"/>
    </xf>
    <xf numFmtId="205" fontId="37" fillId="0" borderId="4" xfId="21" applyNumberFormat="1" applyFont="1" applyFill="1" applyBorder="1" applyAlignment="1" applyProtection="1">
      <alignment horizontal="right" vertical="center"/>
    </xf>
    <xf numFmtId="205" fontId="37" fillId="0" borderId="26" xfId="21" applyNumberFormat="1" applyFont="1" applyFill="1" applyBorder="1" applyAlignment="1" applyProtection="1">
      <alignment horizontal="right" vertical="center"/>
    </xf>
    <xf numFmtId="205" fontId="37" fillId="0" borderId="25" xfId="21" applyNumberFormat="1" applyFont="1" applyFill="1" applyBorder="1" applyAlignment="1" applyProtection="1">
      <alignment horizontal="right" vertical="center"/>
    </xf>
    <xf numFmtId="205" fontId="36" fillId="0" borderId="25" xfId="21" applyNumberFormat="1" applyFont="1" applyFill="1" applyBorder="1" applyAlignment="1" applyProtection="1">
      <alignment horizontal="center" vertical="center"/>
    </xf>
    <xf numFmtId="205" fontId="36" fillId="0" borderId="4" xfId="21" applyNumberFormat="1" applyFont="1" applyFill="1" applyBorder="1" applyAlignment="1" applyProtection="1">
      <alignment horizontal="right" vertical="center"/>
    </xf>
    <xf numFmtId="205" fontId="36" fillId="0" borderId="26" xfId="21" applyNumberFormat="1" applyFont="1" applyFill="1" applyBorder="1" applyAlignment="1" applyProtection="1">
      <alignment horizontal="right" vertical="center"/>
    </xf>
    <xf numFmtId="205" fontId="36" fillId="0" borderId="25" xfId="21" applyNumberFormat="1" applyFont="1" applyFill="1" applyBorder="1" applyAlignment="1" applyProtection="1">
      <alignment horizontal="right" vertical="center"/>
    </xf>
    <xf numFmtId="205" fontId="37" fillId="0" borderId="4" xfId="21" applyNumberFormat="1" applyFont="1" applyFill="1" applyBorder="1" applyAlignment="1" applyProtection="1">
      <alignment horizontal="right" vertical="center" wrapText="1"/>
    </xf>
    <xf numFmtId="205" fontId="37" fillId="0" borderId="26" xfId="21" applyNumberFormat="1" applyFont="1" applyFill="1" applyBorder="1" applyAlignment="1" applyProtection="1">
      <alignment horizontal="right" vertical="center" wrapText="1"/>
    </xf>
    <xf numFmtId="205" fontId="37" fillId="0" borderId="25" xfId="21" applyNumberFormat="1" applyFont="1" applyFill="1" applyBorder="1" applyAlignment="1" applyProtection="1">
      <alignment horizontal="right" vertical="center" wrapText="1"/>
    </xf>
    <xf numFmtId="205" fontId="36" fillId="0" borderId="4" xfId="21" applyNumberFormat="1" applyFont="1" applyFill="1" applyBorder="1" applyAlignment="1" applyProtection="1">
      <alignment horizontal="right" vertical="center" wrapText="1"/>
    </xf>
    <xf numFmtId="205" fontId="36" fillId="0" borderId="26" xfId="21" applyNumberFormat="1" applyFont="1" applyFill="1" applyBorder="1" applyAlignment="1" applyProtection="1">
      <alignment horizontal="right" vertical="center" wrapText="1"/>
    </xf>
    <xf numFmtId="205" fontId="36" fillId="0" borderId="25" xfId="21" applyNumberFormat="1" applyFont="1" applyFill="1" applyBorder="1" applyAlignment="1" applyProtection="1">
      <alignment horizontal="right" vertical="center" wrapText="1"/>
    </xf>
    <xf numFmtId="205" fontId="37" fillId="0" borderId="32" xfId="21" applyNumberFormat="1" applyFont="1" applyFill="1" applyBorder="1" applyAlignment="1" applyProtection="1">
      <alignment horizontal="right" vertical="center"/>
    </xf>
    <xf numFmtId="205" fontId="37" fillId="0" borderId="30" xfId="21" applyNumberFormat="1" applyFont="1" applyFill="1" applyBorder="1" applyAlignment="1" applyProtection="1">
      <alignment horizontal="right" vertical="center"/>
    </xf>
    <xf numFmtId="205" fontId="37" fillId="0" borderId="33" xfId="21" applyNumberFormat="1" applyFont="1" applyFill="1" applyBorder="1" applyAlignment="1" applyProtection="1">
      <alignment horizontal="right" vertical="center"/>
    </xf>
    <xf numFmtId="205" fontId="36" fillId="0" borderId="9" xfId="21" applyNumberFormat="1" applyFont="1" applyFill="1" applyBorder="1" applyAlignment="1" applyProtection="1">
      <alignment horizontal="right" vertical="center" wrapText="1"/>
    </xf>
    <xf numFmtId="205" fontId="36" fillId="0" borderId="54" xfId="21" applyNumberFormat="1" applyFont="1" applyFill="1" applyBorder="1" applyAlignment="1" applyProtection="1">
      <alignment horizontal="right" vertical="center" wrapText="1"/>
    </xf>
    <xf numFmtId="205" fontId="36" fillId="0" borderId="29" xfId="21" applyNumberFormat="1" applyFont="1" applyFill="1" applyBorder="1" applyAlignment="1" applyProtection="1">
      <alignment horizontal="right" vertical="center" wrapText="1"/>
    </xf>
    <xf numFmtId="205" fontId="67" fillId="7" borderId="15" xfId="21" applyNumberFormat="1" applyFont="1" applyFill="1" applyBorder="1" applyAlignment="1" applyProtection="1">
      <alignment vertical="center" wrapText="1"/>
    </xf>
    <xf numFmtId="205" fontId="67" fillId="7" borderId="13" xfId="21" applyNumberFormat="1" applyFont="1" applyFill="1" applyBorder="1" applyAlignment="1" applyProtection="1">
      <alignment vertical="center" wrapText="1"/>
    </xf>
    <xf numFmtId="205" fontId="67" fillId="7" borderId="12" xfId="21" applyNumberFormat="1" applyFont="1" applyFill="1" applyBorder="1" applyAlignment="1" applyProtection="1">
      <alignment vertical="center" wrapText="1"/>
    </xf>
    <xf numFmtId="3" fontId="55" fillId="6" borderId="2" xfId="17" applyNumberFormat="1" applyFont="1" applyFill="1" applyBorder="1" applyAlignment="1">
      <alignment horizontal="center" vertical="center" wrapText="1"/>
    </xf>
    <xf numFmtId="10" fontId="154" fillId="6" borderId="2" xfId="45" applyNumberFormat="1" applyFont="1" applyFill="1" applyBorder="1" applyAlignment="1">
      <alignment horizontal="center" vertical="center"/>
    </xf>
    <xf numFmtId="3" fontId="55" fillId="6" borderId="2" xfId="17" applyNumberFormat="1" applyFont="1" applyFill="1" applyBorder="1" applyAlignment="1">
      <alignment vertical="center" wrapText="1"/>
    </xf>
    <xf numFmtId="0" fontId="174" fillId="6" borderId="0" xfId="17" applyFont="1" applyFill="1" applyAlignment="1">
      <alignment vertical="center"/>
    </xf>
    <xf numFmtId="0" fontId="110" fillId="6" borderId="0" xfId="17" applyFont="1" applyFill="1" applyAlignment="1">
      <alignment vertical="center"/>
    </xf>
    <xf numFmtId="0" fontId="37" fillId="6" borderId="67" xfId="63" applyFont="1" applyFill="1" applyBorder="1" applyAlignment="1">
      <alignment horizontal="left"/>
    </xf>
    <xf numFmtId="0" fontId="37" fillId="6" borderId="0" xfId="63" applyFont="1" applyFill="1" applyAlignment="1">
      <alignment horizontal="left"/>
    </xf>
    <xf numFmtId="0" fontId="73" fillId="6" borderId="18" xfId="78" applyFont="1" applyFill="1" applyBorder="1"/>
    <xf numFmtId="170" fontId="73" fillId="6" borderId="18" xfId="76" applyFont="1" applyFill="1" applyBorder="1"/>
    <xf numFmtId="0" fontId="73" fillId="6" borderId="62" xfId="78" applyFont="1" applyFill="1" applyBorder="1"/>
    <xf numFmtId="0" fontId="51" fillId="6" borderId="67" xfId="39" applyFont="1" applyFill="1" applyBorder="1"/>
    <xf numFmtId="0" fontId="73" fillId="6" borderId="68" xfId="78" applyFont="1" applyFill="1" applyBorder="1"/>
    <xf numFmtId="0" fontId="37" fillId="6" borderId="2" xfId="63" applyFont="1" applyFill="1" applyBorder="1" applyAlignment="1">
      <alignment horizontal="left"/>
    </xf>
    <xf numFmtId="0" fontId="37" fillId="6" borderId="2" xfId="63" applyFont="1" applyFill="1" applyBorder="1" applyAlignment="1">
      <alignment horizontal="center"/>
    </xf>
    <xf numFmtId="4" fontId="37" fillId="6" borderId="2" xfId="63" applyNumberFormat="1" applyFont="1" applyFill="1" applyBorder="1" applyAlignment="1">
      <alignment horizontal="right"/>
    </xf>
    <xf numFmtId="0" fontId="73" fillId="6" borderId="0" xfId="78" applyFont="1" applyFill="1"/>
    <xf numFmtId="0" fontId="37" fillId="6" borderId="128" xfId="63" applyFont="1" applyFill="1" applyBorder="1" applyAlignment="1">
      <alignment horizontal="left"/>
    </xf>
    <xf numFmtId="0" fontId="37" fillId="6" borderId="128" xfId="63" applyFont="1" applyFill="1" applyBorder="1" applyAlignment="1">
      <alignment horizontal="center"/>
    </xf>
    <xf numFmtId="4" fontId="37" fillId="6" borderId="128" xfId="63" applyNumberFormat="1" applyFont="1" applyFill="1" applyBorder="1" applyAlignment="1">
      <alignment horizontal="right"/>
    </xf>
    <xf numFmtId="0" fontId="37" fillId="6" borderId="129" xfId="63" applyFont="1" applyFill="1" applyBorder="1" applyAlignment="1">
      <alignment horizontal="center"/>
    </xf>
    <xf numFmtId="4" fontId="36" fillId="6" borderId="2" xfId="63" applyNumberFormat="1" applyFont="1" applyFill="1" applyBorder="1" applyAlignment="1">
      <alignment horizontal="right"/>
    </xf>
    <xf numFmtId="168" fontId="51" fillId="0" borderId="2" xfId="21" applyFont="1" applyBorder="1" applyAlignment="1">
      <alignment vertical="center"/>
    </xf>
    <xf numFmtId="205" fontId="51" fillId="6" borderId="2" xfId="21" applyNumberFormat="1" applyFont="1" applyFill="1" applyBorder="1" applyAlignment="1">
      <alignment horizontal="center" vertical="center"/>
    </xf>
    <xf numFmtId="205" fontId="55" fillId="0" borderId="2" xfId="21" applyNumberFormat="1" applyFont="1" applyFill="1" applyBorder="1" applyAlignment="1" applyProtection="1">
      <alignment vertical="center" wrapText="1"/>
    </xf>
    <xf numFmtId="205" fontId="55" fillId="0" borderId="3" xfId="21" applyNumberFormat="1" applyFont="1" applyFill="1" applyBorder="1" applyAlignment="1" applyProtection="1">
      <alignment vertical="center" wrapText="1"/>
    </xf>
    <xf numFmtId="205" fontId="55" fillId="0" borderId="25" xfId="21" applyNumberFormat="1" applyFont="1" applyFill="1" applyBorder="1" applyAlignment="1" applyProtection="1">
      <alignment vertical="center" wrapText="1"/>
    </xf>
    <xf numFmtId="205" fontId="70" fillId="7" borderId="8" xfId="21" applyNumberFormat="1" applyFont="1" applyFill="1" applyBorder="1" applyAlignment="1" applyProtection="1">
      <alignment vertical="center" wrapText="1"/>
    </xf>
    <xf numFmtId="205" fontId="70" fillId="7" borderId="29" xfId="21" applyNumberFormat="1" applyFont="1" applyFill="1" applyBorder="1" applyAlignment="1" applyProtection="1">
      <alignment vertical="center" wrapText="1"/>
    </xf>
    <xf numFmtId="205" fontId="55" fillId="6" borderId="2" xfId="21" applyNumberFormat="1" applyFont="1" applyFill="1" applyBorder="1" applyAlignment="1" applyProtection="1">
      <alignment vertical="center" wrapText="1"/>
    </xf>
    <xf numFmtId="205" fontId="55" fillId="0" borderId="29" xfId="21" applyNumberFormat="1" applyFont="1" applyFill="1" applyBorder="1" applyAlignment="1" applyProtection="1">
      <alignment vertical="center" wrapText="1"/>
    </xf>
    <xf numFmtId="205" fontId="70" fillId="7" borderId="38" xfId="21" applyNumberFormat="1" applyFont="1" applyFill="1" applyBorder="1" applyAlignment="1" applyProtection="1">
      <alignment vertical="center" wrapText="1"/>
    </xf>
    <xf numFmtId="205" fontId="70" fillId="7" borderId="15" xfId="21" applyNumberFormat="1" applyFont="1" applyFill="1" applyBorder="1" applyAlignment="1" applyProtection="1">
      <alignment vertical="center" wrapText="1"/>
    </xf>
    <xf numFmtId="205" fontId="70" fillId="7" borderId="12" xfId="21" applyNumberFormat="1" applyFont="1" applyFill="1" applyBorder="1" applyAlignment="1" applyProtection="1">
      <alignment vertical="center" wrapText="1"/>
    </xf>
    <xf numFmtId="205" fontId="55" fillId="0" borderId="22" xfId="21" applyNumberFormat="1" applyFont="1" applyFill="1" applyBorder="1" applyAlignment="1" applyProtection="1">
      <alignment vertical="center" wrapText="1"/>
    </xf>
    <xf numFmtId="205" fontId="55" fillId="6" borderId="23" xfId="21" applyNumberFormat="1" applyFont="1" applyFill="1" applyBorder="1" applyAlignment="1" applyProtection="1">
      <alignment vertical="center" wrapText="1"/>
    </xf>
    <xf numFmtId="205" fontId="55" fillId="6" borderId="19" xfId="21" applyNumberFormat="1" applyFont="1" applyFill="1" applyBorder="1" applyAlignment="1" applyProtection="1">
      <alignment vertical="center" wrapText="1"/>
    </xf>
    <xf numFmtId="205" fontId="55" fillId="6" borderId="4" xfId="21" applyNumberFormat="1" applyFont="1" applyFill="1" applyBorder="1" applyAlignment="1" applyProtection="1">
      <alignment vertical="center" wrapText="1"/>
    </xf>
    <xf numFmtId="205" fontId="55" fillId="6" borderId="25" xfId="21" applyNumberFormat="1" applyFont="1" applyFill="1" applyBorder="1" applyAlignment="1" applyProtection="1">
      <alignment vertical="center" wrapText="1"/>
    </xf>
    <xf numFmtId="205" fontId="55" fillId="0" borderId="7" xfId="21" applyNumberFormat="1" applyFont="1" applyFill="1" applyBorder="1" applyAlignment="1" applyProtection="1">
      <alignment vertical="center" wrapText="1"/>
    </xf>
    <xf numFmtId="205" fontId="55" fillId="0" borderId="9" xfId="21" applyNumberFormat="1" applyFont="1" applyFill="1" applyBorder="1" applyAlignment="1" applyProtection="1">
      <alignment vertical="center" wrapText="1"/>
    </xf>
    <xf numFmtId="204" fontId="70" fillId="22" borderId="45" xfId="21" applyNumberFormat="1" applyFont="1" applyFill="1" applyBorder="1" applyAlignment="1" applyProtection="1">
      <alignment vertical="center" wrapText="1"/>
    </xf>
    <xf numFmtId="204" fontId="70" fillId="22" borderId="12" xfId="21" applyNumberFormat="1" applyFont="1" applyFill="1" applyBorder="1" applyAlignment="1" applyProtection="1">
      <alignment vertical="center" wrapText="1"/>
    </xf>
    <xf numFmtId="204" fontId="70" fillId="22" borderId="15" xfId="21" applyNumberFormat="1" applyFont="1" applyFill="1" applyBorder="1" applyAlignment="1" applyProtection="1">
      <alignment vertical="center" wrapText="1"/>
    </xf>
    <xf numFmtId="186" fontId="116" fillId="0" borderId="70" xfId="14" applyNumberFormat="1" applyFont="1" applyFill="1" applyBorder="1" applyAlignment="1">
      <alignment horizontal="left" vertical="center"/>
    </xf>
    <xf numFmtId="186" fontId="116" fillId="0" borderId="70" xfId="14" applyNumberFormat="1" applyFont="1" applyBorder="1" applyAlignment="1">
      <alignment horizontal="left" vertical="center"/>
    </xf>
    <xf numFmtId="0" fontId="134" fillId="0" borderId="67" xfId="24" applyFont="1" applyBorder="1" applyAlignment="1">
      <alignment vertical="center" wrapText="1"/>
    </xf>
    <xf numFmtId="0" fontId="176" fillId="0" borderId="67" xfId="24" applyFont="1" applyBorder="1" applyAlignment="1">
      <alignment vertical="center" wrapText="1"/>
    </xf>
    <xf numFmtId="4" fontId="175" fillId="0" borderId="0" xfId="8" applyNumberFormat="1" applyFont="1"/>
    <xf numFmtId="191" fontId="73" fillId="0" borderId="2" xfId="28" applyFont="1" applyFill="1" applyBorder="1" applyAlignment="1">
      <alignment horizontal="right"/>
    </xf>
    <xf numFmtId="2" fontId="55" fillId="0" borderId="2" xfId="24" applyNumberFormat="1" applyFont="1" applyBorder="1" applyAlignment="1">
      <alignment horizontal="center"/>
    </xf>
    <xf numFmtId="9" fontId="51" fillId="0" borderId="23" xfId="48" applyFont="1" applyFill="1" applyBorder="1" applyAlignment="1">
      <alignment horizontal="center" vertical="center" wrapText="1"/>
    </xf>
    <xf numFmtId="9" fontId="51" fillId="0" borderId="4" xfId="48" applyFont="1" applyFill="1" applyBorder="1" applyAlignment="1">
      <alignment horizontal="center" vertical="center" wrapText="1"/>
    </xf>
    <xf numFmtId="9" fontId="51" fillId="0" borderId="9" xfId="48" applyFont="1" applyFill="1" applyBorder="1" applyAlignment="1">
      <alignment horizontal="center" vertical="center" wrapText="1"/>
    </xf>
    <xf numFmtId="171" fontId="187" fillId="0" borderId="118" xfId="6" applyFont="1" applyFill="1" applyBorder="1" applyAlignment="1">
      <alignment vertical="center"/>
    </xf>
    <xf numFmtId="171" fontId="187" fillId="0" borderId="118" xfId="6" applyFont="1" applyFill="1" applyBorder="1" applyAlignment="1">
      <alignment horizontal="left" vertical="center" wrapText="1"/>
    </xf>
    <xf numFmtId="0" fontId="137" fillId="0" borderId="6" xfId="17" applyFont="1" applyBorder="1"/>
    <xf numFmtId="173" fontId="55" fillId="0" borderId="7" xfId="8" applyNumberFormat="1" applyFont="1" applyBorder="1" applyAlignment="1">
      <alignment horizontal="center"/>
    </xf>
    <xf numFmtId="167" fontId="138" fillId="0" borderId="7" xfId="12" applyFont="1" applyFill="1" applyBorder="1" applyAlignment="1">
      <alignment horizontal="center" vertical="center" wrapText="1"/>
    </xf>
    <xf numFmtId="4" fontId="55" fillId="0" borderId="7" xfId="8" applyNumberFormat="1" applyFont="1" applyBorder="1" applyAlignment="1">
      <alignment horizontal="center"/>
    </xf>
    <xf numFmtId="171" fontId="55" fillId="0" borderId="9" xfId="6" applyFont="1" applyFill="1" applyBorder="1"/>
    <xf numFmtId="0" fontId="185" fillId="0" borderId="2" xfId="51" applyFont="1" applyBorder="1" applyAlignment="1">
      <alignment horizontal="left" vertical="center" wrapText="1"/>
    </xf>
    <xf numFmtId="0" fontId="185" fillId="0" borderId="2" xfId="51" applyFont="1" applyBorder="1" applyAlignment="1">
      <alignment horizontal="center" vertical="center"/>
    </xf>
    <xf numFmtId="0" fontId="181" fillId="7" borderId="1" xfId="24" applyFont="1" applyFill="1" applyBorder="1" applyAlignment="1">
      <alignment horizontal="center"/>
    </xf>
    <xf numFmtId="0" fontId="181" fillId="7" borderId="4" xfId="24" applyFont="1" applyFill="1" applyBorder="1" applyAlignment="1">
      <alignment horizontal="center" vertical="center"/>
    </xf>
    <xf numFmtId="0" fontId="4" fillId="0" borderId="0" xfId="85"/>
    <xf numFmtId="0" fontId="4" fillId="0" borderId="2" xfId="85" applyBorder="1"/>
    <xf numFmtId="0" fontId="4" fillId="0" borderId="0" xfId="85" applyAlignment="1">
      <alignment horizontal="center"/>
    </xf>
    <xf numFmtId="0" fontId="4" fillId="2" borderId="3" xfId="85" applyFill="1" applyBorder="1"/>
    <xf numFmtId="0" fontId="4" fillId="2" borderId="126" xfId="85" applyFill="1" applyBorder="1" applyAlignment="1">
      <alignment horizontal="center"/>
    </xf>
    <xf numFmtId="191" fontId="0" fillId="24" borderId="126" xfId="86" applyFont="1" applyFill="1" applyBorder="1" applyAlignment="1">
      <alignment horizontal="center"/>
    </xf>
    <xf numFmtId="0" fontId="4" fillId="2" borderId="126" xfId="85" applyFill="1" applyBorder="1"/>
    <xf numFmtId="191" fontId="0" fillId="2" borderId="126" xfId="86" applyFont="1" applyFill="1" applyBorder="1"/>
    <xf numFmtId="0" fontId="4" fillId="2" borderId="5" xfId="85" applyFill="1" applyBorder="1" applyAlignment="1">
      <alignment horizontal="center"/>
    </xf>
    <xf numFmtId="10" fontId="4" fillId="0" borderId="2" xfId="85" applyNumberFormat="1" applyBorder="1" applyAlignment="1">
      <alignment horizontal="right"/>
    </xf>
    <xf numFmtId="42" fontId="0" fillId="0" borderId="0" xfId="87" applyFont="1" applyAlignment="1">
      <alignment horizontal="center"/>
    </xf>
    <xf numFmtId="0" fontId="4" fillId="0" borderId="127" xfId="85" applyBorder="1"/>
    <xf numFmtId="0" fontId="4" fillId="0" borderId="128" xfId="85" applyBorder="1" applyAlignment="1">
      <alignment horizontal="center"/>
    </xf>
    <xf numFmtId="0" fontId="4" fillId="0" borderId="129" xfId="85" applyBorder="1" applyAlignment="1">
      <alignment horizontal="center"/>
    </xf>
    <xf numFmtId="0" fontId="4" fillId="0" borderId="72" xfId="85" applyBorder="1"/>
    <xf numFmtId="0" fontId="4" fillId="0" borderId="18" xfId="85" applyBorder="1" applyAlignment="1">
      <alignment horizontal="center"/>
    </xf>
    <xf numFmtId="0" fontId="4" fillId="0" borderId="62" xfId="85" applyBorder="1" applyAlignment="1">
      <alignment horizontal="center"/>
    </xf>
    <xf numFmtId="0" fontId="4" fillId="2" borderId="67" xfId="85" applyFill="1" applyBorder="1" applyAlignment="1">
      <alignment horizontal="center"/>
    </xf>
    <xf numFmtId="0" fontId="4" fillId="2" borderId="68" xfId="85" applyFill="1" applyBorder="1" applyAlignment="1">
      <alignment horizontal="center"/>
    </xf>
    <xf numFmtId="0" fontId="4" fillId="2" borderId="0" xfId="85" applyFill="1" applyAlignment="1">
      <alignment horizontal="center"/>
    </xf>
    <xf numFmtId="42" fontId="4" fillId="0" borderId="0" xfId="85" applyNumberFormat="1" applyAlignment="1">
      <alignment horizontal="center"/>
    </xf>
    <xf numFmtId="0" fontId="4" fillId="0" borderId="67" xfId="85" applyBorder="1"/>
    <xf numFmtId="206" fontId="19" fillId="24" borderId="2" xfId="86" applyNumberFormat="1" applyFont="1" applyFill="1" applyBorder="1" applyAlignment="1">
      <alignment horizontal="center"/>
    </xf>
    <xf numFmtId="0" fontId="4" fillId="0" borderId="68" xfId="85" applyBorder="1" applyAlignment="1">
      <alignment horizontal="center"/>
    </xf>
    <xf numFmtId="191" fontId="4" fillId="0" borderId="67" xfId="85" applyNumberFormat="1" applyBorder="1"/>
    <xf numFmtId="191" fontId="4" fillId="0" borderId="0" xfId="85" applyNumberFormat="1"/>
    <xf numFmtId="191" fontId="0" fillId="0" borderId="67" xfId="86" applyFont="1" applyBorder="1" applyAlignment="1">
      <alignment horizontal="center"/>
    </xf>
    <xf numFmtId="191" fontId="0" fillId="0" borderId="72" xfId="86" applyFont="1" applyBorder="1" applyAlignment="1">
      <alignment horizontal="center"/>
    </xf>
    <xf numFmtId="191" fontId="0" fillId="0" borderId="18" xfId="86" applyFont="1" applyBorder="1" applyAlignment="1">
      <alignment horizontal="center"/>
    </xf>
    <xf numFmtId="0" fontId="19" fillId="0" borderId="133" xfId="85" applyFont="1" applyBorder="1"/>
    <xf numFmtId="0" fontId="19" fillId="0" borderId="128" xfId="85" applyFont="1" applyBorder="1" applyAlignment="1">
      <alignment horizontal="center"/>
    </xf>
    <xf numFmtId="0" fontId="19" fillId="0" borderId="129" xfId="85" applyFont="1" applyBorder="1" applyAlignment="1">
      <alignment horizontal="center"/>
    </xf>
    <xf numFmtId="0" fontId="4" fillId="2" borderId="69" xfId="85" applyFill="1" applyBorder="1"/>
    <xf numFmtId="0" fontId="4" fillId="2" borderId="0" xfId="85" applyFill="1"/>
    <xf numFmtId="0" fontId="4" fillId="2" borderId="68" xfId="85" applyFill="1" applyBorder="1"/>
    <xf numFmtId="0" fontId="4" fillId="0" borderId="69" xfId="85" applyBorder="1"/>
    <xf numFmtId="10" fontId="0" fillId="0" borderId="68" xfId="88" applyNumberFormat="1" applyFont="1" applyBorder="1"/>
    <xf numFmtId="0" fontId="0" fillId="0" borderId="2" xfId="86" applyNumberFormat="1" applyFont="1" applyBorder="1" applyAlignment="1">
      <alignment horizontal="right"/>
    </xf>
    <xf numFmtId="0" fontId="4" fillId="20" borderId="69" xfId="85" applyFill="1" applyBorder="1"/>
    <xf numFmtId="191" fontId="0" fillId="0" borderId="68" xfId="88" applyNumberFormat="1" applyFont="1" applyBorder="1"/>
    <xf numFmtId="191" fontId="0" fillId="0" borderId="0" xfId="86" applyFont="1" applyBorder="1"/>
    <xf numFmtId="10" fontId="0" fillId="0" borderId="0" xfId="82" applyNumberFormat="1" applyFont="1"/>
    <xf numFmtId="0" fontId="17" fillId="0" borderId="0" xfId="85" applyFont="1"/>
    <xf numFmtId="10" fontId="0" fillId="0" borderId="68" xfId="88" applyNumberFormat="1" applyFont="1" applyBorder="1" applyAlignment="1">
      <alignment horizontal="center"/>
    </xf>
    <xf numFmtId="9" fontId="0" fillId="0" borderId="0" xfId="82" applyFont="1"/>
    <xf numFmtId="207" fontId="0" fillId="0" borderId="0" xfId="89" applyNumberFormat="1" applyFont="1" applyFill="1" applyBorder="1" applyAlignment="1">
      <alignment horizontal="center"/>
    </xf>
    <xf numFmtId="10" fontId="0" fillId="0" borderId="68" xfId="88" applyNumberFormat="1" applyFont="1" applyFill="1" applyBorder="1"/>
    <xf numFmtId="191" fontId="0" fillId="0" borderId="0" xfId="86" applyFont="1" applyFill="1" applyBorder="1"/>
    <xf numFmtId="10" fontId="17" fillId="0" borderId="68" xfId="88" applyNumberFormat="1" applyFont="1" applyFill="1" applyBorder="1" applyAlignment="1">
      <alignment horizontal="center"/>
    </xf>
    <xf numFmtId="10" fontId="0" fillId="2" borderId="68" xfId="88" applyNumberFormat="1" applyFont="1" applyFill="1" applyBorder="1" applyAlignment="1">
      <alignment horizontal="center"/>
    </xf>
    <xf numFmtId="0" fontId="17" fillId="0" borderId="18" xfId="85" applyFont="1" applyBorder="1"/>
    <xf numFmtId="10" fontId="19" fillId="0" borderId="62" xfId="85" applyNumberFormat="1" applyFont="1" applyBorder="1"/>
    <xf numFmtId="0" fontId="19" fillId="0" borderId="18" xfId="85" applyFont="1" applyBorder="1"/>
    <xf numFmtId="0" fontId="189" fillId="0" borderId="0" xfId="85" quotePrefix="1" applyFont="1"/>
    <xf numFmtId="191" fontId="0" fillId="2" borderId="126" xfId="86" applyFont="1" applyFill="1" applyBorder="1" applyAlignment="1">
      <alignment horizontal="center"/>
    </xf>
    <xf numFmtId="0" fontId="188" fillId="2" borderId="72" xfId="85" applyFont="1" applyFill="1" applyBorder="1"/>
    <xf numFmtId="0" fontId="4" fillId="2" borderId="18" xfId="85" applyFill="1" applyBorder="1" applyAlignment="1">
      <alignment horizontal="center"/>
    </xf>
    <xf numFmtId="0" fontId="4" fillId="2" borderId="62" xfId="85" applyFill="1" applyBorder="1" applyAlignment="1">
      <alignment horizontal="center"/>
    </xf>
    <xf numFmtId="0" fontId="4" fillId="2" borderId="18" xfId="85" applyFill="1" applyBorder="1"/>
    <xf numFmtId="10" fontId="4" fillId="2" borderId="62" xfId="85" applyNumberFormat="1" applyFill="1" applyBorder="1"/>
    <xf numFmtId="10" fontId="0" fillId="6" borderId="2" xfId="88" applyNumberFormat="1" applyFont="1" applyFill="1" applyBorder="1"/>
    <xf numFmtId="195" fontId="165" fillId="0" borderId="0" xfId="51" applyNumberFormat="1" applyAlignment="1">
      <alignment vertical="center"/>
    </xf>
    <xf numFmtId="9" fontId="165" fillId="0" borderId="0" xfId="7" applyFont="1" applyFill="1" applyAlignment="1">
      <alignment vertical="center"/>
    </xf>
    <xf numFmtId="0" fontId="185" fillId="0" borderId="117" xfId="51" applyFont="1" applyBorder="1" applyAlignment="1">
      <alignment horizontal="left" vertical="center" wrapText="1"/>
    </xf>
    <xf numFmtId="0" fontId="5" fillId="0" borderId="121" xfId="51" applyFont="1" applyBorder="1" applyAlignment="1">
      <alignment horizontal="center" vertical="center" wrapText="1"/>
    </xf>
    <xf numFmtId="195" fontId="186" fillId="0" borderId="120" xfId="51" applyNumberFormat="1" applyFont="1" applyBorder="1" applyAlignment="1">
      <alignment horizontal="left" vertical="center"/>
    </xf>
    <xf numFmtId="195" fontId="186" fillId="0" borderId="121" xfId="51" applyNumberFormat="1" applyFont="1" applyBorder="1" applyAlignment="1">
      <alignment vertical="center" wrapText="1"/>
    </xf>
    <xf numFmtId="171" fontId="186" fillId="0" borderId="120" xfId="6" applyFont="1" applyFill="1" applyBorder="1" applyAlignment="1">
      <alignment horizontal="right" vertical="center"/>
    </xf>
    <xf numFmtId="0" fontId="185" fillId="0" borderId="109" xfId="51" applyFont="1" applyBorder="1" applyAlignment="1">
      <alignment horizontal="left" vertical="center" wrapText="1"/>
    </xf>
    <xf numFmtId="0" fontId="5" fillId="0" borderId="119" xfId="51" applyFont="1" applyBorder="1" applyAlignment="1">
      <alignment horizontal="center" vertical="center" wrapText="1"/>
    </xf>
    <xf numFmtId="195" fontId="186" fillId="0" borderId="118" xfId="51" applyNumberFormat="1" applyFont="1" applyBorder="1" applyAlignment="1">
      <alignment horizontal="left" vertical="center"/>
    </xf>
    <xf numFmtId="195" fontId="186" fillId="0" borderId="119" xfId="51" applyNumberFormat="1" applyFont="1" applyBorder="1" applyAlignment="1">
      <alignment vertical="center" wrapText="1"/>
    </xf>
    <xf numFmtId="171" fontId="186" fillId="0" borderId="118" xfId="6" applyFont="1" applyFill="1" applyBorder="1" applyAlignment="1">
      <alignment horizontal="right" vertical="center"/>
    </xf>
    <xf numFmtId="195" fontId="186" fillId="0" borderId="122" xfId="51" applyNumberFormat="1" applyFont="1" applyBorder="1" applyAlignment="1">
      <alignment vertical="center" wrapText="1"/>
    </xf>
    <xf numFmtId="0" fontId="185" fillId="0" borderId="119" xfId="51" applyFont="1" applyBorder="1" applyAlignment="1">
      <alignment horizontal="center" vertical="center"/>
    </xf>
    <xf numFmtId="0" fontId="186" fillId="0" borderId="122" xfId="51" applyFont="1" applyBorder="1" applyAlignment="1">
      <alignment vertical="center" wrapText="1"/>
    </xf>
    <xf numFmtId="195" fontId="186" fillId="0" borderId="124" xfId="51" applyNumberFormat="1" applyFont="1" applyBorder="1" applyAlignment="1">
      <alignment vertical="center" wrapText="1"/>
    </xf>
    <xf numFmtId="0" fontId="185" fillId="0" borderId="119" xfId="51" applyFont="1" applyBorder="1" applyAlignment="1">
      <alignment horizontal="center" vertical="center" wrapText="1"/>
    </xf>
    <xf numFmtId="0" fontId="186" fillId="0" borderId="124" xfId="51" applyFont="1" applyBorder="1" applyAlignment="1">
      <alignment vertical="center" wrapText="1"/>
    </xf>
    <xf numFmtId="0" fontId="186" fillId="0" borderId="125" xfId="51" applyFont="1" applyBorder="1" applyAlignment="1">
      <alignment vertical="center" wrapText="1"/>
    </xf>
    <xf numFmtId="195" fontId="186" fillId="0" borderId="125" xfId="51" applyNumberFormat="1" applyFont="1" applyBorder="1" applyAlignment="1">
      <alignment vertical="center" wrapText="1"/>
    </xf>
    <xf numFmtId="0" fontId="186" fillId="0" borderId="119" xfId="51" applyFont="1" applyBorder="1" applyAlignment="1">
      <alignment vertical="center"/>
    </xf>
    <xf numFmtId="0" fontId="186" fillId="0" borderId="121" xfId="51" applyFont="1" applyBorder="1" applyAlignment="1">
      <alignment vertical="center"/>
    </xf>
    <xf numFmtId="171" fontId="187" fillId="0" borderId="118" xfId="6" applyFont="1" applyFill="1" applyBorder="1" applyAlignment="1">
      <alignment horizontal="left" vertical="center"/>
    </xf>
    <xf numFmtId="0" fontId="186" fillId="0" borderId="119" xfId="51" applyFont="1" applyBorder="1" applyAlignment="1">
      <alignment vertical="center" wrapText="1"/>
    </xf>
    <xf numFmtId="0" fontId="165" fillId="0" borderId="119" xfId="51" applyBorder="1" applyAlignment="1">
      <alignment horizontal="center" vertical="center"/>
    </xf>
    <xf numFmtId="0" fontId="185" fillId="0" borderId="136" xfId="51" applyFont="1" applyBorder="1" applyAlignment="1">
      <alignment horizontal="left" vertical="center" wrapText="1"/>
    </xf>
    <xf numFmtId="0" fontId="185" fillId="0" borderId="135" xfId="51" applyFont="1" applyBorder="1" applyAlignment="1">
      <alignment horizontal="center" vertical="center"/>
    </xf>
    <xf numFmtId="171" fontId="187" fillId="0" borderId="134" xfId="6" applyFont="1" applyFill="1" applyBorder="1" applyAlignment="1">
      <alignment horizontal="left" vertical="center" wrapText="1"/>
    </xf>
    <xf numFmtId="0" fontId="186" fillId="0" borderId="135" xfId="51" applyFont="1" applyBorder="1" applyAlignment="1">
      <alignment vertical="center" wrapText="1"/>
    </xf>
    <xf numFmtId="171" fontId="187" fillId="0" borderId="134" xfId="6" applyFont="1" applyFill="1" applyBorder="1" applyAlignment="1">
      <alignment vertical="center"/>
    </xf>
    <xf numFmtId="171" fontId="187" fillId="0" borderId="2" xfId="6" applyFont="1" applyFill="1" applyBorder="1" applyAlignment="1">
      <alignment horizontal="left" vertical="center" wrapText="1"/>
    </xf>
    <xf numFmtId="0" fontId="186" fillId="0" borderId="2" xfId="51" applyFont="1" applyBorder="1" applyAlignment="1">
      <alignment vertical="center" wrapText="1"/>
    </xf>
    <xf numFmtId="171" fontId="187" fillId="0" borderId="2" xfId="6" applyFont="1" applyFill="1" applyBorder="1" applyAlignment="1">
      <alignment vertical="center"/>
    </xf>
    <xf numFmtId="0" fontId="185" fillId="0" borderId="0" xfId="51" applyFont="1" applyAlignment="1">
      <alignment horizontal="left" vertical="center" wrapText="1"/>
    </xf>
    <xf numFmtId="0" fontId="165" fillId="0" borderId="135" xfId="51" applyBorder="1" applyAlignment="1">
      <alignment horizontal="center" vertical="center"/>
    </xf>
    <xf numFmtId="171" fontId="187" fillId="0" borderId="134" xfId="6" applyFont="1" applyFill="1" applyBorder="1" applyAlignment="1">
      <alignment horizontal="left" vertical="center"/>
    </xf>
    <xf numFmtId="170" fontId="55" fillId="0" borderId="2" xfId="41" applyFont="1" applyFill="1" applyBorder="1" applyAlignment="1">
      <alignment horizontal="right" vertical="center"/>
    </xf>
    <xf numFmtId="189" fontId="55" fillId="0" borderId="55" xfId="28" applyNumberFormat="1" applyFont="1" applyFill="1" applyBorder="1"/>
    <xf numFmtId="0" fontId="73" fillId="0" borderId="2" xfId="64" applyFont="1" applyBorder="1" applyAlignment="1">
      <alignment horizontal="center" vertical="center"/>
    </xf>
    <xf numFmtId="191" fontId="51" fillId="0" borderId="2" xfId="28" applyFont="1" applyFill="1" applyBorder="1" applyAlignment="1">
      <alignment vertical="center" wrapText="1"/>
    </xf>
    <xf numFmtId="9" fontId="0" fillId="0" borderId="49" xfId="7" applyFont="1" applyFill="1" applyBorder="1" applyAlignment="1" applyProtection="1">
      <alignment vertical="center" wrapText="1"/>
    </xf>
    <xf numFmtId="168" fontId="0" fillId="0" borderId="0" xfId="0" applyNumberFormat="1" applyAlignment="1">
      <alignment vertical="center"/>
    </xf>
    <xf numFmtId="208" fontId="186" fillId="0" borderId="118" xfId="51" applyNumberFormat="1" applyFont="1" applyBorder="1" applyAlignment="1">
      <alignment horizontal="left" vertical="center"/>
    </xf>
    <xf numFmtId="168" fontId="0" fillId="0" borderId="0" xfId="21" applyFont="1" applyFill="1" applyAlignment="1" applyProtection="1">
      <alignment vertical="center"/>
    </xf>
    <xf numFmtId="4" fontId="37" fillId="0" borderId="22" xfId="0" applyNumberFormat="1" applyFont="1" applyBorder="1" applyAlignment="1">
      <alignment vertical="center" wrapText="1"/>
    </xf>
    <xf numFmtId="4" fontId="51" fillId="0" borderId="2" xfId="0" applyNumberFormat="1" applyFont="1" applyBorder="1" applyAlignment="1">
      <alignment vertical="center" wrapText="1"/>
    </xf>
    <xf numFmtId="167" fontId="0" fillId="0" borderId="0" xfId="0" applyNumberFormat="1"/>
    <xf numFmtId="167" fontId="17" fillId="0" borderId="0" xfId="0" applyNumberFormat="1" applyFont="1"/>
    <xf numFmtId="167" fontId="0" fillId="0" borderId="0" xfId="0" applyNumberFormat="1" applyAlignment="1">
      <alignment vertical="center"/>
    </xf>
    <xf numFmtId="191" fontId="67" fillId="20" borderId="70" xfId="28" applyFont="1" applyFill="1" applyBorder="1" applyAlignment="1">
      <alignment horizontal="center"/>
    </xf>
    <xf numFmtId="191" fontId="67" fillId="20" borderId="2" xfId="28" applyFont="1" applyFill="1" applyBorder="1" applyAlignment="1">
      <alignment horizontal="center"/>
    </xf>
    <xf numFmtId="191" fontId="51" fillId="0" borderId="70" xfId="65" applyFont="1" applyBorder="1" applyAlignment="1">
      <alignment horizontal="right"/>
    </xf>
    <xf numFmtId="191" fontId="73" fillId="0" borderId="70" xfId="65" applyFont="1" applyBorder="1" applyAlignment="1">
      <alignment horizontal="right"/>
    </xf>
    <xf numFmtId="191" fontId="73" fillId="20" borderId="2" xfId="28" applyFont="1" applyFill="1" applyBorder="1" applyAlignment="1">
      <alignment horizontal="center"/>
    </xf>
    <xf numFmtId="0" fontId="155" fillId="25" borderId="3" xfId="0" applyFont="1" applyFill="1" applyBorder="1"/>
    <xf numFmtId="0" fontId="155" fillId="25" borderId="5" xfId="0" applyFont="1" applyFill="1" applyBorder="1"/>
    <xf numFmtId="0" fontId="155" fillId="0" borderId="0" xfId="0" applyFont="1"/>
    <xf numFmtId="0" fontId="155" fillId="0" borderId="2" xfId="0" applyFont="1" applyBorder="1"/>
    <xf numFmtId="0" fontId="154" fillId="0" borderId="2" xfId="0" applyFont="1" applyBorder="1"/>
    <xf numFmtId="0" fontId="154" fillId="0" borderId="0" xfId="0" applyFont="1"/>
    <xf numFmtId="0" fontId="155" fillId="0" borderId="0" xfId="0" applyFont="1" applyAlignment="1">
      <alignment horizontal="center"/>
    </xf>
    <xf numFmtId="0" fontId="155" fillId="0" borderId="2" xfId="0" applyFont="1" applyBorder="1" applyAlignment="1">
      <alignment horizontal="center"/>
    </xf>
    <xf numFmtId="4" fontId="154" fillId="0" borderId="0" xfId="0" applyNumberFormat="1" applyFont="1"/>
    <xf numFmtId="0" fontId="154" fillId="0" borderId="2" xfId="0" applyFont="1" applyBorder="1" applyAlignment="1">
      <alignment horizontal="center"/>
    </xf>
    <xf numFmtId="4" fontId="154" fillId="0" borderId="2" xfId="0" applyNumberFormat="1" applyFont="1" applyBorder="1"/>
    <xf numFmtId="0" fontId="154" fillId="0" borderId="137" xfId="0" applyFont="1" applyBorder="1"/>
    <xf numFmtId="0" fontId="154" fillId="0" borderId="137" xfId="0" applyFont="1" applyBorder="1" applyAlignment="1">
      <alignment horizontal="center"/>
    </xf>
    <xf numFmtId="4" fontId="154" fillId="0" borderId="137" xfId="0" applyNumberFormat="1" applyFont="1" applyBorder="1"/>
    <xf numFmtId="0" fontId="155" fillId="0" borderId="3" xfId="0" applyFont="1" applyBorder="1"/>
    <xf numFmtId="0" fontId="154" fillId="0" borderId="126" xfId="0" applyFont="1" applyBorder="1"/>
    <xf numFmtId="4" fontId="154" fillId="0" borderId="126" xfId="0" applyNumberFormat="1" applyFont="1" applyBorder="1"/>
    <xf numFmtId="4" fontId="155" fillId="0" borderId="0" xfId="0" applyNumberFormat="1" applyFont="1"/>
    <xf numFmtId="0" fontId="30" fillId="0" borderId="0" xfId="63"/>
    <xf numFmtId="0" fontId="163" fillId="0" borderId="0" xfId="63" applyFont="1"/>
    <xf numFmtId="0" fontId="163" fillId="0" borderId="0" xfId="63" applyFont="1" applyAlignment="1">
      <alignment horizontal="left"/>
    </xf>
    <xf numFmtId="203" fontId="163" fillId="0" borderId="0" xfId="63" applyNumberFormat="1" applyFont="1" applyAlignment="1">
      <alignment horizontal="right"/>
    </xf>
    <xf numFmtId="0" fontId="163" fillId="0" borderId="138" xfId="63" applyFont="1" applyBorder="1" applyAlignment="1">
      <alignment horizontal="left"/>
    </xf>
    <xf numFmtId="2" fontId="154" fillId="0" borderId="2" xfId="0" applyNumberFormat="1" applyFont="1" applyBorder="1"/>
    <xf numFmtId="191" fontId="154" fillId="0" borderId="2" xfId="65" applyFont="1" applyBorder="1" applyAlignment="1">
      <alignment horizontal="left"/>
    </xf>
    <xf numFmtId="191" fontId="154" fillId="0" borderId="2" xfId="65" applyFont="1" applyBorder="1" applyAlignment="1">
      <alignment horizontal="right"/>
    </xf>
    <xf numFmtId="191" fontId="190" fillId="0" borderId="138" xfId="65" applyFont="1" applyFill="1" applyBorder="1" applyAlignment="1">
      <alignment horizontal="right"/>
    </xf>
    <xf numFmtId="191" fontId="163" fillId="0" borderId="138" xfId="65" applyFont="1" applyFill="1" applyBorder="1" applyAlignment="1">
      <alignment horizontal="right"/>
    </xf>
    <xf numFmtId="191" fontId="163" fillId="0" borderId="0" xfId="65" applyFont="1" applyAlignment="1">
      <alignment horizontal="right"/>
    </xf>
    <xf numFmtId="191" fontId="163" fillId="0" borderId="2" xfId="65" applyFont="1" applyBorder="1" applyAlignment="1">
      <alignment horizontal="right"/>
    </xf>
    <xf numFmtId="0" fontId="17" fillId="0" borderId="0" xfId="92" applyFont="1" applyAlignment="1">
      <alignment vertical="center"/>
    </xf>
    <xf numFmtId="0" fontId="17" fillId="0" borderId="0" xfId="92" applyFont="1" applyAlignment="1">
      <alignment vertical="center" wrapText="1"/>
    </xf>
    <xf numFmtId="2" fontId="117" fillId="0" borderId="0" xfId="8" applyNumberFormat="1" applyFont="1"/>
    <xf numFmtId="184" fontId="117" fillId="0" borderId="0" xfId="8" applyNumberFormat="1" applyFont="1"/>
    <xf numFmtId="0" fontId="110" fillId="0" borderId="0" xfId="92" applyFont="1"/>
    <xf numFmtId="0" fontId="123" fillId="0" borderId="0" xfId="92" applyFont="1" applyAlignment="1">
      <alignment vertical="center"/>
    </xf>
    <xf numFmtId="0" fontId="115" fillId="0" borderId="0" xfId="92" applyFont="1" applyAlignment="1">
      <alignment vertical="center" wrapText="1"/>
    </xf>
    <xf numFmtId="0" fontId="122" fillId="0" borderId="0" xfId="92" applyFont="1" applyAlignment="1">
      <alignment vertical="center" wrapText="1"/>
    </xf>
    <xf numFmtId="0" fontId="148" fillId="0" borderId="0" xfId="92" applyFont="1" applyAlignment="1">
      <alignment vertical="center"/>
    </xf>
    <xf numFmtId="0" fontId="123" fillId="0" borderId="0" xfId="8" applyFont="1"/>
    <xf numFmtId="2" fontId="123" fillId="0" borderId="0" xfId="8" applyNumberFormat="1" applyFont="1"/>
    <xf numFmtId="184" fontId="123" fillId="0" borderId="0" xfId="8" applyNumberFormat="1" applyFont="1"/>
    <xf numFmtId="0" fontId="70" fillId="0" borderId="137" xfId="8" applyFont="1" applyBorder="1" applyAlignment="1">
      <alignment horizontal="center" vertical="center"/>
    </xf>
    <xf numFmtId="0" fontId="70" fillId="0" borderId="137" xfId="92" applyFont="1" applyBorder="1" applyAlignment="1">
      <alignment horizontal="center" vertical="center"/>
    </xf>
    <xf numFmtId="184" fontId="70" fillId="0" borderId="137" xfId="92" applyNumberFormat="1" applyFont="1" applyBorder="1" applyAlignment="1">
      <alignment horizontal="center" vertical="center"/>
    </xf>
    <xf numFmtId="2" fontId="70" fillId="0" borderId="137" xfId="92" applyNumberFormat="1" applyFont="1" applyBorder="1" applyAlignment="1">
      <alignment horizontal="center" vertical="center" wrapText="1"/>
    </xf>
    <xf numFmtId="184" fontId="136" fillId="0" borderId="137" xfId="92" applyNumberFormat="1" applyFont="1" applyBorder="1" applyAlignment="1">
      <alignment horizontal="center" vertical="center" wrapText="1"/>
    </xf>
    <xf numFmtId="184" fontId="136" fillId="0" borderId="137" xfId="92" applyNumberFormat="1" applyFont="1" applyBorder="1" applyAlignment="1">
      <alignment horizontal="center" vertical="center"/>
    </xf>
    <xf numFmtId="0" fontId="70" fillId="0" borderId="140" xfId="8" applyFont="1" applyBorder="1" applyAlignment="1">
      <alignment horizontal="center" vertical="center"/>
    </xf>
    <xf numFmtId="184" fontId="126" fillId="0" borderId="0" xfId="92" applyNumberFormat="1" applyFont="1"/>
    <xf numFmtId="0" fontId="55" fillId="0" borderId="2" xfId="8" applyFont="1" applyBorder="1" applyAlignment="1">
      <alignment horizontal="center" vertical="center" wrapText="1"/>
    </xf>
    <xf numFmtId="0" fontId="55" fillId="0" borderId="2" xfId="92" applyFont="1" applyBorder="1" applyAlignment="1">
      <alignment horizontal="center" vertical="center"/>
    </xf>
    <xf numFmtId="2" fontId="55" fillId="0" borderId="2" xfId="92" applyNumberFormat="1" applyFont="1" applyBorder="1" applyAlignment="1">
      <alignment horizontal="center" vertical="center" wrapText="1"/>
    </xf>
    <xf numFmtId="2" fontId="138" fillId="0" borderId="2" xfId="92" applyNumberFormat="1" applyFont="1" applyBorder="1" applyAlignment="1">
      <alignment horizontal="center" vertical="center" wrapText="1"/>
    </xf>
    <xf numFmtId="9" fontId="138" fillId="0" borderId="2" xfId="92" applyNumberFormat="1" applyFont="1" applyBorder="1" applyAlignment="1">
      <alignment horizontal="center" vertical="center"/>
    </xf>
    <xf numFmtId="167" fontId="137" fillId="0" borderId="2" xfId="93" applyFont="1" applyFill="1" applyBorder="1" applyAlignment="1">
      <alignment horizontal="left" vertical="center"/>
    </xf>
    <xf numFmtId="0" fontId="137" fillId="0" borderId="2" xfId="92" applyFont="1" applyBorder="1" applyAlignment="1">
      <alignment horizontal="left" vertical="center" wrapText="1"/>
    </xf>
    <xf numFmtId="186" fontId="137" fillId="0" borderId="2" xfId="94" applyNumberFormat="1" applyFont="1" applyFill="1" applyBorder="1" applyAlignment="1">
      <alignment horizontal="right" vertical="center"/>
    </xf>
    <xf numFmtId="0" fontId="126" fillId="0" borderId="0" xfId="92" applyFont="1" applyAlignment="1">
      <alignment horizontal="left" vertical="center"/>
    </xf>
    <xf numFmtId="167" fontId="70" fillId="0" borderId="0" xfId="93" applyFont="1" applyFill="1" applyBorder="1"/>
    <xf numFmtId="0" fontId="126" fillId="0" borderId="0" xfId="92" applyFont="1"/>
    <xf numFmtId="0" fontId="149" fillId="22" borderId="38" xfId="92" applyFont="1" applyFill="1" applyBorder="1" applyAlignment="1">
      <alignment vertical="center" wrapText="1"/>
    </xf>
    <xf numFmtId="0" fontId="151" fillId="6" borderId="26" xfId="92" applyFont="1" applyFill="1" applyBorder="1" applyAlignment="1">
      <alignment horizontal="left" wrapText="1"/>
    </xf>
    <xf numFmtId="193" fontId="151" fillId="6" borderId="2" xfId="92" applyNumberFormat="1" applyFont="1" applyFill="1" applyBorder="1" applyAlignment="1">
      <alignment horizontal="center"/>
    </xf>
    <xf numFmtId="0" fontId="151" fillId="6" borderId="2" xfId="92" applyFont="1" applyFill="1" applyBorder="1" applyAlignment="1">
      <alignment horizontal="center"/>
    </xf>
    <xf numFmtId="205" fontId="151" fillId="0" borderId="2" xfId="95" applyNumberFormat="1" applyFont="1" applyFill="1" applyBorder="1"/>
    <xf numFmtId="0" fontId="151" fillId="0" borderId="2" xfId="92" applyFont="1" applyBorder="1"/>
    <xf numFmtId="167" fontId="151" fillId="0" borderId="4" xfId="93" applyFont="1" applyBorder="1"/>
    <xf numFmtId="169" fontId="126" fillId="0" borderId="0" xfId="96" applyFont="1"/>
    <xf numFmtId="205" fontId="151" fillId="6" borderId="2" xfId="95" applyNumberFormat="1" applyFont="1" applyFill="1" applyBorder="1"/>
    <xf numFmtId="0" fontId="175" fillId="0" borderId="0" xfId="92" applyFont="1"/>
    <xf numFmtId="184" fontId="18" fillId="7" borderId="13" xfId="8" applyNumberFormat="1" applyFont="1" applyFill="1" applyBorder="1"/>
    <xf numFmtId="184" fontId="18" fillId="7" borderId="16" xfId="8" applyNumberFormat="1" applyFont="1" applyFill="1" applyBorder="1"/>
    <xf numFmtId="167" fontId="18" fillId="7" borderId="15" xfId="93" applyFont="1" applyFill="1" applyBorder="1"/>
    <xf numFmtId="4" fontId="110" fillId="0" borderId="0" xfId="92" applyNumberFormat="1" applyFont="1"/>
    <xf numFmtId="0" fontId="18" fillId="0" borderId="0" xfId="8" applyFont="1"/>
    <xf numFmtId="0" fontId="151" fillId="0" borderId="0" xfId="92" applyFont="1"/>
    <xf numFmtId="0" fontId="21" fillId="0" borderId="0" xfId="8" applyFont="1"/>
    <xf numFmtId="177" fontId="21" fillId="0" borderId="7" xfId="8" applyNumberFormat="1" applyFont="1" applyBorder="1" applyAlignment="1">
      <alignment horizontal="center" vertical="center"/>
    </xf>
    <xf numFmtId="167" fontId="151" fillId="0" borderId="9" xfId="94" applyNumberFormat="1" applyFont="1" applyFill="1" applyBorder="1" applyAlignment="1">
      <alignment horizontal="center" vertical="center"/>
    </xf>
    <xf numFmtId="0" fontId="68" fillId="0" borderId="0" xfId="92" applyFont="1" applyAlignment="1">
      <alignment horizontal="left" vertical="center" wrapText="1"/>
    </xf>
    <xf numFmtId="184" fontId="151" fillId="0" borderId="0" xfId="92" applyNumberFormat="1" applyFont="1"/>
    <xf numFmtId="0" fontId="21" fillId="0" borderId="0" xfId="8" applyFont="1" applyAlignment="1">
      <alignment horizontal="center" vertical="center"/>
    </xf>
    <xf numFmtId="0" fontId="151" fillId="0" borderId="51" xfId="92" applyFont="1" applyBorder="1" applyAlignment="1">
      <alignment horizontal="left" vertical="center" wrapText="1"/>
    </xf>
    <xf numFmtId="0" fontId="151" fillId="0" borderId="52" xfId="92" applyFont="1" applyBorder="1" applyAlignment="1">
      <alignment horizontal="left" vertical="center" wrapText="1"/>
    </xf>
    <xf numFmtId="177" fontId="21" fillId="0" borderId="52" xfId="8" applyNumberFormat="1" applyFont="1" applyBorder="1" applyAlignment="1">
      <alignment horizontal="center" vertical="center"/>
    </xf>
    <xf numFmtId="167" fontId="21" fillId="0" borderId="0" xfId="93" applyFont="1" applyFill="1" applyBorder="1"/>
    <xf numFmtId="184" fontId="18" fillId="0" borderId="0" xfId="8" applyNumberFormat="1" applyFont="1"/>
    <xf numFmtId="182" fontId="18" fillId="0" borderId="0" xfId="6" applyNumberFormat="1" applyFont="1" applyFill="1" applyBorder="1"/>
    <xf numFmtId="167" fontId="18" fillId="0" borderId="0" xfId="93" applyFont="1" applyFill="1" applyBorder="1"/>
    <xf numFmtId="167" fontId="122" fillId="0" borderId="0" xfId="93" applyFont="1" applyFill="1" applyBorder="1"/>
    <xf numFmtId="0" fontId="67" fillId="0" borderId="2" xfId="92" applyFont="1" applyBorder="1" applyAlignment="1">
      <alignment horizontal="center" vertical="center" wrapText="1"/>
    </xf>
    <xf numFmtId="2" fontId="110" fillId="0" borderId="0" xfId="92" applyNumberFormat="1" applyFont="1"/>
    <xf numFmtId="184" fontId="110" fillId="0" borderId="0" xfId="92" applyNumberFormat="1" applyFont="1"/>
    <xf numFmtId="167" fontId="126" fillId="0" borderId="0" xfId="92" applyNumberFormat="1" applyFont="1"/>
    <xf numFmtId="0" fontId="140" fillId="7" borderId="2" xfId="85" applyFont="1" applyFill="1" applyBorder="1" applyAlignment="1">
      <alignment horizontal="center" vertical="center" wrapText="1"/>
    </xf>
    <xf numFmtId="0" fontId="140" fillId="7" borderId="2" xfId="85" applyFont="1" applyFill="1" applyBorder="1" applyAlignment="1">
      <alignment horizontal="center" vertical="center" textRotation="90" wrapText="1"/>
    </xf>
    <xf numFmtId="186" fontId="137" fillId="0" borderId="2" xfId="94" applyNumberFormat="1" applyFont="1" applyFill="1" applyBorder="1" applyAlignment="1">
      <alignment horizontal="left" vertical="center"/>
    </xf>
    <xf numFmtId="1" fontId="138" fillId="0" borderId="2" xfId="92" applyNumberFormat="1" applyFont="1" applyBorder="1" applyAlignment="1">
      <alignment horizontal="center" vertical="center"/>
    </xf>
    <xf numFmtId="0" fontId="138" fillId="0" borderId="2" xfId="92" applyFont="1" applyBorder="1" applyAlignment="1">
      <alignment horizontal="center" vertical="center"/>
    </xf>
    <xf numFmtId="2" fontId="137" fillId="0" borderId="2" xfId="92" applyNumberFormat="1" applyFont="1" applyBorder="1" applyAlignment="1">
      <alignment horizontal="left" vertical="center"/>
    </xf>
    <xf numFmtId="4" fontId="36" fillId="0" borderId="26" xfId="0" applyNumberFormat="1" applyFont="1" applyBorder="1" applyAlignment="1">
      <alignment horizontal="center" vertical="center"/>
    </xf>
    <xf numFmtId="205" fontId="17" fillId="0" borderId="0" xfId="0" applyNumberFormat="1" applyFont="1" applyAlignment="1">
      <alignment vertical="center"/>
    </xf>
    <xf numFmtId="4" fontId="44" fillId="0" borderId="2" xfId="0" applyNumberFormat="1" applyFont="1" applyBorder="1" applyAlignment="1" applyProtection="1">
      <alignment horizontal="center" vertical="center" wrapText="1"/>
      <protection locked="0"/>
    </xf>
    <xf numFmtId="187" fontId="44" fillId="0" borderId="2" xfId="0" applyNumberFormat="1" applyFont="1" applyBorder="1" applyAlignment="1" applyProtection="1">
      <alignment horizontal="center" vertical="center" wrapText="1"/>
      <protection locked="0"/>
    </xf>
    <xf numFmtId="205" fontId="51" fillId="0" borderId="2" xfId="21" applyNumberFormat="1" applyFont="1" applyFill="1" applyBorder="1" applyAlignment="1" applyProtection="1">
      <alignment vertical="center" wrapText="1"/>
    </xf>
    <xf numFmtId="205" fontId="51" fillId="0" borderId="23" xfId="21" applyNumberFormat="1" applyFont="1" applyFill="1" applyBorder="1" applyAlignment="1" applyProtection="1">
      <alignment vertical="center" wrapText="1"/>
    </xf>
    <xf numFmtId="168" fontId="37" fillId="0" borderId="2" xfId="21" applyFont="1" applyFill="1" applyBorder="1" applyAlignment="1" applyProtection="1">
      <alignment vertical="center" wrapText="1"/>
    </xf>
    <xf numFmtId="191" fontId="51" fillId="0" borderId="70" xfId="28" applyFont="1" applyFill="1" applyBorder="1" applyAlignment="1">
      <alignment horizontal="center" vertical="center"/>
    </xf>
    <xf numFmtId="170" fontId="17" fillId="0" borderId="0" xfId="58" applyNumberFormat="1"/>
    <xf numFmtId="10" fontId="51" fillId="0" borderId="2" xfId="77" applyNumberFormat="1" applyFont="1" applyFill="1" applyBorder="1" applyAlignment="1">
      <alignment horizontal="right"/>
    </xf>
    <xf numFmtId="0" fontId="165" fillId="0" borderId="2" xfId="51" applyBorder="1" applyAlignment="1">
      <alignment horizontal="center" vertical="center"/>
    </xf>
    <xf numFmtId="0" fontId="165" fillId="0" borderId="2" xfId="51" applyBorder="1" applyAlignment="1">
      <alignment horizontal="left"/>
    </xf>
    <xf numFmtId="0" fontId="165" fillId="0" borderId="2" xfId="51" applyBorder="1"/>
    <xf numFmtId="44" fontId="151" fillId="0" borderId="0" xfId="92" applyNumberFormat="1" applyFont="1"/>
    <xf numFmtId="167" fontId="55" fillId="0" borderId="2" xfId="12" applyFont="1" applyFill="1" applyBorder="1" applyAlignment="1" applyProtection="1">
      <alignment vertical="center"/>
    </xf>
    <xf numFmtId="195" fontId="41" fillId="0" borderId="0" xfId="2" applyNumberFormat="1" applyFill="1" applyAlignment="1" applyProtection="1">
      <alignment vertical="center"/>
    </xf>
    <xf numFmtId="9" fontId="165" fillId="0" borderId="0" xfId="7" applyFont="1" applyAlignment="1">
      <alignment vertical="center"/>
    </xf>
    <xf numFmtId="167" fontId="110" fillId="0" borderId="0" xfId="92" applyNumberFormat="1" applyFont="1"/>
    <xf numFmtId="167" fontId="68" fillId="0" borderId="0" xfId="92" applyNumberFormat="1" applyFont="1" applyAlignment="1">
      <alignment vertical="center" wrapText="1"/>
    </xf>
    <xf numFmtId="9" fontId="134" fillId="8" borderId="0" xfId="7" applyFont="1" applyFill="1"/>
    <xf numFmtId="0" fontId="19" fillId="0" borderId="0" xfId="8" applyFont="1" applyAlignment="1">
      <alignment horizontal="left" vertical="center"/>
    </xf>
    <xf numFmtId="0" fontId="19" fillId="0" borderId="0" xfId="8" applyFont="1" applyAlignment="1">
      <alignment horizontal="right" vertical="center"/>
    </xf>
    <xf numFmtId="209" fontId="19" fillId="0" borderId="0" xfId="50" applyNumberFormat="1" applyFont="1" applyFill="1" applyAlignment="1">
      <alignment horizontal="right" vertical="center"/>
    </xf>
    <xf numFmtId="209" fontId="19" fillId="0" borderId="0" xfId="50" applyNumberFormat="1" applyFont="1" applyAlignment="1">
      <alignment horizontal="right" vertical="center"/>
    </xf>
    <xf numFmtId="43" fontId="19" fillId="0" borderId="0" xfId="13" applyFont="1" applyAlignment="1">
      <alignment horizontal="left" vertical="center"/>
    </xf>
    <xf numFmtId="43" fontId="19" fillId="0" borderId="0" xfId="13" applyFont="1" applyAlignment="1">
      <alignment horizontal="right" vertical="center"/>
    </xf>
    <xf numFmtId="209" fontId="17" fillId="0" borderId="2" xfId="8" applyNumberFormat="1" applyBorder="1" applyAlignment="1">
      <alignment vertical="center"/>
    </xf>
    <xf numFmtId="4" fontId="17" fillId="0" borderId="3" xfId="8" applyNumberFormat="1" applyBorder="1" applyAlignment="1">
      <alignment vertical="center" wrapText="1"/>
    </xf>
    <xf numFmtId="10" fontId="131" fillId="0" borderId="2" xfId="43" applyNumberFormat="1" applyBorder="1" applyAlignment="1">
      <alignment vertical="center"/>
    </xf>
    <xf numFmtId="4" fontId="17" fillId="0" borderId="0" xfId="8" applyNumberFormat="1" applyAlignment="1">
      <alignment vertical="center" wrapText="1"/>
    </xf>
    <xf numFmtId="4" fontId="19" fillId="0" borderId="0" xfId="8" applyNumberFormat="1" applyFont="1" applyAlignment="1">
      <alignment vertical="center" wrapText="1"/>
    </xf>
    <xf numFmtId="10" fontId="19" fillId="0" borderId="0" xfId="7" applyNumberFormat="1" applyFont="1" applyAlignment="1">
      <alignment vertical="center" wrapText="1"/>
    </xf>
    <xf numFmtId="43" fontId="19" fillId="25" borderId="2" xfId="13" applyFont="1" applyFill="1" applyBorder="1" applyAlignment="1">
      <alignment vertical="center"/>
    </xf>
    <xf numFmtId="10" fontId="19" fillId="0" borderId="2" xfId="43" applyNumberFormat="1" applyFont="1" applyFill="1" applyBorder="1" applyAlignment="1">
      <alignment vertical="center"/>
    </xf>
    <xf numFmtId="43" fontId="19" fillId="0" borderId="0" xfId="13" applyFont="1" applyAlignment="1">
      <alignment vertical="center"/>
    </xf>
    <xf numFmtId="10" fontId="19" fillId="0" borderId="0" xfId="43" applyNumberFormat="1" applyFont="1" applyAlignment="1">
      <alignment vertical="center"/>
    </xf>
    <xf numFmtId="0" fontId="17" fillId="0" borderId="127" xfId="8" applyBorder="1" applyAlignment="1">
      <alignment vertical="center"/>
    </xf>
    <xf numFmtId="0" fontId="17" fillId="0" borderId="128" xfId="8" applyBorder="1" applyAlignment="1">
      <alignment vertical="center"/>
    </xf>
    <xf numFmtId="169" fontId="17" fillId="0" borderId="129" xfId="96" applyBorder="1" applyAlignment="1">
      <alignment vertical="center"/>
    </xf>
    <xf numFmtId="0" fontId="55" fillId="0" borderId="0" xfId="8" applyFont="1" applyAlignment="1">
      <alignment horizontal="center" wrapText="1"/>
    </xf>
    <xf numFmtId="0" fontId="192" fillId="0" borderId="0" xfId="8" applyFont="1"/>
    <xf numFmtId="0" fontId="134" fillId="0" borderId="0" xfId="58" applyFont="1" applyAlignment="1">
      <alignment vertical="center"/>
    </xf>
    <xf numFmtId="10" fontId="151" fillId="8" borderId="0" xfId="92" applyNumberFormat="1" applyFont="1" applyFill="1"/>
    <xf numFmtId="0" fontId="193" fillId="0" borderId="2" xfId="85" applyFont="1" applyBorder="1" applyAlignment="1">
      <alignment horizontal="center" vertical="center"/>
    </xf>
    <xf numFmtId="0" fontId="160" fillId="0" borderId="2" xfId="85" applyFont="1" applyBorder="1" applyAlignment="1">
      <alignment horizontal="center" vertical="center"/>
    </xf>
    <xf numFmtId="0" fontId="193" fillId="7" borderId="2" xfId="85" applyFont="1" applyFill="1" applyBorder="1" applyAlignment="1">
      <alignment horizontal="center" vertical="center"/>
    </xf>
    <xf numFmtId="0" fontId="160" fillId="7" borderId="2" xfId="85" applyFont="1" applyFill="1" applyBorder="1" applyAlignment="1">
      <alignment horizontal="center" vertical="center"/>
    </xf>
    <xf numFmtId="0" fontId="17" fillId="7" borderId="2" xfId="85" applyFont="1" applyFill="1" applyBorder="1" applyAlignment="1">
      <alignment horizontal="center" vertical="center"/>
    </xf>
    <xf numFmtId="170" fontId="140" fillId="7" borderId="2" xfId="51" applyNumberFormat="1" applyFont="1" applyFill="1" applyBorder="1" applyAlignment="1">
      <alignment horizontal="center" vertical="center" wrapText="1"/>
    </xf>
    <xf numFmtId="0" fontId="46" fillId="13" borderId="7" xfId="0" applyFont="1" applyFill="1" applyBorder="1" applyAlignment="1">
      <alignment horizontal="center" vertical="center" wrapText="1"/>
    </xf>
    <xf numFmtId="0" fontId="46" fillId="0" borderId="7" xfId="0" applyFont="1" applyBorder="1" applyAlignment="1">
      <alignment horizontal="center" vertical="center"/>
    </xf>
    <xf numFmtId="0" fontId="46" fillId="0" borderId="22" xfId="0" applyFont="1" applyBorder="1" applyAlignment="1">
      <alignment horizontal="center" vertical="center"/>
    </xf>
    <xf numFmtId="0" fontId="46" fillId="13" borderId="2" xfId="0" applyFont="1" applyFill="1" applyBorder="1" applyAlignment="1">
      <alignment horizontal="center" vertical="center" wrapText="1"/>
    </xf>
    <xf numFmtId="0" fontId="46" fillId="13" borderId="2" xfId="0" applyFont="1" applyFill="1" applyBorder="1" applyAlignment="1">
      <alignment horizontal="center" vertical="center"/>
    </xf>
    <xf numFmtId="4" fontId="155" fillId="20" borderId="5" xfId="0" applyNumberFormat="1" applyFont="1" applyFill="1" applyBorder="1"/>
    <xf numFmtId="191" fontId="163" fillId="20" borderId="2" xfId="65" applyFont="1" applyFill="1" applyBorder="1" applyAlignment="1">
      <alignment horizontal="right"/>
    </xf>
    <xf numFmtId="0" fontId="181" fillId="7" borderId="126" xfId="24" applyFont="1" applyFill="1" applyBorder="1" applyAlignment="1">
      <alignment horizontal="center"/>
    </xf>
    <xf numFmtId="10" fontId="151" fillId="0" borderId="0" xfId="92" applyNumberFormat="1" applyFont="1"/>
    <xf numFmtId="10" fontId="126" fillId="20" borderId="0" xfId="7" applyNumberFormat="1" applyFont="1" applyFill="1"/>
    <xf numFmtId="9" fontId="110" fillId="20" borderId="0" xfId="7" applyFont="1" applyFill="1"/>
    <xf numFmtId="0" fontId="186" fillId="0" borderId="121" xfId="51" applyFont="1" applyBorder="1" applyAlignment="1">
      <alignment vertical="center" wrapText="1"/>
    </xf>
    <xf numFmtId="0" fontId="186" fillId="0" borderId="122" xfId="51" applyFont="1" applyBorder="1" applyAlignment="1">
      <alignment horizontal="left" vertical="center" wrapText="1"/>
    </xf>
    <xf numFmtId="0" fontId="186" fillId="0" borderId="124" xfId="51" applyFont="1" applyBorder="1" applyAlignment="1">
      <alignment horizontal="left" vertical="center" wrapText="1"/>
    </xf>
    <xf numFmtId="0" fontId="186" fillId="0" borderId="125" xfId="51" applyFont="1" applyBorder="1" applyAlignment="1">
      <alignment horizontal="left" vertical="center" wrapText="1"/>
    </xf>
    <xf numFmtId="0" fontId="186" fillId="0" borderId="123" xfId="51" applyFont="1" applyBorder="1" applyAlignment="1">
      <alignment horizontal="left" vertical="center" wrapText="1"/>
    </xf>
    <xf numFmtId="195" fontId="186" fillId="0" borderId="143" xfId="51" applyNumberFormat="1" applyFont="1" applyBorder="1" applyAlignment="1">
      <alignment horizontal="left" vertical="center" wrapText="1"/>
    </xf>
    <xf numFmtId="195" fontId="186" fillId="0" borderId="144" xfId="51" applyNumberFormat="1" applyFont="1" applyBorder="1" applyAlignment="1">
      <alignment horizontal="left" vertical="center" wrapText="1"/>
    </xf>
    <xf numFmtId="0" fontId="186" fillId="0" borderId="144" xfId="51" applyFont="1" applyBorder="1" applyAlignment="1">
      <alignment horizontal="left" vertical="center" wrapText="1"/>
    </xf>
    <xf numFmtId="0" fontId="186" fillId="0" borderId="145" xfId="51" applyFont="1" applyBorder="1" applyAlignment="1">
      <alignment horizontal="left" vertical="center" wrapText="1"/>
    </xf>
    <xf numFmtId="0" fontId="186" fillId="0" borderId="3" xfId="51" applyFont="1" applyBorder="1" applyAlignment="1">
      <alignment horizontal="left" vertical="center" wrapText="1"/>
    </xf>
    <xf numFmtId="193" fontId="185" fillId="20" borderId="2" xfId="6" applyNumberFormat="1" applyFont="1" applyFill="1" applyBorder="1" applyAlignment="1">
      <alignment horizontal="center" vertical="center" wrapText="1"/>
    </xf>
    <xf numFmtId="171" fontId="187" fillId="20" borderId="2" xfId="51" applyNumberFormat="1" applyFont="1" applyFill="1" applyBorder="1" applyAlignment="1">
      <alignment vertical="center"/>
    </xf>
    <xf numFmtId="171" fontId="187" fillId="20" borderId="2" xfId="6" applyFont="1" applyFill="1" applyBorder="1" applyAlignment="1">
      <alignment vertical="center"/>
    </xf>
    <xf numFmtId="193" fontId="185" fillId="20" borderId="70" xfId="6" applyNumberFormat="1" applyFont="1" applyFill="1" applyBorder="1" applyAlignment="1">
      <alignment horizontal="center" vertical="center" wrapText="1"/>
    </xf>
    <xf numFmtId="0" fontId="183" fillId="22" borderId="149" xfId="51" applyFont="1" applyFill="1" applyBorder="1" applyAlignment="1">
      <alignment horizontal="center" vertical="center" wrapText="1"/>
    </xf>
    <xf numFmtId="0" fontId="183" fillId="22" borderId="122" xfId="51" applyFont="1" applyFill="1" applyBorder="1" applyAlignment="1">
      <alignment horizontal="center" vertical="center" wrapText="1"/>
    </xf>
    <xf numFmtId="191" fontId="51" fillId="0" borderId="2" xfId="65" applyFont="1" applyFill="1" applyBorder="1"/>
    <xf numFmtId="0" fontId="17" fillId="0" borderId="2" xfId="0" applyFont="1" applyBorder="1"/>
    <xf numFmtId="0" fontId="19" fillId="0" borderId="2" xfId="0" applyFont="1" applyBorder="1" applyAlignment="1">
      <alignment horizontal="center"/>
    </xf>
    <xf numFmtId="0" fontId="19" fillId="0" borderId="3" xfId="0" applyFont="1" applyBorder="1" applyAlignment="1">
      <alignment horizontal="center"/>
    </xf>
    <xf numFmtId="191" fontId="51" fillId="0" borderId="2" xfId="65" applyFont="1" applyFill="1" applyBorder="1" applyAlignment="1">
      <alignment horizontal="right"/>
    </xf>
    <xf numFmtId="10" fontId="70" fillId="0" borderId="5" xfId="11" applyNumberFormat="1" applyFont="1" applyBorder="1" applyAlignment="1">
      <alignment vertical="center"/>
    </xf>
    <xf numFmtId="0" fontId="73" fillId="0" borderId="5" xfId="62" applyFont="1" applyBorder="1" applyAlignment="1">
      <alignment horizontal="center" vertical="center"/>
    </xf>
    <xf numFmtId="172" fontId="73" fillId="0" borderId="2" xfId="3" applyFont="1" applyBorder="1" applyAlignment="1">
      <alignment vertical="center"/>
    </xf>
    <xf numFmtId="172" fontId="37" fillId="0" borderId="2" xfId="3" applyFont="1" applyFill="1" applyBorder="1" applyAlignment="1"/>
    <xf numFmtId="0" fontId="73" fillId="0" borderId="2" xfId="62" applyFont="1" applyBorder="1" applyAlignment="1">
      <alignment horizontal="right" vertical="center"/>
    </xf>
    <xf numFmtId="191" fontId="67" fillId="0" borderId="70" xfId="28" applyFont="1" applyFill="1" applyBorder="1" applyAlignment="1">
      <alignment horizontal="center"/>
    </xf>
    <xf numFmtId="191" fontId="67" fillId="0" borderId="2" xfId="28" applyFont="1" applyFill="1" applyBorder="1" applyAlignment="1">
      <alignment horizontal="center"/>
    </xf>
    <xf numFmtId="0" fontId="51" fillId="0" borderId="0" xfId="0" applyFont="1" applyAlignment="1">
      <alignment vertical="top" wrapText="1"/>
    </xf>
    <xf numFmtId="192" fontId="73" fillId="6" borderId="2" xfId="65" applyNumberFormat="1" applyFont="1" applyFill="1" applyBorder="1" applyAlignment="1">
      <alignment horizontal="right" vertical="center"/>
    </xf>
    <xf numFmtId="191" fontId="73" fillId="0" borderId="2" xfId="65" applyFont="1" applyBorder="1" applyAlignment="1">
      <alignment vertical="center"/>
    </xf>
    <xf numFmtId="0" fontId="165" fillId="0" borderId="137" xfId="51" applyBorder="1" applyAlignment="1">
      <alignment wrapText="1"/>
    </xf>
    <xf numFmtId="0" fontId="165" fillId="0" borderId="137" xfId="51" applyBorder="1" applyAlignment="1">
      <alignment horizontal="center" vertical="center"/>
    </xf>
    <xf numFmtId="0" fontId="165" fillId="0" borderId="137" xfId="51" applyBorder="1" applyAlignment="1">
      <alignment horizontal="left"/>
    </xf>
    <xf numFmtId="0" fontId="165" fillId="0" borderId="137" xfId="51" applyBorder="1"/>
    <xf numFmtId="0" fontId="165" fillId="0" borderId="151" xfId="51" applyBorder="1" applyAlignment="1">
      <alignment horizontal="left"/>
    </xf>
    <xf numFmtId="0" fontId="165" fillId="20" borderId="133" xfId="51" applyFill="1" applyBorder="1"/>
    <xf numFmtId="0" fontId="166" fillId="0" borderId="2" xfId="51" applyFont="1" applyBorder="1" applyAlignment="1">
      <alignment horizontal="center"/>
    </xf>
    <xf numFmtId="0" fontId="183" fillId="0" borderId="2" xfId="51" applyFont="1" applyBorder="1"/>
    <xf numFmtId="0" fontId="185" fillId="0" borderId="2" xfId="51" applyFont="1" applyBorder="1"/>
    <xf numFmtId="170" fontId="167" fillId="0" borderId="2" xfId="51" applyNumberFormat="1" applyFont="1" applyBorder="1" applyAlignment="1">
      <alignment horizontal="center" vertical="center" wrapText="1"/>
    </xf>
    <xf numFmtId="170" fontId="186" fillId="0" borderId="2" xfId="51" applyNumberFormat="1" applyFont="1" applyBorder="1" applyAlignment="1">
      <alignment horizontal="center" vertical="center" wrapText="1"/>
    </xf>
    <xf numFmtId="0" fontId="186" fillId="0" borderId="2" xfId="51" applyFont="1" applyBorder="1" applyAlignment="1">
      <alignment vertical="center"/>
    </xf>
    <xf numFmtId="196" fontId="187" fillId="0" borderId="2" xfId="51" applyNumberFormat="1" applyFont="1" applyBorder="1" applyAlignment="1">
      <alignment vertical="center"/>
    </xf>
    <xf numFmtId="0" fontId="186" fillId="0" borderId="2" xfId="51" applyFont="1" applyBorder="1" applyAlignment="1">
      <alignment horizontal="center" vertical="center"/>
    </xf>
    <xf numFmtId="193" fontId="186" fillId="0" borderId="2" xfId="51" applyNumberFormat="1" applyFont="1" applyBorder="1" applyAlignment="1">
      <alignment horizontal="center" vertical="center"/>
    </xf>
    <xf numFmtId="0" fontId="186" fillId="8" borderId="2" xfId="51" applyFont="1" applyFill="1" applyBorder="1" applyAlignment="1">
      <alignment vertical="center"/>
    </xf>
    <xf numFmtId="0" fontId="187" fillId="0" borderId="2" xfId="51" applyFont="1" applyBorder="1" applyAlignment="1">
      <alignment horizontal="center" vertical="center"/>
    </xf>
    <xf numFmtId="193" fontId="187" fillId="0" borderId="2" xfId="51" applyNumberFormat="1" applyFont="1" applyBorder="1" applyAlignment="1">
      <alignment horizontal="center" vertical="center"/>
    </xf>
    <xf numFmtId="0" fontId="187" fillId="20" borderId="2" xfId="51" applyFont="1" applyFill="1" applyBorder="1" applyAlignment="1">
      <alignment horizontal="center" vertical="center"/>
    </xf>
    <xf numFmtId="171" fontId="187" fillId="0" borderId="2" xfId="51" applyNumberFormat="1" applyFont="1" applyBorder="1" applyAlignment="1">
      <alignment horizontal="center" vertical="center"/>
    </xf>
    <xf numFmtId="167" fontId="186" fillId="0" borderId="2" xfId="51" applyNumberFormat="1" applyFont="1" applyBorder="1" applyAlignment="1">
      <alignment vertical="center"/>
    </xf>
    <xf numFmtId="3" fontId="186" fillId="0" borderId="2" xfId="51" applyNumberFormat="1" applyFont="1" applyBorder="1" applyAlignment="1">
      <alignment vertical="center"/>
    </xf>
    <xf numFmtId="193" fontId="186" fillId="0" borderId="2" xfId="51" applyNumberFormat="1" applyFont="1" applyBorder="1" applyAlignment="1">
      <alignment vertical="center"/>
    </xf>
    <xf numFmtId="0" fontId="187" fillId="0" borderId="2" xfId="51" applyFont="1" applyBorder="1" applyAlignment="1">
      <alignment horizontal="center" vertical="center" wrapText="1"/>
    </xf>
    <xf numFmtId="171" fontId="186" fillId="0" borderId="2" xfId="51" applyNumberFormat="1" applyFont="1" applyBorder="1" applyAlignment="1">
      <alignment vertical="center"/>
    </xf>
    <xf numFmtId="171" fontId="165" fillId="0" borderId="2" xfId="51" applyNumberFormat="1" applyBorder="1"/>
    <xf numFmtId="0" fontId="41" fillId="0" borderId="2" xfId="2" applyBorder="1" applyAlignment="1" applyProtection="1">
      <alignment horizontal="left"/>
    </xf>
    <xf numFmtId="172" fontId="56" fillId="0" borderId="0" xfId="3" applyFont="1"/>
    <xf numFmtId="167" fontId="18" fillId="7" borderId="45" xfId="93" applyFont="1" applyFill="1" applyBorder="1"/>
    <xf numFmtId="167" fontId="70" fillId="7" borderId="2" xfId="93" applyFont="1" applyFill="1" applyBorder="1"/>
    <xf numFmtId="210" fontId="151" fillId="0" borderId="0" xfId="7" applyNumberFormat="1" applyFont="1" applyFill="1"/>
    <xf numFmtId="10" fontId="18" fillId="0" borderId="2" xfId="7" applyNumberFormat="1" applyFont="1" applyBorder="1"/>
    <xf numFmtId="10" fontId="18" fillId="0" borderId="2" xfId="8" applyNumberFormat="1" applyFont="1" applyBorder="1"/>
    <xf numFmtId="184" fontId="18" fillId="0" borderId="3" xfId="8" applyNumberFormat="1" applyFont="1" applyBorder="1"/>
    <xf numFmtId="184" fontId="18" fillId="0" borderId="5" xfId="8" applyNumberFormat="1" applyFont="1" applyBorder="1"/>
    <xf numFmtId="167" fontId="70" fillId="22" borderId="2" xfId="12" applyFont="1" applyFill="1" applyBorder="1"/>
    <xf numFmtId="167" fontId="140" fillId="22" borderId="2" xfId="12" applyFont="1" applyFill="1" applyBorder="1"/>
    <xf numFmtId="182" fontId="141" fillId="0" borderId="3" xfId="12" applyNumberFormat="1" applyFont="1" applyFill="1" applyBorder="1" applyAlignment="1" applyProtection="1">
      <alignment horizontal="right" vertical="center"/>
    </xf>
    <xf numFmtId="182" fontId="141" fillId="0" borderId="126" xfId="12" applyNumberFormat="1" applyFont="1" applyFill="1" applyBorder="1" applyAlignment="1" applyProtection="1">
      <alignment horizontal="right" vertical="center"/>
    </xf>
    <xf numFmtId="182" fontId="141" fillId="0" borderId="5" xfId="12" applyNumberFormat="1" applyFont="1" applyFill="1" applyBorder="1" applyAlignment="1" applyProtection="1">
      <alignment horizontal="right" vertical="center"/>
    </xf>
    <xf numFmtId="10" fontId="19" fillId="20" borderId="62" xfId="85" applyNumberFormat="1" applyFont="1" applyFill="1" applyBorder="1"/>
    <xf numFmtId="10" fontId="4" fillId="20" borderId="62" xfId="85" applyNumberFormat="1" applyFill="1" applyBorder="1"/>
    <xf numFmtId="0" fontId="183" fillId="0" borderId="148" xfId="51" applyFont="1" applyBorder="1"/>
    <xf numFmtId="170" fontId="167" fillId="0" borderId="150" xfId="51" applyNumberFormat="1" applyFont="1" applyBorder="1" applyAlignment="1">
      <alignment horizontal="center" vertical="center" wrapText="1"/>
    </xf>
    <xf numFmtId="172" fontId="0" fillId="20" borderId="2" xfId="3" applyFont="1" applyFill="1" applyBorder="1"/>
    <xf numFmtId="191" fontId="51" fillId="20" borderId="2" xfId="74" applyFont="1" applyFill="1" applyBorder="1" applyAlignment="1">
      <alignment horizontal="center" vertical="center"/>
    </xf>
    <xf numFmtId="0" fontId="15" fillId="26" borderId="153" xfId="33" applyFill="1" applyBorder="1" applyAlignment="1">
      <alignment horizontal="center" vertical="center"/>
    </xf>
    <xf numFmtId="0" fontId="2" fillId="27" borderId="153" xfId="97" applyFont="1" applyFill="1" applyBorder="1" applyAlignment="1" applyProtection="1">
      <alignment horizontal="center" vertical="center" wrapText="1"/>
    </xf>
    <xf numFmtId="0" fontId="15" fillId="26" borderId="153" xfId="33" applyFill="1" applyBorder="1" applyAlignment="1">
      <alignment horizontal="center"/>
    </xf>
    <xf numFmtId="0" fontId="15" fillId="26" borderId="153" xfId="33" applyFill="1" applyBorder="1" applyAlignment="1">
      <alignment horizontal="center" vertical="center" wrapText="1"/>
    </xf>
    <xf numFmtId="0" fontId="165" fillId="0" borderId="2" xfId="51" applyBorder="1" applyAlignment="1">
      <alignment wrapText="1"/>
    </xf>
    <xf numFmtId="0" fontId="41" fillId="0" borderId="0" xfId="2" applyAlignment="1" applyProtection="1"/>
    <xf numFmtId="10" fontId="154" fillId="20" borderId="2" xfId="43" applyNumberFormat="1" applyFont="1" applyFill="1" applyBorder="1" applyAlignment="1">
      <alignment horizontal="center"/>
    </xf>
    <xf numFmtId="10" fontId="155" fillId="0" borderId="70" xfId="7" applyNumberFormat="1" applyFont="1" applyFill="1" applyBorder="1" applyAlignment="1">
      <alignment horizontal="center" vertical="center"/>
    </xf>
    <xf numFmtId="10" fontId="154" fillId="20" borderId="2" xfId="45" applyNumberFormat="1" applyFont="1" applyFill="1" applyBorder="1" applyAlignment="1">
      <alignment horizontal="center" vertical="center"/>
    </xf>
    <xf numFmtId="4" fontId="154" fillId="20" borderId="2" xfId="0" applyNumberFormat="1" applyFont="1" applyFill="1" applyBorder="1"/>
    <xf numFmtId="4" fontId="154" fillId="20" borderId="137" xfId="0" applyNumberFormat="1" applyFont="1" applyFill="1" applyBorder="1"/>
    <xf numFmtId="187" fontId="154" fillId="20" borderId="2" xfId="0" applyNumberFormat="1" applyFont="1" applyFill="1" applyBorder="1"/>
    <xf numFmtId="9" fontId="110" fillId="0" borderId="0" xfId="11" applyNumberFormat="1" applyFont="1" applyAlignment="1">
      <alignment horizontal="center" vertical="center" wrapText="1"/>
    </xf>
    <xf numFmtId="167" fontId="180" fillId="0" borderId="0" xfId="11" applyNumberFormat="1" applyFont="1"/>
    <xf numFmtId="167" fontId="110" fillId="0" borderId="0" xfId="11" applyNumberFormat="1" applyFont="1"/>
    <xf numFmtId="9" fontId="180" fillId="0" borderId="0" xfId="7" applyFont="1" applyFill="1"/>
    <xf numFmtId="167" fontId="180" fillId="0" borderId="0" xfId="7" applyNumberFormat="1" applyFont="1" applyFill="1"/>
    <xf numFmtId="168" fontId="110" fillId="0" borderId="0" xfId="21" applyFont="1" applyFill="1"/>
    <xf numFmtId="205" fontId="110" fillId="0" borderId="0" xfId="21" applyNumberFormat="1" applyFont="1" applyFill="1"/>
    <xf numFmtId="172" fontId="110" fillId="0" borderId="0" xfId="3" applyFont="1" applyFill="1"/>
    <xf numFmtId="10" fontId="131" fillId="20" borderId="2" xfId="43" applyNumberFormat="1" applyFill="1" applyBorder="1" applyAlignment="1">
      <alignment vertical="center"/>
    </xf>
    <xf numFmtId="167" fontId="70" fillId="0" borderId="2" xfId="12" applyFont="1" applyFill="1" applyBorder="1"/>
    <xf numFmtId="0" fontId="196" fillId="0" borderId="109" xfId="0" applyFont="1" applyBorder="1" applyAlignment="1">
      <alignment horizontal="center" vertical="center"/>
    </xf>
    <xf numFmtId="0" fontId="196" fillId="0" borderId="109" xfId="0" applyFont="1" applyBorder="1" applyAlignment="1">
      <alignment horizontal="center" vertical="center" wrapText="1"/>
    </xf>
    <xf numFmtId="0" fontId="166" fillId="0" borderId="109" xfId="0" applyFont="1" applyBorder="1" applyAlignment="1">
      <alignment horizontal="center" vertical="center" wrapText="1"/>
    </xf>
    <xf numFmtId="0" fontId="197" fillId="0" borderId="109" xfId="0" applyFont="1" applyBorder="1" applyAlignment="1">
      <alignment horizontal="center" vertical="center"/>
    </xf>
    <xf numFmtId="2" fontId="196" fillId="0" borderId="109" xfId="0" applyNumberFormat="1" applyFont="1" applyBorder="1" applyAlignment="1">
      <alignment horizontal="center" vertical="center"/>
    </xf>
    <xf numFmtId="2" fontId="160" fillId="0" borderId="0" xfId="72" applyNumberFormat="1" applyFont="1"/>
    <xf numFmtId="167" fontId="149" fillId="7" borderId="35" xfId="92" applyNumberFormat="1" applyFont="1" applyFill="1" applyBorder="1"/>
    <xf numFmtId="2" fontId="73" fillId="0" borderId="2" xfId="62" applyNumberFormat="1" applyFont="1" applyBorder="1"/>
    <xf numFmtId="0" fontId="46" fillId="0" borderId="7" xfId="22" applyFont="1" applyBorder="1" applyAlignment="1">
      <alignment horizontal="center" vertical="center"/>
    </xf>
    <xf numFmtId="0" fontId="46" fillId="0" borderId="9" xfId="22" applyFont="1" applyBorder="1" applyAlignment="1">
      <alignment horizontal="center" vertical="center"/>
    </xf>
    <xf numFmtId="0" fontId="51" fillId="0" borderId="21" xfId="22" applyFont="1" applyBorder="1" applyAlignment="1">
      <alignment horizontal="center" vertical="justify" wrapText="1"/>
    </xf>
    <xf numFmtId="0" fontId="51" fillId="0" borderId="23" xfId="22" applyFont="1" applyBorder="1" applyAlignment="1">
      <alignment horizontal="center" vertical="justify" wrapText="1"/>
    </xf>
    <xf numFmtId="0" fontId="51" fillId="0" borderId="9" xfId="22" applyFont="1" applyBorder="1" applyAlignment="1">
      <alignment horizontal="center" vertical="justify" wrapText="1"/>
    </xf>
    <xf numFmtId="0" fontId="67" fillId="0" borderId="22" xfId="0" applyFont="1" applyBorder="1" applyAlignment="1">
      <alignment horizontal="center" vertical="center"/>
    </xf>
    <xf numFmtId="0" fontId="67" fillId="0" borderId="23" xfId="0" applyFont="1" applyBorder="1" applyAlignment="1">
      <alignment horizontal="center" vertical="center"/>
    </xf>
    <xf numFmtId="182" fontId="51" fillId="20" borderId="7" xfId="11" applyNumberFormat="1" applyFont="1" applyFill="1" applyBorder="1" applyAlignment="1">
      <alignment vertical="center"/>
    </xf>
    <xf numFmtId="182" fontId="55" fillId="0" borderId="2" xfId="11" applyNumberFormat="1" applyFont="1" applyBorder="1" applyAlignment="1">
      <alignment vertical="center" wrapText="1"/>
    </xf>
    <xf numFmtId="0" fontId="137" fillId="0" borderId="2" xfId="11" applyFont="1" applyBorder="1" applyAlignment="1">
      <alignment horizontal="center"/>
    </xf>
    <xf numFmtId="0" fontId="73" fillId="0" borderId="0" xfId="98" applyFont="1"/>
    <xf numFmtId="0" fontId="198" fillId="0" borderId="0" xfId="98" applyFont="1"/>
    <xf numFmtId="0" fontId="1" fillId="0" borderId="0" xfId="98"/>
    <xf numFmtId="0" fontId="199" fillId="0" borderId="155" xfId="98" applyFont="1" applyBorder="1"/>
    <xf numFmtId="0" fontId="199" fillId="0" borderId="0" xfId="98" applyFont="1"/>
    <xf numFmtId="0" fontId="199" fillId="0" borderId="159" xfId="98" applyFont="1" applyBorder="1"/>
    <xf numFmtId="0" fontId="67" fillId="30" borderId="109" xfId="98" applyFont="1" applyFill="1" applyBorder="1" applyAlignment="1">
      <alignment vertical="center"/>
    </xf>
    <xf numFmtId="0" fontId="67" fillId="30" borderId="109" xfId="98" applyFont="1" applyFill="1" applyBorder="1" applyAlignment="1">
      <alignment horizontal="center" vertical="center"/>
    </xf>
    <xf numFmtId="0" fontId="196" fillId="29" borderId="109" xfId="98" applyFont="1" applyFill="1" applyBorder="1" applyAlignment="1">
      <alignment horizontal="center" vertical="center"/>
    </xf>
    <xf numFmtId="0" fontId="196" fillId="29" borderId="109" xfId="98" applyFont="1" applyFill="1" applyBorder="1" applyAlignment="1">
      <alignment horizontal="center" vertical="center" wrapText="1"/>
    </xf>
    <xf numFmtId="0" fontId="73" fillId="0" borderId="109" xfId="98" applyFont="1" applyBorder="1" applyAlignment="1">
      <alignment vertical="center" wrapText="1"/>
    </xf>
    <xf numFmtId="191" fontId="73" fillId="31" borderId="109" xfId="98" applyNumberFormat="1" applyFont="1" applyFill="1" applyBorder="1" applyAlignment="1">
      <alignment horizontal="center" vertical="center"/>
    </xf>
    <xf numFmtId="0" fontId="73" fillId="0" borderId="109" xfId="98" applyFont="1" applyBorder="1" applyAlignment="1">
      <alignment vertical="center"/>
    </xf>
    <xf numFmtId="0" fontId="166" fillId="6" borderId="109" xfId="98" applyFont="1" applyFill="1" applyBorder="1" applyAlignment="1">
      <alignment horizontal="center" vertical="center" wrapText="1"/>
    </xf>
    <xf numFmtId="0" fontId="197" fillId="6" borderId="109" xfId="98" applyFont="1" applyFill="1" applyBorder="1" applyAlignment="1">
      <alignment horizontal="center" vertical="center"/>
    </xf>
    <xf numFmtId="0" fontId="67" fillId="0" borderId="0" xfId="98" applyFont="1" applyAlignment="1">
      <alignment vertical="center" wrapText="1"/>
    </xf>
    <xf numFmtId="189" fontId="73" fillId="0" borderId="0" xfId="98" applyNumberFormat="1" applyFont="1" applyAlignment="1">
      <alignment vertical="center"/>
    </xf>
    <xf numFmtId="0" fontId="196" fillId="0" borderId="109" xfId="98" applyFont="1" applyBorder="1" applyAlignment="1">
      <alignment horizontal="center" vertical="center" wrapText="1"/>
    </xf>
    <xf numFmtId="2" fontId="196" fillId="0" borderId="109" xfId="98" applyNumberFormat="1" applyFont="1" applyBorder="1" applyAlignment="1">
      <alignment horizontal="center" vertical="center"/>
    </xf>
    <xf numFmtId="0" fontId="196" fillId="29" borderId="2" xfId="98" applyFont="1" applyFill="1" applyBorder="1" applyAlignment="1">
      <alignment horizontal="center" vertical="center"/>
    </xf>
    <xf numFmtId="0" fontId="196" fillId="29" borderId="2" xfId="98" applyFont="1" applyFill="1" applyBorder="1" applyAlignment="1">
      <alignment horizontal="center" vertical="center" wrapText="1"/>
    </xf>
    <xf numFmtId="0" fontId="166" fillId="6" borderId="2" xfId="98" applyFont="1" applyFill="1" applyBorder="1" applyAlignment="1">
      <alignment horizontal="center" vertical="center" wrapText="1"/>
    </xf>
    <xf numFmtId="0" fontId="197" fillId="6" borderId="2" xfId="98" applyFont="1" applyFill="1" applyBorder="1" applyAlignment="1">
      <alignment horizontal="center" vertical="center"/>
    </xf>
    <xf numFmtId="0" fontId="198" fillId="0" borderId="2" xfId="98" applyFont="1" applyBorder="1"/>
    <xf numFmtId="0" fontId="200" fillId="21" borderId="2" xfId="98" applyFont="1" applyFill="1" applyBorder="1" applyAlignment="1">
      <alignment horizontal="center" vertical="center"/>
    </xf>
    <xf numFmtId="0" fontId="200" fillId="21" borderId="2" xfId="98" applyFont="1" applyFill="1" applyBorder="1" applyAlignment="1">
      <alignment horizontal="center" vertical="center" wrapText="1"/>
    </xf>
    <xf numFmtId="0" fontId="196" fillId="0" borderId="162" xfId="98" applyFont="1" applyBorder="1" applyAlignment="1">
      <alignment horizontal="center" vertical="center" wrapText="1"/>
    </xf>
    <xf numFmtId="2" fontId="196" fillId="0" borderId="163" xfId="98" applyNumberFormat="1" applyFont="1" applyBorder="1" applyAlignment="1">
      <alignment horizontal="center" vertical="center"/>
    </xf>
    <xf numFmtId="2" fontId="196" fillId="0" borderId="123" xfId="98" applyNumberFormat="1" applyFont="1" applyBorder="1" applyAlignment="1">
      <alignment horizontal="center" vertical="center"/>
    </xf>
    <xf numFmtId="3" fontId="187" fillId="6" borderId="2" xfId="98" applyNumberFormat="1" applyFont="1" applyFill="1" applyBorder="1" applyAlignment="1">
      <alignment horizontal="left" wrapText="1"/>
    </xf>
    <xf numFmtId="3" fontId="187" fillId="0" borderId="2" xfId="98" applyNumberFormat="1" applyFont="1" applyBorder="1" applyAlignment="1">
      <alignment horizontal="center" wrapText="1"/>
    </xf>
    <xf numFmtId="2" fontId="187" fillId="6" borderId="2" xfId="98" applyNumberFormat="1" applyFont="1" applyFill="1" applyBorder="1" applyAlignment="1">
      <alignment horizontal="center"/>
    </xf>
    <xf numFmtId="0" fontId="186" fillId="0" borderId="2" xfId="98" applyFont="1" applyBorder="1" applyAlignment="1">
      <alignment horizontal="center" vertical="center" wrapText="1"/>
    </xf>
    <xf numFmtId="0" fontId="187" fillId="0" borderId="2" xfId="98" applyFont="1" applyBorder="1" applyAlignment="1">
      <alignment horizontal="center"/>
    </xf>
    <xf numFmtId="0" fontId="187" fillId="0" borderId="2" xfId="98" applyFont="1" applyBorder="1"/>
    <xf numFmtId="0" fontId="187" fillId="0" borderId="2" xfId="98" applyFont="1" applyBorder="1" applyAlignment="1">
      <alignment horizontal="center" vertical="center"/>
    </xf>
    <xf numFmtId="3" fontId="187" fillId="0" borderId="2" xfId="98" applyNumberFormat="1" applyFont="1" applyBorder="1" applyAlignment="1">
      <alignment horizontal="center"/>
    </xf>
    <xf numFmtId="3" fontId="200" fillId="32" borderId="2" xfId="98" applyNumberFormat="1" applyFont="1" applyFill="1" applyBorder="1" applyAlignment="1">
      <alignment horizontal="left" vertical="center"/>
    </xf>
    <xf numFmtId="3" fontId="187" fillId="32" borderId="2" xfId="98" applyNumberFormat="1" applyFont="1" applyFill="1" applyBorder="1" applyAlignment="1">
      <alignment horizontal="center"/>
    </xf>
    <xf numFmtId="174" fontId="200" fillId="33" borderId="2" xfId="98" applyNumberFormat="1" applyFont="1" applyFill="1" applyBorder="1" applyAlignment="1">
      <alignment horizontal="center" vertical="center"/>
    </xf>
    <xf numFmtId="211" fontId="200" fillId="33" borderId="2" xfId="98" applyNumberFormat="1" applyFont="1" applyFill="1" applyBorder="1" applyAlignment="1">
      <alignment horizontal="center" vertical="center"/>
    </xf>
    <xf numFmtId="0" fontId="187" fillId="32" borderId="2" xfId="98" applyFont="1" applyFill="1" applyBorder="1" applyAlignment="1">
      <alignment horizontal="center"/>
    </xf>
    <xf numFmtId="0" fontId="166" fillId="0" borderId="2" xfId="98" applyFont="1" applyBorder="1" applyAlignment="1">
      <alignment horizontal="center" vertical="center" wrapText="1"/>
    </xf>
    <xf numFmtId="0" fontId="197" fillId="0" borderId="2" xfId="98" applyFont="1" applyBorder="1" applyAlignment="1">
      <alignment horizontal="center" vertical="center"/>
    </xf>
    <xf numFmtId="0" fontId="196" fillId="0" borderId="164" xfId="98" applyFont="1" applyBorder="1" applyAlignment="1">
      <alignment horizontal="center" vertical="center" wrapText="1"/>
    </xf>
    <xf numFmtId="2" fontId="196" fillId="0" borderId="165" xfId="98" applyNumberFormat="1" applyFont="1" applyBorder="1" applyAlignment="1">
      <alignment horizontal="center" vertical="center"/>
    </xf>
    <xf numFmtId="2" fontId="196" fillId="0" borderId="166" xfId="98" applyNumberFormat="1" applyFont="1" applyBorder="1" applyAlignment="1">
      <alignment horizontal="center" vertical="center"/>
    </xf>
    <xf numFmtId="173" fontId="74" fillId="0" borderId="12" xfId="0" applyNumberFormat="1" applyFont="1" applyBorder="1" applyAlignment="1">
      <alignment horizontal="center" vertical="center" wrapText="1"/>
    </xf>
    <xf numFmtId="0" fontId="201" fillId="0" borderId="2" xfId="98" applyFont="1" applyBorder="1" applyAlignment="1">
      <alignment horizontal="center"/>
    </xf>
    <xf numFmtId="3" fontId="73" fillId="0" borderId="109" xfId="0" applyNumberFormat="1" applyFont="1" applyBorder="1" applyAlignment="1">
      <alignment horizontal="center" vertical="center"/>
    </xf>
    <xf numFmtId="212" fontId="73" fillId="0" borderId="109" xfId="0" applyNumberFormat="1" applyFont="1" applyBorder="1" applyAlignment="1">
      <alignment vertical="center"/>
    </xf>
    <xf numFmtId="0" fontId="129" fillId="0" borderId="144" xfId="0" applyFont="1" applyBorder="1" applyAlignment="1">
      <alignment vertical="center" wrapText="1"/>
    </xf>
    <xf numFmtId="49" fontId="129" fillId="0" borderId="144" xfId="0" applyNumberFormat="1" applyFont="1" applyBorder="1" applyAlignment="1">
      <alignment vertical="center"/>
    </xf>
    <xf numFmtId="0" fontId="202" fillId="0" borderId="144" xfId="0" applyFont="1" applyBorder="1" applyAlignment="1">
      <alignment vertical="center"/>
    </xf>
    <xf numFmtId="0" fontId="199" fillId="0" borderId="2" xfId="0" applyFont="1" applyBorder="1"/>
    <xf numFmtId="212" fontId="73" fillId="34" borderId="109" xfId="0" applyNumberFormat="1" applyFont="1" applyFill="1" applyBorder="1" applyAlignment="1">
      <alignment horizontal="center" vertical="center"/>
    </xf>
    <xf numFmtId="49" fontId="116" fillId="6" borderId="70" xfId="17" applyNumberFormat="1" applyFont="1" applyFill="1" applyBorder="1" applyAlignment="1">
      <alignment horizontal="left" vertical="center" wrapText="1"/>
    </xf>
    <xf numFmtId="49" fontId="116" fillId="6" borderId="72" xfId="17" applyNumberFormat="1" applyFont="1" applyFill="1" applyBorder="1" applyAlignment="1">
      <alignment horizontal="left" vertical="center" wrapText="1"/>
    </xf>
    <xf numFmtId="0" fontId="116" fillId="0" borderId="132" xfId="17" applyFont="1" applyBorder="1" applyAlignment="1">
      <alignment horizontal="center" vertical="center"/>
    </xf>
    <xf numFmtId="186" fontId="116" fillId="0" borderId="142" xfId="14" applyNumberFormat="1" applyFont="1" applyFill="1" applyBorder="1" applyAlignment="1">
      <alignment horizontal="left" vertical="center"/>
    </xf>
    <xf numFmtId="49" fontId="129" fillId="0" borderId="145" xfId="0" applyNumberFormat="1" applyFont="1" applyBorder="1" applyAlignment="1">
      <alignment vertical="center"/>
    </xf>
    <xf numFmtId="212" fontId="67" fillId="0" borderId="136" xfId="0" applyNumberFormat="1" applyFont="1" applyBorder="1" applyAlignment="1">
      <alignment horizontal="center" vertical="center"/>
    </xf>
    <xf numFmtId="172" fontId="165" fillId="0" borderId="2" xfId="3" applyFont="1" applyBorder="1" applyAlignment="1">
      <alignment horizontal="left"/>
    </xf>
    <xf numFmtId="0" fontId="186" fillId="8" borderId="119" xfId="51" applyFont="1" applyFill="1" applyBorder="1" applyAlignment="1">
      <alignment vertical="center" wrapText="1"/>
    </xf>
    <xf numFmtId="195" fontId="186" fillId="8" borderId="122" xfId="51" applyNumberFormat="1" applyFont="1" applyFill="1" applyBorder="1" applyAlignment="1">
      <alignment vertical="center" wrapText="1"/>
    </xf>
    <xf numFmtId="195" fontId="186" fillId="8" borderId="144" xfId="51" applyNumberFormat="1" applyFont="1" applyFill="1" applyBorder="1" applyAlignment="1">
      <alignment horizontal="left" vertical="center" wrapText="1"/>
    </xf>
    <xf numFmtId="0" fontId="185" fillId="8" borderId="109" xfId="51" applyFont="1" applyFill="1" applyBorder="1" applyAlignment="1">
      <alignment horizontal="left" vertical="center" wrapText="1"/>
    </xf>
    <xf numFmtId="0" fontId="186" fillId="8" borderId="144" xfId="51" applyFont="1" applyFill="1" applyBorder="1" applyAlignment="1">
      <alignment horizontal="left" vertical="center" wrapText="1"/>
    </xf>
    <xf numFmtId="0" fontId="186" fillId="0" borderId="2" xfId="51" applyFont="1" applyBorder="1" applyAlignment="1">
      <alignment horizontal="left" vertical="center" wrapText="1"/>
    </xf>
    <xf numFmtId="212" fontId="73" fillId="0" borderId="109" xfId="0" applyNumberFormat="1" applyFont="1" applyBorder="1" applyAlignment="1">
      <alignment horizontal="center" vertical="center"/>
    </xf>
    <xf numFmtId="0" fontId="73" fillId="0" borderId="144" xfId="0" applyFont="1" applyBorder="1" applyAlignment="1">
      <alignment wrapText="1"/>
    </xf>
    <xf numFmtId="43" fontId="151" fillId="0" borderId="0" xfId="92" applyNumberFormat="1" applyFont="1"/>
    <xf numFmtId="212" fontId="165" fillId="20" borderId="2" xfId="51" applyNumberFormat="1" applyFill="1" applyBorder="1"/>
    <xf numFmtId="171" fontId="151" fillId="0" borderId="0" xfId="6" applyFont="1"/>
    <xf numFmtId="171" fontId="126" fillId="0" borderId="0" xfId="6" applyFont="1"/>
    <xf numFmtId="184" fontId="55" fillId="0" borderId="2" xfId="92" applyNumberFormat="1" applyFont="1" applyBorder="1" applyAlignment="1">
      <alignment horizontal="right" vertical="center"/>
    </xf>
    <xf numFmtId="0" fontId="55" fillId="0" borderId="2" xfId="8" applyFont="1" applyBorder="1" applyAlignment="1">
      <alignment horizontal="left" vertical="center" wrapText="1"/>
    </xf>
    <xf numFmtId="44" fontId="126" fillId="0" borderId="0" xfId="92" applyNumberFormat="1" applyFont="1"/>
    <xf numFmtId="171" fontId="110" fillId="0" borderId="0" xfId="6" applyFont="1"/>
    <xf numFmtId="168" fontId="151" fillId="0" borderId="2" xfId="95" applyNumberFormat="1" applyFont="1" applyFill="1" applyBorder="1"/>
    <xf numFmtId="0" fontId="61" fillId="6" borderId="49" xfId="0" applyFont="1" applyFill="1" applyBorder="1" applyAlignment="1">
      <alignment horizontal="center" vertical="center" wrapText="1"/>
    </xf>
    <xf numFmtId="0" fontId="61" fillId="6" borderId="0" xfId="0" applyFont="1" applyFill="1" applyAlignment="1">
      <alignment horizontal="center" vertical="center" wrapText="1"/>
    </xf>
    <xf numFmtId="0" fontId="61" fillId="6" borderId="50" xfId="0" applyFont="1" applyFill="1" applyBorder="1" applyAlignment="1">
      <alignment horizontal="center" vertical="center" wrapText="1"/>
    </xf>
    <xf numFmtId="0" fontId="61" fillId="6" borderId="51" xfId="0" applyFont="1" applyFill="1" applyBorder="1" applyAlignment="1">
      <alignment horizontal="center" vertical="center" wrapText="1"/>
    </xf>
    <xf numFmtId="0" fontId="61" fillId="6" borderId="52" xfId="0" applyFont="1" applyFill="1" applyBorder="1" applyAlignment="1">
      <alignment horizontal="center" vertical="center" wrapText="1"/>
    </xf>
    <xf numFmtId="0" fontId="61" fillId="6" borderId="53" xfId="0" applyFont="1" applyFill="1" applyBorder="1" applyAlignment="1">
      <alignment horizontal="center" vertical="center" wrapText="1"/>
    </xf>
    <xf numFmtId="0" fontId="92" fillId="0" borderId="73" xfId="0" applyFont="1" applyBorder="1" applyAlignment="1">
      <alignment horizontal="center" vertical="center" wrapText="1"/>
    </xf>
    <xf numFmtId="0" fontId="92" fillId="0" borderId="74" xfId="0" applyFont="1" applyBorder="1" applyAlignment="1">
      <alignment horizontal="center" vertical="center" wrapText="1"/>
    </xf>
    <xf numFmtId="0" fontId="92" fillId="0" borderId="75" xfId="0" applyFont="1" applyBorder="1" applyAlignment="1">
      <alignment horizontal="center" vertical="center" wrapText="1"/>
    </xf>
    <xf numFmtId="0" fontId="92" fillId="0" borderId="49" xfId="0" applyFont="1" applyBorder="1" applyAlignment="1">
      <alignment horizontal="center" vertical="center" wrapText="1"/>
    </xf>
    <xf numFmtId="0" fontId="92" fillId="0" borderId="0" xfId="0" applyFont="1" applyAlignment="1">
      <alignment horizontal="center" vertical="center" wrapText="1"/>
    </xf>
    <xf numFmtId="0" fontId="92" fillId="0" borderId="50" xfId="0" applyFont="1" applyBorder="1" applyAlignment="1">
      <alignment horizontal="center" vertical="center" wrapText="1"/>
    </xf>
    <xf numFmtId="0" fontId="85" fillId="6" borderId="0" xfId="0" applyFont="1" applyFill="1" applyAlignment="1">
      <alignment horizontal="right" vertical="center" wrapText="1"/>
    </xf>
    <xf numFmtId="0" fontId="86" fillId="19" borderId="0" xfId="0" applyFont="1" applyFill="1" applyAlignment="1" applyProtection="1">
      <alignment horizontal="center" vertical="center" wrapText="1"/>
      <protection locked="0"/>
    </xf>
    <xf numFmtId="0" fontId="85" fillId="6" borderId="0" xfId="0" applyFont="1" applyFill="1" applyAlignment="1">
      <alignment horizontal="right" vertical="center"/>
    </xf>
    <xf numFmtId="0" fontId="41" fillId="19" borderId="0" xfId="2" applyFill="1" applyBorder="1" applyAlignment="1" applyProtection="1">
      <alignment horizontal="center" vertical="center" wrapText="1"/>
      <protection locked="0"/>
    </xf>
    <xf numFmtId="0" fontId="30" fillId="19" borderId="0" xfId="0" applyFont="1" applyFill="1" applyAlignment="1" applyProtection="1">
      <alignment horizontal="center" vertical="center" wrapText="1"/>
      <protection locked="0"/>
    </xf>
    <xf numFmtId="179" fontId="24" fillId="19" borderId="0" xfId="0" applyNumberFormat="1" applyFont="1" applyFill="1" applyAlignment="1" applyProtection="1">
      <alignment horizontal="center" vertical="center" wrapText="1"/>
      <protection locked="0"/>
    </xf>
    <xf numFmtId="0" fontId="86" fillId="0" borderId="26" xfId="0" applyFont="1" applyBorder="1" applyAlignment="1" applyProtection="1">
      <alignment horizontal="justify" vertical="center" wrapText="1"/>
      <protection locked="0"/>
    </xf>
    <xf numFmtId="0" fontId="86" fillId="0" borderId="55" xfId="0" applyFont="1" applyBorder="1" applyAlignment="1" applyProtection="1">
      <alignment horizontal="justify" vertical="center" wrapText="1"/>
      <protection locked="0"/>
    </xf>
    <xf numFmtId="0" fontId="86" fillId="0" borderId="27" xfId="0" applyFont="1" applyBorder="1" applyAlignment="1" applyProtection="1">
      <alignment horizontal="justify" vertical="center" wrapText="1"/>
      <protection locked="0"/>
    </xf>
    <xf numFmtId="0" fontId="85" fillId="6" borderId="0" xfId="0" applyFont="1" applyFill="1" applyAlignment="1">
      <alignment horizontal="center" vertical="center" wrapText="1"/>
    </xf>
    <xf numFmtId="0" fontId="86" fillId="0" borderId="1" xfId="0" applyFont="1" applyBorder="1" applyAlignment="1">
      <alignment horizontal="left" vertical="center" wrapText="1"/>
    </xf>
    <xf numFmtId="0" fontId="86" fillId="0" borderId="2" xfId="0" applyFont="1" applyBorder="1" applyAlignment="1">
      <alignment horizontal="left" vertical="center" wrapText="1"/>
    </xf>
    <xf numFmtId="0" fontId="49" fillId="7" borderId="51" xfId="0" applyFont="1" applyFill="1" applyBorder="1" applyAlignment="1">
      <alignment horizontal="right" vertical="center" wrapText="1"/>
    </xf>
    <xf numFmtId="0" fontId="49" fillId="7" borderId="83" xfId="0" applyFont="1" applyFill="1" applyBorder="1" applyAlignment="1">
      <alignment horizontal="right" vertical="center" wrapText="1"/>
    </xf>
    <xf numFmtId="0" fontId="86" fillId="0" borderId="48" xfId="0" applyFont="1" applyBorder="1" applyAlignment="1">
      <alignment horizontal="left" vertical="center" wrapText="1"/>
    </xf>
    <xf numFmtId="0" fontId="86" fillId="0" borderId="70" xfId="0" applyFont="1" applyBorder="1" applyAlignment="1">
      <alignment horizontal="left" vertical="center" wrapText="1"/>
    </xf>
    <xf numFmtId="0" fontId="85" fillId="19" borderId="0" xfId="0" applyFont="1" applyFill="1" applyAlignment="1" applyProtection="1">
      <alignment horizontal="center" vertical="center" wrapText="1"/>
      <protection locked="0"/>
    </xf>
    <xf numFmtId="0" fontId="85" fillId="13" borderId="0" xfId="0" applyFont="1" applyFill="1" applyAlignment="1">
      <alignment horizontal="center" vertical="center" wrapText="1"/>
    </xf>
    <xf numFmtId="0" fontId="89" fillId="7" borderId="26" xfId="0" applyFont="1" applyFill="1" applyBorder="1" applyAlignment="1">
      <alignment horizontal="center" vertical="center" wrapText="1"/>
    </xf>
    <xf numFmtId="0" fontId="89" fillId="7" borderId="55" xfId="0" applyFont="1" applyFill="1" applyBorder="1" applyAlignment="1">
      <alignment horizontal="center" vertical="center" wrapText="1"/>
    </xf>
    <xf numFmtId="0" fontId="89" fillId="7" borderId="27" xfId="0" applyFont="1" applyFill="1" applyBorder="1" applyAlignment="1">
      <alignment horizontal="center" vertical="center" wrapText="1"/>
    </xf>
    <xf numFmtId="0" fontId="89" fillId="7" borderId="26" xfId="0" applyFont="1" applyFill="1" applyBorder="1" applyAlignment="1">
      <alignment horizontal="center" vertical="center"/>
    </xf>
    <xf numFmtId="0" fontId="89" fillId="7" borderId="55" xfId="0" applyFont="1" applyFill="1" applyBorder="1" applyAlignment="1">
      <alignment horizontal="center" vertical="center"/>
    </xf>
    <xf numFmtId="0" fontId="89" fillId="7" borderId="27" xfId="0" applyFont="1" applyFill="1" applyBorder="1" applyAlignment="1">
      <alignment horizontal="center" vertical="center"/>
    </xf>
    <xf numFmtId="0" fontId="86" fillId="0" borderId="1" xfId="0" applyFont="1" applyBorder="1" applyAlignment="1">
      <alignment horizontal="center" vertical="center" wrapText="1"/>
    </xf>
    <xf numFmtId="0" fontId="86" fillId="0" borderId="6" xfId="0" applyFont="1" applyBorder="1" applyAlignment="1">
      <alignment horizontal="center" vertical="center" wrapText="1"/>
    </xf>
    <xf numFmtId="0" fontId="86" fillId="0" borderId="2" xfId="0" applyFont="1" applyBorder="1" applyAlignment="1" applyProtection="1">
      <alignment horizontal="justify" vertical="center" wrapText="1"/>
      <protection locked="0"/>
    </xf>
    <xf numFmtId="0" fontId="86" fillId="0" borderId="4" xfId="0" applyFont="1" applyBorder="1" applyAlignment="1" applyProtection="1">
      <alignment horizontal="justify" vertical="center" wrapText="1"/>
      <protection locked="0"/>
    </xf>
    <xf numFmtId="0" fontId="86" fillId="0" borderId="7" xfId="0" applyFont="1" applyBorder="1" applyAlignment="1" applyProtection="1">
      <alignment horizontal="justify" vertical="center" wrapText="1"/>
      <protection locked="0"/>
    </xf>
    <xf numFmtId="0" fontId="86" fillId="0" borderId="9" xfId="0" applyFont="1" applyBorder="1" applyAlignment="1" applyProtection="1">
      <alignment horizontal="justify" vertical="center" wrapText="1"/>
      <protection locked="0"/>
    </xf>
    <xf numFmtId="0" fontId="89" fillId="7" borderId="1" xfId="0" applyFont="1" applyFill="1" applyBorder="1" applyAlignment="1">
      <alignment horizontal="center" vertical="center" wrapText="1"/>
    </xf>
    <xf numFmtId="0" fontId="89" fillId="7" borderId="2" xfId="0" applyFont="1" applyFill="1" applyBorder="1" applyAlignment="1">
      <alignment horizontal="center" vertical="center" wrapText="1"/>
    </xf>
    <xf numFmtId="0" fontId="89" fillId="7" borderId="4" xfId="0" applyFont="1" applyFill="1" applyBorder="1" applyAlignment="1">
      <alignment horizontal="center" vertical="center" wrapText="1"/>
    </xf>
    <xf numFmtId="0" fontId="85" fillId="6" borderId="49" xfId="0" applyFont="1" applyFill="1" applyBorder="1" applyAlignment="1">
      <alignment horizontal="center" vertical="center" wrapText="1"/>
    </xf>
    <xf numFmtId="0" fontId="86" fillId="0" borderId="6" xfId="0" applyFont="1" applyBorder="1" applyAlignment="1">
      <alignment horizontal="left" vertical="center" wrapText="1"/>
    </xf>
    <xf numFmtId="0" fontId="86" fillId="0" borderId="7" xfId="0" applyFont="1" applyBorder="1" applyAlignment="1">
      <alignment horizontal="left" vertical="center" wrapText="1"/>
    </xf>
    <xf numFmtId="0" fontId="86" fillId="7" borderId="1" xfId="0" applyFont="1" applyFill="1" applyBorder="1" applyAlignment="1">
      <alignment horizontal="left" vertical="center" wrapText="1"/>
    </xf>
    <xf numFmtId="0" fontId="86" fillId="7" borderId="2" xfId="0" applyFont="1" applyFill="1" applyBorder="1" applyAlignment="1">
      <alignment horizontal="left" vertical="center" wrapText="1"/>
    </xf>
    <xf numFmtId="0" fontId="85" fillId="13" borderId="58" xfId="0" applyFont="1" applyFill="1" applyBorder="1" applyAlignment="1">
      <alignment horizontal="center" vertical="center"/>
    </xf>
    <xf numFmtId="0" fontId="85" fillId="13" borderId="81" xfId="0" applyFont="1" applyFill="1" applyBorder="1" applyAlignment="1">
      <alignment horizontal="center" vertical="center"/>
    </xf>
    <xf numFmtId="0" fontId="85" fillId="7" borderId="13" xfId="0" applyFont="1" applyFill="1" applyBorder="1" applyAlignment="1">
      <alignment horizontal="right" vertical="center" wrapText="1"/>
    </xf>
    <xf numFmtId="0" fontId="85" fillId="7" borderId="16" xfId="0" applyFont="1" applyFill="1" applyBorder="1" applyAlignment="1">
      <alignment horizontal="right" vertical="center" wrapText="1"/>
    </xf>
    <xf numFmtId="0" fontId="85" fillId="7" borderId="41" xfId="0" applyFont="1" applyFill="1" applyBorder="1" applyAlignment="1">
      <alignment horizontal="right" vertical="center" wrapText="1"/>
    </xf>
    <xf numFmtId="0" fontId="85" fillId="13" borderId="21" xfId="0" applyFont="1" applyFill="1" applyBorder="1" applyAlignment="1">
      <alignment horizontal="center" vertical="center"/>
    </xf>
    <xf numFmtId="0" fontId="85" fillId="13" borderId="22" xfId="0" applyFont="1" applyFill="1" applyBorder="1" applyAlignment="1">
      <alignment horizontal="center" vertical="center"/>
    </xf>
    <xf numFmtId="0" fontId="85" fillId="13" borderId="60" xfId="0" applyFont="1" applyFill="1" applyBorder="1" applyAlignment="1">
      <alignment horizontal="center" vertical="center"/>
    </xf>
    <xf numFmtId="0" fontId="85" fillId="13" borderId="21" xfId="0" applyFont="1" applyFill="1" applyBorder="1" applyAlignment="1">
      <alignment horizontal="center" vertical="center" wrapText="1"/>
    </xf>
    <xf numFmtId="0" fontId="85" fillId="13" borderId="22" xfId="0" applyFont="1" applyFill="1" applyBorder="1" applyAlignment="1">
      <alignment horizontal="center" vertical="center" wrapText="1"/>
    </xf>
    <xf numFmtId="0" fontId="85" fillId="13" borderId="23" xfId="0" applyFont="1" applyFill="1" applyBorder="1" applyAlignment="1">
      <alignment horizontal="center" vertical="center" wrapText="1"/>
    </xf>
    <xf numFmtId="0" fontId="86" fillId="7" borderId="26" xfId="0" applyFont="1" applyFill="1" applyBorder="1" applyAlignment="1">
      <alignment horizontal="center" vertical="center" wrapText="1"/>
    </xf>
    <xf numFmtId="0" fontId="86" fillId="7" borderId="55" xfId="0" applyFont="1" applyFill="1" applyBorder="1" applyAlignment="1">
      <alignment horizontal="center" vertical="center" wrapText="1"/>
    </xf>
    <xf numFmtId="0" fontId="86" fillId="7" borderId="27" xfId="0" applyFont="1" applyFill="1" applyBorder="1" applyAlignment="1">
      <alignment horizontal="center" vertical="center" wrapText="1"/>
    </xf>
    <xf numFmtId="0" fontId="110" fillId="0" borderId="3" xfId="17" applyFont="1" applyBorder="1" applyAlignment="1">
      <alignment horizontal="center"/>
    </xf>
    <xf numFmtId="0" fontId="110" fillId="0" borderId="5" xfId="17" applyFont="1" applyBorder="1" applyAlignment="1">
      <alignment horizontal="center"/>
    </xf>
    <xf numFmtId="0" fontId="110" fillId="0" borderId="3" xfId="17" applyFont="1" applyBorder="1" applyAlignment="1">
      <alignment horizontal="center" wrapText="1"/>
    </xf>
    <xf numFmtId="0" fontId="110" fillId="0" borderId="5" xfId="17" applyFont="1" applyBorder="1" applyAlignment="1">
      <alignment horizontal="center" wrapText="1"/>
    </xf>
    <xf numFmtId="0" fontId="34" fillId="6" borderId="51" xfId="0" applyFont="1" applyFill="1" applyBorder="1" applyAlignment="1">
      <alignment horizontal="center" vertical="center" wrapText="1"/>
    </xf>
    <xf numFmtId="0" fontId="34" fillId="6" borderId="52" xfId="0" applyFont="1" applyFill="1" applyBorder="1" applyAlignment="1">
      <alignment horizontal="center" vertical="center"/>
    </xf>
    <xf numFmtId="0" fontId="34" fillId="6" borderId="53" xfId="0" applyFont="1" applyFill="1" applyBorder="1" applyAlignment="1">
      <alignment horizontal="center" vertical="center"/>
    </xf>
    <xf numFmtId="0" fontId="34" fillId="0" borderId="73" xfId="0" applyFont="1" applyBorder="1" applyAlignment="1">
      <alignment horizontal="center" wrapText="1"/>
    </xf>
    <xf numFmtId="0" fontId="34" fillId="0" borderId="75" xfId="0" applyFont="1" applyBorder="1" applyAlignment="1">
      <alignment horizontal="center" wrapText="1"/>
    </xf>
    <xf numFmtId="0" fontId="34" fillId="0" borderId="51" xfId="0" applyFont="1" applyBorder="1" applyAlignment="1">
      <alignment horizontal="center" wrapText="1"/>
    </xf>
    <xf numFmtId="0" fontId="34" fillId="0" borderId="53" xfId="0" applyFont="1" applyBorder="1" applyAlignment="1">
      <alignment horizontal="center" wrapText="1"/>
    </xf>
    <xf numFmtId="0" fontId="31" fillId="6" borderId="73" xfId="0" applyFont="1" applyFill="1" applyBorder="1" applyAlignment="1">
      <alignment horizontal="center" vertical="center" wrapText="1"/>
    </xf>
    <xf numFmtId="0" fontId="31" fillId="6" borderId="74" xfId="0" applyFont="1" applyFill="1" applyBorder="1" applyAlignment="1">
      <alignment horizontal="center" vertical="center" wrapText="1"/>
    </xf>
    <xf numFmtId="0" fontId="31" fillId="6" borderId="75" xfId="0" applyFont="1" applyFill="1" applyBorder="1" applyAlignment="1">
      <alignment horizontal="center" vertical="center" wrapText="1"/>
    </xf>
    <xf numFmtId="0" fontId="31" fillId="6" borderId="51" xfId="0" applyFont="1" applyFill="1" applyBorder="1" applyAlignment="1">
      <alignment horizontal="center" vertical="center" wrapText="1"/>
    </xf>
    <xf numFmtId="0" fontId="31" fillId="6" borderId="52" xfId="0" applyFont="1" applyFill="1" applyBorder="1" applyAlignment="1">
      <alignment horizontal="center" vertical="center" wrapText="1"/>
    </xf>
    <xf numFmtId="0" fontId="31" fillId="6" borderId="53" xfId="0" applyFont="1" applyFill="1" applyBorder="1" applyAlignment="1">
      <alignment horizontal="center" vertical="center" wrapText="1"/>
    </xf>
    <xf numFmtId="0" fontId="34" fillId="6" borderId="20" xfId="0" applyFont="1" applyFill="1" applyBorder="1" applyAlignment="1">
      <alignment horizontal="center" vertical="center"/>
    </xf>
    <xf numFmtId="0" fontId="34" fillId="6" borderId="47" xfId="0" applyFont="1" applyFill="1" applyBorder="1" applyAlignment="1">
      <alignment horizontal="center" vertical="center"/>
    </xf>
    <xf numFmtId="0" fontId="34" fillId="6" borderId="24" xfId="0" applyFont="1" applyFill="1" applyBorder="1" applyAlignment="1">
      <alignment horizontal="center" vertical="center"/>
    </xf>
    <xf numFmtId="0" fontId="72" fillId="12" borderId="13" xfId="0" applyFont="1" applyFill="1" applyBorder="1" applyAlignment="1">
      <alignment horizontal="center" vertical="center"/>
    </xf>
    <xf numFmtId="0" fontId="72" fillId="12" borderId="16" xfId="0" applyFont="1" applyFill="1" applyBorder="1" applyAlignment="1">
      <alignment horizontal="center" vertical="center"/>
    </xf>
    <xf numFmtId="0" fontId="72" fillId="12" borderId="35" xfId="0" applyFont="1" applyFill="1" applyBorder="1" applyAlignment="1">
      <alignment horizontal="center" vertical="center"/>
    </xf>
    <xf numFmtId="0" fontId="46" fillId="13" borderId="6" xfId="0" applyFont="1" applyFill="1" applyBorder="1" applyAlignment="1">
      <alignment horizontal="center" vertical="center" wrapText="1"/>
    </xf>
    <xf numFmtId="0" fontId="46" fillId="13" borderId="7" xfId="0" applyFont="1" applyFill="1" applyBorder="1" applyAlignment="1">
      <alignment horizontal="center" vertical="center" wrapText="1"/>
    </xf>
    <xf numFmtId="0" fontId="51" fillId="0" borderId="7" xfId="0" applyFont="1" applyBorder="1" applyAlignment="1">
      <alignment horizontal="center" vertical="center" wrapText="1"/>
    </xf>
    <xf numFmtId="0" fontId="51" fillId="0" borderId="9" xfId="0" applyFont="1" applyBorder="1" applyAlignment="1">
      <alignment horizontal="center" vertical="center" wrapText="1"/>
    </xf>
    <xf numFmtId="0" fontId="150" fillId="22" borderId="3" xfId="0" applyFont="1" applyFill="1" applyBorder="1" applyAlignment="1">
      <alignment horizontal="center" vertical="center" wrapText="1"/>
    </xf>
    <xf numFmtId="0" fontId="150" fillId="22" borderId="55" xfId="0" applyFont="1" applyFill="1" applyBorder="1" applyAlignment="1">
      <alignment horizontal="center" vertical="center" wrapText="1"/>
    </xf>
    <xf numFmtId="0" fontId="150" fillId="22" borderId="5" xfId="0" applyFont="1" applyFill="1" applyBorder="1" applyAlignment="1">
      <alignment horizontal="center" vertical="center" wrapText="1"/>
    </xf>
    <xf numFmtId="0" fontId="150" fillId="22" borderId="130" xfId="0" applyFont="1" applyFill="1" applyBorder="1" applyAlignment="1">
      <alignment horizontal="left" vertical="center" wrapText="1"/>
    </xf>
    <xf numFmtId="0" fontId="150" fillId="22" borderId="132" xfId="0" applyFont="1" applyFill="1" applyBorder="1" applyAlignment="1">
      <alignment horizontal="left" vertical="center" wrapText="1"/>
    </xf>
    <xf numFmtId="0" fontId="150" fillId="22" borderId="131" xfId="0" applyFont="1" applyFill="1" applyBorder="1" applyAlignment="1">
      <alignment horizontal="left" vertical="center" wrapText="1"/>
    </xf>
    <xf numFmtId="0" fontId="46" fillId="0" borderId="22" xfId="0" applyFont="1" applyBorder="1" applyAlignment="1">
      <alignment horizontal="center" vertical="center" wrapText="1"/>
    </xf>
    <xf numFmtId="0" fontId="46" fillId="0" borderId="23" xfId="0" applyFont="1" applyBorder="1" applyAlignment="1">
      <alignment horizontal="center" vertical="center" wrapText="1"/>
    </xf>
    <xf numFmtId="0" fontId="46" fillId="0" borderId="2" xfId="0" applyFont="1" applyBorder="1" applyAlignment="1">
      <alignment horizontal="center" vertical="center" wrapText="1"/>
    </xf>
    <xf numFmtId="0" fontId="46" fillId="0" borderId="4" xfId="0" applyFont="1" applyBorder="1" applyAlignment="1">
      <alignment horizontal="center" vertical="center" wrapText="1"/>
    </xf>
    <xf numFmtId="0" fontId="46" fillId="0" borderId="7" xfId="0" applyFont="1" applyBorder="1" applyAlignment="1">
      <alignment horizontal="center" vertical="center"/>
    </xf>
    <xf numFmtId="0" fontId="46" fillId="0" borderId="9" xfId="0" applyFont="1" applyBorder="1" applyAlignment="1">
      <alignment horizontal="center" vertical="center"/>
    </xf>
    <xf numFmtId="0" fontId="51" fillId="0" borderId="2" xfId="0" applyFont="1" applyBorder="1" applyAlignment="1">
      <alignment horizontal="center" vertical="center" wrapText="1"/>
    </xf>
    <xf numFmtId="0" fontId="51" fillId="0" borderId="4" xfId="0" applyFont="1" applyBorder="1" applyAlignment="1">
      <alignment horizontal="center" vertical="center" wrapText="1"/>
    </xf>
    <xf numFmtId="0" fontId="82" fillId="12" borderId="21" xfId="0" applyFont="1" applyFill="1" applyBorder="1" applyAlignment="1">
      <alignment horizontal="center" vertical="center"/>
    </xf>
    <xf numFmtId="0" fontId="82" fillId="12" borderId="22" xfId="0" applyFont="1" applyFill="1" applyBorder="1" applyAlignment="1">
      <alignment horizontal="center" vertical="center"/>
    </xf>
    <xf numFmtId="0" fontId="82" fillId="12" borderId="23" xfId="0" applyFont="1" applyFill="1" applyBorder="1" applyAlignment="1">
      <alignment horizontal="center" vertical="center"/>
    </xf>
    <xf numFmtId="0" fontId="46" fillId="0" borderId="21" xfId="0" applyFont="1" applyBorder="1" applyAlignment="1">
      <alignment horizontal="center" vertical="center"/>
    </xf>
    <xf numFmtId="0" fontId="46" fillId="0" borderId="22" xfId="0" applyFont="1" applyBorder="1" applyAlignment="1">
      <alignment horizontal="center" vertical="center"/>
    </xf>
    <xf numFmtId="0" fontId="46" fillId="0" borderId="1" xfId="0" applyFont="1" applyBorder="1" applyAlignment="1">
      <alignment horizontal="center" vertical="center"/>
    </xf>
    <xf numFmtId="0" fontId="46" fillId="0" borderId="2" xfId="0" applyFont="1" applyBorder="1" applyAlignment="1">
      <alignment horizontal="center" vertical="center"/>
    </xf>
    <xf numFmtId="0" fontId="46" fillId="0" borderId="6" xfId="0" applyFont="1" applyBorder="1" applyAlignment="1">
      <alignment horizontal="center" vertical="center"/>
    </xf>
    <xf numFmtId="0" fontId="46" fillId="13" borderId="1" xfId="0" applyFont="1" applyFill="1" applyBorder="1" applyAlignment="1">
      <alignment horizontal="center" vertical="center" wrapText="1"/>
    </xf>
    <xf numFmtId="0" fontId="46" fillId="13" borderId="2" xfId="0" applyFont="1" applyFill="1" applyBorder="1" applyAlignment="1">
      <alignment horizontal="center" vertical="center" wrapText="1"/>
    </xf>
    <xf numFmtId="182" fontId="70" fillId="0" borderId="3" xfId="11" applyNumberFormat="1" applyFont="1" applyBorder="1" applyAlignment="1">
      <alignment horizontal="right" vertical="center"/>
    </xf>
    <xf numFmtId="182" fontId="70" fillId="0" borderId="126" xfId="11" applyNumberFormat="1" applyFont="1" applyBorder="1" applyAlignment="1">
      <alignment horizontal="right" vertical="center"/>
    </xf>
    <xf numFmtId="167" fontId="70" fillId="0" borderId="3" xfId="12" applyFont="1" applyFill="1" applyBorder="1" applyAlignment="1">
      <alignment horizontal="right"/>
    </xf>
    <xf numFmtId="167" fontId="70" fillId="0" borderId="55" xfId="12" applyFont="1" applyFill="1" applyBorder="1" applyAlignment="1">
      <alignment horizontal="right"/>
    </xf>
    <xf numFmtId="167" fontId="70" fillId="0" borderId="5" xfId="12" applyFont="1" applyFill="1" applyBorder="1" applyAlignment="1">
      <alignment horizontal="right"/>
    </xf>
    <xf numFmtId="182" fontId="70" fillId="0" borderId="5" xfId="11" applyNumberFormat="1" applyFont="1" applyBorder="1" applyAlignment="1">
      <alignment horizontal="right" vertical="center"/>
    </xf>
    <xf numFmtId="182" fontId="141" fillId="0" borderId="3" xfId="12" applyNumberFormat="1" applyFont="1" applyFill="1" applyBorder="1" applyAlignment="1" applyProtection="1">
      <alignment horizontal="right" vertical="center"/>
    </xf>
    <xf numFmtId="182" fontId="141" fillId="0" borderId="55" xfId="12" applyNumberFormat="1" applyFont="1" applyFill="1" applyBorder="1" applyAlignment="1" applyProtection="1">
      <alignment horizontal="right" vertical="center"/>
    </xf>
    <xf numFmtId="182" fontId="141" fillId="0" borderId="5" xfId="12" applyNumberFormat="1" applyFont="1" applyFill="1" applyBorder="1" applyAlignment="1" applyProtection="1">
      <alignment horizontal="right" vertical="center"/>
    </xf>
    <xf numFmtId="182" fontId="141" fillId="0" borderId="126" xfId="12" applyNumberFormat="1" applyFont="1" applyFill="1" applyBorder="1" applyAlignment="1" applyProtection="1">
      <alignment horizontal="right" vertical="center"/>
    </xf>
    <xf numFmtId="0" fontId="46" fillId="0" borderId="7" xfId="0" applyFont="1" applyBorder="1" applyAlignment="1">
      <alignment horizontal="center" vertical="center" wrapText="1"/>
    </xf>
    <xf numFmtId="0" fontId="46" fillId="0" borderId="9" xfId="0" applyFont="1" applyBorder="1" applyAlignment="1">
      <alignment horizontal="center" vertical="center" wrapText="1"/>
    </xf>
    <xf numFmtId="0" fontId="46" fillId="13" borderId="1" xfId="0" applyFont="1" applyFill="1" applyBorder="1" applyAlignment="1">
      <alignment horizontal="center" vertical="center"/>
    </xf>
    <xf numFmtId="0" fontId="46" fillId="13" borderId="2" xfId="0" applyFont="1" applyFill="1" applyBorder="1" applyAlignment="1">
      <alignment horizontal="center" vertical="center"/>
    </xf>
    <xf numFmtId="184" fontId="70" fillId="0" borderId="2" xfId="8" applyNumberFormat="1" applyFont="1" applyBorder="1" applyAlignment="1">
      <alignment horizontal="left"/>
    </xf>
    <xf numFmtId="0" fontId="70" fillId="7" borderId="21" xfId="8" applyFont="1" applyFill="1" applyBorder="1" applyAlignment="1">
      <alignment horizontal="center"/>
    </xf>
    <xf numFmtId="0" fontId="70" fillId="7" borderId="22" xfId="8" applyFont="1" applyFill="1" applyBorder="1" applyAlignment="1">
      <alignment horizontal="center"/>
    </xf>
    <xf numFmtId="0" fontId="70" fillId="7" borderId="23" xfId="8" applyFont="1" applyFill="1" applyBorder="1" applyAlignment="1">
      <alignment horizontal="center"/>
    </xf>
    <xf numFmtId="0" fontId="70" fillId="0" borderId="139" xfId="8" applyFont="1" applyBorder="1" applyAlignment="1">
      <alignment horizontal="center" vertical="center"/>
    </xf>
    <xf numFmtId="0" fontId="70" fillId="0" borderId="137" xfId="8" applyFont="1" applyBorder="1" applyAlignment="1">
      <alignment horizontal="center" vertical="center"/>
    </xf>
    <xf numFmtId="0" fontId="55" fillId="0" borderId="2" xfId="8" applyFont="1" applyBorder="1" applyAlignment="1">
      <alignment horizontal="left" vertical="center"/>
    </xf>
    <xf numFmtId="0" fontId="137" fillId="0" borderId="2" xfId="92" applyFont="1" applyBorder="1" applyAlignment="1">
      <alignment horizontal="left" vertical="center"/>
    </xf>
    <xf numFmtId="0" fontId="137" fillId="0" borderId="2" xfId="92" applyFont="1" applyBorder="1" applyAlignment="1">
      <alignment horizontal="left" vertical="center" wrapText="1"/>
    </xf>
    <xf numFmtId="184" fontId="18" fillId="7" borderId="13" xfId="8" applyNumberFormat="1" applyFont="1" applyFill="1" applyBorder="1" applyAlignment="1">
      <alignment horizontal="left"/>
    </xf>
    <xf numFmtId="184" fontId="18" fillId="7" borderId="16" xfId="8" applyNumberFormat="1" applyFont="1" applyFill="1" applyBorder="1" applyAlignment="1">
      <alignment horizontal="left"/>
    </xf>
    <xf numFmtId="184" fontId="18" fillId="0" borderId="18" xfId="8" applyNumberFormat="1" applyFont="1" applyBorder="1" applyAlignment="1">
      <alignment horizontal="center"/>
    </xf>
    <xf numFmtId="0" fontId="112" fillId="0" borderId="0" xfId="8" applyFont="1" applyAlignment="1">
      <alignment horizontal="center"/>
    </xf>
    <xf numFmtId="184" fontId="70" fillId="0" borderId="0" xfId="8" applyNumberFormat="1" applyFont="1" applyAlignment="1">
      <alignment horizontal="left"/>
    </xf>
    <xf numFmtId="0" fontId="18" fillId="14" borderId="52" xfId="8" applyFont="1" applyFill="1" applyBorder="1" applyAlignment="1">
      <alignment horizontal="center"/>
    </xf>
    <xf numFmtId="0" fontId="18" fillId="14" borderId="16" xfId="8" applyFont="1" applyFill="1" applyBorder="1" applyAlignment="1">
      <alignment horizontal="center"/>
    </xf>
    <xf numFmtId="0" fontId="18" fillId="14" borderId="13" xfId="8" applyFont="1" applyFill="1" applyBorder="1" applyAlignment="1">
      <alignment horizontal="center"/>
    </xf>
    <xf numFmtId="0" fontId="18" fillId="14" borderId="35" xfId="8" applyFont="1" applyFill="1" applyBorder="1" applyAlignment="1">
      <alignment horizontal="center"/>
    </xf>
    <xf numFmtId="0" fontId="18" fillId="7" borderId="20" xfId="8" applyFont="1" applyFill="1" applyBorder="1" applyAlignment="1">
      <alignment horizontal="center" vertical="center"/>
    </xf>
    <xf numFmtId="0" fontId="18" fillId="7" borderId="39" xfId="8" applyFont="1" applyFill="1" applyBorder="1" applyAlignment="1">
      <alignment horizontal="center" vertical="center"/>
    </xf>
    <xf numFmtId="0" fontId="151" fillId="0" borderId="28" xfId="92" applyFont="1" applyBorder="1" applyAlignment="1">
      <alignment horizontal="left" vertical="center" wrapText="1"/>
    </xf>
    <xf numFmtId="0" fontId="151" fillId="0" borderId="10" xfId="92" applyFont="1" applyBorder="1" applyAlignment="1">
      <alignment horizontal="left" vertical="center" wrapText="1"/>
    </xf>
    <xf numFmtId="0" fontId="151" fillId="0" borderId="13" xfId="92" applyFont="1" applyBorder="1" applyAlignment="1">
      <alignment horizontal="left" vertical="center" wrapText="1"/>
    </xf>
    <xf numFmtId="0" fontId="151" fillId="0" borderId="16" xfId="92" applyFont="1" applyBorder="1" applyAlignment="1">
      <alignment horizontal="left" vertical="center" wrapText="1"/>
    </xf>
    <xf numFmtId="184" fontId="21" fillId="0" borderId="3" xfId="8" applyNumberFormat="1" applyFont="1" applyBorder="1" applyAlignment="1">
      <alignment horizontal="left" wrapText="1"/>
    </xf>
    <xf numFmtId="184" fontId="21" fillId="0" borderId="5" xfId="8" applyNumberFormat="1" applyFont="1" applyBorder="1" applyAlignment="1">
      <alignment horizontal="left" wrapText="1"/>
    </xf>
    <xf numFmtId="0" fontId="19" fillId="25" borderId="2" xfId="8" applyFont="1" applyFill="1" applyBorder="1" applyAlignment="1">
      <alignment horizontal="center" vertical="center" wrapText="1"/>
    </xf>
    <xf numFmtId="0" fontId="70" fillId="25" borderId="137" xfId="8" applyFont="1" applyFill="1" applyBorder="1" applyAlignment="1">
      <alignment horizontal="center" vertical="center"/>
    </xf>
    <xf numFmtId="0" fontId="70" fillId="25" borderId="70" xfId="8" applyFont="1" applyFill="1" applyBorder="1" applyAlignment="1">
      <alignment horizontal="center" vertical="center"/>
    </xf>
    <xf numFmtId="0" fontId="55" fillId="0" borderId="72" xfId="8" applyFont="1" applyBorder="1" applyAlignment="1">
      <alignment horizontal="center" wrapText="1"/>
    </xf>
    <xf numFmtId="0" fontId="55" fillId="0" borderId="141" xfId="8" applyFont="1" applyBorder="1" applyAlignment="1">
      <alignment horizontal="center" wrapText="1"/>
    </xf>
    <xf numFmtId="0" fontId="55" fillId="0" borderId="142" xfId="8" applyFont="1" applyBorder="1" applyAlignment="1">
      <alignment horizontal="center" wrapText="1"/>
    </xf>
    <xf numFmtId="0" fontId="17" fillId="0" borderId="3" xfId="8" applyBorder="1" applyAlignment="1">
      <alignment vertical="center"/>
    </xf>
    <xf numFmtId="0" fontId="17" fillId="0" borderId="5" xfId="8" applyBorder="1" applyAlignment="1">
      <alignment vertical="center"/>
    </xf>
    <xf numFmtId="4" fontId="17" fillId="0" borderId="0" xfId="8" applyNumberFormat="1" applyAlignment="1">
      <alignment horizontal="center" vertical="center" wrapText="1"/>
    </xf>
    <xf numFmtId="0" fontId="191" fillId="25" borderId="2" xfId="8" applyFont="1" applyFill="1" applyBorder="1" applyAlignment="1">
      <alignment horizontal="left" vertical="center"/>
    </xf>
    <xf numFmtId="0" fontId="17" fillId="0" borderId="2" xfId="8" applyBorder="1" applyAlignment="1">
      <alignment vertical="center"/>
    </xf>
    <xf numFmtId="0" fontId="110" fillId="0" borderId="2" xfId="92" applyFont="1" applyBorder="1" applyAlignment="1">
      <alignment horizontal="center"/>
    </xf>
    <xf numFmtId="0" fontId="19" fillId="25" borderId="67" xfId="8" applyFont="1" applyFill="1" applyBorder="1" applyAlignment="1">
      <alignment horizontal="center" vertical="center"/>
    </xf>
    <xf numFmtId="0" fontId="19" fillId="25" borderId="68" xfId="8" applyFont="1" applyFill="1" applyBorder="1" applyAlignment="1">
      <alignment horizontal="center" vertical="center"/>
    </xf>
    <xf numFmtId="0" fontId="19" fillId="25" borderId="0" xfId="8" applyFont="1" applyFill="1" applyAlignment="1">
      <alignment horizontal="center" vertical="center"/>
    </xf>
    <xf numFmtId="0" fontId="19" fillId="25" borderId="127" xfId="8" applyFont="1" applyFill="1" applyBorder="1" applyAlignment="1">
      <alignment horizontal="center" vertical="center"/>
    </xf>
    <xf numFmtId="0" fontId="19" fillId="25" borderId="129" xfId="8" applyFont="1" applyFill="1" applyBorder="1" applyAlignment="1">
      <alignment horizontal="center" vertical="center"/>
    </xf>
    <xf numFmtId="0" fontId="19" fillId="25" borderId="128" xfId="8" applyFont="1" applyFill="1" applyBorder="1" applyAlignment="1">
      <alignment horizontal="center" vertical="center"/>
    </xf>
    <xf numFmtId="0" fontId="191" fillId="25" borderId="67" xfId="8" applyFont="1" applyFill="1" applyBorder="1" applyAlignment="1">
      <alignment horizontal="center" vertical="center"/>
    </xf>
    <xf numFmtId="0" fontId="191" fillId="25" borderId="0" xfId="8" applyFont="1" applyFill="1" applyAlignment="1">
      <alignment horizontal="center" vertical="center"/>
    </xf>
    <xf numFmtId="0" fontId="191" fillId="25" borderId="68" xfId="8" applyFont="1" applyFill="1" applyBorder="1" applyAlignment="1">
      <alignment horizontal="center" vertical="center"/>
    </xf>
    <xf numFmtId="0" fontId="19" fillId="25" borderId="72" xfId="8" applyFont="1" applyFill="1" applyBorder="1" applyAlignment="1">
      <alignment horizontal="center" vertical="center"/>
    </xf>
    <xf numFmtId="0" fontId="19" fillId="25" borderId="62" xfId="8" applyFont="1" applyFill="1" applyBorder="1" applyAlignment="1">
      <alignment horizontal="center" vertical="center"/>
    </xf>
    <xf numFmtId="0" fontId="19" fillId="25" borderId="18" xfId="8" applyFont="1" applyFill="1" applyBorder="1" applyAlignment="1">
      <alignment horizontal="center" vertical="center"/>
    </xf>
    <xf numFmtId="0" fontId="191" fillId="25" borderId="127" xfId="8" applyFont="1" applyFill="1" applyBorder="1" applyAlignment="1">
      <alignment horizontal="center" vertical="center" wrapText="1"/>
    </xf>
    <xf numFmtId="0" fontId="191" fillId="25" borderId="128" xfId="8" applyFont="1" applyFill="1" applyBorder="1" applyAlignment="1">
      <alignment horizontal="center" vertical="center" wrapText="1"/>
    </xf>
    <xf numFmtId="0" fontId="191" fillId="25" borderId="129" xfId="8" applyFont="1" applyFill="1" applyBorder="1" applyAlignment="1">
      <alignment horizontal="center" vertical="center" wrapText="1"/>
    </xf>
    <xf numFmtId="0" fontId="191" fillId="25" borderId="72" xfId="8" applyFont="1" applyFill="1" applyBorder="1" applyAlignment="1">
      <alignment horizontal="center" vertical="center" wrapText="1"/>
    </xf>
    <xf numFmtId="0" fontId="191" fillId="25" borderId="18" xfId="8" applyFont="1" applyFill="1" applyBorder="1" applyAlignment="1">
      <alignment horizontal="center" vertical="center" wrapText="1"/>
    </xf>
    <xf numFmtId="0" fontId="191" fillId="25" borderId="62" xfId="8" applyFont="1" applyFill="1" applyBorder="1" applyAlignment="1">
      <alignment horizontal="center" vertical="center" wrapText="1"/>
    </xf>
    <xf numFmtId="0" fontId="19" fillId="25" borderId="2" xfId="8" applyFont="1" applyFill="1" applyBorder="1" applyAlignment="1">
      <alignment horizontal="center" vertical="center"/>
    </xf>
    <xf numFmtId="0" fontId="191" fillId="25" borderId="3" xfId="8" applyFont="1" applyFill="1" applyBorder="1" applyAlignment="1">
      <alignment horizontal="left" vertical="center"/>
    </xf>
    <xf numFmtId="0" fontId="191" fillId="25" borderId="126" xfId="8" applyFont="1" applyFill="1" applyBorder="1" applyAlignment="1">
      <alignment horizontal="left" vertical="center"/>
    </xf>
    <xf numFmtId="0" fontId="191" fillId="25" borderId="5" xfId="8" applyFont="1" applyFill="1" applyBorder="1" applyAlignment="1">
      <alignment horizontal="left" vertical="center"/>
    </xf>
    <xf numFmtId="0" fontId="19" fillId="25" borderId="127" xfId="8" applyFont="1" applyFill="1" applyBorder="1" applyAlignment="1">
      <alignment horizontal="center" vertical="center" wrapText="1"/>
    </xf>
    <xf numFmtId="0" fontId="19" fillId="25" borderId="129" xfId="8" applyFont="1" applyFill="1" applyBorder="1" applyAlignment="1">
      <alignment horizontal="center" vertical="center" wrapText="1"/>
    </xf>
    <xf numFmtId="0" fontId="19" fillId="25" borderId="72" xfId="8" applyFont="1" applyFill="1" applyBorder="1" applyAlignment="1">
      <alignment horizontal="center" vertical="center" wrapText="1"/>
    </xf>
    <xf numFmtId="0" fontId="19" fillId="25" borderId="62" xfId="8" applyFont="1" applyFill="1" applyBorder="1" applyAlignment="1">
      <alignment horizontal="center" vertical="center" wrapText="1"/>
    </xf>
    <xf numFmtId="0" fontId="67" fillId="7" borderId="36" xfId="0" applyFont="1" applyFill="1" applyBorder="1" applyAlignment="1">
      <alignment horizontal="center" vertical="center" wrapText="1"/>
    </xf>
    <xf numFmtId="0" fontId="67" fillId="7" borderId="71" xfId="0" applyFont="1" applyFill="1" applyBorder="1" applyAlignment="1">
      <alignment horizontal="center" vertical="center" wrapText="1"/>
    </xf>
    <xf numFmtId="0" fontId="67" fillId="13" borderId="26" xfId="0" applyFont="1" applyFill="1" applyBorder="1" applyAlignment="1">
      <alignment horizontal="left" vertical="center"/>
    </xf>
    <xf numFmtId="0" fontId="67" fillId="13" borderId="5" xfId="0" applyFont="1" applyFill="1" applyBorder="1" applyAlignment="1">
      <alignment horizontal="left" vertical="center"/>
    </xf>
    <xf numFmtId="0" fontId="51" fillId="0" borderId="3" xfId="0" applyFont="1" applyBorder="1" applyAlignment="1">
      <alignment horizontal="center" vertical="center" wrapText="1"/>
    </xf>
    <xf numFmtId="0" fontId="51" fillId="0" borderId="126" xfId="0" applyFont="1" applyBorder="1" applyAlignment="1">
      <alignment horizontal="center" vertical="center" wrapText="1"/>
    </xf>
    <xf numFmtId="0" fontId="51" fillId="0" borderId="27" xfId="0" applyFont="1" applyBorder="1" applyAlignment="1">
      <alignment horizontal="center" vertical="center" wrapText="1"/>
    </xf>
    <xf numFmtId="1" fontId="67" fillId="7" borderId="20" xfId="0" applyNumberFormat="1" applyFont="1" applyFill="1" applyBorder="1" applyAlignment="1">
      <alignment horizontal="center" vertical="center" wrapText="1"/>
    </xf>
    <xf numFmtId="1" fontId="67" fillId="7" borderId="47" xfId="0" applyNumberFormat="1" applyFont="1" applyFill="1" applyBorder="1" applyAlignment="1">
      <alignment horizontal="center" vertical="center" wrapText="1"/>
    </xf>
    <xf numFmtId="1" fontId="67" fillId="7" borderId="24" xfId="0" applyNumberFormat="1" applyFont="1" applyFill="1" applyBorder="1" applyAlignment="1">
      <alignment horizontal="center" vertical="center" wrapText="1"/>
    </xf>
    <xf numFmtId="0" fontId="51" fillId="0" borderId="8" xfId="0" applyFont="1" applyBorder="1" applyAlignment="1">
      <alignment horizontal="center" vertical="center" wrapText="1"/>
    </xf>
    <xf numFmtId="0" fontId="51" fillId="0" borderId="56" xfId="0" applyFont="1" applyBorder="1" applyAlignment="1">
      <alignment horizontal="center" vertical="center" wrapText="1"/>
    </xf>
    <xf numFmtId="0" fontId="51" fillId="0" borderId="54" xfId="0" applyFont="1" applyBorder="1" applyAlignment="1">
      <alignment horizontal="center" vertical="center" wrapText="1"/>
    </xf>
    <xf numFmtId="0" fontId="67" fillId="21" borderId="21" xfId="0" applyFont="1" applyFill="1" applyBorder="1" applyAlignment="1">
      <alignment horizontal="center" vertical="center" wrapText="1"/>
    </xf>
    <xf numFmtId="0" fontId="67" fillId="21" borderId="22" xfId="0" applyFont="1" applyFill="1" applyBorder="1" applyAlignment="1">
      <alignment horizontal="center" vertical="center" wrapText="1"/>
    </xf>
    <xf numFmtId="0" fontId="51" fillId="0" borderId="8" xfId="0" applyFont="1" applyBorder="1" applyAlignment="1">
      <alignment vertical="center"/>
    </xf>
    <xf numFmtId="0" fontId="51" fillId="0" borderId="10" xfId="0" applyFont="1" applyBorder="1" applyAlignment="1">
      <alignment vertical="center"/>
    </xf>
    <xf numFmtId="0" fontId="51" fillId="0" borderId="3" xfId="0" applyFont="1" applyBorder="1" applyAlignment="1">
      <alignment vertical="center"/>
    </xf>
    <xf numFmtId="0" fontId="51" fillId="0" borderId="5" xfId="0" applyFont="1" applyBorder="1" applyAlignment="1">
      <alignment vertical="center"/>
    </xf>
    <xf numFmtId="0" fontId="46" fillId="14" borderId="20" xfId="0" applyFont="1" applyFill="1" applyBorder="1" applyAlignment="1">
      <alignment horizontal="center" vertical="center"/>
    </xf>
    <xf numFmtId="0" fontId="46" fillId="14" borderId="47" xfId="0" applyFont="1" applyFill="1" applyBorder="1" applyAlignment="1">
      <alignment horizontal="center" vertical="center"/>
    </xf>
    <xf numFmtId="0" fontId="46" fillId="14" borderId="24" xfId="0" applyFont="1" applyFill="1" applyBorder="1" applyAlignment="1">
      <alignment horizontal="center" vertical="center"/>
    </xf>
    <xf numFmtId="0" fontId="46" fillId="14" borderId="26" xfId="0" applyFont="1" applyFill="1" applyBorder="1" applyAlignment="1">
      <alignment horizontal="center" vertical="center"/>
    </xf>
    <xf numFmtId="0" fontId="46" fillId="14" borderId="55" xfId="0" applyFont="1" applyFill="1" applyBorder="1" applyAlignment="1">
      <alignment horizontal="center" vertical="center"/>
    </xf>
    <xf numFmtId="0" fontId="46" fillId="14" borderId="27" xfId="0" applyFont="1" applyFill="1" applyBorder="1" applyAlignment="1">
      <alignment horizontal="center" vertical="center"/>
    </xf>
    <xf numFmtId="0" fontId="46" fillId="14" borderId="13" xfId="0" applyFont="1" applyFill="1" applyBorder="1" applyAlignment="1">
      <alignment horizontal="center" vertical="center" wrapText="1"/>
    </xf>
    <xf numFmtId="0" fontId="46" fillId="14" borderId="16" xfId="0" applyFont="1" applyFill="1" applyBorder="1" applyAlignment="1">
      <alignment horizontal="center" vertical="center" wrapText="1"/>
    </xf>
    <xf numFmtId="0" fontId="46" fillId="14" borderId="35" xfId="0" applyFont="1" applyFill="1" applyBorder="1" applyAlignment="1">
      <alignment horizontal="center" vertical="center" wrapText="1"/>
    </xf>
    <xf numFmtId="0" fontId="21" fillId="0" borderId="3" xfId="0" applyFont="1" applyBorder="1" applyAlignment="1">
      <alignment horizontal="left" vertical="center" wrapText="1"/>
    </xf>
    <xf numFmtId="0" fontId="21" fillId="0" borderId="5" xfId="0" applyFont="1" applyBorder="1" applyAlignment="1">
      <alignment horizontal="left" vertical="center" wrapText="1"/>
    </xf>
    <xf numFmtId="1" fontId="67" fillId="0" borderId="20" xfId="0" applyNumberFormat="1" applyFont="1" applyBorder="1" applyAlignment="1">
      <alignment horizontal="center" vertical="center" wrapText="1"/>
    </xf>
    <xf numFmtId="1" fontId="67" fillId="0" borderId="47" xfId="0" applyNumberFormat="1" applyFont="1" applyBorder="1" applyAlignment="1">
      <alignment horizontal="center" vertical="center" wrapText="1"/>
    </xf>
    <xf numFmtId="1" fontId="67" fillId="0" borderId="24" xfId="0" applyNumberFormat="1" applyFont="1" applyBorder="1" applyAlignment="1">
      <alignment horizontal="center" vertical="center" wrapText="1"/>
    </xf>
    <xf numFmtId="0" fontId="67" fillId="0" borderId="36" xfId="0" applyFont="1" applyBorder="1" applyAlignment="1">
      <alignment horizontal="center" vertical="center" wrapText="1"/>
    </xf>
    <xf numFmtId="0" fontId="67" fillId="0" borderId="71" xfId="0" applyFont="1" applyBorder="1" applyAlignment="1">
      <alignment horizontal="center" vertical="center" wrapText="1"/>
    </xf>
    <xf numFmtId="0" fontId="21" fillId="0" borderId="3" xfId="0" applyFont="1" applyBorder="1" applyAlignment="1">
      <alignment vertical="center"/>
    </xf>
    <xf numFmtId="0" fontId="21" fillId="0" borderId="5" xfId="0" applyFont="1" applyBorder="1" applyAlignment="1">
      <alignment vertical="center"/>
    </xf>
    <xf numFmtId="0" fontId="46" fillId="14" borderId="13" xfId="0" applyFont="1" applyFill="1" applyBorder="1" applyAlignment="1">
      <alignment horizontal="left" vertical="center" wrapText="1"/>
    </xf>
    <xf numFmtId="0" fontId="46" fillId="14" borderId="16" xfId="0" applyFont="1" applyFill="1" applyBorder="1" applyAlignment="1">
      <alignment horizontal="left" vertical="center" wrapText="1"/>
    </xf>
    <xf numFmtId="0" fontId="46" fillId="14" borderId="35" xfId="0" applyFont="1" applyFill="1" applyBorder="1" applyAlignment="1">
      <alignment horizontal="left" vertical="center" wrapText="1"/>
    </xf>
    <xf numFmtId="0" fontId="46" fillId="0" borderId="13" xfId="0" applyFont="1" applyBorder="1" applyAlignment="1">
      <alignment horizontal="left" vertical="center" wrapText="1"/>
    </xf>
    <xf numFmtId="0" fontId="46" fillId="0" borderId="16" xfId="0" applyFont="1" applyBorder="1" applyAlignment="1">
      <alignment horizontal="left" vertical="center" wrapText="1"/>
    </xf>
    <xf numFmtId="0" fontId="46" fillId="0" borderId="35" xfId="0" applyFont="1" applyBorder="1" applyAlignment="1">
      <alignment horizontal="left" vertical="center" wrapText="1"/>
    </xf>
    <xf numFmtId="0" fontId="50" fillId="0" borderId="60" xfId="0" applyFont="1" applyBorder="1" applyAlignment="1">
      <alignment horizontal="center" vertical="center" wrapText="1"/>
    </xf>
    <xf numFmtId="0" fontId="50" fillId="0" borderId="39" xfId="0" applyFont="1" applyBorder="1" applyAlignment="1">
      <alignment horizontal="center" vertical="center" wrapText="1"/>
    </xf>
    <xf numFmtId="0" fontId="46" fillId="0" borderId="37" xfId="0" applyFont="1" applyBorder="1" applyAlignment="1">
      <alignment vertical="center" wrapText="1"/>
    </xf>
    <xf numFmtId="0" fontId="46" fillId="0" borderId="38" xfId="0" applyFont="1" applyBorder="1" applyAlignment="1">
      <alignment vertical="center" wrapText="1"/>
    </xf>
    <xf numFmtId="0" fontId="46" fillId="0" borderId="73" xfId="0" applyFont="1" applyBorder="1" applyAlignment="1">
      <alignment horizontal="center" vertical="center" wrapText="1"/>
    </xf>
    <xf numFmtId="0" fontId="46" fillId="0" borderId="74" xfId="0" applyFont="1" applyBorder="1" applyAlignment="1">
      <alignment horizontal="center" vertical="center" wrapText="1"/>
    </xf>
    <xf numFmtId="0" fontId="46" fillId="0" borderId="75" xfId="0" applyFont="1" applyBorder="1" applyAlignment="1">
      <alignment horizontal="center" vertical="center" wrapText="1"/>
    </xf>
    <xf numFmtId="0" fontId="46" fillId="0" borderId="49" xfId="0" applyFont="1" applyBorder="1" applyAlignment="1">
      <alignment horizontal="center" vertical="center" wrapText="1"/>
    </xf>
    <xf numFmtId="0" fontId="46" fillId="0" borderId="0" xfId="0" applyFont="1" applyAlignment="1">
      <alignment horizontal="center" vertical="center" wrapText="1"/>
    </xf>
    <xf numFmtId="0" fontId="46" fillId="0" borderId="50" xfId="0" applyFont="1" applyBorder="1" applyAlignment="1">
      <alignment horizontal="center" vertical="center" wrapText="1"/>
    </xf>
    <xf numFmtId="0" fontId="46" fillId="0" borderId="51" xfId="0" applyFont="1" applyBorder="1" applyAlignment="1">
      <alignment horizontal="center" vertical="center" wrapText="1"/>
    </xf>
    <xf numFmtId="0" fontId="46" fillId="0" borderId="52" xfId="0" applyFont="1" applyBorder="1" applyAlignment="1">
      <alignment horizontal="center" vertical="center" wrapText="1"/>
    </xf>
    <xf numFmtId="0" fontId="46" fillId="0" borderId="53" xfId="0" applyFont="1" applyBorder="1" applyAlignment="1">
      <alignment horizontal="center" vertical="center" wrapText="1"/>
    </xf>
    <xf numFmtId="0" fontId="52" fillId="0" borderId="73" xfId="0" applyFont="1" applyBorder="1" applyAlignment="1">
      <alignment horizontal="center" vertical="center"/>
    </xf>
    <xf numFmtId="0" fontId="52" fillId="0" borderId="75" xfId="0" applyFont="1" applyBorder="1" applyAlignment="1">
      <alignment horizontal="center" vertical="center"/>
    </xf>
    <xf numFmtId="0" fontId="52" fillId="0" borderId="17" xfId="0" applyFont="1" applyBorder="1" applyAlignment="1">
      <alignment horizontal="center" vertical="center"/>
    </xf>
    <xf numFmtId="0" fontId="52" fillId="0" borderId="79" xfId="0" applyFont="1" applyBorder="1" applyAlignment="1">
      <alignment horizontal="center" vertical="center"/>
    </xf>
    <xf numFmtId="0" fontId="52" fillId="0" borderId="65" xfId="0" applyFont="1" applyBorder="1" applyAlignment="1">
      <alignment horizontal="center" vertical="center" wrapText="1"/>
    </xf>
    <xf numFmtId="0" fontId="52" fillId="0" borderId="71" xfId="0" applyFont="1" applyBorder="1" applyAlignment="1">
      <alignment horizontal="center" vertical="center" wrapText="1"/>
    </xf>
    <xf numFmtId="0" fontId="52" fillId="0" borderId="30" xfId="0" applyFont="1" applyBorder="1" applyAlignment="1">
      <alignment horizontal="center" vertical="center" wrapText="1"/>
    </xf>
    <xf numFmtId="0" fontId="52" fillId="0" borderId="34" xfId="0" applyFont="1" applyBorder="1" applyAlignment="1">
      <alignment horizontal="center" vertical="center" wrapText="1"/>
    </xf>
    <xf numFmtId="0" fontId="52" fillId="0" borderId="51" xfId="0" applyFont="1" applyBorder="1" applyAlignment="1">
      <alignment horizontal="center" vertical="center" wrapText="1"/>
    </xf>
    <xf numFmtId="0" fontId="52" fillId="0" borderId="53" xfId="0" applyFont="1" applyBorder="1" applyAlignment="1">
      <alignment horizontal="center" vertical="center" wrapText="1"/>
    </xf>
    <xf numFmtId="0" fontId="72" fillId="0" borderId="13" xfId="0" applyFont="1" applyBorder="1" applyAlignment="1">
      <alignment horizontal="center" vertical="center"/>
    </xf>
    <xf numFmtId="0" fontId="72" fillId="0" borderId="16" xfId="0" applyFont="1" applyBorder="1" applyAlignment="1">
      <alignment horizontal="center" vertical="center"/>
    </xf>
    <xf numFmtId="0" fontId="72" fillId="0" borderId="35" xfId="0" applyFont="1" applyBorder="1" applyAlignment="1">
      <alignment horizontal="center" vertical="center"/>
    </xf>
    <xf numFmtId="0" fontId="36" fillId="0" borderId="60" xfId="0" applyFont="1" applyBorder="1" applyAlignment="1">
      <alignment horizontal="center" vertical="center" wrapText="1"/>
    </xf>
    <xf numFmtId="0" fontId="36" fillId="0" borderId="47" xfId="0" applyFont="1" applyBorder="1" applyAlignment="1">
      <alignment horizontal="center" vertical="center" wrapText="1"/>
    </xf>
    <xf numFmtId="0" fontId="36" fillId="0" borderId="24" xfId="0" applyFont="1" applyBorder="1" applyAlignment="1">
      <alignment horizontal="center" vertical="center" wrapText="1"/>
    </xf>
    <xf numFmtId="0" fontId="46" fillId="0" borderId="3" xfId="0" applyFont="1" applyBorder="1" applyAlignment="1">
      <alignment horizontal="center" vertical="center" wrapText="1"/>
    </xf>
    <xf numFmtId="0" fontId="46" fillId="0" borderId="55" xfId="0" applyFont="1" applyBorder="1" applyAlignment="1">
      <alignment horizontal="center" vertical="center" wrapText="1"/>
    </xf>
    <xf numFmtId="0" fontId="46" fillId="0" borderId="27" xfId="0" applyFont="1" applyBorder="1" applyAlignment="1">
      <alignment horizontal="center" vertical="center" wrapText="1"/>
    </xf>
    <xf numFmtId="0" fontId="47" fillId="0" borderId="3" xfId="0" applyFont="1" applyBorder="1" applyAlignment="1">
      <alignment horizontal="justify" vertical="center" wrapText="1"/>
    </xf>
    <xf numFmtId="0" fontId="47" fillId="0" borderId="55" xfId="0" applyFont="1" applyBorder="1" applyAlignment="1">
      <alignment horizontal="justify" vertical="center" wrapText="1"/>
    </xf>
    <xf numFmtId="0" fontId="47" fillId="0" borderId="27" xfId="0" applyFont="1" applyBorder="1" applyAlignment="1">
      <alignment horizontal="justify" vertical="center" wrapText="1"/>
    </xf>
    <xf numFmtId="0" fontId="67" fillId="0" borderId="30" xfId="0" applyFont="1" applyBorder="1" applyAlignment="1">
      <alignment horizontal="center" vertical="center" wrapText="1"/>
    </xf>
    <xf numFmtId="0" fontId="67" fillId="0" borderId="59" xfId="0" applyFont="1" applyBorder="1" applyAlignment="1">
      <alignment horizontal="center" vertical="center" wrapText="1"/>
    </xf>
    <xf numFmtId="0" fontId="67" fillId="0" borderId="40" xfId="0" applyFont="1" applyBorder="1" applyAlignment="1">
      <alignment horizontal="center" vertical="center" wrapText="1"/>
    </xf>
    <xf numFmtId="0" fontId="67" fillId="0" borderId="17" xfId="0" applyFont="1" applyBorder="1" applyAlignment="1">
      <alignment horizontal="center" vertical="center" wrapText="1"/>
    </xf>
    <xf numFmtId="0" fontId="67" fillId="0" borderId="18" xfId="0" applyFont="1" applyBorder="1" applyAlignment="1">
      <alignment horizontal="center" vertical="center" wrapText="1"/>
    </xf>
    <xf numFmtId="0" fontId="67" fillId="0" borderId="62" xfId="0" applyFont="1" applyBorder="1" applyAlignment="1">
      <alignment horizontal="center" vertical="center" wrapText="1"/>
    </xf>
    <xf numFmtId="0" fontId="67" fillId="0" borderId="11" xfId="0" applyFont="1" applyBorder="1" applyAlignment="1">
      <alignment horizontal="center" vertical="center" wrapText="1"/>
    </xf>
    <xf numFmtId="0" fontId="67" fillId="0" borderId="70" xfId="0" applyFont="1" applyBorder="1" applyAlignment="1">
      <alignment horizontal="center" vertical="center" wrapText="1"/>
    </xf>
    <xf numFmtId="0" fontId="46" fillId="0" borderId="74" xfId="0" applyFont="1" applyBorder="1" applyAlignment="1">
      <alignment horizontal="center" vertical="center"/>
    </xf>
    <xf numFmtId="0" fontId="46" fillId="0" borderId="75" xfId="0" applyFont="1" applyBorder="1" applyAlignment="1">
      <alignment horizontal="center" vertical="center"/>
    </xf>
    <xf numFmtId="0" fontId="46" fillId="0" borderId="49" xfId="0" applyFont="1" applyBorder="1" applyAlignment="1">
      <alignment horizontal="center" vertical="center"/>
    </xf>
    <xf numFmtId="0" fontId="46" fillId="0" borderId="0" xfId="0" applyFont="1" applyAlignment="1">
      <alignment horizontal="center" vertical="center"/>
    </xf>
    <xf numFmtId="0" fontId="46" fillId="0" borderId="50" xfId="0" applyFont="1" applyBorder="1" applyAlignment="1">
      <alignment horizontal="center" vertical="center"/>
    </xf>
    <xf numFmtId="0" fontId="46" fillId="0" borderId="51" xfId="0" applyFont="1" applyBorder="1" applyAlignment="1">
      <alignment horizontal="center" vertical="center"/>
    </xf>
    <xf numFmtId="0" fontId="46" fillId="0" borderId="52" xfId="0" applyFont="1" applyBorder="1" applyAlignment="1">
      <alignment horizontal="center" vertical="center"/>
    </xf>
    <xf numFmtId="0" fontId="46" fillId="0" borderId="53" xfId="0" applyFont="1" applyBorder="1" applyAlignment="1">
      <alignment horizontal="center" vertical="center"/>
    </xf>
    <xf numFmtId="0" fontId="52" fillId="0" borderId="49" xfId="0" applyFont="1" applyBorder="1" applyAlignment="1">
      <alignment horizontal="center" vertical="center"/>
    </xf>
    <xf numFmtId="0" fontId="52" fillId="0" borderId="50" xfId="0" applyFont="1" applyBorder="1" applyAlignment="1">
      <alignment horizontal="center" vertical="center"/>
    </xf>
    <xf numFmtId="0" fontId="52" fillId="0" borderId="34" xfId="0" applyFont="1" applyBorder="1" applyAlignment="1">
      <alignment horizontal="center" vertical="center"/>
    </xf>
    <xf numFmtId="0" fontId="52" fillId="0" borderId="51" xfId="0" applyFont="1" applyBorder="1" applyAlignment="1">
      <alignment horizontal="center" vertical="center"/>
    </xf>
    <xf numFmtId="0" fontId="52" fillId="0" borderId="53" xfId="0" applyFont="1" applyBorder="1" applyAlignment="1">
      <alignment horizontal="center" vertical="center"/>
    </xf>
    <xf numFmtId="0" fontId="46" fillId="0" borderId="13" xfId="0" applyFont="1" applyBorder="1" applyAlignment="1">
      <alignment horizontal="center" vertical="center" wrapText="1"/>
    </xf>
    <xf numFmtId="0" fontId="46" fillId="0" borderId="16" xfId="0" applyFont="1" applyBorder="1" applyAlignment="1">
      <alignment horizontal="center" vertical="center" wrapText="1"/>
    </xf>
    <xf numFmtId="0" fontId="46" fillId="0" borderId="35" xfId="0" applyFont="1" applyBorder="1" applyAlignment="1">
      <alignment horizontal="center" vertical="center" wrapText="1"/>
    </xf>
    <xf numFmtId="4" fontId="44" fillId="0" borderId="3" xfId="0" applyNumberFormat="1" applyFont="1" applyBorder="1" applyAlignment="1" applyProtection="1">
      <alignment horizontal="center" vertical="center" wrapText="1"/>
      <protection locked="0"/>
    </xf>
    <xf numFmtId="4" fontId="44" fillId="0" borderId="5" xfId="0" applyNumberFormat="1" applyFont="1" applyBorder="1" applyAlignment="1" applyProtection="1">
      <alignment horizontal="center" vertical="center" wrapText="1"/>
      <protection locked="0"/>
    </xf>
    <xf numFmtId="0" fontId="82" fillId="12" borderId="13" xfId="0" applyFont="1" applyFill="1" applyBorder="1" applyAlignment="1">
      <alignment horizontal="center" vertical="center" wrapText="1"/>
    </xf>
    <xf numFmtId="0" fontId="82" fillId="12" borderId="16" xfId="0" applyFont="1" applyFill="1" applyBorder="1" applyAlignment="1">
      <alignment horizontal="center" vertical="center" wrapText="1"/>
    </xf>
    <xf numFmtId="0" fontId="82" fillId="12" borderId="35" xfId="0" applyFont="1" applyFill="1" applyBorder="1" applyAlignment="1">
      <alignment horizontal="center" vertical="center" wrapText="1"/>
    </xf>
    <xf numFmtId="0" fontId="51" fillId="0" borderId="22" xfId="0" applyFont="1" applyBorder="1" applyAlignment="1">
      <alignment horizontal="center" vertical="center" wrapText="1"/>
    </xf>
    <xf numFmtId="0" fontId="51" fillId="0" borderId="23" xfId="0" applyFont="1" applyBorder="1" applyAlignment="1">
      <alignment horizontal="center" vertical="center" wrapText="1"/>
    </xf>
    <xf numFmtId="0" fontId="36" fillId="0" borderId="52" xfId="0" applyFont="1" applyBorder="1" applyAlignment="1">
      <alignment horizontal="center" vertical="center" wrapText="1"/>
    </xf>
    <xf numFmtId="9" fontId="17" fillId="0" borderId="0" xfId="7" applyFont="1" applyFill="1" applyBorder="1" applyAlignment="1" applyProtection="1">
      <alignment horizontal="center" vertical="center" wrapText="1"/>
    </xf>
    <xf numFmtId="9" fontId="0" fillId="0" borderId="0" xfId="7" applyFont="1" applyFill="1" applyBorder="1" applyAlignment="1" applyProtection="1">
      <alignment horizontal="center" vertical="center" wrapText="1"/>
    </xf>
    <xf numFmtId="0" fontId="67" fillId="0" borderId="26" xfId="0" applyFont="1" applyBorder="1" applyAlignment="1">
      <alignment horizontal="left" vertical="center"/>
    </xf>
    <xf numFmtId="0" fontId="67" fillId="0" borderId="5" xfId="0" applyFont="1" applyBorder="1" applyAlignment="1">
      <alignment horizontal="left" vertical="center"/>
    </xf>
    <xf numFmtId="0" fontId="36" fillId="0" borderId="53" xfId="0" applyFont="1" applyBorder="1" applyAlignment="1">
      <alignment horizontal="center" vertical="center" wrapText="1"/>
    </xf>
    <xf numFmtId="9" fontId="17" fillId="0" borderId="49" xfId="7" applyFont="1" applyFill="1" applyBorder="1" applyAlignment="1" applyProtection="1">
      <alignment horizontal="center" vertical="center" wrapText="1"/>
    </xf>
    <xf numFmtId="0" fontId="46" fillId="7" borderId="37" xfId="0" applyFont="1" applyFill="1" applyBorder="1" applyAlignment="1">
      <alignment vertical="center" wrapText="1"/>
    </xf>
    <xf numFmtId="0" fontId="46" fillId="7" borderId="38" xfId="0" applyFont="1" applyFill="1" applyBorder="1" applyAlignment="1">
      <alignment vertical="center" wrapText="1"/>
    </xf>
    <xf numFmtId="0" fontId="46" fillId="6" borderId="13" xfId="0" applyFont="1" applyFill="1" applyBorder="1" applyAlignment="1">
      <alignment horizontal="left" vertical="center" wrapText="1"/>
    </xf>
    <xf numFmtId="0" fontId="46" fillId="6" borderId="16" xfId="0" applyFont="1" applyFill="1" applyBorder="1" applyAlignment="1">
      <alignment horizontal="left" vertical="center" wrapText="1"/>
    </xf>
    <xf numFmtId="0" fontId="46" fillId="6" borderId="35" xfId="0" applyFont="1" applyFill="1" applyBorder="1" applyAlignment="1">
      <alignment horizontal="left" vertical="center" wrapText="1"/>
    </xf>
    <xf numFmtId="0" fontId="46" fillId="6" borderId="20" xfId="0" applyFont="1" applyFill="1" applyBorder="1" applyAlignment="1">
      <alignment horizontal="left" vertical="center" wrapText="1"/>
    </xf>
    <xf numFmtId="0" fontId="46" fillId="6" borderId="47" xfId="0" applyFont="1" applyFill="1" applyBorder="1" applyAlignment="1">
      <alignment horizontal="left" vertical="center" wrapText="1"/>
    </xf>
    <xf numFmtId="0" fontId="46" fillId="6" borderId="24" xfId="0" applyFont="1" applyFill="1" applyBorder="1" applyAlignment="1">
      <alignment horizontal="left" vertical="center" wrapText="1"/>
    </xf>
    <xf numFmtId="0" fontId="120" fillId="0" borderId="0" xfId="11" applyFont="1" applyAlignment="1">
      <alignment horizontal="center" vertical="center"/>
    </xf>
    <xf numFmtId="0" fontId="120" fillId="0" borderId="0" xfId="11" applyFont="1" applyAlignment="1">
      <alignment vertical="center"/>
    </xf>
    <xf numFmtId="0" fontId="121" fillId="0" borderId="0" xfId="11" applyFont="1" applyAlignment="1">
      <alignment horizontal="center" vertical="center" wrapText="1"/>
    </xf>
    <xf numFmtId="0" fontId="119" fillId="0" borderId="0" xfId="11" applyFont="1" applyAlignment="1">
      <alignment vertical="center" wrapText="1"/>
    </xf>
    <xf numFmtId="0" fontId="119" fillId="0" borderId="0" xfId="11" applyFont="1" applyAlignment="1">
      <alignment horizontal="justify" vertical="center" wrapText="1"/>
    </xf>
    <xf numFmtId="0" fontId="118" fillId="0" borderId="0" xfId="11" applyFont="1" applyAlignment="1">
      <alignment vertical="center" wrapText="1"/>
    </xf>
    <xf numFmtId="0" fontId="120" fillId="0" borderId="0" xfId="11" applyFont="1" applyAlignment="1">
      <alignment horizontal="center" vertical="center" wrapText="1"/>
    </xf>
    <xf numFmtId="0" fontId="18" fillId="7" borderId="0" xfId="8" quotePrefix="1" applyFont="1" applyFill="1" applyAlignment="1">
      <alignment horizontal="left" vertical="center"/>
    </xf>
    <xf numFmtId="0" fontId="51" fillId="0" borderId="3" xfId="8" applyFont="1" applyBorder="1" applyAlignment="1">
      <alignment vertical="center" wrapText="1"/>
    </xf>
    <xf numFmtId="0" fontId="51" fillId="0" borderId="110" xfId="8" applyFont="1" applyBorder="1" applyAlignment="1">
      <alignment vertical="center" wrapText="1"/>
    </xf>
    <xf numFmtId="0" fontId="51" fillId="0" borderId="5" xfId="8" applyFont="1" applyBorder="1" applyAlignment="1">
      <alignment vertical="center" wrapText="1"/>
    </xf>
    <xf numFmtId="0" fontId="51" fillId="0" borderId="114" xfId="8" applyFont="1" applyBorder="1" applyAlignment="1">
      <alignment vertical="center" wrapText="1"/>
    </xf>
    <xf numFmtId="0" fontId="18" fillId="0" borderId="0" xfId="8" applyFont="1" applyAlignment="1">
      <alignment horizontal="left" vertical="center"/>
    </xf>
    <xf numFmtId="0" fontId="51" fillId="0" borderId="3" xfId="8" applyFont="1" applyBorder="1" applyAlignment="1">
      <alignment vertical="center"/>
    </xf>
    <xf numFmtId="0" fontId="51" fillId="0" borderId="55" xfId="8" applyFont="1" applyBorder="1" applyAlignment="1">
      <alignment vertical="center"/>
    </xf>
    <xf numFmtId="0" fontId="51" fillId="0" borderId="5" xfId="8" applyFont="1" applyBorder="1" applyAlignment="1">
      <alignment vertical="center"/>
    </xf>
    <xf numFmtId="0" fontId="51" fillId="0" borderId="55" xfId="8" applyFont="1" applyBorder="1" applyAlignment="1">
      <alignment vertical="center" wrapText="1"/>
    </xf>
    <xf numFmtId="0" fontId="21" fillId="7" borderId="0" xfId="8" applyFont="1" applyFill="1" applyAlignment="1">
      <alignment horizontal="center" vertical="center" wrapText="1"/>
    </xf>
    <xf numFmtId="0" fontId="51" fillId="0" borderId="2" xfId="8" applyFont="1" applyBorder="1" applyAlignment="1">
      <alignment horizontal="center" vertical="center"/>
    </xf>
    <xf numFmtId="0" fontId="51" fillId="0" borderId="3" xfId="8" applyFont="1" applyBorder="1" applyAlignment="1">
      <alignment horizontal="center" vertical="center"/>
    </xf>
    <xf numFmtId="0" fontId="51" fillId="0" borderId="55" xfId="8" applyFont="1" applyBorder="1" applyAlignment="1">
      <alignment horizontal="center" vertical="center"/>
    </xf>
    <xf numFmtId="0" fontId="51" fillId="0" borderId="5" xfId="8" applyFont="1" applyBorder="1" applyAlignment="1">
      <alignment horizontal="center" vertical="center"/>
    </xf>
    <xf numFmtId="0" fontId="51" fillId="0" borderId="2" xfId="0" applyFont="1" applyBorder="1" applyAlignment="1">
      <alignment horizontal="left" vertical="center" wrapText="1"/>
    </xf>
    <xf numFmtId="0" fontId="118" fillId="0" borderId="0" xfId="11" applyFont="1" applyAlignment="1">
      <alignment horizontal="center"/>
    </xf>
    <xf numFmtId="0" fontId="118" fillId="0" borderId="0" xfId="11" applyFont="1" applyAlignment="1">
      <alignment horizontal="center" wrapText="1"/>
    </xf>
    <xf numFmtId="0" fontId="82" fillId="12" borderId="2" xfId="0" applyFont="1" applyFill="1" applyBorder="1" applyAlignment="1">
      <alignment horizontal="center" vertical="center"/>
    </xf>
    <xf numFmtId="0" fontId="198" fillId="29" borderId="130" xfId="98" applyFont="1" applyFill="1" applyBorder="1" applyAlignment="1">
      <alignment horizontal="center"/>
    </xf>
    <xf numFmtId="0" fontId="198" fillId="29" borderId="132" xfId="98" applyFont="1" applyFill="1" applyBorder="1" applyAlignment="1">
      <alignment horizontal="center"/>
    </xf>
    <xf numFmtId="0" fontId="198" fillId="29" borderId="131" xfId="98" applyFont="1" applyFill="1" applyBorder="1" applyAlignment="1">
      <alignment horizontal="center"/>
    </xf>
    <xf numFmtId="0" fontId="67" fillId="0" borderId="145" xfId="98" applyFont="1" applyBorder="1" applyAlignment="1">
      <alignment horizontal="left" vertical="center"/>
    </xf>
    <xf numFmtId="0" fontId="199" fillId="0" borderId="155" xfId="98" applyFont="1" applyBorder="1"/>
    <xf numFmtId="0" fontId="73" fillId="0" borderId="145" xfId="98" applyFont="1" applyBorder="1" applyAlignment="1">
      <alignment horizontal="center" vertical="center"/>
    </xf>
    <xf numFmtId="0" fontId="199" fillId="0" borderId="154" xfId="98" applyFont="1" applyBorder="1"/>
    <xf numFmtId="0" fontId="199" fillId="0" borderId="157" xfId="98" applyFont="1" applyBorder="1"/>
    <xf numFmtId="0" fontId="199" fillId="0" borderId="158" xfId="98" applyFont="1" applyBorder="1"/>
    <xf numFmtId="0" fontId="199" fillId="0" borderId="143" xfId="98" applyFont="1" applyBorder="1"/>
    <xf numFmtId="0" fontId="199" fillId="0" borderId="156" xfId="98" applyFont="1" applyBorder="1"/>
    <xf numFmtId="0" fontId="67" fillId="0" borderId="157" xfId="98" applyFont="1" applyBorder="1" applyAlignment="1">
      <alignment horizontal="center" vertical="center"/>
    </xf>
    <xf numFmtId="0" fontId="1" fillId="0" borderId="0" xfId="98"/>
    <xf numFmtId="0" fontId="73" fillId="0" borderId="143" xfId="98" applyFont="1" applyBorder="1" applyAlignment="1">
      <alignment horizontal="center" vertical="center"/>
    </xf>
    <xf numFmtId="0" fontId="199" fillId="0" borderId="159" xfId="98" applyFont="1" applyBorder="1"/>
    <xf numFmtId="0" fontId="198" fillId="0" borderId="2" xfId="98" applyFont="1" applyBorder="1" applyAlignment="1">
      <alignment horizontal="center"/>
    </xf>
    <xf numFmtId="0" fontId="73" fillId="0" borderId="144" xfId="98" applyFont="1" applyBorder="1" applyAlignment="1">
      <alignment horizontal="left" vertical="center"/>
    </xf>
    <xf numFmtId="0" fontId="199" fillId="0" borderId="160" xfId="98" applyFont="1" applyBorder="1"/>
    <xf numFmtId="0" fontId="199" fillId="0" borderId="161" xfId="98" applyFont="1" applyBorder="1"/>
    <xf numFmtId="0" fontId="198" fillId="29" borderId="2" xfId="98" applyFont="1" applyFill="1" applyBorder="1" applyAlignment="1">
      <alignment horizontal="center"/>
    </xf>
    <xf numFmtId="0" fontId="200" fillId="21" borderId="2" xfId="98" applyFont="1" applyFill="1" applyBorder="1" applyAlignment="1">
      <alignment horizontal="center" vertical="center"/>
    </xf>
    <xf numFmtId="0" fontId="200" fillId="21" borderId="2" xfId="98" applyFont="1" applyFill="1" applyBorder="1" applyAlignment="1">
      <alignment horizontal="center" wrapText="1"/>
    </xf>
    <xf numFmtId="0" fontId="200" fillId="21" borderId="2" xfId="98" applyFont="1" applyFill="1" applyBorder="1" applyAlignment="1">
      <alignment horizontal="center" vertical="center" wrapText="1"/>
    </xf>
    <xf numFmtId="0" fontId="73" fillId="0" borderId="144" xfId="98" applyFont="1" applyBorder="1" applyAlignment="1">
      <alignment horizontal="left" vertical="center" wrapText="1"/>
    </xf>
    <xf numFmtId="0" fontId="67" fillId="28" borderId="144" xfId="98" applyFont="1" applyFill="1" applyBorder="1" applyAlignment="1">
      <alignment horizontal="center" vertical="center"/>
    </xf>
    <xf numFmtId="0" fontId="199" fillId="29" borderId="160" xfId="98" applyFont="1" applyFill="1" applyBorder="1"/>
    <xf numFmtId="0" fontId="199" fillId="29" borderId="161" xfId="98" applyFont="1" applyFill="1" applyBorder="1"/>
    <xf numFmtId="0" fontId="67" fillId="30" borderId="144" xfId="98" applyFont="1" applyFill="1" applyBorder="1" applyAlignment="1">
      <alignment horizontal="center" vertical="center"/>
    </xf>
    <xf numFmtId="191" fontId="67" fillId="30" borderId="144" xfId="98" applyNumberFormat="1" applyFont="1" applyFill="1" applyBorder="1" applyAlignment="1">
      <alignment horizontal="center" vertical="center"/>
    </xf>
    <xf numFmtId="0" fontId="67" fillId="0" borderId="145" xfId="98" applyFont="1" applyBorder="1" applyAlignment="1">
      <alignment horizontal="center" vertical="center"/>
    </xf>
    <xf numFmtId="0" fontId="67" fillId="0" borderId="145" xfId="98" applyFont="1" applyBorder="1" applyAlignment="1">
      <alignment horizontal="center" vertical="center" wrapText="1"/>
    </xf>
    <xf numFmtId="0" fontId="73" fillId="0" borderId="145" xfId="98" applyFont="1" applyBorder="1" applyAlignment="1">
      <alignment horizontal="center" vertical="center" wrapText="1"/>
    </xf>
    <xf numFmtId="0" fontId="46" fillId="0" borderId="2" xfId="60" applyFont="1" applyBorder="1" applyAlignment="1">
      <alignment horizontal="center" vertical="center"/>
    </xf>
    <xf numFmtId="0" fontId="51" fillId="0" borderId="2" xfId="39" applyFont="1" applyBorder="1" applyAlignment="1">
      <alignment horizontal="center"/>
    </xf>
    <xf numFmtId="0" fontId="46" fillId="0" borderId="2" xfId="60" applyFont="1" applyBorder="1" applyAlignment="1">
      <alignment horizontal="center" vertical="center" wrapText="1"/>
    </xf>
    <xf numFmtId="0" fontId="51" fillId="0" borderId="2" xfId="39" applyFont="1" applyBorder="1" applyAlignment="1">
      <alignment horizontal="center" vertical="center" wrapText="1"/>
    </xf>
    <xf numFmtId="0" fontId="46" fillId="0" borderId="2" xfId="61" applyFont="1" applyBorder="1" applyAlignment="1">
      <alignment horizontal="center" vertical="center"/>
    </xf>
    <xf numFmtId="0" fontId="67" fillId="6" borderId="2" xfId="62" applyFont="1" applyFill="1" applyBorder="1" applyAlignment="1">
      <alignment horizontal="center"/>
    </xf>
    <xf numFmtId="0" fontId="73" fillId="6" borderId="2" xfId="64" applyFont="1" applyFill="1" applyBorder="1" applyAlignment="1">
      <alignment horizontal="left" vertical="center" wrapText="1"/>
    </xf>
    <xf numFmtId="0" fontId="67" fillId="0" borderId="2" xfId="62" applyFont="1" applyBorder="1" applyAlignment="1">
      <alignment horizontal="left"/>
    </xf>
    <xf numFmtId="0" fontId="67" fillId="0" borderId="2" xfId="62" applyFont="1" applyBorder="1" applyAlignment="1">
      <alignment horizontal="center" vertical="center"/>
    </xf>
    <xf numFmtId="0" fontId="73" fillId="0" borderId="3" xfId="66" applyFont="1" applyBorder="1" applyAlignment="1">
      <alignment horizontal="left" vertical="center"/>
    </xf>
    <xf numFmtId="0" fontId="73" fillId="0" borderId="5" xfId="66" applyFont="1" applyBorder="1" applyAlignment="1">
      <alignment horizontal="left" vertical="center"/>
    </xf>
    <xf numFmtId="0" fontId="67" fillId="0" borderId="3" xfId="62" applyFont="1" applyBorder="1" applyAlignment="1">
      <alignment horizontal="center"/>
    </xf>
    <xf numFmtId="0" fontId="67" fillId="0" borderId="110" xfId="62" applyFont="1" applyBorder="1" applyAlignment="1">
      <alignment horizontal="center"/>
    </xf>
    <xf numFmtId="0" fontId="67" fillId="0" borderId="5" xfId="62" applyFont="1" applyBorder="1" applyAlignment="1">
      <alignment horizontal="center"/>
    </xf>
    <xf numFmtId="0" fontId="67" fillId="0" borderId="0" xfId="62" applyFont="1" applyAlignment="1">
      <alignment horizontal="left"/>
    </xf>
    <xf numFmtId="0" fontId="46" fillId="0" borderId="0" xfId="39" applyFont="1" applyAlignment="1">
      <alignment horizontal="center"/>
    </xf>
    <xf numFmtId="0" fontId="73" fillId="0" borderId="0" xfId="62" applyFont="1" applyAlignment="1">
      <alignment horizontal="center"/>
    </xf>
    <xf numFmtId="0" fontId="73" fillId="0" borderId="0" xfId="62" applyFont="1" applyAlignment="1">
      <alignment horizontal="center" vertical="center" wrapText="1"/>
    </xf>
    <xf numFmtId="0" fontId="51" fillId="0" borderId="0" xfId="39" applyFont="1" applyAlignment="1">
      <alignment horizontal="center"/>
    </xf>
    <xf numFmtId="0" fontId="67" fillId="0" borderId="2" xfId="62" applyFont="1" applyBorder="1" applyAlignment="1">
      <alignment horizontal="left" vertical="center"/>
    </xf>
    <xf numFmtId="0" fontId="73" fillId="0" borderId="2" xfId="62" applyFont="1" applyBorder="1" applyAlignment="1">
      <alignment horizontal="left" vertical="center"/>
    </xf>
    <xf numFmtId="0" fontId="51" fillId="0" borderId="0" xfId="0" applyFont="1" applyAlignment="1">
      <alignment horizontal="left" vertical="top" wrapText="1"/>
    </xf>
    <xf numFmtId="2" fontId="73" fillId="0" borderId="3" xfId="66" applyNumberFormat="1" applyFont="1" applyBorder="1" applyAlignment="1">
      <alignment horizontal="left" vertical="center"/>
    </xf>
    <xf numFmtId="0" fontId="10" fillId="0" borderId="49" xfId="52" applyBorder="1" applyAlignment="1">
      <alignment horizontal="justify" wrapText="1"/>
    </xf>
    <xf numFmtId="0" fontId="10" fillId="0" borderId="0" xfId="52" applyAlignment="1">
      <alignment horizontal="justify" wrapText="1"/>
    </xf>
    <xf numFmtId="0" fontId="10" fillId="0" borderId="50" xfId="52" applyBorder="1" applyAlignment="1">
      <alignment horizontal="justify" wrapText="1"/>
    </xf>
    <xf numFmtId="0" fontId="167" fillId="13" borderId="13" xfId="52" applyFont="1" applyFill="1" applyBorder="1" applyAlignment="1">
      <alignment horizontal="center" vertical="center" wrapText="1"/>
    </xf>
    <xf numFmtId="0" fontId="167" fillId="13" borderId="16" xfId="52" applyFont="1" applyFill="1" applyBorder="1" applyAlignment="1">
      <alignment horizontal="center" vertical="center" wrapText="1"/>
    </xf>
    <xf numFmtId="0" fontId="167" fillId="13" borderId="35" xfId="52" applyFont="1" applyFill="1" applyBorder="1" applyAlignment="1">
      <alignment horizontal="center" vertical="center" wrapText="1"/>
    </xf>
    <xf numFmtId="0" fontId="10" fillId="0" borderId="49" xfId="52" applyBorder="1" applyAlignment="1">
      <alignment horizontal="justify" vertical="center" wrapText="1"/>
    </xf>
    <xf numFmtId="0" fontId="10" fillId="0" borderId="0" xfId="52" applyAlignment="1">
      <alignment horizontal="justify" vertical="center" wrapText="1"/>
    </xf>
    <xf numFmtId="0" fontId="10" fillId="0" borderId="50" xfId="52" applyBorder="1" applyAlignment="1">
      <alignment horizontal="justify" vertical="center" wrapText="1"/>
    </xf>
    <xf numFmtId="0" fontId="10" fillId="0" borderId="51" xfId="52" applyBorder="1" applyAlignment="1">
      <alignment horizontal="justify" wrapText="1"/>
    </xf>
    <xf numFmtId="0" fontId="10" fillId="0" borderId="52" xfId="52" applyBorder="1" applyAlignment="1">
      <alignment horizontal="justify" wrapText="1"/>
    </xf>
    <xf numFmtId="0" fontId="10" fillId="0" borderId="53" xfId="52" applyBorder="1" applyAlignment="1">
      <alignment horizontal="justify" wrapText="1"/>
    </xf>
    <xf numFmtId="0" fontId="46" fillId="0" borderId="60" xfId="0" applyFont="1" applyBorder="1" applyAlignment="1">
      <alignment horizontal="center" vertical="center" wrapText="1"/>
    </xf>
    <xf numFmtId="0" fontId="46" fillId="0" borderId="47" xfId="0" applyFont="1" applyBorder="1" applyAlignment="1">
      <alignment horizontal="center" vertical="center" wrapText="1"/>
    </xf>
    <xf numFmtId="0" fontId="46" fillId="0" borderId="39" xfId="0" applyFont="1" applyBorder="1" applyAlignment="1">
      <alignment horizontal="center" vertical="center" wrapText="1"/>
    </xf>
    <xf numFmtId="0" fontId="82" fillId="12" borderId="20" xfId="0" applyFont="1" applyFill="1" applyBorder="1" applyAlignment="1">
      <alignment horizontal="center" vertical="center"/>
    </xf>
    <xf numFmtId="0" fontId="82" fillId="12" borderId="47" xfId="0" applyFont="1" applyFill="1" applyBorder="1" applyAlignment="1">
      <alignment horizontal="center" vertical="center"/>
    </xf>
    <xf numFmtId="0" fontId="82" fillId="12" borderId="39" xfId="0" applyFont="1" applyFill="1" applyBorder="1" applyAlignment="1">
      <alignment horizontal="center" vertical="center"/>
    </xf>
    <xf numFmtId="0" fontId="51" fillId="0" borderId="55" xfId="0" applyFont="1" applyBorder="1" applyAlignment="1">
      <alignment horizontal="center" vertical="center" wrapText="1"/>
    </xf>
    <xf numFmtId="0" fontId="51" fillId="0" borderId="5" xfId="0" applyFont="1" applyBorder="1" applyAlignment="1">
      <alignment horizontal="center" vertical="center" wrapText="1"/>
    </xf>
    <xf numFmtId="0" fontId="70" fillId="22" borderId="37" xfId="17" applyFont="1" applyFill="1" applyBorder="1" applyAlignment="1">
      <alignment vertical="center" wrapText="1"/>
    </xf>
    <xf numFmtId="0" fontId="70" fillId="22" borderId="38" xfId="17" applyFont="1" applyFill="1" applyBorder="1" applyAlignment="1">
      <alignment vertical="center" wrapText="1"/>
    </xf>
    <xf numFmtId="0" fontId="70" fillId="0" borderId="73" xfId="17" applyFont="1" applyBorder="1" applyAlignment="1">
      <alignment horizontal="left" vertical="center" wrapText="1"/>
    </xf>
    <xf numFmtId="0" fontId="70" fillId="0" borderId="74" xfId="17" applyFont="1" applyBorder="1" applyAlignment="1">
      <alignment horizontal="left" vertical="center" wrapText="1"/>
    </xf>
    <xf numFmtId="0" fontId="70" fillId="0" borderId="75" xfId="17" applyFont="1" applyBorder="1" applyAlignment="1">
      <alignment horizontal="left" vertical="center" wrapText="1"/>
    </xf>
    <xf numFmtId="0" fontId="70" fillId="0" borderId="60" xfId="17" applyFont="1" applyBorder="1" applyAlignment="1">
      <alignment horizontal="center" vertical="center" wrapText="1"/>
    </xf>
    <xf numFmtId="0" fontId="70" fillId="0" borderId="39" xfId="17" applyFont="1" applyBorder="1" applyAlignment="1">
      <alignment horizontal="center" vertical="center" wrapText="1"/>
    </xf>
    <xf numFmtId="0" fontId="70" fillId="14" borderId="13" xfId="17" applyFont="1" applyFill="1" applyBorder="1" applyAlignment="1">
      <alignment horizontal="center" vertical="center" wrapText="1"/>
    </xf>
    <xf numFmtId="0" fontId="70" fillId="14" borderId="16" xfId="17" applyFont="1" applyFill="1" applyBorder="1" applyAlignment="1">
      <alignment horizontal="center" vertical="center" wrapText="1"/>
    </xf>
    <xf numFmtId="0" fontId="70" fillId="14" borderId="35" xfId="17" applyFont="1" applyFill="1" applyBorder="1" applyAlignment="1">
      <alignment horizontal="center" vertical="center" wrapText="1"/>
    </xf>
    <xf numFmtId="0" fontId="82" fillId="12" borderId="13" xfId="0" applyFont="1" applyFill="1" applyBorder="1" applyAlignment="1">
      <alignment horizontal="center" vertical="center"/>
    </xf>
    <xf numFmtId="0" fontId="82" fillId="12" borderId="16" xfId="0" applyFont="1" applyFill="1" applyBorder="1" applyAlignment="1">
      <alignment horizontal="center" vertical="center"/>
    </xf>
    <xf numFmtId="0" fontId="82" fillId="12" borderId="35" xfId="0" applyFont="1" applyFill="1" applyBorder="1" applyAlignment="1">
      <alignment horizontal="center" vertical="center"/>
    </xf>
    <xf numFmtId="3" fontId="52" fillId="0" borderId="26" xfId="0" applyNumberFormat="1" applyFont="1" applyBorder="1" applyAlignment="1" applyProtection="1">
      <alignment horizontal="center" vertical="center"/>
      <protection locked="0"/>
    </xf>
    <xf numFmtId="3" fontId="52" fillId="0" borderId="55" xfId="0" applyNumberFormat="1" applyFont="1" applyBorder="1" applyAlignment="1" applyProtection="1">
      <alignment horizontal="center" vertical="center"/>
      <protection locked="0"/>
    </xf>
    <xf numFmtId="3" fontId="52" fillId="0" borderId="27" xfId="0" applyNumberFormat="1" applyFont="1" applyBorder="1" applyAlignment="1" applyProtection="1">
      <alignment horizontal="center" vertical="center"/>
      <protection locked="0"/>
    </xf>
    <xf numFmtId="0" fontId="25" fillId="13" borderId="20" xfId="0" applyFont="1" applyFill="1" applyBorder="1" applyAlignment="1">
      <alignment horizontal="center" vertical="center" wrapText="1"/>
    </xf>
    <xf numFmtId="0" fontId="25" fillId="13" borderId="47" xfId="0" applyFont="1" applyFill="1" applyBorder="1" applyAlignment="1">
      <alignment horizontal="center" vertical="center" wrapText="1"/>
    </xf>
    <xf numFmtId="0" fontId="25" fillId="13" borderId="24" xfId="0" applyFont="1" applyFill="1" applyBorder="1" applyAlignment="1">
      <alignment horizontal="center" vertical="center" wrapText="1"/>
    </xf>
    <xf numFmtId="0" fontId="31" fillId="13" borderId="36" xfId="0" applyFont="1" applyFill="1" applyBorder="1" applyAlignment="1">
      <alignment horizontal="center" vertical="center"/>
    </xf>
    <xf numFmtId="0" fontId="31" fillId="13" borderId="65" xfId="0" applyFont="1" applyFill="1" applyBorder="1" applyAlignment="1">
      <alignment horizontal="center" vertical="center"/>
    </xf>
    <xf numFmtId="0" fontId="31" fillId="13" borderId="71" xfId="0" applyFont="1" applyFill="1" applyBorder="1" applyAlignment="1">
      <alignment horizontal="center" vertical="center"/>
    </xf>
    <xf numFmtId="0" fontId="33" fillId="13" borderId="30" xfId="0" applyFont="1" applyFill="1" applyBorder="1" applyAlignment="1">
      <alignment horizontal="right" vertical="center" wrapText="1"/>
    </xf>
    <xf numFmtId="0" fontId="33" fillId="13" borderId="59" xfId="0" applyFont="1" applyFill="1" applyBorder="1" applyAlignment="1">
      <alignment horizontal="right" vertical="center" wrapText="1"/>
    </xf>
    <xf numFmtId="0" fontId="33" fillId="13" borderId="51" xfId="0" applyFont="1" applyFill="1" applyBorder="1" applyAlignment="1">
      <alignment horizontal="right" vertical="center" wrapText="1"/>
    </xf>
    <xf numFmtId="0" fontId="33" fillId="13" borderId="52" xfId="0" applyFont="1" applyFill="1" applyBorder="1" applyAlignment="1">
      <alignment horizontal="right" vertical="center" wrapText="1"/>
    </xf>
    <xf numFmtId="0" fontId="33" fillId="13" borderId="34" xfId="0" applyFont="1" applyFill="1" applyBorder="1" applyAlignment="1">
      <alignment horizontal="center" vertical="center" wrapText="1"/>
    </xf>
    <xf numFmtId="0" fontId="33" fillId="13" borderId="53" xfId="0" applyFont="1" applyFill="1" applyBorder="1" applyAlignment="1">
      <alignment horizontal="center" vertical="center" wrapText="1"/>
    </xf>
    <xf numFmtId="0" fontId="108" fillId="13" borderId="34" xfId="0" applyFont="1" applyFill="1" applyBorder="1" applyAlignment="1">
      <alignment horizontal="center" vertical="center" wrapText="1"/>
    </xf>
    <xf numFmtId="0" fontId="108" fillId="13" borderId="53" xfId="0" applyFont="1" applyFill="1" applyBorder="1" applyAlignment="1">
      <alignment horizontal="center" vertical="center" wrapText="1"/>
    </xf>
    <xf numFmtId="0" fontId="108" fillId="13" borderId="30" xfId="0" applyFont="1" applyFill="1" applyBorder="1" applyAlignment="1">
      <alignment horizontal="right" vertical="center" wrapText="1"/>
    </xf>
    <xf numFmtId="0" fontId="108" fillId="13" borderId="59" xfId="0" applyFont="1" applyFill="1" applyBorder="1" applyAlignment="1">
      <alignment horizontal="right" vertical="center" wrapText="1"/>
    </xf>
    <xf numFmtId="0" fontId="108" fillId="13" borderId="51" xfId="0" applyFont="1" applyFill="1" applyBorder="1" applyAlignment="1">
      <alignment horizontal="right" vertical="center" wrapText="1"/>
    </xf>
    <xf numFmtId="0" fontId="108" fillId="13" borderId="52" xfId="0" applyFont="1" applyFill="1" applyBorder="1" applyAlignment="1">
      <alignment horizontal="right" vertical="center" wrapText="1"/>
    </xf>
    <xf numFmtId="0" fontId="82" fillId="12" borderId="49" xfId="0" applyFont="1" applyFill="1" applyBorder="1" applyAlignment="1">
      <alignment horizontal="center" vertical="center"/>
    </xf>
    <xf numFmtId="0" fontId="82" fillId="12" borderId="0" xfId="0" applyFont="1" applyFill="1" applyAlignment="1">
      <alignment horizontal="center" vertical="center"/>
    </xf>
    <xf numFmtId="0" fontId="82" fillId="12" borderId="50" xfId="0" applyFont="1" applyFill="1" applyBorder="1" applyAlignment="1">
      <alignment horizontal="center" vertical="center"/>
    </xf>
    <xf numFmtId="0" fontId="25" fillId="13" borderId="36" xfId="0" applyFont="1" applyFill="1" applyBorder="1" applyAlignment="1">
      <alignment horizontal="center" vertical="center" wrapText="1"/>
    </xf>
    <xf numFmtId="0" fontId="25" fillId="13" borderId="65" xfId="0" applyFont="1" applyFill="1" applyBorder="1" applyAlignment="1">
      <alignment horizontal="center" vertical="center" wrapText="1"/>
    </xf>
    <xf numFmtId="0" fontId="25" fillId="13" borderId="21" xfId="0" applyFont="1" applyFill="1" applyBorder="1" applyAlignment="1">
      <alignment horizontal="center" vertical="center" wrapText="1"/>
    </xf>
    <xf numFmtId="0" fontId="25" fillId="13" borderId="22" xfId="0" applyFont="1" applyFill="1" applyBorder="1" applyAlignment="1">
      <alignment horizontal="center" vertical="center" wrapText="1"/>
    </xf>
    <xf numFmtId="0" fontId="25" fillId="13" borderId="23" xfId="0" applyFont="1" applyFill="1" applyBorder="1" applyAlignment="1">
      <alignment horizontal="center" vertical="center" wrapText="1"/>
    </xf>
    <xf numFmtId="0" fontId="0" fillId="0" borderId="47" xfId="0" applyBorder="1"/>
    <xf numFmtId="0" fontId="0" fillId="0" borderId="24" xfId="0" applyBorder="1"/>
    <xf numFmtId="0" fontId="30" fillId="0" borderId="73" xfId="0" applyFont="1" applyBorder="1" applyAlignment="1">
      <alignment horizontal="center" wrapText="1"/>
    </xf>
    <xf numFmtId="0" fontId="30" fillId="0" borderId="75" xfId="0" applyFont="1" applyBorder="1" applyAlignment="1">
      <alignment horizontal="center" wrapText="1"/>
    </xf>
    <xf numFmtId="0" fontId="30" fillId="0" borderId="51" xfId="0" applyFont="1" applyBorder="1" applyAlignment="1">
      <alignment horizontal="center" wrapText="1"/>
    </xf>
    <xf numFmtId="0" fontId="30" fillId="0" borderId="53" xfId="0" applyFont="1" applyBorder="1" applyAlignment="1">
      <alignment horizontal="center" wrapText="1"/>
    </xf>
    <xf numFmtId="0" fontId="31" fillId="0" borderId="49" xfId="0" applyFont="1" applyBorder="1" applyAlignment="1">
      <alignment horizontal="center" vertical="center"/>
    </xf>
    <xf numFmtId="0" fontId="31" fillId="0" borderId="0" xfId="0" applyFont="1" applyAlignment="1">
      <alignment horizontal="center" vertical="center"/>
    </xf>
    <xf numFmtId="0" fontId="85" fillId="13" borderId="0" xfId="0" applyFont="1" applyFill="1" applyAlignment="1">
      <alignment horizontal="left" vertical="center"/>
    </xf>
    <xf numFmtId="0" fontId="85" fillId="13" borderId="50" xfId="0" applyFont="1" applyFill="1" applyBorder="1" applyAlignment="1">
      <alignment horizontal="left" vertical="center"/>
    </xf>
    <xf numFmtId="0" fontId="37" fillId="13" borderId="0" xfId="0" applyFont="1" applyFill="1" applyAlignment="1">
      <alignment horizontal="left" vertical="center" wrapText="1"/>
    </xf>
    <xf numFmtId="0" fontId="37" fillId="13" borderId="50" xfId="0" applyFont="1" applyFill="1" applyBorder="1" applyAlignment="1">
      <alignment horizontal="left" vertical="center" wrapText="1"/>
    </xf>
    <xf numFmtId="0" fontId="36" fillId="13" borderId="36" xfId="0" applyFont="1" applyFill="1" applyBorder="1" applyAlignment="1">
      <alignment horizontal="center" vertical="center" wrapText="1"/>
    </xf>
    <xf numFmtId="0" fontId="36" fillId="13" borderId="65" xfId="0" applyFont="1" applyFill="1" applyBorder="1" applyAlignment="1">
      <alignment horizontal="center" vertical="center" wrapText="1"/>
    </xf>
    <xf numFmtId="0" fontId="36" fillId="13" borderId="71" xfId="0" applyFont="1" applyFill="1" applyBorder="1" applyAlignment="1">
      <alignment horizontal="center" vertical="center" wrapText="1"/>
    </xf>
    <xf numFmtId="0" fontId="33" fillId="0" borderId="26" xfId="0" applyFont="1" applyBorder="1" applyAlignment="1">
      <alignment horizontal="center" vertical="center"/>
    </xf>
    <xf numFmtId="0" fontId="33" fillId="0" borderId="55" xfId="0" applyFont="1" applyBorder="1" applyAlignment="1">
      <alignment horizontal="center" vertical="center"/>
    </xf>
    <xf numFmtId="0" fontId="33" fillId="0" borderId="27" xfId="0" applyFont="1" applyBorder="1" applyAlignment="1">
      <alignment horizontal="center" vertical="center"/>
    </xf>
    <xf numFmtId="3" fontId="99" fillId="0" borderId="26" xfId="9" applyNumberFormat="1" applyFont="1" applyFill="1" applyBorder="1" applyAlignment="1" applyProtection="1">
      <alignment horizontal="center" vertical="center"/>
    </xf>
    <xf numFmtId="3" fontId="99" fillId="0" borderId="55" xfId="9" applyNumberFormat="1" applyFont="1" applyFill="1" applyBorder="1" applyAlignment="1" applyProtection="1">
      <alignment horizontal="center" vertical="center"/>
    </xf>
    <xf numFmtId="3" fontId="99" fillId="0" borderId="27" xfId="9" applyNumberFormat="1" applyFont="1" applyFill="1" applyBorder="1" applyAlignment="1" applyProtection="1">
      <alignment horizontal="center" vertical="center"/>
    </xf>
    <xf numFmtId="3" fontId="52" fillId="0" borderId="28" xfId="0" applyNumberFormat="1" applyFont="1" applyBorder="1" applyAlignment="1" applyProtection="1">
      <alignment horizontal="center" vertical="center"/>
      <protection locked="0"/>
    </xf>
    <xf numFmtId="3" fontId="52" fillId="0" borderId="56" xfId="0" applyNumberFormat="1" applyFont="1" applyBorder="1" applyAlignment="1" applyProtection="1">
      <alignment horizontal="center" vertical="center"/>
      <protection locked="0"/>
    </xf>
    <xf numFmtId="3" fontId="52" fillId="0" borderId="54" xfId="0" applyNumberFormat="1" applyFont="1" applyBorder="1" applyAlignment="1" applyProtection="1">
      <alignment horizontal="center" vertical="center"/>
      <protection locked="0"/>
    </xf>
    <xf numFmtId="0" fontId="33" fillId="13" borderId="30" xfId="0" applyFont="1" applyFill="1" applyBorder="1" applyAlignment="1">
      <alignment horizontal="center" vertical="center" wrapText="1"/>
    </xf>
    <xf numFmtId="0" fontId="33" fillId="13" borderId="59" xfId="0" applyFont="1" applyFill="1" applyBorder="1" applyAlignment="1">
      <alignment horizontal="center" vertical="center" wrapText="1"/>
    </xf>
    <xf numFmtId="0" fontId="33" fillId="13" borderId="51" xfId="0" applyFont="1" applyFill="1" applyBorder="1" applyAlignment="1">
      <alignment horizontal="center" vertical="center" wrapText="1"/>
    </xf>
    <xf numFmtId="0" fontId="33" fillId="13" borderId="52" xfId="0" applyFont="1" applyFill="1" applyBorder="1" applyAlignment="1">
      <alignment horizontal="center" vertical="center" wrapText="1"/>
    </xf>
    <xf numFmtId="0" fontId="33" fillId="0" borderId="20" xfId="0" applyFont="1" applyBorder="1" applyAlignment="1">
      <alignment horizontal="center" vertical="center"/>
    </xf>
    <xf numFmtId="0" fontId="33" fillId="0" borderId="47" xfId="0" applyFont="1" applyBorder="1" applyAlignment="1">
      <alignment horizontal="center" vertical="center"/>
    </xf>
    <xf numFmtId="0" fontId="33" fillId="0" borderId="24" xfId="0" applyFont="1" applyBorder="1" applyAlignment="1">
      <alignment horizontal="center" vertical="center"/>
    </xf>
    <xf numFmtId="0" fontId="34" fillId="0" borderId="26" xfId="0" applyFont="1" applyBorder="1" applyAlignment="1">
      <alignment horizontal="center" vertical="center"/>
    </xf>
    <xf numFmtId="0" fontId="34" fillId="0" borderId="55" xfId="0" applyFont="1" applyBorder="1" applyAlignment="1">
      <alignment horizontal="center" vertical="center"/>
    </xf>
    <xf numFmtId="0" fontId="34" fillId="0" borderId="27" xfId="0" applyFont="1" applyBorder="1" applyAlignment="1">
      <alignment horizontal="center" vertical="center"/>
    </xf>
    <xf numFmtId="0" fontId="46" fillId="0" borderId="24" xfId="0" applyFont="1" applyBorder="1" applyAlignment="1">
      <alignment horizontal="center" vertical="center" wrapText="1"/>
    </xf>
    <xf numFmtId="0" fontId="46" fillId="0" borderId="8" xfId="0" applyFont="1" applyBorder="1" applyAlignment="1">
      <alignment horizontal="center" vertical="center" wrapText="1"/>
    </xf>
    <xf numFmtId="0" fontId="46" fillId="0" borderId="56" xfId="0" applyFont="1" applyBorder="1" applyAlignment="1">
      <alignment horizontal="center" vertical="center" wrapText="1"/>
    </xf>
    <xf numFmtId="0" fontId="46" fillId="0" borderId="54" xfId="0" applyFont="1" applyBorder="1" applyAlignment="1">
      <alignment horizontal="center" vertical="center" wrapText="1"/>
    </xf>
    <xf numFmtId="0" fontId="82" fillId="12" borderId="20" xfId="0" applyFont="1" applyFill="1" applyBorder="1" applyAlignment="1">
      <alignment horizontal="center" vertical="center" wrapText="1"/>
    </xf>
    <xf numFmtId="0" fontId="82" fillId="12" borderId="47" xfId="0" applyFont="1" applyFill="1" applyBorder="1" applyAlignment="1">
      <alignment horizontal="center" vertical="center" wrapText="1"/>
    </xf>
    <xf numFmtId="0" fontId="82" fillId="12" borderId="24" xfId="0" applyFont="1" applyFill="1" applyBorder="1" applyAlignment="1">
      <alignment horizontal="center" vertical="center" wrapText="1"/>
    </xf>
    <xf numFmtId="0" fontId="140" fillId="22" borderId="3" xfId="17" applyFont="1" applyFill="1" applyBorder="1" applyAlignment="1">
      <alignment horizontal="left" vertical="center"/>
    </xf>
    <xf numFmtId="0" fontId="140" fillId="22" borderId="55" xfId="17" applyFont="1" applyFill="1" applyBorder="1" applyAlignment="1">
      <alignment horizontal="left" vertical="center"/>
    </xf>
    <xf numFmtId="0" fontId="140" fillId="22" borderId="5" xfId="17" applyFont="1" applyFill="1" applyBorder="1" applyAlignment="1">
      <alignment horizontal="left" vertical="center"/>
    </xf>
    <xf numFmtId="0" fontId="21" fillId="0" borderId="2" xfId="85" applyFont="1" applyBorder="1" applyAlignment="1">
      <alignment horizontal="center" vertical="center"/>
    </xf>
    <xf numFmtId="0" fontId="194" fillId="0" borderId="2" xfId="85" applyFont="1" applyBorder="1" applyAlignment="1">
      <alignment horizontal="center" vertical="center"/>
    </xf>
    <xf numFmtId="0" fontId="195" fillId="0" borderId="2" xfId="85" applyFont="1" applyBorder="1" applyAlignment="1">
      <alignment horizontal="center" vertical="center" wrapText="1"/>
    </xf>
    <xf numFmtId="0" fontId="195" fillId="7" borderId="2" xfId="85" applyFont="1" applyFill="1" applyBorder="1" applyAlignment="1">
      <alignment horizontal="center" vertical="center" wrapText="1"/>
    </xf>
    <xf numFmtId="0" fontId="160" fillId="0" borderId="2" xfId="90" applyFont="1" applyBorder="1" applyAlignment="1">
      <alignment horizontal="center"/>
    </xf>
    <xf numFmtId="0" fontId="157" fillId="0" borderId="2" xfId="90" applyFont="1" applyBorder="1" applyAlignment="1">
      <alignment horizontal="center" vertical="center"/>
    </xf>
    <xf numFmtId="0" fontId="155" fillId="0" borderId="2" xfId="90" applyFont="1" applyBorder="1" applyAlignment="1">
      <alignment horizontal="center" vertical="center"/>
    </xf>
    <xf numFmtId="0" fontId="155" fillId="0" borderId="2" xfId="90" applyFont="1" applyBorder="1" applyAlignment="1">
      <alignment horizontal="center" vertical="center" wrapText="1"/>
    </xf>
    <xf numFmtId="0" fontId="157" fillId="0" borderId="2" xfId="90" applyFont="1" applyBorder="1" applyAlignment="1">
      <alignment horizontal="center" vertical="center" wrapText="1"/>
    </xf>
    <xf numFmtId="0" fontId="140" fillId="7" borderId="2" xfId="85" applyFont="1" applyFill="1" applyBorder="1" applyAlignment="1">
      <alignment horizontal="center" vertical="center" wrapText="1"/>
    </xf>
    <xf numFmtId="0" fontId="66" fillId="7" borderId="108" xfId="24" applyFont="1" applyFill="1" applyBorder="1" applyAlignment="1">
      <alignment horizontal="center" vertical="center"/>
    </xf>
    <xf numFmtId="0" fontId="66" fillId="7" borderId="69" xfId="24" applyFont="1" applyFill="1" applyBorder="1" applyAlignment="1">
      <alignment horizontal="center" vertical="center"/>
    </xf>
    <xf numFmtId="0" fontId="66" fillId="7" borderId="70" xfId="24" applyFont="1" applyFill="1" applyBorder="1" applyAlignment="1">
      <alignment horizontal="center" vertical="center"/>
    </xf>
    <xf numFmtId="0" fontId="70" fillId="0" borderId="2" xfId="24" applyFont="1" applyBorder="1" applyAlignment="1">
      <alignment horizontal="left"/>
    </xf>
    <xf numFmtId="0" fontId="70" fillId="7" borderId="2" xfId="24" applyFont="1" applyFill="1" applyBorder="1" applyAlignment="1">
      <alignment horizontal="left"/>
    </xf>
    <xf numFmtId="0" fontId="156" fillId="0" borderId="0" xfId="24" applyFont="1" applyAlignment="1">
      <alignment horizontal="center" vertical="center"/>
    </xf>
    <xf numFmtId="0" fontId="154" fillId="0" borderId="2" xfId="44" applyFont="1" applyBorder="1" applyAlignment="1">
      <alignment horizontal="left"/>
    </xf>
    <xf numFmtId="0" fontId="163" fillId="0" borderId="3" xfId="45" applyFont="1" applyBorder="1" applyAlignment="1">
      <alignment horizontal="left" vertical="center"/>
    </xf>
    <xf numFmtId="0" fontId="160" fillId="0" borderId="55" xfId="45" applyFont="1" applyBorder="1" applyAlignment="1">
      <alignment horizontal="left" vertical="center" wrapText="1"/>
    </xf>
    <xf numFmtId="0" fontId="160" fillId="0" borderId="5" xfId="45" applyFont="1" applyBorder="1" applyAlignment="1">
      <alignment horizontal="left" vertical="center" wrapText="1"/>
    </xf>
    <xf numFmtId="0" fontId="162" fillId="7" borderId="2" xfId="45" applyFont="1" applyFill="1" applyBorder="1" applyAlignment="1">
      <alignment horizontal="left" vertical="center"/>
    </xf>
    <xf numFmtId="0" fontId="162" fillId="7" borderId="3" xfId="45" applyFont="1" applyFill="1" applyBorder="1" applyAlignment="1">
      <alignment horizontal="center" vertical="center"/>
    </xf>
    <xf numFmtId="0" fontId="160" fillId="7" borderId="55" xfId="45" applyFont="1" applyFill="1" applyBorder="1" applyAlignment="1">
      <alignment horizontal="center" vertical="center" wrapText="1"/>
    </xf>
    <xf numFmtId="0" fontId="160" fillId="7" borderId="5" xfId="45" applyFont="1" applyFill="1" applyBorder="1" applyAlignment="1">
      <alignment horizontal="center" vertical="center" wrapText="1"/>
    </xf>
    <xf numFmtId="0" fontId="163" fillId="0" borderId="2" xfId="45" applyFont="1" applyBorder="1" applyAlignment="1">
      <alignment horizontal="left" vertical="center"/>
    </xf>
    <xf numFmtId="0" fontId="162" fillId="7" borderId="3" xfId="45" applyFont="1" applyFill="1" applyBorder="1" applyAlignment="1">
      <alignment horizontal="left" vertical="center"/>
    </xf>
    <xf numFmtId="0" fontId="162" fillId="7" borderId="55" xfId="45" applyFont="1" applyFill="1" applyBorder="1" applyAlignment="1">
      <alignment horizontal="left" vertical="center"/>
    </xf>
    <xf numFmtId="0" fontId="162" fillId="7" borderId="5" xfId="45" applyFont="1" applyFill="1" applyBorder="1" applyAlignment="1">
      <alignment horizontal="left" vertical="center"/>
    </xf>
    <xf numFmtId="0" fontId="160" fillId="7" borderId="55" xfId="45" applyFont="1" applyFill="1" applyBorder="1" applyAlignment="1">
      <alignment horizontal="left" vertical="center" wrapText="1"/>
    </xf>
    <xf numFmtId="0" fontId="160" fillId="7" borderId="5" xfId="45" applyFont="1" applyFill="1" applyBorder="1" applyAlignment="1">
      <alignment horizontal="left" vertical="center" wrapText="1"/>
    </xf>
    <xf numFmtId="0" fontId="160" fillId="7" borderId="2" xfId="45" applyFont="1" applyFill="1" applyBorder="1" applyAlignment="1">
      <alignment horizontal="left" vertical="center" wrapText="1"/>
    </xf>
    <xf numFmtId="0" fontId="160" fillId="0" borderId="2" xfId="45" applyFont="1" applyBorder="1" applyAlignment="1">
      <alignment horizontal="left" vertical="center" wrapText="1"/>
    </xf>
    <xf numFmtId="0" fontId="162" fillId="7" borderId="3" xfId="45" applyFont="1" applyFill="1" applyBorder="1" applyAlignment="1">
      <alignment horizontal="left" vertical="center" wrapText="1"/>
    </xf>
    <xf numFmtId="0" fontId="162" fillId="7" borderId="55" xfId="45" applyFont="1" applyFill="1" applyBorder="1" applyAlignment="1">
      <alignment horizontal="left" vertical="center" wrapText="1"/>
    </xf>
    <xf numFmtId="0" fontId="162" fillId="7" borderId="5" xfId="45" applyFont="1" applyFill="1" applyBorder="1" applyAlignment="1">
      <alignment horizontal="left" vertical="center" wrapText="1"/>
    </xf>
    <xf numFmtId="0" fontId="162" fillId="7" borderId="2" xfId="45" applyFont="1" applyFill="1" applyBorder="1" applyAlignment="1">
      <alignment horizontal="left" vertical="center" wrapText="1"/>
    </xf>
    <xf numFmtId="0" fontId="155" fillId="0" borderId="2" xfId="45" applyFont="1" applyBorder="1" applyAlignment="1">
      <alignment horizontal="center" vertical="center"/>
    </xf>
    <xf numFmtId="0" fontId="46" fillId="0" borderId="1" xfId="0" applyFont="1" applyBorder="1" applyAlignment="1">
      <alignment horizontal="center" vertical="center" wrapText="1"/>
    </xf>
    <xf numFmtId="0" fontId="161" fillId="7" borderId="70" xfId="45" applyFont="1" applyFill="1" applyBorder="1" applyAlignment="1">
      <alignment horizontal="center" vertical="center" wrapText="1"/>
    </xf>
    <xf numFmtId="0" fontId="46" fillId="0" borderId="6" xfId="0" applyFont="1" applyBorder="1" applyAlignment="1">
      <alignment horizontal="center" vertical="center" wrapText="1"/>
    </xf>
    <xf numFmtId="0" fontId="4" fillId="0" borderId="67" xfId="85" applyBorder="1" applyAlignment="1">
      <alignment horizontal="center"/>
    </xf>
    <xf numFmtId="0" fontId="4" fillId="0" borderId="68" xfId="85" applyBorder="1" applyAlignment="1">
      <alignment horizontal="center"/>
    </xf>
    <xf numFmtId="0" fontId="19" fillId="0" borderId="127" xfId="85" applyFont="1" applyBorder="1" applyAlignment="1">
      <alignment horizontal="center"/>
    </xf>
    <xf numFmtId="0" fontId="19" fillId="0" borderId="129" xfId="85" applyFont="1" applyBorder="1" applyAlignment="1">
      <alignment horizontal="center"/>
    </xf>
    <xf numFmtId="0" fontId="26" fillId="0" borderId="3" xfId="85" applyFont="1" applyBorder="1" applyAlignment="1">
      <alignment horizontal="center"/>
    </xf>
    <xf numFmtId="0" fontId="26" fillId="0" borderId="126" xfId="85" applyFont="1" applyBorder="1" applyAlignment="1">
      <alignment horizontal="center"/>
    </xf>
    <xf numFmtId="0" fontId="26" fillId="0" borderId="5" xfId="85" applyFont="1" applyBorder="1" applyAlignment="1">
      <alignment horizontal="center"/>
    </xf>
    <xf numFmtId="0" fontId="18" fillId="0" borderId="0" xfId="85" applyFont="1" applyAlignment="1">
      <alignment horizontal="center"/>
    </xf>
    <xf numFmtId="0" fontId="188" fillId="0" borderId="72" xfId="85" applyFont="1" applyBorder="1" applyAlignment="1">
      <alignment horizontal="center"/>
    </xf>
    <xf numFmtId="0" fontId="188" fillId="0" borderId="18" xfId="85" applyFont="1" applyBorder="1" applyAlignment="1">
      <alignment horizontal="center"/>
    </xf>
    <xf numFmtId="0" fontId="188" fillId="0" borderId="62" xfId="85" applyFont="1" applyBorder="1" applyAlignment="1">
      <alignment horizontal="center"/>
    </xf>
    <xf numFmtId="0" fontId="134" fillId="0" borderId="67" xfId="24" applyFont="1" applyBorder="1" applyAlignment="1">
      <alignment horizontal="center" vertical="center" wrapText="1"/>
    </xf>
    <xf numFmtId="0" fontId="155" fillId="0" borderId="2" xfId="24" applyFont="1" applyBorder="1" applyAlignment="1">
      <alignment horizontal="left"/>
    </xf>
    <xf numFmtId="0" fontId="155" fillId="7" borderId="3" xfId="24" applyFont="1" applyFill="1" applyBorder="1" applyAlignment="1">
      <alignment horizontal="left" wrapText="1"/>
    </xf>
    <xf numFmtId="0" fontId="155" fillId="7" borderId="110" xfId="24" applyFont="1" applyFill="1" applyBorder="1" applyAlignment="1">
      <alignment horizontal="left" wrapText="1"/>
    </xf>
    <xf numFmtId="0" fontId="155" fillId="7" borderId="5" xfId="24" applyFont="1" applyFill="1" applyBorder="1" applyAlignment="1">
      <alignment horizontal="left" wrapText="1"/>
    </xf>
    <xf numFmtId="0" fontId="154" fillId="0" borderId="108" xfId="24" applyFont="1" applyBorder="1" applyAlignment="1">
      <alignment horizontal="justify" wrapText="1"/>
    </xf>
    <xf numFmtId="0" fontId="154" fillId="0" borderId="70" xfId="24" applyFont="1" applyBorder="1" applyAlignment="1">
      <alignment horizontal="justify" wrapText="1"/>
    </xf>
    <xf numFmtId="0" fontId="154" fillId="0" borderId="108" xfId="24" applyFont="1" applyBorder="1" applyAlignment="1">
      <alignment horizontal="center" vertical="center"/>
    </xf>
    <xf numFmtId="0" fontId="154" fillId="0" borderId="70" xfId="24" applyFont="1" applyBorder="1" applyAlignment="1">
      <alignment horizontal="center" vertical="center"/>
    </xf>
    <xf numFmtId="170" fontId="154" fillId="0" borderId="108" xfId="41" applyFont="1" applyBorder="1" applyAlignment="1">
      <alignment horizontal="center" vertical="center"/>
    </xf>
    <xf numFmtId="170" fontId="154" fillId="0" borderId="70" xfId="41" applyFont="1" applyBorder="1" applyAlignment="1">
      <alignment horizontal="center" vertical="center"/>
    </xf>
    <xf numFmtId="4" fontId="154" fillId="0" borderId="108" xfId="41" applyNumberFormat="1" applyFont="1" applyBorder="1" applyAlignment="1">
      <alignment horizontal="center" vertical="center"/>
    </xf>
    <xf numFmtId="4" fontId="154" fillId="0" borderId="70" xfId="41" applyNumberFormat="1" applyFont="1" applyBorder="1" applyAlignment="1">
      <alignment horizontal="center" vertical="center"/>
    </xf>
    <xf numFmtId="0" fontId="7" fillId="0" borderId="67" xfId="69" applyBorder="1" applyAlignment="1">
      <alignment horizontal="center" vertical="center" wrapText="1"/>
    </xf>
    <xf numFmtId="9" fontId="134" fillId="0" borderId="2" xfId="24" applyNumberFormat="1" applyFont="1" applyBorder="1" applyAlignment="1">
      <alignment horizontal="center"/>
    </xf>
    <xf numFmtId="0" fontId="156" fillId="0" borderId="108" xfId="24" applyFont="1" applyBorder="1" applyAlignment="1">
      <alignment horizontal="center" vertical="center"/>
    </xf>
    <xf numFmtId="0" fontId="156" fillId="0" borderId="69" xfId="24" applyFont="1" applyBorder="1" applyAlignment="1">
      <alignment horizontal="center" vertical="center"/>
    </xf>
    <xf numFmtId="0" fontId="156" fillId="0" borderId="70" xfId="24" applyFont="1" applyBorder="1" applyAlignment="1">
      <alignment horizontal="center" vertical="center"/>
    </xf>
    <xf numFmtId="0" fontId="156" fillId="0" borderId="66" xfId="24" applyFont="1" applyBorder="1" applyAlignment="1">
      <alignment horizontal="center" vertical="center"/>
    </xf>
    <xf numFmtId="0" fontId="156" fillId="0" borderId="59" xfId="24" applyFont="1" applyBorder="1" applyAlignment="1">
      <alignment horizontal="center" vertical="center"/>
    </xf>
    <xf numFmtId="0" fontId="156" fillId="0" borderId="107" xfId="24" applyFont="1" applyBorder="1" applyAlignment="1">
      <alignment horizontal="center" vertical="center"/>
    </xf>
    <xf numFmtId="0" fontId="156" fillId="0" borderId="72" xfId="24" applyFont="1" applyBorder="1" applyAlignment="1">
      <alignment horizontal="center" vertical="center"/>
    </xf>
    <xf numFmtId="0" fontId="156" fillId="0" borderId="18" xfId="24" applyFont="1" applyBorder="1" applyAlignment="1">
      <alignment horizontal="center" vertical="center"/>
    </xf>
    <xf numFmtId="0" fontId="156" fillId="0" borderId="62" xfId="24" applyFont="1" applyBorder="1" applyAlignment="1">
      <alignment horizontal="center" vertical="center"/>
    </xf>
    <xf numFmtId="0" fontId="181" fillId="7" borderId="108" xfId="24" applyFont="1" applyFill="1" applyBorder="1" applyAlignment="1">
      <alignment horizontal="center" vertical="center" wrapText="1"/>
    </xf>
    <xf numFmtId="0" fontId="181" fillId="7" borderId="69" xfId="24" applyFont="1" applyFill="1" applyBorder="1" applyAlignment="1">
      <alignment horizontal="center" vertical="center" wrapText="1"/>
    </xf>
    <xf numFmtId="0" fontId="181" fillId="7" borderId="70" xfId="24" applyFont="1" applyFill="1" applyBorder="1" applyAlignment="1">
      <alignment horizontal="center" vertical="center" wrapText="1"/>
    </xf>
    <xf numFmtId="0" fontId="134" fillId="0" borderId="108" xfId="24" applyFont="1" applyBorder="1" applyAlignment="1">
      <alignment horizontal="center"/>
    </xf>
    <xf numFmtId="0" fontId="134" fillId="0" borderId="69" xfId="24" applyFont="1" applyBorder="1" applyAlignment="1">
      <alignment horizontal="center"/>
    </xf>
    <xf numFmtId="0" fontId="134" fillId="0" borderId="70" xfId="24" applyFont="1" applyBorder="1" applyAlignment="1">
      <alignment horizontal="center"/>
    </xf>
    <xf numFmtId="0" fontId="73" fillId="0" borderId="3" xfId="32" applyFont="1" applyBorder="1" applyAlignment="1">
      <alignment horizontal="left" vertical="center"/>
    </xf>
    <xf numFmtId="0" fontId="73" fillId="0" borderId="126" xfId="32" applyFont="1" applyBorder="1" applyAlignment="1">
      <alignment horizontal="left" vertical="center"/>
    </xf>
    <xf numFmtId="0" fontId="73" fillId="0" borderId="5" xfId="32" applyFont="1" applyBorder="1" applyAlignment="1">
      <alignment horizontal="left" vertical="center"/>
    </xf>
    <xf numFmtId="0" fontId="163" fillId="0" borderId="0" xfId="73" applyFont="1" applyAlignment="1">
      <alignment horizontal="left" vertical="center"/>
    </xf>
    <xf numFmtId="0" fontId="160" fillId="0" borderId="0" xfId="73" applyFont="1" applyAlignment="1">
      <alignment horizontal="left" vertical="center" wrapText="1"/>
    </xf>
    <xf numFmtId="0" fontId="67" fillId="7" borderId="2" xfId="32" applyFont="1" applyFill="1" applyBorder="1" applyAlignment="1">
      <alignment horizontal="center" vertical="center"/>
    </xf>
    <xf numFmtId="0" fontId="67" fillId="7" borderId="3" xfId="32" applyFont="1" applyFill="1" applyBorder="1" applyAlignment="1">
      <alignment horizontal="center" vertical="center"/>
    </xf>
    <xf numFmtId="0" fontId="67" fillId="7" borderId="126" xfId="32" applyFont="1" applyFill="1" applyBorder="1" applyAlignment="1">
      <alignment horizontal="center" vertical="center"/>
    </xf>
    <xf numFmtId="0" fontId="67" fillId="7" borderId="5" xfId="32" applyFont="1" applyFill="1" applyBorder="1" applyAlignment="1">
      <alignment horizontal="center" vertical="center"/>
    </xf>
    <xf numFmtId="191" fontId="67" fillId="7" borderId="2" xfId="74" applyFont="1" applyFill="1" applyBorder="1" applyAlignment="1">
      <alignment horizontal="center" vertical="center"/>
    </xf>
    <xf numFmtId="0" fontId="73" fillId="0" borderId="3" xfId="32" applyFont="1" applyBorder="1" applyAlignment="1">
      <alignment horizontal="left" vertical="center" wrapText="1"/>
    </xf>
    <xf numFmtId="0" fontId="73" fillId="0" borderId="126" xfId="32" applyFont="1" applyBorder="1" applyAlignment="1">
      <alignment horizontal="left" vertical="center" wrapText="1"/>
    </xf>
    <xf numFmtId="0" fontId="73" fillId="0" borderId="5" xfId="32" applyFont="1" applyBorder="1" applyAlignment="1">
      <alignment horizontal="left" vertical="center" wrapText="1"/>
    </xf>
    <xf numFmtId="0" fontId="37" fillId="0" borderId="62" xfId="63" applyFont="1" applyBorder="1" applyAlignment="1">
      <alignment horizontal="center"/>
    </xf>
    <xf numFmtId="0" fontId="37" fillId="0" borderId="70" xfId="63" applyFont="1" applyBorder="1" applyAlignment="1">
      <alignment horizontal="center"/>
    </xf>
    <xf numFmtId="0" fontId="46" fillId="7" borderId="2" xfId="39" applyFont="1" applyFill="1" applyBorder="1" applyAlignment="1">
      <alignment horizontal="center"/>
    </xf>
    <xf numFmtId="0" fontId="67" fillId="7" borderId="2" xfId="78" applyFont="1" applyFill="1" applyBorder="1" applyAlignment="1">
      <alignment horizontal="center"/>
    </xf>
    <xf numFmtId="0" fontId="46" fillId="7" borderId="2" xfId="58" applyFont="1" applyFill="1" applyBorder="1" applyAlignment="1">
      <alignment horizontal="center"/>
    </xf>
    <xf numFmtId="0" fontId="46" fillId="0" borderId="2" xfId="72" applyFont="1" applyBorder="1" applyAlignment="1">
      <alignment horizontal="center" vertical="center"/>
    </xf>
    <xf numFmtId="0" fontId="46" fillId="0" borderId="2" xfId="72" applyFont="1" applyBorder="1" applyAlignment="1">
      <alignment horizontal="center" vertical="center" wrapText="1"/>
    </xf>
    <xf numFmtId="0" fontId="46" fillId="7" borderId="130" xfId="58" applyFont="1" applyFill="1" applyBorder="1" applyAlignment="1">
      <alignment horizontal="right"/>
    </xf>
    <xf numFmtId="0" fontId="46" fillId="7" borderId="132" xfId="58" applyFont="1" applyFill="1" applyBorder="1" applyAlignment="1">
      <alignment horizontal="right"/>
    </xf>
    <xf numFmtId="0" fontId="46" fillId="7" borderId="131" xfId="58" applyFont="1" applyFill="1" applyBorder="1" applyAlignment="1">
      <alignment horizontal="right"/>
    </xf>
    <xf numFmtId="0" fontId="51" fillId="0" borderId="130" xfId="58" applyFont="1" applyBorder="1" applyAlignment="1">
      <alignment horizontal="center"/>
    </xf>
    <xf numFmtId="0" fontId="51" fillId="0" borderId="131" xfId="58" applyFont="1" applyBorder="1" applyAlignment="1">
      <alignment horizontal="center"/>
    </xf>
    <xf numFmtId="0" fontId="46" fillId="7" borderId="130" xfId="58" applyFont="1" applyFill="1" applyBorder="1" applyAlignment="1">
      <alignment horizontal="center" vertical="center"/>
    </xf>
    <xf numFmtId="0" fontId="46" fillId="7" borderId="131" xfId="58" applyFont="1" applyFill="1" applyBorder="1" applyAlignment="1">
      <alignment horizontal="center" vertical="center"/>
    </xf>
    <xf numFmtId="0" fontId="46" fillId="7" borderId="130" xfId="58" applyFont="1" applyFill="1" applyBorder="1" applyAlignment="1">
      <alignment horizontal="center"/>
    </xf>
    <xf numFmtId="0" fontId="46" fillId="7" borderId="132" xfId="58" applyFont="1" applyFill="1" applyBorder="1" applyAlignment="1">
      <alignment horizontal="center"/>
    </xf>
    <xf numFmtId="0" fontId="46" fillId="7" borderId="131" xfId="58" applyFont="1" applyFill="1" applyBorder="1" applyAlignment="1">
      <alignment horizontal="center"/>
    </xf>
    <xf numFmtId="0" fontId="46" fillId="7" borderId="2" xfId="22" applyFont="1" applyFill="1" applyBorder="1" applyAlignment="1">
      <alignment horizontal="center" vertical="center"/>
    </xf>
    <xf numFmtId="0" fontId="46" fillId="7" borderId="4" xfId="22" applyFont="1" applyFill="1" applyBorder="1" applyAlignment="1">
      <alignment horizontal="center" vertical="center"/>
    </xf>
    <xf numFmtId="0" fontId="46" fillId="0" borderId="2" xfId="22" applyFont="1" applyBorder="1" applyAlignment="1">
      <alignment horizontal="center" vertical="center"/>
    </xf>
    <xf numFmtId="0" fontId="46" fillId="0" borderId="4" xfId="22" applyFont="1" applyBorder="1" applyAlignment="1">
      <alignment horizontal="center" vertical="center"/>
    </xf>
    <xf numFmtId="0" fontId="164" fillId="0" borderId="2" xfId="22" applyFont="1" applyBorder="1" applyAlignment="1">
      <alignment horizontal="center"/>
    </xf>
    <xf numFmtId="0" fontId="49" fillId="0" borderId="2" xfId="22" applyFont="1" applyBorder="1" applyAlignment="1">
      <alignment horizontal="center" wrapText="1"/>
    </xf>
    <xf numFmtId="0" fontId="49" fillId="0" borderId="2" xfId="22" applyFont="1" applyBorder="1" applyAlignment="1">
      <alignment horizontal="center"/>
    </xf>
    <xf numFmtId="0" fontId="46" fillId="7" borderId="2" xfId="24" applyFont="1" applyFill="1" applyBorder="1" applyAlignment="1">
      <alignment horizontal="center" vertical="center" wrapText="1"/>
    </xf>
    <xf numFmtId="0" fontId="153" fillId="12" borderId="21" xfId="0" applyFont="1" applyFill="1" applyBorder="1" applyAlignment="1">
      <alignment horizontal="center" vertical="center"/>
    </xf>
    <xf numFmtId="0" fontId="153" fillId="12" borderId="22" xfId="0" applyFont="1" applyFill="1" applyBorder="1" applyAlignment="1">
      <alignment horizontal="center" vertical="center"/>
    </xf>
    <xf numFmtId="0" fontId="46" fillId="7" borderId="21" xfId="0" applyFont="1" applyFill="1" applyBorder="1" applyAlignment="1">
      <alignment horizontal="center" vertical="center"/>
    </xf>
    <xf numFmtId="0" fontId="46" fillId="7" borderId="22" xfId="0" applyFont="1" applyFill="1" applyBorder="1" applyAlignment="1">
      <alignment horizontal="center" vertical="center"/>
    </xf>
    <xf numFmtId="182" fontId="55" fillId="0" borderId="1" xfId="11" applyNumberFormat="1" applyFont="1" applyBorder="1" applyAlignment="1">
      <alignment horizontal="left" vertical="center"/>
    </xf>
    <xf numFmtId="182" fontId="55" fillId="0" borderId="2" xfId="11" applyNumberFormat="1" applyFont="1" applyBorder="1" applyAlignment="1">
      <alignment horizontal="left" vertical="center"/>
    </xf>
    <xf numFmtId="0" fontId="137" fillId="0" borderId="1" xfId="11" applyFont="1" applyBorder="1" applyAlignment="1">
      <alignment horizontal="left"/>
    </xf>
    <xf numFmtId="0" fontId="137" fillId="0" borderId="2" xfId="11" applyFont="1" applyBorder="1" applyAlignment="1">
      <alignment horizontal="left"/>
    </xf>
    <xf numFmtId="0" fontId="51" fillId="0" borderId="6" xfId="0" applyFont="1" applyBorder="1" applyAlignment="1">
      <alignment horizontal="left"/>
    </xf>
    <xf numFmtId="0" fontId="51" fillId="0" borderId="7" xfId="0" applyFont="1" applyBorder="1" applyAlignment="1">
      <alignment horizontal="left"/>
    </xf>
    <xf numFmtId="0" fontId="153" fillId="12" borderId="23" xfId="0" applyFont="1" applyFill="1" applyBorder="1" applyAlignment="1">
      <alignment horizontal="center" vertical="center"/>
    </xf>
    <xf numFmtId="182" fontId="55" fillId="0" borderId="26" xfId="11" applyNumberFormat="1" applyFont="1" applyBorder="1" applyAlignment="1">
      <alignment horizontal="left" vertical="center"/>
    </xf>
    <xf numFmtId="182" fontId="55" fillId="0" borderId="5" xfId="11" applyNumberFormat="1" applyFont="1" applyBorder="1" applyAlignment="1">
      <alignment horizontal="left" vertical="center"/>
    </xf>
    <xf numFmtId="0" fontId="137" fillId="0" borderId="26" xfId="11" applyFont="1" applyBorder="1" applyAlignment="1">
      <alignment horizontal="left"/>
    </xf>
    <xf numFmtId="0" fontId="137" fillId="0" borderId="5" xfId="11" applyFont="1" applyBorder="1" applyAlignment="1">
      <alignment horizontal="left"/>
    </xf>
    <xf numFmtId="0" fontId="51" fillId="0" borderId="28" xfId="0" applyFont="1" applyBorder="1" applyAlignment="1">
      <alignment horizontal="left"/>
    </xf>
    <xf numFmtId="0" fontId="51" fillId="0" borderId="10" xfId="0" applyFont="1" applyBorder="1" applyAlignment="1">
      <alignment horizontal="left"/>
    </xf>
    <xf numFmtId="0" fontId="183" fillId="23" borderId="146" xfId="51" applyFont="1" applyFill="1" applyBorder="1" applyAlignment="1">
      <alignment horizontal="center"/>
    </xf>
    <xf numFmtId="0" fontId="184" fillId="22" borderId="147" xfId="51" applyFont="1" applyFill="1" applyBorder="1" applyAlignment="1">
      <alignment horizontal="center"/>
    </xf>
    <xf numFmtId="0" fontId="183" fillId="22" borderId="2" xfId="51" applyFont="1" applyFill="1" applyBorder="1" applyAlignment="1">
      <alignment horizontal="center" vertical="center" wrapText="1"/>
    </xf>
    <xf numFmtId="0" fontId="183" fillId="22" borderId="4" xfId="51" applyFont="1" applyFill="1" applyBorder="1" applyAlignment="1">
      <alignment horizontal="center" vertical="center"/>
    </xf>
    <xf numFmtId="0" fontId="34" fillId="0" borderId="73" xfId="8" applyFont="1" applyBorder="1" applyAlignment="1">
      <alignment horizontal="center" wrapText="1"/>
    </xf>
    <xf numFmtId="0" fontId="34" fillId="0" borderId="74" xfId="8" applyFont="1" applyBorder="1" applyAlignment="1">
      <alignment horizontal="center" wrapText="1"/>
    </xf>
    <xf numFmtId="0" fontId="34" fillId="0" borderId="51" xfId="8" applyFont="1" applyBorder="1" applyAlignment="1">
      <alignment horizontal="center" wrapText="1"/>
    </xf>
    <xf numFmtId="0" fontId="34" fillId="0" borderId="52" xfId="8" applyFont="1" applyBorder="1" applyAlignment="1">
      <alignment horizontal="center" wrapText="1"/>
    </xf>
    <xf numFmtId="0" fontId="85" fillId="6" borderId="85" xfId="8" applyFont="1" applyFill="1" applyBorder="1" applyAlignment="1">
      <alignment horizontal="center" vertical="center" wrapText="1"/>
    </xf>
    <xf numFmtId="0" fontId="85" fillId="6" borderId="74" xfId="8" applyFont="1" applyFill="1" applyBorder="1" applyAlignment="1">
      <alignment horizontal="center" vertical="center" wrapText="1"/>
    </xf>
    <xf numFmtId="0" fontId="85" fillId="6" borderId="43" xfId="8" applyFont="1" applyFill="1" applyBorder="1" applyAlignment="1">
      <alignment horizontal="center" vertical="center" wrapText="1"/>
    </xf>
    <xf numFmtId="0" fontId="85" fillId="6" borderId="84" xfId="8" applyFont="1" applyFill="1" applyBorder="1" applyAlignment="1">
      <alignment horizontal="center" vertical="center" wrapText="1"/>
    </xf>
    <xf numFmtId="0" fontId="85" fillId="6" borderId="52" xfId="8" applyFont="1" applyFill="1" applyBorder="1" applyAlignment="1">
      <alignment horizontal="center" vertical="center" wrapText="1"/>
    </xf>
    <xf numFmtId="0" fontId="85" fillId="6" borderId="83" xfId="8" applyFont="1" applyFill="1" applyBorder="1" applyAlignment="1">
      <alignment horizontal="center" vertical="center" wrapText="1"/>
    </xf>
    <xf numFmtId="0" fontId="34" fillId="6" borderId="22" xfId="8" applyFont="1" applyFill="1" applyBorder="1" applyAlignment="1">
      <alignment horizontal="center" vertical="center"/>
    </xf>
    <xf numFmtId="0" fontId="34" fillId="6" borderId="23" xfId="8" applyFont="1" applyFill="1" applyBorder="1" applyAlignment="1">
      <alignment horizontal="center" vertical="center"/>
    </xf>
    <xf numFmtId="0" fontId="36" fillId="6" borderId="85" xfId="8" applyFont="1" applyFill="1" applyBorder="1" applyAlignment="1">
      <alignment horizontal="center" vertical="center" wrapText="1"/>
    </xf>
    <xf numFmtId="0" fontId="36" fillId="6" borderId="74" xfId="8" applyFont="1" applyFill="1" applyBorder="1" applyAlignment="1">
      <alignment horizontal="center" vertical="center" wrapText="1"/>
    </xf>
    <xf numFmtId="0" fontId="36" fillId="6" borderId="43" xfId="8" applyFont="1" applyFill="1" applyBorder="1" applyAlignment="1">
      <alignment horizontal="center" vertical="center" wrapText="1"/>
    </xf>
    <xf numFmtId="0" fontId="36" fillId="6" borderId="84" xfId="8" applyFont="1" applyFill="1" applyBorder="1" applyAlignment="1">
      <alignment horizontal="center" vertical="center" wrapText="1"/>
    </xf>
    <xf numFmtId="0" fontId="36" fillId="6" borderId="52" xfId="8" applyFont="1" applyFill="1" applyBorder="1" applyAlignment="1">
      <alignment horizontal="center" vertical="center" wrapText="1"/>
    </xf>
    <xf numFmtId="0" fontId="36" fillId="6" borderId="83" xfId="8" applyFont="1" applyFill="1" applyBorder="1" applyAlignment="1">
      <alignment horizontal="center" vertical="center" wrapText="1"/>
    </xf>
    <xf numFmtId="0" fontId="46" fillId="0" borderId="0" xfId="8" applyFont="1" applyAlignment="1">
      <alignment horizontal="right" vertical="center"/>
    </xf>
    <xf numFmtId="0" fontId="51" fillId="13" borderId="0" xfId="8" applyFont="1" applyFill="1" applyAlignment="1">
      <alignment horizontal="left" vertical="center"/>
    </xf>
    <xf numFmtId="0" fontId="51" fillId="13" borderId="50" xfId="8" applyFont="1" applyFill="1" applyBorder="1" applyAlignment="1">
      <alignment horizontal="left" vertical="center"/>
    </xf>
    <xf numFmtId="0" fontId="51" fillId="0" borderId="0" xfId="8" applyFont="1" applyAlignment="1">
      <alignment horizontal="left" vertical="center"/>
    </xf>
    <xf numFmtId="0" fontId="34" fillId="0" borderId="0" xfId="8" applyFont="1" applyAlignment="1">
      <alignment horizontal="center" vertical="center"/>
    </xf>
    <xf numFmtId="0" fontId="34" fillId="6" borderId="7" xfId="8" applyFont="1" applyFill="1" applyBorder="1" applyAlignment="1">
      <alignment horizontal="center" vertical="center" wrapText="1"/>
    </xf>
    <xf numFmtId="0" fontId="34" fillId="6" borderId="7" xfId="8" applyFont="1" applyFill="1" applyBorder="1" applyAlignment="1">
      <alignment horizontal="center" vertical="center"/>
    </xf>
    <xf numFmtId="0" fontId="34" fillId="6" borderId="9" xfId="8" applyFont="1" applyFill="1" applyBorder="1" applyAlignment="1">
      <alignment horizontal="center" vertical="center"/>
    </xf>
    <xf numFmtId="0" fontId="34" fillId="0" borderId="0" xfId="8" applyFont="1" applyAlignment="1">
      <alignment horizontal="center" vertical="center" wrapText="1"/>
    </xf>
    <xf numFmtId="0" fontId="36" fillId="0" borderId="0" xfId="8" applyFont="1" applyAlignment="1">
      <alignment horizontal="center" vertical="center" wrapText="1"/>
    </xf>
    <xf numFmtId="0" fontId="26" fillId="0" borderId="49" xfId="8" applyFont="1" applyBorder="1" applyAlignment="1">
      <alignment horizontal="center" vertical="center"/>
    </xf>
    <xf numFmtId="0" fontId="26" fillId="0" borderId="0" xfId="8" applyFont="1" applyAlignment="1">
      <alignment horizontal="center" vertical="center"/>
    </xf>
    <xf numFmtId="15" fontId="97" fillId="14" borderId="0" xfId="8" applyNumberFormat="1" applyFont="1" applyFill="1" applyAlignment="1" applyProtection="1">
      <alignment horizontal="center" vertical="center" wrapText="1"/>
      <protection locked="0"/>
    </xf>
    <xf numFmtId="0" fontId="19" fillId="6" borderId="0" xfId="8" applyFont="1" applyFill="1" applyAlignment="1">
      <alignment horizontal="center" vertical="center" wrapText="1"/>
    </xf>
    <xf numFmtId="15" fontId="19" fillId="14" borderId="0" xfId="8" applyNumberFormat="1" applyFont="1" applyFill="1" applyAlignment="1" applyProtection="1">
      <alignment horizontal="center" vertical="center" wrapText="1"/>
      <protection locked="0"/>
    </xf>
    <xf numFmtId="0" fontId="19" fillId="0" borderId="0" xfId="8" applyFont="1" applyAlignment="1">
      <alignment horizontal="center" vertical="center"/>
    </xf>
    <xf numFmtId="0" fontId="19" fillId="14" borderId="0" xfId="8" applyFont="1" applyFill="1" applyAlignment="1" applyProtection="1">
      <alignment horizontal="center" vertical="center"/>
      <protection locked="0"/>
    </xf>
    <xf numFmtId="0" fontId="19" fillId="14" borderId="50" xfId="8" applyFont="1" applyFill="1" applyBorder="1" applyAlignment="1" applyProtection="1">
      <alignment horizontal="center" vertical="center"/>
      <protection locked="0"/>
    </xf>
    <xf numFmtId="0" fontId="51" fillId="13" borderId="0" xfId="8" applyFont="1" applyFill="1" applyAlignment="1">
      <alignment horizontal="left" vertical="center" wrapText="1"/>
    </xf>
    <xf numFmtId="0" fontId="51" fillId="13" borderId="50" xfId="8" applyFont="1" applyFill="1" applyBorder="1" applyAlignment="1">
      <alignment horizontal="left" vertical="center" wrapText="1"/>
    </xf>
    <xf numFmtId="0" fontId="51" fillId="0" borderId="0" xfId="8" applyFont="1" applyAlignment="1">
      <alignment horizontal="left" vertical="center" wrapText="1"/>
    </xf>
    <xf numFmtId="0" fontId="26" fillId="13" borderId="1" xfId="8" applyFont="1" applyFill="1" applyBorder="1" applyAlignment="1">
      <alignment horizontal="center" vertical="center" wrapText="1"/>
    </xf>
    <xf numFmtId="0" fontId="26" fillId="13" borderId="2" xfId="8" applyFont="1" applyFill="1" applyBorder="1" applyAlignment="1">
      <alignment horizontal="center" vertical="center" wrapText="1"/>
    </xf>
    <xf numFmtId="0" fontId="26" fillId="0" borderId="2" xfId="8" applyFont="1" applyBorder="1" applyAlignment="1" applyProtection="1">
      <alignment horizontal="center" vertical="center" wrapText="1"/>
      <protection locked="0"/>
    </xf>
    <xf numFmtId="0" fontId="19" fillId="13" borderId="73" xfId="8" applyFont="1" applyFill="1" applyBorder="1" applyAlignment="1">
      <alignment horizontal="center" vertical="center"/>
    </xf>
    <xf numFmtId="0" fontId="19" fillId="13" borderId="74" xfId="8" applyFont="1" applyFill="1" applyBorder="1" applyAlignment="1">
      <alignment horizontal="center" vertical="center"/>
    </xf>
    <xf numFmtId="0" fontId="19" fillId="13" borderId="75" xfId="8" applyFont="1" applyFill="1" applyBorder="1" applyAlignment="1">
      <alignment horizontal="center" vertical="center"/>
    </xf>
    <xf numFmtId="0" fontId="19" fillId="13" borderId="51" xfId="8" applyFont="1" applyFill="1" applyBorder="1" applyAlignment="1">
      <alignment horizontal="center" vertical="center"/>
    </xf>
    <xf numFmtId="0" fontId="19" fillId="13" borderId="52" xfId="8" applyFont="1" applyFill="1" applyBorder="1" applyAlignment="1">
      <alignment horizontal="center" vertical="center"/>
    </xf>
    <xf numFmtId="0" fontId="19" fillId="13" borderId="53" xfId="8" applyFont="1" applyFill="1" applyBorder="1" applyAlignment="1">
      <alignment horizontal="center" vertical="center"/>
    </xf>
    <xf numFmtId="0" fontId="70" fillId="13" borderId="42" xfId="8" applyFont="1" applyFill="1" applyBorder="1" applyAlignment="1">
      <alignment horizontal="center" vertical="center"/>
    </xf>
    <xf numFmtId="0" fontId="70" fillId="13" borderId="58" xfId="8" applyFont="1" applyFill="1" applyBorder="1" applyAlignment="1">
      <alignment horizontal="center" vertical="center"/>
    </xf>
    <xf numFmtId="0" fontId="19" fillId="13" borderId="60" xfId="8" applyFont="1" applyFill="1" applyBorder="1" applyAlignment="1">
      <alignment horizontal="center" vertical="center"/>
    </xf>
    <xf numFmtId="0" fontId="19" fillId="13" borderId="39" xfId="8" applyFont="1" applyFill="1" applyBorder="1" applyAlignment="1">
      <alignment horizontal="center" vertical="center"/>
    </xf>
    <xf numFmtId="0" fontId="70" fillId="13" borderId="45" xfId="8" applyFont="1" applyFill="1" applyBorder="1" applyAlignment="1">
      <alignment horizontal="center" vertical="center" wrapText="1"/>
    </xf>
    <xf numFmtId="0" fontId="70" fillId="13" borderId="57" xfId="8" applyFont="1" applyFill="1" applyBorder="1" applyAlignment="1">
      <alignment horizontal="center" vertical="center" wrapText="1"/>
    </xf>
    <xf numFmtId="0" fontId="70" fillId="13" borderId="20" xfId="8" applyFont="1" applyFill="1" applyBorder="1" applyAlignment="1">
      <alignment horizontal="center" vertical="center"/>
    </xf>
    <xf numFmtId="0" fontId="70" fillId="13" borderId="47" xfId="8" applyFont="1" applyFill="1" applyBorder="1" applyAlignment="1">
      <alignment horizontal="center" vertical="center"/>
    </xf>
    <xf numFmtId="0" fontId="70" fillId="13" borderId="24" xfId="8" applyFont="1" applyFill="1" applyBorder="1" applyAlignment="1">
      <alignment horizontal="center" vertical="center"/>
    </xf>
    <xf numFmtId="0" fontId="17" fillId="0" borderId="0" xfId="8" applyAlignment="1" applyProtection="1">
      <alignment horizontal="center" vertical="center"/>
      <protection locked="0"/>
    </xf>
    <xf numFmtId="0" fontId="82" fillId="12" borderId="51" xfId="8" applyFont="1" applyFill="1" applyBorder="1" applyAlignment="1">
      <alignment horizontal="center" vertical="center"/>
    </xf>
    <xf numFmtId="0" fontId="82" fillId="12" borderId="52" xfId="8" applyFont="1" applyFill="1" applyBorder="1" applyAlignment="1">
      <alignment horizontal="center" vertical="center"/>
    </xf>
    <xf numFmtId="0" fontId="82" fillId="12" borderId="53" xfId="8" applyFont="1" applyFill="1" applyBorder="1" applyAlignment="1">
      <alignment horizontal="center" vertical="center"/>
    </xf>
    <xf numFmtId="0" fontId="82" fillId="0" borderId="0" xfId="8" applyFont="1" applyAlignment="1">
      <alignment horizontal="center" vertical="center"/>
    </xf>
    <xf numFmtId="0" fontId="19" fillId="0" borderId="0" xfId="8" applyFont="1" applyAlignment="1">
      <alignment horizontal="center" vertical="center" wrapText="1"/>
    </xf>
    <xf numFmtId="15" fontId="19" fillId="0" borderId="0" xfId="8" applyNumberFormat="1" applyFont="1" applyAlignment="1" applyProtection="1">
      <alignment horizontal="center" vertical="center" wrapText="1"/>
      <protection locked="0"/>
    </xf>
    <xf numFmtId="0" fontId="17" fillId="14" borderId="0" xfId="8" applyFill="1" applyAlignment="1" applyProtection="1">
      <alignment horizontal="center" vertical="center"/>
      <protection locked="0"/>
    </xf>
    <xf numFmtId="0" fontId="17" fillId="14" borderId="50" xfId="8" applyFill="1" applyBorder="1" applyAlignment="1" applyProtection="1">
      <alignment horizontal="center" vertical="center"/>
      <protection locked="0"/>
    </xf>
    <xf numFmtId="0" fontId="53" fillId="13" borderId="73" xfId="8" applyFont="1" applyFill="1" applyBorder="1" applyAlignment="1">
      <alignment horizontal="center" vertical="center" textRotation="90" wrapText="1"/>
    </xf>
    <xf numFmtId="0" fontId="53" fillId="13" borderId="74" xfId="8" applyFont="1" applyFill="1" applyBorder="1" applyAlignment="1">
      <alignment horizontal="center" vertical="center" textRotation="90" wrapText="1"/>
    </xf>
    <xf numFmtId="0" fontId="53" fillId="13" borderId="75" xfId="8" applyFont="1" applyFill="1" applyBorder="1" applyAlignment="1">
      <alignment horizontal="center" vertical="center" textRotation="90" wrapText="1"/>
    </xf>
    <xf numFmtId="0" fontId="53" fillId="13" borderId="49" xfId="8" applyFont="1" applyFill="1" applyBorder="1" applyAlignment="1">
      <alignment horizontal="center" vertical="center" textRotation="90" wrapText="1"/>
    </xf>
    <xf numFmtId="0" fontId="53" fillId="13" borderId="0" xfId="8" applyFont="1" applyFill="1" applyAlignment="1">
      <alignment horizontal="center" vertical="center" textRotation="90" wrapText="1"/>
    </xf>
    <xf numFmtId="0" fontId="53" fillId="13" borderId="50" xfId="8" applyFont="1" applyFill="1" applyBorder="1" applyAlignment="1">
      <alignment horizontal="center" vertical="center" textRotation="90" wrapText="1"/>
    </xf>
    <xf numFmtId="0" fontId="53" fillId="13" borderId="51" xfId="8" applyFont="1" applyFill="1" applyBorder="1" applyAlignment="1">
      <alignment horizontal="center" vertical="center" textRotation="90" wrapText="1"/>
    </xf>
    <xf numFmtId="0" fontId="53" fillId="13" borderId="52" xfId="8" applyFont="1" applyFill="1" applyBorder="1" applyAlignment="1">
      <alignment horizontal="center" vertical="center" textRotation="90" wrapText="1"/>
    </xf>
    <xf numFmtId="0" fontId="53" fillId="13" borderId="53" xfId="8" applyFont="1" applyFill="1" applyBorder="1" applyAlignment="1">
      <alignment horizontal="center" vertical="center" textRotation="90" wrapText="1"/>
    </xf>
    <xf numFmtId="0" fontId="56" fillId="7" borderId="20" xfId="8" applyFont="1" applyFill="1" applyBorder="1" applyAlignment="1">
      <alignment horizontal="center" vertical="center" wrapText="1"/>
    </xf>
    <xf numFmtId="0" fontId="56" fillId="7" borderId="47" xfId="8" applyFont="1" applyFill="1" applyBorder="1" applyAlignment="1">
      <alignment horizontal="center" vertical="center" wrapText="1"/>
    </xf>
    <xf numFmtId="0" fontId="56" fillId="7" borderId="24" xfId="8" applyFont="1" applyFill="1" applyBorder="1" applyAlignment="1">
      <alignment horizontal="center" vertical="center" wrapText="1"/>
    </xf>
    <xf numFmtId="0" fontId="21" fillId="0" borderId="26" xfId="8" applyFont="1" applyBorder="1" applyAlignment="1">
      <alignment horizontal="left" vertical="center" wrapText="1"/>
    </xf>
    <xf numFmtId="0" fontId="21" fillId="0" borderId="27" xfId="8" applyFont="1" applyBorder="1" applyAlignment="1">
      <alignment horizontal="left" vertical="center" wrapText="1"/>
    </xf>
    <xf numFmtId="0" fontId="52" fillId="0" borderId="26" xfId="8" applyFont="1" applyBorder="1" applyAlignment="1" applyProtection="1">
      <alignment horizontal="justify" vertical="center" wrapText="1"/>
      <protection locked="0"/>
    </xf>
    <xf numFmtId="0" fontId="52" fillId="0" borderId="55" xfId="8" applyFont="1" applyBorder="1" applyAlignment="1" applyProtection="1">
      <alignment horizontal="justify" vertical="center" wrapText="1"/>
      <protection locked="0"/>
    </xf>
    <xf numFmtId="0" fontId="52" fillId="0" borderId="27" xfId="8" applyFont="1" applyBorder="1" applyAlignment="1" applyProtection="1">
      <alignment horizontal="justify" vertical="center" wrapText="1"/>
      <protection locked="0"/>
    </xf>
    <xf numFmtId="0" fontId="70" fillId="0" borderId="0" xfId="8" applyFont="1" applyAlignment="1">
      <alignment horizontal="center" vertical="center"/>
    </xf>
    <xf numFmtId="0" fontId="70" fillId="0" borderId="0" xfId="8" applyFont="1" applyAlignment="1">
      <alignment horizontal="center" vertical="center" wrapText="1"/>
    </xf>
    <xf numFmtId="0" fontId="21" fillId="0" borderId="0" xfId="8" applyFont="1" applyAlignment="1">
      <alignment horizontal="left" vertical="center" wrapText="1"/>
    </xf>
    <xf numFmtId="0" fontId="21" fillId="0" borderId="0" xfId="8" applyFont="1" applyAlignment="1" applyProtection="1">
      <alignment horizontal="justify" vertical="center" wrapText="1"/>
      <protection locked="0"/>
    </xf>
    <xf numFmtId="0" fontId="18" fillId="0" borderId="26" xfId="8" applyFont="1" applyBorder="1" applyAlignment="1" applyProtection="1">
      <alignment horizontal="center" vertical="center" wrapText="1"/>
      <protection locked="0"/>
    </xf>
    <xf numFmtId="0" fontId="18" fillId="0" borderId="55" xfId="8" applyFont="1" applyBorder="1" applyAlignment="1" applyProtection="1">
      <alignment horizontal="center" vertical="center" wrapText="1"/>
      <protection locked="0"/>
    </xf>
    <xf numFmtId="0" fontId="18" fillId="0" borderId="27" xfId="8" applyFont="1" applyBorder="1" applyAlignment="1" applyProtection="1">
      <alignment horizontal="center" vertical="center" wrapText="1"/>
      <protection locked="0"/>
    </xf>
    <xf numFmtId="0" fontId="25" fillId="7" borderId="87" xfId="8" applyFont="1" applyFill="1" applyBorder="1" applyAlignment="1">
      <alignment horizontal="left" vertical="center" wrapText="1"/>
    </xf>
    <xf numFmtId="0" fontId="25" fillId="7" borderId="88" xfId="8" applyFont="1" applyFill="1" applyBorder="1" applyAlignment="1">
      <alignment horizontal="left" vertical="center" wrapText="1"/>
    </xf>
    <xf numFmtId="0" fontId="23" fillId="0" borderId="86" xfId="8" applyFont="1" applyBorder="1" applyAlignment="1">
      <alignment horizontal="left" vertical="center" wrapText="1"/>
    </xf>
    <xf numFmtId="0" fontId="23" fillId="0" borderId="87" xfId="8" applyFont="1" applyBorder="1" applyAlignment="1">
      <alignment horizontal="left" vertical="center" wrapText="1"/>
    </xf>
    <xf numFmtId="0" fontId="23" fillId="0" borderId="88" xfId="8" applyFont="1" applyBorder="1" applyAlignment="1">
      <alignment horizontal="left" vertical="center" wrapText="1"/>
    </xf>
    <xf numFmtId="0" fontId="21" fillId="0" borderId="77" xfId="8" applyFont="1" applyBorder="1" applyAlignment="1">
      <alignment horizontal="left" vertical="center" wrapText="1"/>
    </xf>
    <xf numFmtId="0" fontId="21" fillId="0" borderId="78" xfId="8" applyFont="1" applyBorder="1" applyAlignment="1">
      <alignment horizontal="left" vertical="center" wrapText="1"/>
    </xf>
    <xf numFmtId="0" fontId="52" fillId="0" borderId="77" xfId="8" applyFont="1" applyBorder="1" applyAlignment="1" applyProtection="1">
      <alignment horizontal="justify" vertical="center" wrapText="1"/>
      <protection locked="0"/>
    </xf>
    <xf numFmtId="0" fontId="52" fillId="0" borderId="91" xfId="8" applyFont="1" applyBorder="1" applyAlignment="1" applyProtection="1">
      <alignment horizontal="justify" vertical="center" wrapText="1"/>
      <protection locked="0"/>
    </xf>
    <xf numFmtId="0" fontId="52" fillId="0" borderId="78" xfId="8" applyFont="1" applyBorder="1" applyAlignment="1" applyProtection="1">
      <alignment horizontal="justify" vertical="center" wrapText="1"/>
      <protection locked="0"/>
    </xf>
    <xf numFmtId="0" fontId="19" fillId="7" borderId="26" xfId="8" applyFont="1" applyFill="1" applyBorder="1" applyAlignment="1">
      <alignment horizontal="center" vertical="center" wrapText="1"/>
    </xf>
    <xf numFmtId="0" fontId="19" fillId="7" borderId="55" xfId="8" applyFont="1" applyFill="1" applyBorder="1" applyAlignment="1">
      <alignment horizontal="center" vertical="center" wrapText="1"/>
    </xf>
    <xf numFmtId="0" fontId="19" fillId="7" borderId="27" xfId="8" applyFont="1" applyFill="1" applyBorder="1" applyAlignment="1">
      <alignment horizontal="center" vertical="center" wrapText="1"/>
    </xf>
    <xf numFmtId="0" fontId="25" fillId="0" borderId="0" xfId="8" applyFont="1" applyAlignment="1">
      <alignment horizontal="right" vertical="center" wrapText="1"/>
    </xf>
    <xf numFmtId="0" fontId="25" fillId="0" borderId="0" xfId="8" applyFont="1" applyAlignment="1">
      <alignment horizontal="left" vertical="center" wrapText="1"/>
    </xf>
    <xf numFmtId="0" fontId="23" fillId="0" borderId="0" xfId="8" applyFont="1" applyAlignment="1">
      <alignment horizontal="left" vertical="center" wrapText="1"/>
    </xf>
    <xf numFmtId="0" fontId="25" fillId="7" borderId="86" xfId="8" applyFont="1" applyFill="1" applyBorder="1" applyAlignment="1">
      <alignment horizontal="right" vertical="center" wrapText="1"/>
    </xf>
    <xf numFmtId="0" fontId="25" fillId="7" borderId="87" xfId="8" applyFont="1" applyFill="1" applyBorder="1" applyAlignment="1">
      <alignment horizontal="right" vertical="center" wrapText="1"/>
    </xf>
    <xf numFmtId="0" fontId="19" fillId="7" borderId="20" xfId="8" applyFont="1" applyFill="1" applyBorder="1" applyAlignment="1">
      <alignment horizontal="center" vertical="center" wrapText="1"/>
    </xf>
    <xf numFmtId="0" fontId="19" fillId="7" borderId="47" xfId="8" applyFont="1" applyFill="1" applyBorder="1" applyAlignment="1">
      <alignment horizontal="center" vertical="center" wrapText="1"/>
    </xf>
    <xf numFmtId="0" fontId="19" fillId="7" borderId="24" xfId="8" applyFont="1" applyFill="1" applyBorder="1" applyAlignment="1">
      <alignment horizontal="center" vertical="center" wrapText="1"/>
    </xf>
    <xf numFmtId="0" fontId="25" fillId="0" borderId="0" xfId="8" applyFont="1" applyAlignment="1">
      <alignment horizontal="center" vertical="center" wrapText="1"/>
    </xf>
    <xf numFmtId="0" fontId="25" fillId="7" borderId="87" xfId="8" applyFont="1" applyFill="1" applyBorder="1" applyAlignment="1">
      <alignment horizontal="center" vertical="center" wrapText="1"/>
    </xf>
    <xf numFmtId="0" fontId="25" fillId="7" borderId="88" xfId="8" applyFont="1" applyFill="1" applyBorder="1" applyAlignment="1">
      <alignment horizontal="center" vertical="center" wrapText="1"/>
    </xf>
    <xf numFmtId="0" fontId="21" fillId="0" borderId="55" xfId="8" applyFont="1" applyBorder="1" applyAlignment="1">
      <alignment horizontal="left" vertical="center" wrapText="1"/>
    </xf>
    <xf numFmtId="3" fontId="22" fillId="0" borderId="26" xfId="8" applyNumberFormat="1" applyFont="1" applyBorder="1" applyAlignment="1" applyProtection="1">
      <alignment horizontal="center" vertical="center" wrapText="1"/>
      <protection locked="0"/>
    </xf>
    <xf numFmtId="3" fontId="22" fillId="0" borderId="55" xfId="8" applyNumberFormat="1" applyFont="1" applyBorder="1" applyAlignment="1" applyProtection="1">
      <alignment horizontal="center" vertical="center" wrapText="1"/>
      <protection locked="0"/>
    </xf>
    <xf numFmtId="3" fontId="22" fillId="0" borderId="27" xfId="8" applyNumberFormat="1" applyFont="1" applyBorder="1" applyAlignment="1" applyProtection="1">
      <alignment horizontal="center" vertical="center" wrapText="1"/>
      <protection locked="0"/>
    </xf>
    <xf numFmtId="0" fontId="25" fillId="7" borderId="104" xfId="8" applyFont="1" applyFill="1" applyBorder="1" applyAlignment="1">
      <alignment horizontal="right" vertical="center" wrapText="1"/>
    </xf>
    <xf numFmtId="0" fontId="25" fillId="7" borderId="104" xfId="8" applyFont="1" applyFill="1" applyBorder="1" applyAlignment="1">
      <alignment horizontal="center" vertical="center" wrapText="1"/>
    </xf>
    <xf numFmtId="0" fontId="25" fillId="7" borderId="105" xfId="8" applyFont="1" applyFill="1" applyBorder="1" applyAlignment="1">
      <alignment horizontal="center" vertical="center" wrapText="1"/>
    </xf>
    <xf numFmtId="0" fontId="23" fillId="0" borderId="106" xfId="8" applyFont="1" applyBorder="1" applyAlignment="1">
      <alignment horizontal="left" vertical="center" wrapText="1"/>
    </xf>
    <xf numFmtId="0" fontId="23" fillId="0" borderId="104" xfId="8" applyFont="1" applyBorder="1" applyAlignment="1">
      <alignment horizontal="left" vertical="center" wrapText="1"/>
    </xf>
    <xf numFmtId="0" fontId="23" fillId="0" borderId="105" xfId="8" applyFont="1" applyBorder="1" applyAlignment="1">
      <alignment horizontal="left" vertical="center" wrapText="1"/>
    </xf>
    <xf numFmtId="0" fontId="21" fillId="0" borderId="91" xfId="8" applyFont="1" applyBorder="1" applyAlignment="1">
      <alignment horizontal="left" vertical="center" wrapText="1"/>
    </xf>
    <xf numFmtId="0" fontId="25" fillId="7" borderId="13" xfId="8" applyFont="1" applyFill="1" applyBorder="1" applyAlignment="1">
      <alignment horizontal="right" vertical="center" wrapText="1"/>
    </xf>
    <xf numFmtId="0" fontId="25" fillId="7" borderId="16" xfId="8" applyFont="1" applyFill="1" applyBorder="1" applyAlignment="1">
      <alignment horizontal="right" vertical="center" wrapText="1"/>
    </xf>
    <xf numFmtId="0" fontId="25" fillId="7" borderId="16" xfId="8" applyFont="1" applyFill="1" applyBorder="1" applyAlignment="1">
      <alignment horizontal="left" vertical="center" wrapText="1"/>
    </xf>
    <xf numFmtId="0" fontId="25" fillId="7" borderId="35" xfId="8" applyFont="1" applyFill="1" applyBorder="1" applyAlignment="1">
      <alignment horizontal="left" vertical="center" wrapText="1"/>
    </xf>
    <xf numFmtId="0" fontId="23" fillId="0" borderId="13" xfId="8" applyFont="1" applyBorder="1" applyAlignment="1">
      <alignment horizontal="left" vertical="center" wrapText="1"/>
    </xf>
    <xf numFmtId="0" fontId="23" fillId="0" borderId="16" xfId="8" applyFont="1" applyBorder="1" applyAlignment="1">
      <alignment horizontal="left" vertical="center" wrapText="1"/>
    </xf>
    <xf numFmtId="0" fontId="23" fillId="0" borderId="35" xfId="8" applyFont="1" applyBorder="1" applyAlignment="1">
      <alignment horizontal="left" vertical="center" wrapText="1"/>
    </xf>
    <xf numFmtId="0" fontId="25" fillId="7" borderId="92" xfId="8" applyFont="1" applyFill="1" applyBorder="1" applyAlignment="1">
      <alignment horizontal="right" vertical="center" wrapText="1"/>
    </xf>
    <xf numFmtId="0" fontId="25" fillId="7" borderId="89" xfId="8" applyFont="1" applyFill="1" applyBorder="1" applyAlignment="1">
      <alignment horizontal="right" vertical="center" wrapText="1"/>
    </xf>
    <xf numFmtId="0" fontId="25" fillId="7" borderId="89" xfId="8" applyFont="1" applyFill="1" applyBorder="1" applyAlignment="1">
      <alignment horizontal="left" vertical="center" wrapText="1"/>
    </xf>
    <xf numFmtId="0" fontId="25" fillId="7" borderId="90" xfId="8" applyFont="1" applyFill="1" applyBorder="1" applyAlignment="1">
      <alignment horizontal="left" vertical="center" wrapText="1"/>
    </xf>
    <xf numFmtId="0" fontId="17" fillId="7" borderId="13" xfId="8" applyFill="1" applyBorder="1" applyAlignment="1">
      <alignment horizontal="center"/>
    </xf>
    <xf numFmtId="0" fontId="17" fillId="7" borderId="16" xfId="8" applyFill="1" applyBorder="1" applyAlignment="1">
      <alignment horizontal="center"/>
    </xf>
    <xf numFmtId="0" fontId="25" fillId="7" borderId="16" xfId="8" applyFont="1" applyFill="1" applyBorder="1" applyAlignment="1">
      <alignment horizontal="center" vertical="center" wrapText="1"/>
    </xf>
    <xf numFmtId="0" fontId="17" fillId="0" borderId="87" xfId="8" applyBorder="1"/>
    <xf numFmtId="0" fontId="17" fillId="0" borderId="88" xfId="8" applyBorder="1"/>
    <xf numFmtId="0" fontId="17" fillId="0" borderId="0" xfId="8" applyAlignment="1">
      <alignment horizontal="center" vertical="center" textRotation="90"/>
    </xf>
    <xf numFmtId="0" fontId="18" fillId="2" borderId="42" xfId="8" applyFont="1" applyFill="1" applyBorder="1" applyAlignment="1">
      <alignment horizontal="center" vertical="center" wrapText="1"/>
    </xf>
    <xf numFmtId="0" fontId="18" fillId="2" borderId="44" xfId="8" applyFont="1" applyFill="1" applyBorder="1" applyAlignment="1">
      <alignment horizontal="center" vertical="center" wrapText="1"/>
    </xf>
    <xf numFmtId="0" fontId="18" fillId="2" borderId="45" xfId="8" applyFont="1" applyFill="1" applyBorder="1" applyAlignment="1">
      <alignment horizontal="center" vertical="center" wrapText="1"/>
    </xf>
    <xf numFmtId="0" fontId="48" fillId="0" borderId="80" xfId="8" applyFont="1" applyBorder="1" applyAlignment="1">
      <alignment horizontal="center" wrapText="1"/>
    </xf>
    <xf numFmtId="0" fontId="48" fillId="0" borderId="48" xfId="8" applyFont="1" applyBorder="1" applyAlignment="1">
      <alignment horizontal="center" wrapText="1"/>
    </xf>
    <xf numFmtId="0" fontId="47" fillId="0" borderId="67" xfId="8" applyFont="1" applyBorder="1" applyAlignment="1">
      <alignment horizontal="center" vertical="center" wrapText="1"/>
    </xf>
    <xf numFmtId="0" fontId="47" fillId="0" borderId="50" xfId="8" applyFont="1" applyBorder="1" applyAlignment="1">
      <alignment horizontal="center" vertical="center" wrapText="1"/>
    </xf>
    <xf numFmtId="0" fontId="47" fillId="0" borderId="72" xfId="8" applyFont="1" applyBorder="1" applyAlignment="1">
      <alignment horizontal="center" vertical="center" wrapText="1"/>
    </xf>
    <xf numFmtId="0" fontId="47" fillId="0" borderId="79" xfId="8" applyFont="1" applyBorder="1" applyAlignment="1">
      <alignment horizontal="center" vertical="center" wrapText="1"/>
    </xf>
    <xf numFmtId="0" fontId="49" fillId="13" borderId="0" xfId="8" applyFont="1" applyFill="1" applyAlignment="1">
      <alignment horizontal="left" vertical="center"/>
    </xf>
    <xf numFmtId="0" fontId="49" fillId="13" borderId="50" xfId="8" applyFont="1" applyFill="1" applyBorder="1" applyAlignment="1">
      <alignment horizontal="left" vertical="center"/>
    </xf>
    <xf numFmtId="0" fontId="75" fillId="13" borderId="0" xfId="8" applyFont="1" applyFill="1" applyAlignment="1">
      <alignment horizontal="left"/>
    </xf>
    <xf numFmtId="0" fontId="75" fillId="13" borderId="50" xfId="8" applyFont="1" applyFill="1" applyBorder="1" applyAlignment="1">
      <alignment horizontal="left"/>
    </xf>
    <xf numFmtId="15" fontId="75" fillId="13" borderId="0" xfId="8" applyNumberFormat="1" applyFont="1" applyFill="1" applyAlignment="1">
      <alignment horizontal="center" vertical="center"/>
    </xf>
    <xf numFmtId="0" fontId="75" fillId="13" borderId="0" xfId="8" applyFont="1" applyFill="1" applyAlignment="1">
      <alignment horizontal="center" vertical="center"/>
    </xf>
    <xf numFmtId="0" fontId="67" fillId="6" borderId="0" xfId="8" applyFont="1" applyFill="1" applyAlignment="1">
      <alignment horizontal="right" vertical="center"/>
    </xf>
    <xf numFmtId="15" fontId="75" fillId="13" borderId="0" xfId="8" applyNumberFormat="1" applyFont="1" applyFill="1" applyAlignment="1">
      <alignment horizontal="center"/>
    </xf>
    <xf numFmtId="0" fontId="71" fillId="13" borderId="0" xfId="8" applyFont="1" applyFill="1" applyAlignment="1">
      <alignment horizontal="center"/>
    </xf>
    <xf numFmtId="0" fontId="71" fillId="13" borderId="50" xfId="8" applyFont="1" applyFill="1" applyBorder="1" applyAlignment="1">
      <alignment horizontal="center"/>
    </xf>
    <xf numFmtId="181" fontId="49" fillId="13" borderId="0" xfId="8" applyNumberFormat="1" applyFont="1" applyFill="1" applyAlignment="1">
      <alignment horizontal="center" vertical="center"/>
    </xf>
    <xf numFmtId="0" fontId="46" fillId="0" borderId="0" xfId="8" applyFont="1" applyAlignment="1">
      <alignment horizontal="right" vertical="center" wrapText="1"/>
    </xf>
    <xf numFmtId="0" fontId="67" fillId="6" borderId="0" xfId="8" applyFont="1" applyFill="1" applyAlignment="1">
      <alignment horizontal="right" vertical="center" wrapText="1"/>
    </xf>
    <xf numFmtId="0" fontId="46" fillId="0" borderId="85" xfId="8" applyFont="1" applyBorder="1" applyAlignment="1">
      <alignment horizontal="center" vertical="center" wrapText="1"/>
    </xf>
    <xf numFmtId="0" fontId="46" fillId="0" borderId="74" xfId="8" applyFont="1" applyBorder="1" applyAlignment="1">
      <alignment horizontal="center" vertical="center" wrapText="1"/>
    </xf>
    <xf numFmtId="0" fontId="46" fillId="0" borderId="43" xfId="8" applyFont="1" applyBorder="1" applyAlignment="1">
      <alignment horizontal="center" vertical="center" wrapText="1"/>
    </xf>
    <xf numFmtId="0" fontId="46" fillId="0" borderId="67" xfId="8" applyFont="1" applyBorder="1" applyAlignment="1">
      <alignment horizontal="center" vertical="center" wrapText="1"/>
    </xf>
    <xf numFmtId="0" fontId="46" fillId="0" borderId="0" xfId="8" applyFont="1" applyAlignment="1">
      <alignment horizontal="center" vertical="center" wrapText="1"/>
    </xf>
    <xf numFmtId="0" fontId="46" fillId="0" borderId="68" xfId="8" applyFont="1" applyBorder="1" applyAlignment="1">
      <alignment horizontal="center" vertical="center" wrapText="1"/>
    </xf>
    <xf numFmtId="0" fontId="46" fillId="0" borderId="72" xfId="8" applyFont="1" applyBorder="1" applyAlignment="1">
      <alignment horizontal="center" vertical="center" wrapText="1"/>
    </xf>
    <xf numFmtId="0" fontId="46" fillId="0" borderId="18" xfId="8" applyFont="1" applyBorder="1" applyAlignment="1">
      <alignment horizontal="center" vertical="center" wrapText="1"/>
    </xf>
    <xf numFmtId="0" fontId="46" fillId="0" borderId="62" xfId="8" applyFont="1" applyBorder="1" applyAlignment="1">
      <alignment horizontal="center" vertical="center" wrapText="1"/>
    </xf>
    <xf numFmtId="0" fontId="47" fillId="0" borderId="85" xfId="8" applyFont="1" applyBorder="1" applyAlignment="1">
      <alignment horizontal="center" vertical="center"/>
    </xf>
    <xf numFmtId="0" fontId="47" fillId="0" borderId="75" xfId="8" applyFont="1" applyBorder="1" applyAlignment="1">
      <alignment horizontal="center" vertical="center"/>
    </xf>
    <xf numFmtId="0" fontId="47" fillId="0" borderId="72" xfId="8" applyFont="1" applyBorder="1" applyAlignment="1">
      <alignment horizontal="center" vertical="center"/>
    </xf>
    <xf numFmtId="0" fontId="47" fillId="0" borderId="79" xfId="8" applyFont="1" applyBorder="1" applyAlignment="1">
      <alignment horizontal="center" vertical="center"/>
    </xf>
    <xf numFmtId="0" fontId="83" fillId="14" borderId="3" xfId="8" applyFont="1" applyFill="1" applyBorder="1" applyAlignment="1">
      <alignment horizontal="center" wrapText="1"/>
    </xf>
    <xf numFmtId="0" fontId="83" fillId="14" borderId="5" xfId="8" applyFont="1" applyFill="1" applyBorder="1" applyAlignment="1">
      <alignment horizontal="center" wrapText="1"/>
    </xf>
    <xf numFmtId="0" fontId="83" fillId="14" borderId="55" xfId="8" applyFont="1" applyFill="1" applyBorder="1" applyAlignment="1">
      <alignment horizontal="center" wrapText="1"/>
    </xf>
    <xf numFmtId="0" fontId="49" fillId="13" borderId="0" xfId="8" applyFont="1" applyFill="1" applyAlignment="1">
      <alignment horizontal="right" vertical="center" wrapText="1"/>
    </xf>
    <xf numFmtId="0" fontId="49" fillId="13" borderId="3" xfId="8" applyFont="1" applyFill="1" applyBorder="1" applyAlignment="1">
      <alignment horizontal="center" vertical="center" wrapText="1"/>
    </xf>
    <xf numFmtId="0" fontId="49" fillId="13" borderId="5" xfId="8" applyFont="1" applyFill="1" applyBorder="1" applyAlignment="1">
      <alignment horizontal="center" vertical="center" wrapText="1"/>
    </xf>
    <xf numFmtId="0" fontId="49" fillId="13" borderId="55" xfId="8" applyFont="1" applyFill="1" applyBorder="1" applyAlignment="1">
      <alignment horizontal="center" vertical="center" wrapText="1"/>
    </xf>
    <xf numFmtId="0" fontId="83" fillId="13" borderId="49" xfId="8" applyFont="1" applyFill="1" applyBorder="1" applyAlignment="1">
      <alignment vertical="center" wrapText="1"/>
    </xf>
    <xf numFmtId="0" fontId="83" fillId="13" borderId="0" xfId="8" applyFont="1" applyFill="1" applyAlignment="1">
      <alignment vertical="center" wrapText="1"/>
    </xf>
    <xf numFmtId="0" fontId="83" fillId="13" borderId="50" xfId="8" applyFont="1" applyFill="1" applyBorder="1" applyAlignment="1">
      <alignment vertical="center" wrapText="1"/>
    </xf>
    <xf numFmtId="0" fontId="49" fillId="0" borderId="49" xfId="8" applyFont="1" applyBorder="1" applyAlignment="1">
      <alignment horizontal="center" vertical="center" wrapText="1"/>
    </xf>
    <xf numFmtId="0" fontId="83" fillId="14" borderId="0" xfId="8" applyFont="1" applyFill="1" applyAlignment="1">
      <alignment horizontal="left" vertical="center" wrapText="1"/>
    </xf>
    <xf numFmtId="0" fontId="83" fillId="14" borderId="50" xfId="8" applyFont="1" applyFill="1" applyBorder="1" applyAlignment="1">
      <alignment horizontal="left" vertical="center" wrapText="1"/>
    </xf>
    <xf numFmtId="0" fontId="77" fillId="15" borderId="51" xfId="8" applyFont="1" applyFill="1" applyBorder="1" applyAlignment="1">
      <alignment horizontal="center" vertical="center"/>
    </xf>
    <xf numFmtId="0" fontId="77" fillId="15" borderId="52" xfId="8" applyFont="1" applyFill="1" applyBorder="1" applyAlignment="1">
      <alignment horizontal="center" vertical="center"/>
    </xf>
    <xf numFmtId="0" fontId="77" fillId="15" borderId="53" xfId="8" applyFont="1" applyFill="1" applyBorder="1" applyAlignment="1">
      <alignment horizontal="center" vertical="center"/>
    </xf>
    <xf numFmtId="0" fontId="18" fillId="13" borderId="42" xfId="8" applyFont="1" applyFill="1" applyBorder="1" applyAlignment="1">
      <alignment horizontal="center" vertical="center" wrapText="1"/>
    </xf>
    <xf numFmtId="0" fontId="18" fillId="13" borderId="80" xfId="8" applyFont="1" applyFill="1" applyBorder="1" applyAlignment="1">
      <alignment horizontal="center" vertical="center" wrapText="1"/>
    </xf>
    <xf numFmtId="0" fontId="18" fillId="13" borderId="48" xfId="8" applyFont="1" applyFill="1" applyBorder="1" applyAlignment="1">
      <alignment horizontal="center" vertical="center" wrapText="1"/>
    </xf>
    <xf numFmtId="0" fontId="18" fillId="13" borderId="44" xfId="8" applyFont="1" applyFill="1" applyBorder="1" applyAlignment="1">
      <alignment horizontal="center" vertical="center" wrapText="1"/>
    </xf>
    <xf numFmtId="0" fontId="18" fillId="13" borderId="69" xfId="8" applyFont="1" applyFill="1" applyBorder="1" applyAlignment="1">
      <alignment horizontal="center" vertical="center" wrapText="1"/>
    </xf>
    <xf numFmtId="0" fontId="18" fillId="13" borderId="70" xfId="8" applyFont="1" applyFill="1" applyBorder="1" applyAlignment="1">
      <alignment horizontal="center" vertical="center" wrapText="1"/>
    </xf>
    <xf numFmtId="0" fontId="18" fillId="13" borderId="85" xfId="8" applyFont="1" applyFill="1" applyBorder="1" applyAlignment="1">
      <alignment horizontal="center" vertical="center" wrapText="1"/>
    </xf>
    <xf numFmtId="0" fontId="18" fillId="13" borderId="67" xfId="8" applyFont="1" applyFill="1" applyBorder="1" applyAlignment="1">
      <alignment horizontal="center" vertical="center" wrapText="1"/>
    </xf>
    <xf numFmtId="0" fontId="18" fillId="13" borderId="72" xfId="8" applyFont="1" applyFill="1" applyBorder="1" applyAlignment="1">
      <alignment horizontal="center" vertical="center" wrapText="1"/>
    </xf>
    <xf numFmtId="0" fontId="19" fillId="13" borderId="22" xfId="8" applyFont="1" applyFill="1" applyBorder="1" applyAlignment="1">
      <alignment horizontal="center" vertical="center"/>
    </xf>
    <xf numFmtId="0" fontId="19" fillId="13" borderId="23" xfId="8" applyFont="1" applyFill="1" applyBorder="1" applyAlignment="1">
      <alignment horizontal="center" vertical="center"/>
    </xf>
    <xf numFmtId="0" fontId="19" fillId="13" borderId="2" xfId="8" applyFont="1" applyFill="1" applyBorder="1" applyAlignment="1">
      <alignment horizontal="center" vertical="center"/>
    </xf>
    <xf numFmtId="0" fontId="18" fillId="13" borderId="4" xfId="8" applyFont="1" applyFill="1" applyBorder="1" applyAlignment="1">
      <alignment horizontal="center" vertical="center" wrapText="1"/>
    </xf>
    <xf numFmtId="174" fontId="52" fillId="0" borderId="2" xfId="8" applyNumberFormat="1" applyFont="1" applyBorder="1" applyAlignment="1">
      <alignment horizontal="center" vertical="center"/>
    </xf>
    <xf numFmtId="174" fontId="52" fillId="14" borderId="2" xfId="8" applyNumberFormat="1" applyFont="1" applyFill="1" applyBorder="1" applyAlignment="1">
      <alignment horizontal="center" vertical="center"/>
    </xf>
    <xf numFmtId="177" fontId="52" fillId="14" borderId="4" xfId="7" applyNumberFormat="1" applyFont="1" applyFill="1" applyBorder="1" applyAlignment="1" applyProtection="1">
      <alignment horizontal="center" vertical="center"/>
    </xf>
    <xf numFmtId="3" fontId="50" fillId="14" borderId="31" xfId="8" applyNumberFormat="1" applyFont="1" applyFill="1" applyBorder="1" applyAlignment="1">
      <alignment horizontal="center" vertical="center" wrapText="1"/>
    </xf>
    <xf numFmtId="0" fontId="50" fillId="14" borderId="80" xfId="8" applyFont="1" applyFill="1" applyBorder="1" applyAlignment="1">
      <alignment horizontal="center" vertical="center" wrapText="1"/>
    </xf>
    <xf numFmtId="0" fontId="50" fillId="14" borderId="48" xfId="8" applyFont="1" applyFill="1" applyBorder="1" applyAlignment="1">
      <alignment horizontal="center" vertical="center" wrapText="1"/>
    </xf>
    <xf numFmtId="0" fontId="52" fillId="14" borderId="11" xfId="8" applyFont="1" applyFill="1" applyBorder="1" applyAlignment="1">
      <alignment horizontal="center" vertical="center"/>
    </xf>
    <xf numFmtId="0" fontId="52" fillId="14" borderId="69" xfId="8" applyFont="1" applyFill="1" applyBorder="1" applyAlignment="1">
      <alignment horizontal="center" vertical="center"/>
    </xf>
    <xf numFmtId="0" fontId="52" fillId="14" borderId="70" xfId="8" applyFont="1" applyFill="1" applyBorder="1" applyAlignment="1">
      <alignment horizontal="center" vertical="center"/>
    </xf>
    <xf numFmtId="2" fontId="52" fillId="14" borderId="11" xfId="8" applyNumberFormat="1" applyFont="1" applyFill="1" applyBorder="1" applyAlignment="1">
      <alignment horizontal="center" vertical="center"/>
    </xf>
    <xf numFmtId="0" fontId="52" fillId="0" borderId="11" xfId="8" applyFont="1" applyBorder="1" applyAlignment="1">
      <alignment horizontal="center" vertical="center"/>
    </xf>
    <xf numFmtId="0" fontId="52" fillId="0" borderId="69" xfId="8" applyFont="1" applyBorder="1" applyAlignment="1">
      <alignment horizontal="center" vertical="center"/>
    </xf>
    <xf numFmtId="0" fontId="52" fillId="0" borderId="70" xfId="8" applyFont="1" applyBorder="1" applyAlignment="1">
      <alignment horizontal="center" vertical="center"/>
    </xf>
    <xf numFmtId="2" fontId="52" fillId="14" borderId="69" xfId="8" applyNumberFormat="1" applyFont="1" applyFill="1" applyBorder="1" applyAlignment="1">
      <alignment horizontal="center" vertical="center"/>
    </xf>
    <xf numFmtId="2" fontId="52" fillId="14" borderId="70" xfId="8" applyNumberFormat="1" applyFont="1" applyFill="1" applyBorder="1" applyAlignment="1">
      <alignment horizontal="center" vertical="center"/>
    </xf>
    <xf numFmtId="174" fontId="52" fillId="0" borderId="7" xfId="8" applyNumberFormat="1" applyFont="1" applyBorder="1" applyAlignment="1">
      <alignment horizontal="center" vertical="center"/>
    </xf>
    <xf numFmtId="174" fontId="52" fillId="0" borderId="11" xfId="8" applyNumberFormat="1" applyFont="1" applyBorder="1" applyAlignment="1">
      <alignment horizontal="center" vertical="center"/>
    </xf>
    <xf numFmtId="174" fontId="52" fillId="0" borderId="69" xfId="8" applyNumberFormat="1" applyFont="1" applyBorder="1" applyAlignment="1">
      <alignment horizontal="center" vertical="center"/>
    </xf>
    <xf numFmtId="174" fontId="52" fillId="0" borderId="70" xfId="8" applyNumberFormat="1" applyFont="1" applyBorder="1" applyAlignment="1">
      <alignment horizontal="center" vertical="center"/>
    </xf>
    <xf numFmtId="174" fontId="52" fillId="0" borderId="81" xfId="8" applyNumberFormat="1" applyFont="1" applyBorder="1" applyAlignment="1">
      <alignment horizontal="center" vertical="center"/>
    </xf>
    <xf numFmtId="0" fontId="17" fillId="6" borderId="73" xfId="8" applyFill="1" applyBorder="1" applyAlignment="1">
      <alignment horizontal="center"/>
    </xf>
    <xf numFmtId="0" fontId="17" fillId="6" borderId="74" xfId="8" applyFill="1" applyBorder="1" applyAlignment="1">
      <alignment horizontal="center"/>
    </xf>
    <xf numFmtId="0" fontId="17" fillId="6" borderId="75" xfId="8" applyFill="1" applyBorder="1" applyAlignment="1">
      <alignment horizontal="center"/>
    </xf>
    <xf numFmtId="0" fontId="17" fillId="6" borderId="49" xfId="8" applyFill="1" applyBorder="1" applyAlignment="1">
      <alignment horizontal="center"/>
    </xf>
    <xf numFmtId="0" fontId="17" fillId="6" borderId="0" xfId="8" applyFill="1" applyAlignment="1">
      <alignment horizontal="center"/>
    </xf>
    <xf numFmtId="0" fontId="17" fillId="6" borderId="50" xfId="8" applyFill="1" applyBorder="1" applyAlignment="1">
      <alignment horizontal="center"/>
    </xf>
    <xf numFmtId="0" fontId="17" fillId="6" borderId="51" xfId="8" applyFill="1" applyBorder="1" applyAlignment="1">
      <alignment horizontal="center"/>
    </xf>
    <xf numFmtId="0" fontId="17" fillId="6" borderId="52" xfId="8" applyFill="1" applyBorder="1" applyAlignment="1">
      <alignment horizontal="center"/>
    </xf>
    <xf numFmtId="0" fontId="17" fillId="6" borderId="53" xfId="8" applyFill="1" applyBorder="1" applyAlignment="1">
      <alignment horizontal="center"/>
    </xf>
    <xf numFmtId="174" fontId="52" fillId="14" borderId="7" xfId="8" applyNumberFormat="1" applyFont="1" applyFill="1" applyBorder="1" applyAlignment="1">
      <alignment horizontal="center" vertical="center"/>
    </xf>
    <xf numFmtId="10" fontId="52" fillId="14" borderId="4" xfId="7" applyNumberFormat="1" applyFont="1" applyFill="1" applyBorder="1" applyAlignment="1" applyProtection="1">
      <alignment horizontal="center" vertical="center"/>
    </xf>
    <xf numFmtId="10" fontId="52" fillId="14" borderId="9" xfId="7" applyNumberFormat="1" applyFont="1" applyFill="1" applyBorder="1" applyAlignment="1" applyProtection="1">
      <alignment horizontal="center" vertical="center"/>
    </xf>
    <xf numFmtId="0" fontId="50" fillId="14" borderId="58" xfId="8" applyFont="1" applyFill="1" applyBorder="1" applyAlignment="1">
      <alignment horizontal="center" vertical="center" wrapText="1"/>
    </xf>
    <xf numFmtId="0" fontId="52" fillId="14" borderId="2" xfId="8" applyFont="1" applyFill="1" applyBorder="1" applyAlignment="1">
      <alignment horizontal="center" vertical="center"/>
    </xf>
    <xf numFmtId="0" fontId="52" fillId="14" borderId="7" xfId="8" applyFont="1" applyFill="1" applyBorder="1" applyAlignment="1">
      <alignment horizontal="center" vertical="center"/>
    </xf>
    <xf numFmtId="2" fontId="52" fillId="14" borderId="2" xfId="8" applyNumberFormat="1" applyFont="1" applyFill="1" applyBorder="1" applyAlignment="1">
      <alignment horizontal="center" vertical="center"/>
    </xf>
    <xf numFmtId="0" fontId="52" fillId="0" borderId="2" xfId="8" applyFont="1" applyBorder="1" applyAlignment="1">
      <alignment horizontal="center" vertical="center"/>
    </xf>
    <xf numFmtId="0" fontId="52" fillId="0" borderId="7" xfId="8" applyFont="1" applyBorder="1" applyAlignment="1">
      <alignment horizontal="center" vertical="center"/>
    </xf>
    <xf numFmtId="0" fontId="73" fillId="14" borderId="97" xfId="8" applyFont="1" applyFill="1" applyBorder="1" applyAlignment="1" applyProtection="1">
      <alignment horizontal="center" vertical="center"/>
      <protection locked="0"/>
    </xf>
    <xf numFmtId="0" fontId="73" fillId="14" borderId="98" xfId="8" applyFont="1" applyFill="1" applyBorder="1" applyAlignment="1" applyProtection="1">
      <alignment horizontal="center" vertical="center"/>
      <protection locked="0"/>
    </xf>
    <xf numFmtId="0" fontId="46" fillId="13" borderId="0" xfId="8" applyFont="1" applyFill="1" applyAlignment="1">
      <alignment horizontal="left" vertical="center" wrapText="1"/>
    </xf>
    <xf numFmtId="0" fontId="46" fillId="13" borderId="50" xfId="8" applyFont="1" applyFill="1" applyBorder="1" applyAlignment="1">
      <alignment horizontal="left" vertical="center" wrapText="1"/>
    </xf>
    <xf numFmtId="0" fontId="46" fillId="0" borderId="0" xfId="8" applyFont="1" applyAlignment="1">
      <alignment horizontal="left" vertical="center" wrapText="1"/>
    </xf>
    <xf numFmtId="0" fontId="46" fillId="0" borderId="50" xfId="8" applyFont="1" applyBorder="1" applyAlignment="1">
      <alignment horizontal="left" vertical="center" wrapText="1"/>
    </xf>
    <xf numFmtId="0" fontId="46" fillId="0" borderId="97" xfId="8" applyFont="1" applyBorder="1" applyAlignment="1" applyProtection="1">
      <alignment horizontal="right" vertical="center"/>
      <protection locked="0"/>
    </xf>
    <xf numFmtId="0" fontId="46" fillId="0" borderId="99" xfId="8" applyFont="1" applyBorder="1" applyAlignment="1" applyProtection="1">
      <alignment horizontal="right" vertical="center"/>
      <protection locked="0"/>
    </xf>
    <xf numFmtId="0" fontId="51" fillId="13" borderId="0" xfId="8" applyFont="1" applyFill="1" applyAlignment="1">
      <alignment horizontal="center" vertical="center" wrapText="1"/>
    </xf>
    <xf numFmtId="0" fontId="77" fillId="12" borderId="94" xfId="8" applyFont="1" applyFill="1" applyBorder="1" applyAlignment="1" applyProtection="1">
      <alignment horizontal="center"/>
      <protection locked="0"/>
    </xf>
    <xf numFmtId="0" fontId="77" fillId="12" borderId="95" xfId="8" applyFont="1" applyFill="1" applyBorder="1" applyAlignment="1" applyProtection="1">
      <alignment horizontal="center"/>
      <protection locked="0"/>
    </xf>
    <xf numFmtId="0" fontId="77" fillId="12" borderId="96" xfId="8" applyFont="1" applyFill="1" applyBorder="1" applyAlignment="1" applyProtection="1">
      <alignment horizontal="center"/>
      <protection locked="0"/>
    </xf>
    <xf numFmtId="3" fontId="52" fillId="14" borderId="80" xfId="8" applyNumberFormat="1" applyFont="1" applyFill="1" applyBorder="1" applyAlignment="1">
      <alignment horizontal="center" vertical="center" wrapText="1"/>
    </xf>
    <xf numFmtId="0" fontId="52" fillId="14" borderId="80" xfId="8" applyFont="1" applyFill="1" applyBorder="1" applyAlignment="1">
      <alignment horizontal="center" vertical="center" wrapText="1"/>
    </xf>
    <xf numFmtId="0" fontId="52" fillId="14" borderId="58" xfId="8" applyFont="1" applyFill="1" applyBorder="1" applyAlignment="1">
      <alignment horizontal="center" vertical="center" wrapText="1"/>
    </xf>
    <xf numFmtId="3" fontId="50" fillId="14" borderId="80" xfId="8" applyNumberFormat="1" applyFont="1" applyFill="1" applyBorder="1" applyAlignment="1">
      <alignment horizontal="center" vertical="center" wrapText="1"/>
    </xf>
    <xf numFmtId="3" fontId="50" fillId="14" borderId="42" xfId="8" applyNumberFormat="1" applyFont="1" applyFill="1" applyBorder="1" applyAlignment="1">
      <alignment horizontal="center" vertical="center" wrapText="1"/>
    </xf>
    <xf numFmtId="0" fontId="19" fillId="14" borderId="80" xfId="8" applyFont="1" applyFill="1" applyBorder="1"/>
    <xf numFmtId="0" fontId="19" fillId="14" borderId="58" xfId="8" applyFont="1" applyFill="1" applyBorder="1"/>
    <xf numFmtId="0" fontId="18" fillId="13" borderId="73" xfId="8" applyFont="1" applyFill="1" applyBorder="1" applyAlignment="1">
      <alignment horizontal="center" vertical="center" wrapText="1"/>
    </xf>
    <xf numFmtId="0" fontId="18" fillId="13" borderId="51" xfId="8" applyFont="1" applyFill="1" applyBorder="1" applyAlignment="1">
      <alignment horizontal="center" vertical="center" wrapText="1"/>
    </xf>
    <xf numFmtId="0" fontId="18" fillId="13" borderId="81" xfId="8" applyFont="1" applyFill="1" applyBorder="1" applyAlignment="1">
      <alignment horizontal="center" vertical="center" wrapText="1"/>
    </xf>
    <xf numFmtId="0" fontId="18" fillId="13" borderId="43" xfId="8" applyFont="1" applyFill="1" applyBorder="1" applyAlignment="1">
      <alignment horizontal="center" vertical="center" wrapText="1"/>
    </xf>
    <xf numFmtId="0" fontId="18" fillId="13" borderId="83" xfId="8" applyFont="1" applyFill="1" applyBorder="1" applyAlignment="1">
      <alignment horizontal="center" vertical="center" wrapText="1"/>
    </xf>
    <xf numFmtId="0" fontId="73" fillId="14" borderId="0" xfId="8" applyFont="1" applyFill="1" applyAlignment="1" applyProtection="1">
      <alignment horizontal="center"/>
      <protection locked="0"/>
    </xf>
    <xf numFmtId="0" fontId="47" fillId="0" borderId="3" xfId="8" applyFont="1" applyBorder="1" applyAlignment="1">
      <alignment horizontal="center" vertical="center" wrapText="1"/>
    </xf>
    <xf numFmtId="0" fontId="47" fillId="0" borderId="27" xfId="8" applyFont="1" applyBorder="1" applyAlignment="1">
      <alignment horizontal="center" vertical="center" wrapText="1"/>
    </xf>
    <xf numFmtId="0" fontId="77" fillId="12" borderId="51" xfId="8" applyFont="1" applyFill="1" applyBorder="1" applyAlignment="1" applyProtection="1">
      <alignment horizontal="center" vertical="center"/>
      <protection locked="0"/>
    </xf>
    <xf numFmtId="0" fontId="77" fillId="12" borderId="52" xfId="8" applyFont="1" applyFill="1" applyBorder="1" applyAlignment="1" applyProtection="1">
      <alignment horizontal="center" vertical="center"/>
      <protection locked="0"/>
    </xf>
    <xf numFmtId="0" fontId="77" fillId="12" borderId="53" xfId="8" applyFont="1" applyFill="1" applyBorder="1" applyAlignment="1" applyProtection="1">
      <alignment horizontal="center" vertical="center"/>
      <protection locked="0"/>
    </xf>
    <xf numFmtId="0" fontId="18" fillId="13" borderId="31" xfId="8" applyFont="1" applyFill="1" applyBorder="1" applyAlignment="1">
      <alignment horizontal="center" vertical="center" wrapText="1"/>
    </xf>
    <xf numFmtId="0" fontId="18" fillId="13" borderId="11" xfId="8" applyFont="1" applyFill="1" applyBorder="1" applyAlignment="1">
      <alignment horizontal="center" vertical="center" wrapText="1"/>
    </xf>
    <xf numFmtId="0" fontId="19" fillId="13" borderId="3" xfId="8" applyFont="1" applyFill="1" applyBorder="1" applyAlignment="1">
      <alignment horizontal="center"/>
    </xf>
    <xf numFmtId="0" fontId="19" fillId="13" borderId="55" xfId="8" applyFont="1" applyFill="1" applyBorder="1" applyAlignment="1">
      <alignment horizontal="center"/>
    </xf>
    <xf numFmtId="0" fontId="19" fillId="13" borderId="27" xfId="8" applyFont="1" applyFill="1" applyBorder="1" applyAlignment="1">
      <alignment horizontal="center"/>
    </xf>
    <xf numFmtId="3" fontId="52" fillId="14" borderId="31" xfId="8" applyNumberFormat="1" applyFont="1" applyFill="1" applyBorder="1" applyAlignment="1">
      <alignment horizontal="center" vertical="center" wrapText="1"/>
    </xf>
    <xf numFmtId="3" fontId="52" fillId="14" borderId="48" xfId="8" applyNumberFormat="1" applyFont="1" applyFill="1" applyBorder="1" applyAlignment="1">
      <alignment horizontal="center" vertical="center" wrapText="1"/>
    </xf>
    <xf numFmtId="0" fontId="52" fillId="14" borderId="11" xfId="8" applyFont="1" applyFill="1" applyBorder="1" applyAlignment="1">
      <alignment horizontal="left" vertical="center" wrapText="1"/>
    </xf>
    <xf numFmtId="0" fontId="52" fillId="14" borderId="69" xfId="8" applyFont="1" applyFill="1" applyBorder="1" applyAlignment="1">
      <alignment horizontal="left" vertical="center" wrapText="1"/>
    </xf>
    <xf numFmtId="0" fontId="52" fillId="14" borderId="70" xfId="8" applyFont="1" applyFill="1" applyBorder="1" applyAlignment="1">
      <alignment horizontal="left" vertical="center" wrapText="1"/>
    </xf>
    <xf numFmtId="181" fontId="52" fillId="14" borderId="11" xfId="8" applyNumberFormat="1" applyFont="1" applyFill="1" applyBorder="1" applyAlignment="1">
      <alignment horizontal="right" vertical="center" wrapText="1"/>
    </xf>
    <xf numFmtId="181" fontId="52" fillId="14" borderId="69" xfId="8" applyNumberFormat="1" applyFont="1" applyFill="1" applyBorder="1" applyAlignment="1">
      <alignment horizontal="right" vertical="center" wrapText="1"/>
    </xf>
    <xf numFmtId="181" fontId="52" fillId="14" borderId="70" xfId="8" applyNumberFormat="1" applyFont="1" applyFill="1" applyBorder="1" applyAlignment="1">
      <alignment horizontal="right" vertical="center" wrapText="1"/>
    </xf>
    <xf numFmtId="3" fontId="52" fillId="14" borderId="11" xfId="8" applyNumberFormat="1" applyFont="1" applyFill="1" applyBorder="1" applyAlignment="1">
      <alignment horizontal="right" vertical="center" wrapText="1"/>
    </xf>
    <xf numFmtId="0" fontId="52" fillId="14" borderId="69" xfId="8" applyFont="1" applyFill="1" applyBorder="1" applyAlignment="1">
      <alignment horizontal="right" vertical="center" wrapText="1"/>
    </xf>
    <xf numFmtId="0" fontId="52" fillId="14" borderId="70" xfId="8" applyFont="1" applyFill="1" applyBorder="1" applyAlignment="1">
      <alignment horizontal="right" vertical="center" wrapText="1"/>
    </xf>
    <xf numFmtId="0" fontId="19" fillId="6" borderId="21" xfId="8" applyFont="1" applyFill="1" applyBorder="1" applyAlignment="1">
      <alignment horizontal="center" vertical="center"/>
    </xf>
    <xf numFmtId="0" fontId="19" fillId="6" borderId="22" xfId="8" applyFont="1" applyFill="1" applyBorder="1" applyAlignment="1">
      <alignment horizontal="center" vertical="center"/>
    </xf>
    <xf numFmtId="0" fontId="19" fillId="6" borderId="1" xfId="8" applyFont="1" applyFill="1" applyBorder="1" applyAlignment="1">
      <alignment horizontal="center" vertical="center"/>
    </xf>
    <xf numFmtId="0" fontId="19" fillId="6" borderId="2" xfId="8" applyFont="1" applyFill="1" applyBorder="1" applyAlignment="1">
      <alignment horizontal="center" vertical="center"/>
    </xf>
    <xf numFmtId="0" fontId="19" fillId="6" borderId="6" xfId="8" applyFont="1" applyFill="1" applyBorder="1" applyAlignment="1">
      <alignment horizontal="center" vertical="center"/>
    </xf>
    <xf numFmtId="0" fontId="19" fillId="6" borderId="7" xfId="8" applyFont="1" applyFill="1" applyBorder="1" applyAlignment="1">
      <alignment horizontal="center" vertical="center"/>
    </xf>
    <xf numFmtId="181" fontId="19" fillId="6" borderId="22" xfId="8" applyNumberFormat="1" applyFont="1" applyFill="1" applyBorder="1" applyAlignment="1">
      <alignment horizontal="center" vertical="center"/>
    </xf>
    <xf numFmtId="0" fontId="17" fillId="6" borderId="73" xfId="8" applyFill="1" applyBorder="1" applyAlignment="1" applyProtection="1">
      <alignment horizontal="justify" vertical="center" wrapText="1"/>
      <protection locked="0"/>
    </xf>
    <xf numFmtId="0" fontId="17" fillId="6" borderId="74" xfId="8" applyFill="1" applyBorder="1" applyAlignment="1" applyProtection="1">
      <alignment horizontal="justify" vertical="center" wrapText="1"/>
      <protection locked="0"/>
    </xf>
    <xf numFmtId="0" fontId="17" fillId="6" borderId="75" xfId="8" applyFill="1" applyBorder="1" applyAlignment="1" applyProtection="1">
      <alignment horizontal="justify" vertical="center" wrapText="1"/>
      <protection locked="0"/>
    </xf>
    <xf numFmtId="0" fontId="17" fillId="6" borderId="49" xfId="8" applyFill="1" applyBorder="1" applyAlignment="1" applyProtection="1">
      <alignment horizontal="justify" vertical="center" wrapText="1"/>
      <protection locked="0"/>
    </xf>
    <xf numFmtId="0" fontId="17" fillId="6" borderId="0" xfId="8" applyFill="1" applyAlignment="1" applyProtection="1">
      <alignment horizontal="justify" vertical="center" wrapText="1"/>
      <protection locked="0"/>
    </xf>
    <xf numFmtId="0" fontId="17" fillId="6" borderId="50" xfId="8" applyFill="1" applyBorder="1" applyAlignment="1" applyProtection="1">
      <alignment horizontal="justify" vertical="center" wrapText="1"/>
      <protection locked="0"/>
    </xf>
    <xf numFmtId="0" fontId="17" fillId="6" borderId="51" xfId="8" applyFill="1" applyBorder="1" applyAlignment="1" applyProtection="1">
      <alignment horizontal="justify" vertical="center" wrapText="1"/>
      <protection locked="0"/>
    </xf>
    <xf numFmtId="0" fontId="17" fillId="6" borderId="52" xfId="8" applyFill="1" applyBorder="1" applyAlignment="1" applyProtection="1">
      <alignment horizontal="justify" vertical="center" wrapText="1"/>
      <protection locked="0"/>
    </xf>
    <xf numFmtId="0" fontId="17" fillId="6" borderId="53" xfId="8" applyFill="1" applyBorder="1" applyAlignment="1" applyProtection="1">
      <alignment horizontal="justify" vertical="center" wrapText="1"/>
      <protection locked="0"/>
    </xf>
    <xf numFmtId="0" fontId="47" fillId="0" borderId="0" xfId="8" applyFont="1" applyAlignment="1">
      <alignment horizontal="left" vertical="center" wrapText="1"/>
    </xf>
    <xf numFmtId="0" fontId="47" fillId="0" borderId="50" xfId="8" applyFont="1" applyBorder="1" applyAlignment="1">
      <alignment horizontal="left" vertical="center" wrapText="1"/>
    </xf>
    <xf numFmtId="0" fontId="66" fillId="13" borderId="0" xfId="8" applyFont="1" applyFill="1" applyAlignment="1">
      <alignment horizontal="left" vertical="center" wrapText="1"/>
    </xf>
    <xf numFmtId="0" fontId="66" fillId="13" borderId="50" xfId="8" applyFont="1" applyFill="1" applyBorder="1" applyAlignment="1">
      <alignment horizontal="left" vertical="center" wrapText="1"/>
    </xf>
    <xf numFmtId="15" fontId="66" fillId="14" borderId="0" xfId="8" applyNumberFormat="1" applyFont="1" applyFill="1" applyAlignment="1">
      <alignment horizontal="center" vertical="center" wrapText="1"/>
    </xf>
    <xf numFmtId="0" fontId="66" fillId="14" borderId="0" xfId="8" applyFont="1" applyFill="1" applyAlignment="1">
      <alignment horizontal="center" vertical="center" wrapText="1"/>
    </xf>
    <xf numFmtId="0" fontId="17" fillId="14" borderId="0" xfId="8" applyFill="1" applyAlignment="1">
      <alignment horizontal="center" vertical="center" wrapText="1"/>
    </xf>
    <xf numFmtId="0" fontId="47" fillId="13" borderId="0" xfId="8" applyFont="1" applyFill="1" applyAlignment="1">
      <alignment horizontal="center"/>
    </xf>
    <xf numFmtId="0" fontId="72" fillId="12" borderId="28" xfId="8" applyFont="1" applyFill="1" applyBorder="1" applyAlignment="1" applyProtection="1">
      <alignment horizontal="center" vertical="center"/>
      <protection locked="0"/>
    </xf>
    <xf numFmtId="0" fontId="72" fillId="12" borderId="56" xfId="8" applyFont="1" applyFill="1" applyBorder="1" applyAlignment="1" applyProtection="1">
      <alignment horizontal="center" vertical="center"/>
      <protection locked="0"/>
    </xf>
    <xf numFmtId="0" fontId="72" fillId="12" borderId="54" xfId="8" applyFont="1" applyFill="1" applyBorder="1" applyAlignment="1" applyProtection="1">
      <alignment horizontal="center" vertical="center"/>
      <protection locked="0"/>
    </xf>
    <xf numFmtId="0" fontId="66" fillId="13" borderId="21" xfId="8" applyFont="1" applyFill="1" applyBorder="1" applyAlignment="1">
      <alignment horizontal="center" vertical="center" wrapText="1"/>
    </xf>
    <xf numFmtId="0" fontId="66" fillId="13" borderId="31" xfId="8" applyFont="1" applyFill="1" applyBorder="1" applyAlignment="1">
      <alignment horizontal="center" vertical="center" wrapText="1"/>
    </xf>
    <xf numFmtId="0" fontId="66" fillId="13" borderId="22" xfId="8" applyFont="1" applyFill="1" applyBorder="1" applyAlignment="1">
      <alignment horizontal="center" vertical="center" wrapText="1"/>
    </xf>
    <xf numFmtId="0" fontId="66" fillId="13" borderId="11" xfId="8" applyFont="1" applyFill="1" applyBorder="1" applyAlignment="1">
      <alignment horizontal="center" vertical="center" wrapText="1"/>
    </xf>
    <xf numFmtId="0" fontId="66" fillId="13" borderId="44" xfId="8" applyFont="1" applyFill="1" applyBorder="1" applyAlignment="1">
      <alignment horizontal="center" vertical="center" wrapText="1"/>
    </xf>
    <xf numFmtId="0" fontId="66" fillId="13" borderId="69" xfId="8" applyFont="1" applyFill="1" applyBorder="1" applyAlignment="1">
      <alignment horizontal="center" vertical="center" wrapText="1"/>
    </xf>
    <xf numFmtId="0" fontId="66" fillId="13" borderId="60" xfId="8" applyFont="1" applyFill="1" applyBorder="1" applyAlignment="1">
      <alignment horizontal="center" vertical="center" wrapText="1"/>
    </xf>
    <xf numFmtId="0" fontId="66" fillId="13" borderId="47" xfId="8" applyFont="1" applyFill="1" applyBorder="1" applyAlignment="1">
      <alignment horizontal="center" vertical="center" wrapText="1"/>
    </xf>
    <xf numFmtId="0" fontId="66" fillId="13" borderId="24" xfId="8" applyFont="1" applyFill="1" applyBorder="1" applyAlignment="1">
      <alignment horizontal="center" vertical="center" wrapText="1"/>
    </xf>
    <xf numFmtId="3" fontId="47" fillId="14" borderId="42" xfId="8" applyNumberFormat="1" applyFont="1" applyFill="1" applyBorder="1" applyAlignment="1">
      <alignment horizontal="center" vertical="center" wrapText="1"/>
    </xf>
    <xf numFmtId="3" fontId="47" fillId="14" borderId="80" xfId="8" applyNumberFormat="1" applyFont="1" applyFill="1" applyBorder="1" applyAlignment="1">
      <alignment horizontal="center" vertical="center" wrapText="1"/>
    </xf>
    <xf numFmtId="3" fontId="47" fillId="14" borderId="58" xfId="8" applyNumberFormat="1" applyFont="1" applyFill="1" applyBorder="1" applyAlignment="1">
      <alignment horizontal="center" vertical="center" wrapText="1"/>
    </xf>
    <xf numFmtId="0" fontId="47" fillId="14" borderId="44" xfId="8" applyFont="1" applyFill="1" applyBorder="1" applyAlignment="1">
      <alignment horizontal="left" vertical="center" wrapText="1"/>
    </xf>
    <xf numFmtId="0" fontId="47" fillId="14" borderId="69" xfId="8" applyFont="1" applyFill="1" applyBorder="1" applyAlignment="1">
      <alignment horizontal="left" vertical="center" wrapText="1"/>
    </xf>
    <xf numFmtId="0" fontId="47" fillId="14" borderId="70" xfId="8" applyFont="1" applyFill="1" applyBorder="1" applyAlignment="1">
      <alignment horizontal="left" vertical="center" wrapText="1"/>
    </xf>
    <xf numFmtId="0" fontId="47" fillId="14" borderId="11" xfId="8" applyFont="1" applyFill="1" applyBorder="1" applyAlignment="1">
      <alignment horizontal="left" vertical="center" wrapText="1"/>
    </xf>
    <xf numFmtId="0" fontId="47" fillId="14" borderId="81" xfId="8" applyFont="1" applyFill="1" applyBorder="1" applyAlignment="1">
      <alignment horizontal="left" vertical="center" wrapText="1"/>
    </xf>
    <xf numFmtId="0" fontId="66" fillId="6" borderId="6" xfId="8" applyFont="1" applyFill="1" applyBorder="1" applyAlignment="1">
      <alignment horizontal="right" vertical="center"/>
    </xf>
    <xf numFmtId="0" fontId="66" fillId="6" borderId="7" xfId="8" applyFont="1" applyFill="1" applyBorder="1" applyAlignment="1">
      <alignment horizontal="right" vertical="center"/>
    </xf>
    <xf numFmtId="0" fontId="51" fillId="6" borderId="73" xfId="8" applyFont="1" applyFill="1" applyBorder="1" applyAlignment="1" applyProtection="1">
      <alignment horizontal="center" vertical="center" wrapText="1"/>
      <protection locked="0"/>
    </xf>
    <xf numFmtId="0" fontId="51" fillId="6" borderId="74" xfId="8" applyFont="1" applyFill="1" applyBorder="1" applyAlignment="1" applyProtection="1">
      <alignment horizontal="center" vertical="center" wrapText="1"/>
      <protection locked="0"/>
    </xf>
    <xf numFmtId="0" fontId="51" fillId="6" borderId="75" xfId="8" applyFont="1" applyFill="1" applyBorder="1" applyAlignment="1" applyProtection="1">
      <alignment horizontal="center" vertical="center" wrapText="1"/>
      <protection locked="0"/>
    </xf>
    <xf numFmtId="0" fontId="51" fillId="6" borderId="49" xfId="8" applyFont="1" applyFill="1" applyBorder="1" applyAlignment="1" applyProtection="1">
      <alignment horizontal="center" vertical="center" wrapText="1"/>
      <protection locked="0"/>
    </xf>
    <xf numFmtId="0" fontId="51" fillId="6" borderId="0" xfId="8" applyFont="1" applyFill="1" applyAlignment="1" applyProtection="1">
      <alignment horizontal="center" vertical="center" wrapText="1"/>
      <protection locked="0"/>
    </xf>
    <xf numFmtId="0" fontId="51" fillId="6" borderId="50" xfId="8" applyFont="1" applyFill="1" applyBorder="1" applyAlignment="1" applyProtection="1">
      <alignment horizontal="center" vertical="center" wrapText="1"/>
      <protection locked="0"/>
    </xf>
    <xf numFmtId="0" fontId="51" fillId="6" borderId="51" xfId="8" applyFont="1" applyFill="1" applyBorder="1" applyAlignment="1" applyProtection="1">
      <alignment horizontal="center" vertical="center" wrapText="1"/>
      <protection locked="0"/>
    </xf>
    <xf numFmtId="0" fontId="51" fillId="6" borderId="52" xfId="8" applyFont="1" applyFill="1" applyBorder="1" applyAlignment="1" applyProtection="1">
      <alignment horizontal="center" vertical="center" wrapText="1"/>
      <protection locked="0"/>
    </xf>
    <xf numFmtId="0" fontId="51" fillId="6" borderId="53" xfId="8" applyFont="1" applyFill="1" applyBorder="1" applyAlignment="1" applyProtection="1">
      <alignment horizontal="center" vertical="center" wrapText="1"/>
      <protection locked="0"/>
    </xf>
    <xf numFmtId="0" fontId="84" fillId="16" borderId="21" xfId="8" applyFont="1" applyFill="1" applyBorder="1" applyAlignment="1">
      <alignment horizontal="right" vertical="center"/>
    </xf>
    <xf numFmtId="0" fontId="84" fillId="16" borderId="22" xfId="8" applyFont="1" applyFill="1" applyBorder="1" applyAlignment="1">
      <alignment horizontal="right" vertical="center"/>
    </xf>
    <xf numFmtId="0" fontId="66" fillId="6" borderId="1" xfId="8" applyFont="1" applyFill="1" applyBorder="1" applyAlignment="1">
      <alignment horizontal="right" vertical="center"/>
    </xf>
    <xf numFmtId="0" fontId="66" fillId="6" borderId="2" xfId="8" applyFont="1" applyFill="1" applyBorder="1" applyAlignment="1">
      <alignment horizontal="right" vertical="center"/>
    </xf>
    <xf numFmtId="0" fontId="47" fillId="0" borderId="67" xfId="8" applyFont="1" applyBorder="1" applyAlignment="1">
      <alignment horizontal="center" vertical="center"/>
    </xf>
    <xf numFmtId="0" fontId="47" fillId="0" borderId="50" xfId="8" applyFont="1" applyBorder="1" applyAlignment="1">
      <alignment horizontal="center" vertical="center"/>
    </xf>
    <xf numFmtId="0" fontId="48" fillId="0" borderId="49" xfId="8" applyFont="1" applyBorder="1" applyAlignment="1">
      <alignment horizontal="center" wrapText="1"/>
    </xf>
    <xf numFmtId="0" fontId="48" fillId="0" borderId="17" xfId="8" applyFont="1" applyBorder="1" applyAlignment="1">
      <alignment horizontal="center" wrapText="1"/>
    </xf>
    <xf numFmtId="0" fontId="47" fillId="0" borderId="66" xfId="8" applyFont="1" applyBorder="1" applyAlignment="1">
      <alignment horizontal="center" vertical="center" wrapText="1"/>
    </xf>
    <xf numFmtId="0" fontId="47" fillId="0" borderId="34" xfId="8" applyFont="1" applyBorder="1" applyAlignment="1">
      <alignment horizontal="center" vertical="center" wrapText="1"/>
    </xf>
    <xf numFmtId="0" fontId="52" fillId="14" borderId="48" xfId="8" applyFont="1" applyFill="1" applyBorder="1" applyAlignment="1">
      <alignment horizontal="center" vertical="center" wrapText="1"/>
    </xf>
    <xf numFmtId="0" fontId="52" fillId="0" borderId="2" xfId="8" applyFont="1" applyBorder="1" applyAlignment="1" applyProtection="1">
      <alignment horizontal="justify" vertical="center" wrapText="1"/>
      <protection locked="0"/>
    </xf>
    <xf numFmtId="0" fontId="52" fillId="0" borderId="4" xfId="8" applyFont="1" applyBorder="1" applyAlignment="1" applyProtection="1">
      <alignment horizontal="justify" vertical="center" wrapText="1"/>
      <protection locked="0"/>
    </xf>
    <xf numFmtId="0" fontId="72" fillId="12" borderId="13" xfId="8" applyFont="1" applyFill="1" applyBorder="1" applyAlignment="1" applyProtection="1">
      <alignment horizontal="center" vertical="center"/>
      <protection locked="0"/>
    </xf>
    <xf numFmtId="0" fontId="72" fillId="12" borderId="16" xfId="8" applyFont="1" applyFill="1" applyBorder="1" applyAlignment="1" applyProtection="1">
      <alignment horizontal="center" vertical="center"/>
      <protection locked="0"/>
    </xf>
    <xf numFmtId="0" fontId="72" fillId="12" borderId="35" xfId="8" applyFont="1" applyFill="1" applyBorder="1" applyAlignment="1" applyProtection="1">
      <alignment horizontal="center" vertical="center"/>
      <protection locked="0"/>
    </xf>
    <xf numFmtId="0" fontId="18" fillId="13" borderId="66" xfId="8" applyFont="1" applyFill="1" applyBorder="1" applyAlignment="1">
      <alignment horizontal="center" vertical="center" wrapText="1"/>
    </xf>
    <xf numFmtId="0" fontId="18" fillId="13" borderId="59" xfId="8" applyFont="1" applyFill="1" applyBorder="1" applyAlignment="1">
      <alignment horizontal="center" vertical="center" wrapText="1"/>
    </xf>
    <xf numFmtId="0" fontId="18" fillId="13" borderId="34" xfId="8" applyFont="1" applyFill="1" applyBorder="1" applyAlignment="1">
      <alignment horizontal="center" vertical="center" wrapText="1"/>
    </xf>
    <xf numFmtId="0" fontId="18" fillId="13" borderId="0" xfId="8" applyFont="1" applyFill="1" applyAlignment="1">
      <alignment horizontal="center" vertical="center" wrapText="1"/>
    </xf>
    <xf numFmtId="0" fontId="18" fillId="13" borderId="50" xfId="8" applyFont="1" applyFill="1" applyBorder="1" applyAlignment="1">
      <alignment horizontal="center" vertical="center" wrapText="1"/>
    </xf>
    <xf numFmtId="0" fontId="52" fillId="0" borderId="7" xfId="8" applyFont="1" applyBorder="1" applyAlignment="1" applyProtection="1">
      <alignment horizontal="justify" vertical="center" wrapText="1"/>
      <protection locked="0"/>
    </xf>
    <xf numFmtId="0" fontId="52" fillId="0" borderId="9" xfId="8" applyFont="1" applyBorder="1" applyAlignment="1" applyProtection="1">
      <alignment horizontal="justify" vertical="center" wrapText="1"/>
      <protection locked="0"/>
    </xf>
    <xf numFmtId="177" fontId="52" fillId="14" borderId="9" xfId="7" applyNumberFormat="1" applyFont="1" applyFill="1" applyBorder="1" applyAlignment="1" applyProtection="1">
      <alignment horizontal="center" vertical="center"/>
    </xf>
    <xf numFmtId="3" fontId="50" fillId="14" borderId="1" xfId="8" applyNumberFormat="1" applyFont="1" applyFill="1" applyBorder="1" applyAlignment="1">
      <alignment horizontal="center" vertical="center" wrapText="1"/>
    </xf>
    <xf numFmtId="0" fontId="50" fillId="14" borderId="1" xfId="8" applyFont="1" applyFill="1" applyBorder="1" applyAlignment="1">
      <alignment horizontal="center" vertical="center" wrapText="1"/>
    </xf>
    <xf numFmtId="0" fontId="50" fillId="14" borderId="6" xfId="8" applyFont="1" applyFill="1" applyBorder="1" applyAlignment="1">
      <alignment horizontal="center" vertical="center" wrapText="1"/>
    </xf>
    <xf numFmtId="0" fontId="52" fillId="0" borderId="81" xfId="8" applyFont="1" applyBorder="1" applyAlignment="1">
      <alignment horizontal="center" vertical="center"/>
    </xf>
    <xf numFmtId="0" fontId="47" fillId="6" borderId="73" xfId="8" applyFont="1" applyFill="1" applyBorder="1" applyAlignment="1" applyProtection="1">
      <alignment horizontal="center" vertical="center" wrapText="1"/>
      <protection locked="0"/>
    </xf>
    <xf numFmtId="0" fontId="47" fillId="6" borderId="74" xfId="8" applyFont="1" applyFill="1" applyBorder="1" applyAlignment="1" applyProtection="1">
      <alignment horizontal="center" vertical="center" wrapText="1"/>
      <protection locked="0"/>
    </xf>
    <xf numFmtId="0" fontId="47" fillId="6" borderId="75" xfId="8" applyFont="1" applyFill="1" applyBorder="1" applyAlignment="1" applyProtection="1">
      <alignment horizontal="center" vertical="center" wrapText="1"/>
      <protection locked="0"/>
    </xf>
    <xf numFmtId="0" fontId="47" fillId="6" borderId="49" xfId="8" applyFont="1" applyFill="1" applyBorder="1" applyAlignment="1" applyProtection="1">
      <alignment horizontal="center" vertical="center" wrapText="1"/>
      <protection locked="0"/>
    </xf>
    <xf numFmtId="0" fontId="47" fillId="6" borderId="0" xfId="8" applyFont="1" applyFill="1" applyAlignment="1" applyProtection="1">
      <alignment horizontal="center" vertical="center" wrapText="1"/>
      <protection locked="0"/>
    </xf>
    <xf numFmtId="0" fontId="47" fillId="6" borderId="50" xfId="8" applyFont="1" applyFill="1" applyBorder="1" applyAlignment="1" applyProtection="1">
      <alignment horizontal="center" vertical="center" wrapText="1"/>
      <protection locked="0"/>
    </xf>
    <xf numFmtId="0" fontId="47" fillId="6" borderId="51" xfId="8" applyFont="1" applyFill="1" applyBorder="1" applyAlignment="1" applyProtection="1">
      <alignment horizontal="center" vertical="center" wrapText="1"/>
      <protection locked="0"/>
    </xf>
    <xf numFmtId="0" fontId="47" fillId="6" borderId="52" xfId="8" applyFont="1" applyFill="1" applyBorder="1" applyAlignment="1" applyProtection="1">
      <alignment horizontal="center" vertical="center" wrapText="1"/>
      <protection locked="0"/>
    </xf>
    <xf numFmtId="0" fontId="47" fillId="6" borderId="53" xfId="8" applyFont="1" applyFill="1" applyBorder="1" applyAlignment="1" applyProtection="1">
      <alignment horizontal="center" vertical="center" wrapText="1"/>
      <protection locked="0"/>
    </xf>
  </cellXfs>
  <cellStyles count="99">
    <cellStyle name="% 2" xfId="61" xr:uid="{00000000-0005-0000-0000-000000000000}"/>
    <cellStyle name="Euro" xfId="1" xr:uid="{00000000-0005-0000-0000-000001000000}"/>
    <cellStyle name="Hipervínculo" xfId="2" builtinId="8"/>
    <cellStyle name="Hipervínculo 2" xfId="35" xr:uid="{00000000-0005-0000-0000-000003000000}"/>
    <cellStyle name="Incorrecto" xfId="9" builtinId="27"/>
    <cellStyle name="Millares" xfId="3" builtinId="3"/>
    <cellStyle name="Millares [0] 2" xfId="96" xr:uid="{00000000-0005-0000-0000-000006000000}"/>
    <cellStyle name="Millares 12" xfId="23" xr:uid="{00000000-0005-0000-0000-000007000000}"/>
    <cellStyle name="Millares 16" xfId="46" xr:uid="{00000000-0005-0000-0000-000008000000}"/>
    <cellStyle name="Millares 16 2" xfId="71" xr:uid="{00000000-0005-0000-0000-000009000000}"/>
    <cellStyle name="Millares 17" xfId="79" xr:uid="{00000000-0005-0000-0000-00000A000000}"/>
    <cellStyle name="Millares 17 3" xfId="25" xr:uid="{00000000-0005-0000-0000-00000B000000}"/>
    <cellStyle name="Millares 2" xfId="4" xr:uid="{00000000-0005-0000-0000-00000C000000}"/>
    <cellStyle name="Millares 2 11" xfId="65" xr:uid="{00000000-0005-0000-0000-00000D000000}"/>
    <cellStyle name="Millares 2 2 2 2 3" xfId="28" xr:uid="{00000000-0005-0000-0000-00000E000000}"/>
    <cellStyle name="Millares 3" xfId="13" xr:uid="{00000000-0005-0000-0000-00000F000000}"/>
    <cellStyle name="Millares 4" xfId="57" xr:uid="{00000000-0005-0000-0000-000010000000}"/>
    <cellStyle name="Millares 4 2" xfId="74" xr:uid="{00000000-0005-0000-0000-000011000000}"/>
    <cellStyle name="Millares 7" xfId="86" xr:uid="{00000000-0005-0000-0000-000012000000}"/>
    <cellStyle name="Millares_Costos" xfId="5" xr:uid="{00000000-0005-0000-0000-000013000000}"/>
    <cellStyle name="Moneda" xfId="6" builtinId="4"/>
    <cellStyle name="Moneda [0]" xfId="21" builtinId="7"/>
    <cellStyle name="Moneda [0] 2" xfId="14" xr:uid="{00000000-0005-0000-0000-000016000000}"/>
    <cellStyle name="Moneda [0] 2 2" xfId="56" xr:uid="{00000000-0005-0000-0000-000017000000}"/>
    <cellStyle name="Moneda [0] 2 2 2" xfId="31" xr:uid="{00000000-0005-0000-0000-000018000000}"/>
    <cellStyle name="Moneda [0] 2 3" xfId="94" xr:uid="{00000000-0005-0000-0000-000019000000}"/>
    <cellStyle name="Moneda [0] 3" xfId="50" xr:uid="{00000000-0005-0000-0000-00001A000000}"/>
    <cellStyle name="Moneda [0] 4" xfId="87" xr:uid="{00000000-0005-0000-0000-00001B000000}"/>
    <cellStyle name="Moneda [0] 5" xfId="30" xr:uid="{00000000-0005-0000-0000-00001C000000}"/>
    <cellStyle name="Moneda [0] 6" xfId="95" xr:uid="{00000000-0005-0000-0000-00001D000000}"/>
    <cellStyle name="Moneda 13" xfId="80" xr:uid="{00000000-0005-0000-0000-00001E000000}"/>
    <cellStyle name="Moneda 13 2" xfId="26" xr:uid="{00000000-0005-0000-0000-00001F000000}"/>
    <cellStyle name="Moneda 14" xfId="27" xr:uid="{00000000-0005-0000-0000-000020000000}"/>
    <cellStyle name="Moneda 14 2" xfId="81" xr:uid="{00000000-0005-0000-0000-000021000000}"/>
    <cellStyle name="Moneda 2" xfId="12" xr:uid="{00000000-0005-0000-0000-000022000000}"/>
    <cellStyle name="Moneda 2 2" xfId="15" xr:uid="{00000000-0005-0000-0000-000023000000}"/>
    <cellStyle name="Moneda 2 2 9" xfId="76" xr:uid="{00000000-0005-0000-0000-000024000000}"/>
    <cellStyle name="Moneda 2 3" xfId="42" xr:uid="{00000000-0005-0000-0000-000025000000}"/>
    <cellStyle name="Moneda 2 4" xfId="84" xr:uid="{00000000-0005-0000-0000-000026000000}"/>
    <cellStyle name="Moneda 2 5" xfId="93" xr:uid="{00000000-0005-0000-0000-000027000000}"/>
    <cellStyle name="Moneda 3" xfId="34" xr:uid="{00000000-0005-0000-0000-000028000000}"/>
    <cellStyle name="Moneda 36" xfId="91" xr:uid="{00000000-0005-0000-0000-000029000000}"/>
    <cellStyle name="Moneda 4" xfId="41" xr:uid="{00000000-0005-0000-0000-00002A000000}"/>
    <cellStyle name="Moneda 4 2" xfId="89" xr:uid="{00000000-0005-0000-0000-00002B000000}"/>
    <cellStyle name="Moneda 5" xfId="53" xr:uid="{00000000-0005-0000-0000-00002C000000}"/>
    <cellStyle name="Moneda 7" xfId="83" xr:uid="{00000000-0005-0000-0000-00002D000000}"/>
    <cellStyle name="Moneda 7 3" xfId="29" xr:uid="{00000000-0005-0000-0000-00002E000000}"/>
    <cellStyle name="Normal" xfId="0" builtinId="0"/>
    <cellStyle name="Normal 10" xfId="85" xr:uid="{00000000-0005-0000-0000-000030000000}"/>
    <cellStyle name="Normal 10 4" xfId="37" xr:uid="{00000000-0005-0000-0000-000031000000}"/>
    <cellStyle name="Normal 11 2" xfId="40" xr:uid="{00000000-0005-0000-0000-000032000000}"/>
    <cellStyle name="Normal 11 2 2" xfId="32" xr:uid="{00000000-0005-0000-0000-000033000000}"/>
    <cellStyle name="Normal 13" xfId="44" xr:uid="{00000000-0005-0000-0000-000034000000}"/>
    <cellStyle name="Normal 13 2" xfId="69" xr:uid="{00000000-0005-0000-0000-000035000000}"/>
    <cellStyle name="Normal 13 3" xfId="72" xr:uid="{00000000-0005-0000-0000-000036000000}"/>
    <cellStyle name="Normal 13 4" xfId="90" xr:uid="{00000000-0005-0000-0000-000037000000}"/>
    <cellStyle name="Normal 2" xfId="8" xr:uid="{00000000-0005-0000-0000-000038000000}"/>
    <cellStyle name="Normal 2 2" xfId="17" xr:uid="{00000000-0005-0000-0000-000039000000}"/>
    <cellStyle name="Normal 2 2 10" xfId="19" xr:uid="{00000000-0005-0000-0000-00003A000000}"/>
    <cellStyle name="Normal 2 2 2" xfId="75" xr:uid="{00000000-0005-0000-0000-00003B000000}"/>
    <cellStyle name="Normal 2 2 3" xfId="92" xr:uid="{00000000-0005-0000-0000-00003C000000}"/>
    <cellStyle name="Normal 2 3" xfId="98" xr:uid="{00000000-0005-0000-0000-00003D000000}"/>
    <cellStyle name="Normal 2 3 2" xfId="59" xr:uid="{00000000-0005-0000-0000-00003E000000}"/>
    <cellStyle name="Normal 2 3 2 2" xfId="78" xr:uid="{00000000-0005-0000-0000-00003F000000}"/>
    <cellStyle name="Normal 2 3 2 3" xfId="62" xr:uid="{00000000-0005-0000-0000-000040000000}"/>
    <cellStyle name="Normal 2 3 2 3 2" xfId="68" xr:uid="{00000000-0005-0000-0000-000041000000}"/>
    <cellStyle name="Normal 2 3 2 5 2" xfId="64" xr:uid="{00000000-0005-0000-0000-000042000000}"/>
    <cellStyle name="Normal 2 3 3" xfId="67" xr:uid="{00000000-0005-0000-0000-000043000000}"/>
    <cellStyle name="Normal 2 3 4" xfId="66" xr:uid="{00000000-0005-0000-0000-000044000000}"/>
    <cellStyle name="Normal 2 8" xfId="39" xr:uid="{00000000-0005-0000-0000-000045000000}"/>
    <cellStyle name="Normal 3" xfId="11" xr:uid="{00000000-0005-0000-0000-000046000000}"/>
    <cellStyle name="Normal 3 2 2 2" xfId="24" xr:uid="{00000000-0005-0000-0000-000047000000}"/>
    <cellStyle name="Normal 3 3" xfId="63" xr:uid="{00000000-0005-0000-0000-000048000000}"/>
    <cellStyle name="Normal 4" xfId="33" xr:uid="{00000000-0005-0000-0000-000049000000}"/>
    <cellStyle name="Normal 4 2 2" xfId="58" xr:uid="{00000000-0005-0000-0000-00004A000000}"/>
    <cellStyle name="Normal 5" xfId="49" xr:uid="{00000000-0005-0000-0000-00004B000000}"/>
    <cellStyle name="Normal 5 4" xfId="55" xr:uid="{00000000-0005-0000-0000-00004C000000}"/>
    <cellStyle name="Normal 6" xfId="22" xr:uid="{00000000-0005-0000-0000-00004D000000}"/>
    <cellStyle name="Normal 6 3" xfId="47" xr:uid="{00000000-0005-0000-0000-00004E000000}"/>
    <cellStyle name="Normal 7" xfId="36" xr:uid="{00000000-0005-0000-0000-00004F000000}"/>
    <cellStyle name="Normal 7 2" xfId="60" xr:uid="{00000000-0005-0000-0000-000050000000}"/>
    <cellStyle name="Normal 8" xfId="51" xr:uid="{00000000-0005-0000-0000-000051000000}"/>
    <cellStyle name="Normal 8 2" xfId="45" xr:uid="{00000000-0005-0000-0000-000052000000}"/>
    <cellStyle name="Normal 8 2 2" xfId="70" xr:uid="{00000000-0005-0000-0000-000053000000}"/>
    <cellStyle name="Normal 8 2 3" xfId="73" xr:uid="{00000000-0005-0000-0000-000054000000}"/>
    <cellStyle name="Normal 9" xfId="52" xr:uid="{00000000-0005-0000-0000-000055000000}"/>
    <cellStyle name="Normal_MATRIZ DE COFINANICACION" xfId="10" xr:uid="{00000000-0005-0000-0000-000056000000}"/>
    <cellStyle name="Porcentaje" xfId="7" builtinId="5"/>
    <cellStyle name="Porcentaje 2" xfId="16" xr:uid="{00000000-0005-0000-0000-000058000000}"/>
    <cellStyle name="Porcentaje 2 2" xfId="18" xr:uid="{00000000-0005-0000-0000-000059000000}"/>
    <cellStyle name="Porcentaje 2 2 2" xfId="77" xr:uid="{00000000-0005-0000-0000-00005A000000}"/>
    <cellStyle name="Porcentaje 3" xfId="43" xr:uid="{00000000-0005-0000-0000-00005B000000}"/>
    <cellStyle name="Porcentaje 4" xfId="82" xr:uid="{00000000-0005-0000-0000-00005C000000}"/>
    <cellStyle name="Porcentaje 4 2" xfId="20" xr:uid="{00000000-0005-0000-0000-00005D000000}"/>
    <cellStyle name="Porcentaje 5" xfId="38" xr:uid="{00000000-0005-0000-0000-00005E000000}"/>
    <cellStyle name="Porcentual 4 15" xfId="54" xr:uid="{00000000-0005-0000-0000-00005F000000}"/>
    <cellStyle name="Porcentual 6" xfId="88" xr:uid="{00000000-0005-0000-0000-000060000000}"/>
    <cellStyle name="Porcentual 7" xfId="48" xr:uid="{00000000-0005-0000-0000-000061000000}"/>
    <cellStyle name="Total" xfId="97" builtinId="25"/>
  </cellStyles>
  <dxfs count="190">
    <dxf>
      <fill>
        <patternFill>
          <bgColor theme="4" tint="0.79998168889431442"/>
        </patternFill>
      </fill>
    </dxf>
    <dxf>
      <font>
        <color rgb="FFCCCCFF"/>
      </font>
    </dxf>
    <dxf>
      <fill>
        <patternFill>
          <bgColor theme="4" tint="0.79998168889431442"/>
        </patternFill>
      </fill>
    </dxf>
    <dxf>
      <font>
        <color rgb="FFCCCCFF"/>
      </font>
    </dxf>
    <dxf>
      <font>
        <color rgb="FFFFFFCC"/>
      </font>
    </dxf>
    <dxf>
      <font>
        <color rgb="FFCCCCFF"/>
      </font>
    </dxf>
    <dxf>
      <fill>
        <patternFill>
          <bgColor theme="4" tint="0.79998168889431442"/>
        </patternFill>
      </fill>
    </dxf>
    <dxf>
      <font>
        <color rgb="FFCCCCFF"/>
      </font>
    </dxf>
    <dxf>
      <fill>
        <patternFill>
          <bgColor theme="4" tint="0.79998168889431442"/>
        </patternFill>
      </fill>
    </dxf>
    <dxf>
      <font>
        <color rgb="FFCCCCFF"/>
      </font>
    </dxf>
    <dxf>
      <font>
        <color rgb="FFFFFFCC"/>
      </font>
    </dxf>
    <dxf>
      <font>
        <color rgb="FFCCCCFF"/>
      </font>
    </dxf>
    <dxf>
      <fill>
        <patternFill>
          <bgColor theme="4" tint="0.79998168889431442"/>
        </patternFill>
      </fill>
    </dxf>
    <dxf>
      <font>
        <color rgb="FFCCCCFF"/>
      </font>
    </dxf>
    <dxf>
      <fill>
        <patternFill>
          <bgColor theme="4" tint="0.79998168889431442"/>
        </patternFill>
      </fill>
    </dxf>
    <dxf>
      <font>
        <color rgb="FFCCCCFF"/>
      </font>
    </dxf>
    <dxf>
      <font>
        <color rgb="FFFFFFCC"/>
      </font>
    </dxf>
    <dxf>
      <font>
        <color rgb="FFCCCCFF"/>
      </font>
    </dxf>
    <dxf>
      <fill>
        <patternFill>
          <bgColor theme="4" tint="0.79998168889431442"/>
        </patternFill>
      </fill>
    </dxf>
    <dxf>
      <font>
        <color rgb="FFCCCCFF"/>
      </font>
    </dxf>
    <dxf>
      <fill>
        <patternFill>
          <bgColor theme="4" tint="0.79998168889431442"/>
        </patternFill>
      </fill>
    </dxf>
    <dxf>
      <font>
        <color rgb="FFCCCCFF"/>
      </font>
    </dxf>
    <dxf>
      <font>
        <color rgb="FFFFFFCC"/>
      </font>
    </dxf>
    <dxf>
      <font>
        <color rgb="FFCCCCFF"/>
      </font>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ont>
        <b/>
        <i val="0"/>
        <condense val="0"/>
        <extend val="0"/>
        <color indexed="8"/>
      </font>
      <fill>
        <patternFill>
          <bgColor indexed="53"/>
        </patternFill>
      </fill>
    </dxf>
    <dxf>
      <font>
        <b/>
        <i val="0"/>
        <condense val="0"/>
        <extend val="0"/>
        <color indexed="8"/>
      </font>
      <fill>
        <patternFill>
          <bgColor indexed="43"/>
        </patternFill>
      </fill>
    </dxf>
    <dxf>
      <fill>
        <patternFill>
          <bgColor indexed="14"/>
        </patternFill>
      </fill>
    </dxf>
    <dxf>
      <fill>
        <patternFill>
          <bgColor indexed="22"/>
        </patternFill>
      </fill>
    </dxf>
    <dxf>
      <fill>
        <patternFill>
          <bgColor indexed="14"/>
        </patternFill>
      </fill>
    </dxf>
    <dxf>
      <fill>
        <patternFill>
          <bgColor indexed="22"/>
        </patternFill>
      </fill>
    </dxf>
    <dxf>
      <fill>
        <patternFill>
          <bgColor indexed="53"/>
        </patternFill>
      </fill>
    </dxf>
    <dxf>
      <fill>
        <patternFill>
          <bgColor indexed="43"/>
        </patternFill>
      </fill>
    </dxf>
    <dxf>
      <fill>
        <patternFill>
          <bgColor indexed="11"/>
        </patternFill>
      </fill>
    </dxf>
    <dxf>
      <fill>
        <patternFill>
          <bgColor indexed="53"/>
        </patternFill>
      </fill>
    </dxf>
    <dxf>
      <fill>
        <patternFill>
          <bgColor indexed="43"/>
        </patternFill>
      </fill>
    </dxf>
    <dxf>
      <fill>
        <patternFill>
          <bgColor indexed="11"/>
        </patternFill>
      </fill>
    </dxf>
    <dxf>
      <font>
        <b val="0"/>
        <i val="0"/>
        <condense val="0"/>
        <extend val="0"/>
        <color indexed="8"/>
      </font>
    </dxf>
    <dxf>
      <font>
        <b/>
        <i val="0"/>
        <condense val="0"/>
        <extend val="0"/>
        <color indexed="8"/>
      </font>
      <fill>
        <patternFill>
          <bgColor indexed="11"/>
        </patternFill>
      </fill>
    </dxf>
    <dxf>
      <font>
        <b val="0"/>
        <i val="0"/>
        <color theme="1" tint="4.9989318521683403E-2"/>
      </font>
      <fill>
        <patternFill patternType="solid">
          <bgColor theme="0" tint="-0.14996795556505021"/>
        </patternFill>
      </fill>
    </dxf>
    <dxf>
      <font>
        <condense val="0"/>
        <extend val="0"/>
        <color indexed="55"/>
      </font>
      <fill>
        <patternFill patternType="solid">
          <bgColor indexed="55"/>
        </patternFill>
      </fill>
    </dxf>
    <dxf>
      <font>
        <condense val="0"/>
        <extend val="0"/>
        <color indexed="55"/>
      </font>
      <fill>
        <patternFill patternType="solid">
          <bgColor indexed="55"/>
        </patternFill>
      </fill>
    </dxf>
    <dxf>
      <font>
        <b val="0"/>
        <i val="0"/>
        <color theme="1" tint="4.9989318521683403E-2"/>
      </font>
      <fill>
        <patternFill patternType="solid">
          <bgColor theme="0" tint="-0.14996795556505021"/>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color theme="1"/>
      </font>
      <fill>
        <patternFill>
          <fgColor rgb="FFFFFF99"/>
          <bgColor rgb="FFFFFF99"/>
        </patternFill>
      </fill>
    </dxf>
    <dxf>
      <font>
        <b val="0"/>
        <i val="0"/>
        <color theme="1" tint="4.9989318521683403E-2"/>
      </font>
      <fill>
        <patternFill patternType="solid">
          <bgColor theme="0" tint="-0.14996795556505021"/>
        </patternFill>
      </fill>
    </dxf>
    <dxf>
      <font>
        <condense val="0"/>
        <extend val="0"/>
        <color indexed="55"/>
      </font>
      <fill>
        <patternFill patternType="solid">
          <bgColor indexed="55"/>
        </patternFill>
      </fill>
    </dxf>
    <dxf>
      <font>
        <condense val="0"/>
        <extend val="0"/>
        <color indexed="8"/>
      </font>
    </dxf>
    <dxf>
      <font>
        <condense val="0"/>
        <extend val="0"/>
        <color indexed="8"/>
      </font>
    </dxf>
    <dxf>
      <font>
        <condense val="0"/>
        <extend val="0"/>
        <color indexed="8"/>
      </font>
    </dxf>
    <dxf>
      <fill>
        <patternFill>
          <bgColor theme="4" tint="0.79998168889431442"/>
        </patternFill>
      </fill>
    </dxf>
    <dxf>
      <font>
        <b/>
        <i val="0"/>
      </font>
      <fill>
        <patternFill>
          <bgColor theme="0" tint="-0.14996795556505021"/>
        </patternFill>
      </fill>
    </dxf>
    <dxf>
      <fill>
        <patternFill>
          <bgColor theme="0" tint="-0.14996795556505021"/>
        </patternFill>
      </fill>
    </dxf>
  </dxfs>
  <tableStyles count="0" defaultTableStyle="TableStyleMedium9" defaultPivotStyle="PivotStyleLight16"/>
  <colors>
    <mruColors>
      <color rgb="FFFFFFCC"/>
      <color rgb="FFBECCC5"/>
      <color rgb="FF33CC33"/>
      <color rgb="FFFF3300"/>
      <color rgb="FF00FF00"/>
      <color rgb="FFFFFF99"/>
      <color rgb="FFFF5050"/>
      <color rgb="FFCC3300"/>
      <color rgb="FFA9BBB2"/>
      <color rgb="FF859F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48.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15.xml"/><Relationship Id="rId138" Type="http://schemas.openxmlformats.org/officeDocument/2006/relationships/externalLink" Target="externalLinks/externalLink69.xml"/><Relationship Id="rId159" Type="http://schemas.openxmlformats.org/officeDocument/2006/relationships/externalLink" Target="externalLinks/externalLink90.xml"/><Relationship Id="rId170" Type="http://schemas.openxmlformats.org/officeDocument/2006/relationships/externalLink" Target="externalLinks/externalLink101.xml"/><Relationship Id="rId191" Type="http://schemas.openxmlformats.org/officeDocument/2006/relationships/externalLink" Target="externalLinks/externalLink122.xml"/><Relationship Id="rId205" Type="http://schemas.openxmlformats.org/officeDocument/2006/relationships/externalLink" Target="externalLinks/externalLink136.xml"/><Relationship Id="rId226" Type="http://schemas.openxmlformats.org/officeDocument/2006/relationships/externalLink" Target="externalLinks/externalLink157.xml"/><Relationship Id="rId247" Type="http://schemas.openxmlformats.org/officeDocument/2006/relationships/externalLink" Target="externalLinks/externalLink178.xml"/><Relationship Id="rId107" Type="http://schemas.openxmlformats.org/officeDocument/2006/relationships/externalLink" Target="externalLinks/externalLink38.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5.xml"/><Relationship Id="rId128" Type="http://schemas.openxmlformats.org/officeDocument/2006/relationships/externalLink" Target="externalLinks/externalLink59.xml"/><Relationship Id="rId149" Type="http://schemas.openxmlformats.org/officeDocument/2006/relationships/externalLink" Target="externalLinks/externalLink80.xml"/><Relationship Id="rId5" Type="http://schemas.openxmlformats.org/officeDocument/2006/relationships/worksheet" Target="worksheets/sheet5.xml"/><Relationship Id="rId95" Type="http://schemas.openxmlformats.org/officeDocument/2006/relationships/externalLink" Target="externalLinks/externalLink26.xml"/><Relationship Id="rId160" Type="http://schemas.openxmlformats.org/officeDocument/2006/relationships/externalLink" Target="externalLinks/externalLink91.xml"/><Relationship Id="rId181" Type="http://schemas.openxmlformats.org/officeDocument/2006/relationships/externalLink" Target="externalLinks/externalLink112.xml"/><Relationship Id="rId216" Type="http://schemas.openxmlformats.org/officeDocument/2006/relationships/externalLink" Target="externalLinks/externalLink147.xml"/><Relationship Id="rId237" Type="http://schemas.openxmlformats.org/officeDocument/2006/relationships/externalLink" Target="externalLinks/externalLink168.xml"/><Relationship Id="rId258" Type="http://schemas.microsoft.com/office/2006/relationships/vbaProject" Target="vbaProject.bin"/><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49.xml"/><Relationship Id="rId139" Type="http://schemas.openxmlformats.org/officeDocument/2006/relationships/externalLink" Target="externalLinks/externalLink70.xml"/><Relationship Id="rId85" Type="http://schemas.openxmlformats.org/officeDocument/2006/relationships/externalLink" Target="externalLinks/externalLink16.xml"/><Relationship Id="rId150" Type="http://schemas.openxmlformats.org/officeDocument/2006/relationships/externalLink" Target="externalLinks/externalLink81.xml"/><Relationship Id="rId171" Type="http://schemas.openxmlformats.org/officeDocument/2006/relationships/externalLink" Target="externalLinks/externalLink102.xml"/><Relationship Id="rId192" Type="http://schemas.openxmlformats.org/officeDocument/2006/relationships/externalLink" Target="externalLinks/externalLink123.xml"/><Relationship Id="rId206" Type="http://schemas.openxmlformats.org/officeDocument/2006/relationships/externalLink" Target="externalLinks/externalLink137.xml"/><Relationship Id="rId227" Type="http://schemas.openxmlformats.org/officeDocument/2006/relationships/externalLink" Target="externalLinks/externalLink158.xml"/><Relationship Id="rId248" Type="http://schemas.openxmlformats.org/officeDocument/2006/relationships/externalLink" Target="externalLinks/externalLink179.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39.xml"/><Relationship Id="rId129" Type="http://schemas.openxmlformats.org/officeDocument/2006/relationships/externalLink" Target="externalLinks/externalLink60.xml"/><Relationship Id="rId54" Type="http://schemas.openxmlformats.org/officeDocument/2006/relationships/worksheet" Target="worksheets/sheet54.xml"/><Relationship Id="rId75" Type="http://schemas.openxmlformats.org/officeDocument/2006/relationships/externalLink" Target="externalLinks/externalLink6.xml"/><Relationship Id="rId96" Type="http://schemas.openxmlformats.org/officeDocument/2006/relationships/externalLink" Target="externalLinks/externalLink27.xml"/><Relationship Id="rId140" Type="http://schemas.openxmlformats.org/officeDocument/2006/relationships/externalLink" Target="externalLinks/externalLink71.xml"/><Relationship Id="rId161" Type="http://schemas.openxmlformats.org/officeDocument/2006/relationships/externalLink" Target="externalLinks/externalLink92.xml"/><Relationship Id="rId182" Type="http://schemas.openxmlformats.org/officeDocument/2006/relationships/externalLink" Target="externalLinks/externalLink113.xml"/><Relationship Id="rId217" Type="http://schemas.openxmlformats.org/officeDocument/2006/relationships/externalLink" Target="externalLinks/externalLink148.xml"/><Relationship Id="rId6" Type="http://schemas.openxmlformats.org/officeDocument/2006/relationships/worksheet" Target="worksheets/sheet6.xml"/><Relationship Id="rId238" Type="http://schemas.openxmlformats.org/officeDocument/2006/relationships/externalLink" Target="externalLinks/externalLink169.xml"/><Relationship Id="rId23" Type="http://schemas.openxmlformats.org/officeDocument/2006/relationships/worksheet" Target="worksheets/sheet23.xml"/><Relationship Id="rId119" Type="http://schemas.openxmlformats.org/officeDocument/2006/relationships/externalLink" Target="externalLinks/externalLink50.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externalLink" Target="externalLinks/externalLink17.xml"/><Relationship Id="rId130" Type="http://schemas.openxmlformats.org/officeDocument/2006/relationships/externalLink" Target="externalLinks/externalLink61.xml"/><Relationship Id="rId151" Type="http://schemas.openxmlformats.org/officeDocument/2006/relationships/externalLink" Target="externalLinks/externalLink82.xml"/><Relationship Id="rId172" Type="http://schemas.openxmlformats.org/officeDocument/2006/relationships/externalLink" Target="externalLinks/externalLink103.xml"/><Relationship Id="rId193" Type="http://schemas.openxmlformats.org/officeDocument/2006/relationships/externalLink" Target="externalLinks/externalLink124.xml"/><Relationship Id="rId207" Type="http://schemas.openxmlformats.org/officeDocument/2006/relationships/externalLink" Target="externalLinks/externalLink138.xml"/><Relationship Id="rId228" Type="http://schemas.openxmlformats.org/officeDocument/2006/relationships/externalLink" Target="externalLinks/externalLink159.xml"/><Relationship Id="rId249" Type="http://schemas.openxmlformats.org/officeDocument/2006/relationships/externalLink" Target="externalLinks/externalLink180.xml"/><Relationship Id="rId13" Type="http://schemas.openxmlformats.org/officeDocument/2006/relationships/worksheet" Target="worksheets/sheet13.xml"/><Relationship Id="rId109" Type="http://schemas.openxmlformats.org/officeDocument/2006/relationships/externalLink" Target="externalLinks/externalLink40.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externalLink" Target="externalLinks/externalLink7.xml"/><Relationship Id="rId97" Type="http://schemas.openxmlformats.org/officeDocument/2006/relationships/externalLink" Target="externalLinks/externalLink28.xml"/><Relationship Id="rId120" Type="http://schemas.openxmlformats.org/officeDocument/2006/relationships/externalLink" Target="externalLinks/externalLink51.xml"/><Relationship Id="rId141" Type="http://schemas.openxmlformats.org/officeDocument/2006/relationships/externalLink" Target="externalLinks/externalLink72.xml"/><Relationship Id="rId7" Type="http://schemas.openxmlformats.org/officeDocument/2006/relationships/worksheet" Target="worksheets/sheet7.xml"/><Relationship Id="rId162" Type="http://schemas.openxmlformats.org/officeDocument/2006/relationships/externalLink" Target="externalLinks/externalLink93.xml"/><Relationship Id="rId183" Type="http://schemas.openxmlformats.org/officeDocument/2006/relationships/externalLink" Target="externalLinks/externalLink114.xml"/><Relationship Id="rId218" Type="http://schemas.openxmlformats.org/officeDocument/2006/relationships/externalLink" Target="externalLinks/externalLink149.xml"/><Relationship Id="rId239" Type="http://schemas.openxmlformats.org/officeDocument/2006/relationships/externalLink" Target="externalLinks/externalLink170.xml"/><Relationship Id="rId250" Type="http://schemas.openxmlformats.org/officeDocument/2006/relationships/externalLink" Target="externalLinks/externalLink181.xml"/><Relationship Id="rId24" Type="http://schemas.openxmlformats.org/officeDocument/2006/relationships/worksheet" Target="worksheets/sheet24.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8.xml"/><Relationship Id="rId110" Type="http://schemas.openxmlformats.org/officeDocument/2006/relationships/externalLink" Target="externalLinks/externalLink41.xml"/><Relationship Id="rId131" Type="http://schemas.openxmlformats.org/officeDocument/2006/relationships/externalLink" Target="externalLinks/externalLink62.xml"/><Relationship Id="rId152" Type="http://schemas.openxmlformats.org/officeDocument/2006/relationships/externalLink" Target="externalLinks/externalLink83.xml"/><Relationship Id="rId173" Type="http://schemas.openxmlformats.org/officeDocument/2006/relationships/externalLink" Target="externalLinks/externalLink104.xml"/><Relationship Id="rId194" Type="http://schemas.openxmlformats.org/officeDocument/2006/relationships/externalLink" Target="externalLinks/externalLink125.xml"/><Relationship Id="rId208" Type="http://schemas.openxmlformats.org/officeDocument/2006/relationships/externalLink" Target="externalLinks/externalLink139.xml"/><Relationship Id="rId229" Type="http://schemas.openxmlformats.org/officeDocument/2006/relationships/externalLink" Target="externalLinks/externalLink160.xml"/><Relationship Id="rId240" Type="http://schemas.openxmlformats.org/officeDocument/2006/relationships/externalLink" Target="externalLinks/externalLink171.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8.xml"/><Relationship Id="rId100" Type="http://schemas.openxmlformats.org/officeDocument/2006/relationships/externalLink" Target="externalLinks/externalLink31.xml"/><Relationship Id="rId8" Type="http://schemas.openxmlformats.org/officeDocument/2006/relationships/worksheet" Target="worksheets/sheet8.xml"/><Relationship Id="rId98" Type="http://schemas.openxmlformats.org/officeDocument/2006/relationships/externalLink" Target="externalLinks/externalLink29.xml"/><Relationship Id="rId121" Type="http://schemas.openxmlformats.org/officeDocument/2006/relationships/externalLink" Target="externalLinks/externalLink52.xml"/><Relationship Id="rId142" Type="http://schemas.openxmlformats.org/officeDocument/2006/relationships/externalLink" Target="externalLinks/externalLink73.xml"/><Relationship Id="rId163" Type="http://schemas.openxmlformats.org/officeDocument/2006/relationships/externalLink" Target="externalLinks/externalLink94.xml"/><Relationship Id="rId184" Type="http://schemas.openxmlformats.org/officeDocument/2006/relationships/externalLink" Target="externalLinks/externalLink115.xml"/><Relationship Id="rId219" Type="http://schemas.openxmlformats.org/officeDocument/2006/relationships/externalLink" Target="externalLinks/externalLink150.xml"/><Relationship Id="rId230" Type="http://schemas.openxmlformats.org/officeDocument/2006/relationships/externalLink" Target="externalLinks/externalLink161.xml"/><Relationship Id="rId251" Type="http://schemas.openxmlformats.org/officeDocument/2006/relationships/externalLink" Target="externalLinks/externalLink182.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88" Type="http://schemas.openxmlformats.org/officeDocument/2006/relationships/externalLink" Target="externalLinks/externalLink19.xml"/><Relationship Id="rId111" Type="http://schemas.openxmlformats.org/officeDocument/2006/relationships/externalLink" Target="externalLinks/externalLink42.xml"/><Relationship Id="rId132" Type="http://schemas.openxmlformats.org/officeDocument/2006/relationships/externalLink" Target="externalLinks/externalLink63.xml"/><Relationship Id="rId153" Type="http://schemas.openxmlformats.org/officeDocument/2006/relationships/externalLink" Target="externalLinks/externalLink84.xml"/><Relationship Id="rId174" Type="http://schemas.openxmlformats.org/officeDocument/2006/relationships/externalLink" Target="externalLinks/externalLink105.xml"/><Relationship Id="rId195" Type="http://schemas.openxmlformats.org/officeDocument/2006/relationships/externalLink" Target="externalLinks/externalLink126.xml"/><Relationship Id="rId209" Type="http://schemas.openxmlformats.org/officeDocument/2006/relationships/externalLink" Target="externalLinks/externalLink140.xml"/><Relationship Id="rId220" Type="http://schemas.openxmlformats.org/officeDocument/2006/relationships/externalLink" Target="externalLinks/externalLink151.xml"/><Relationship Id="rId241" Type="http://schemas.openxmlformats.org/officeDocument/2006/relationships/externalLink" Target="externalLinks/externalLink17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78" Type="http://schemas.openxmlformats.org/officeDocument/2006/relationships/externalLink" Target="externalLinks/externalLink9.xml"/><Relationship Id="rId99" Type="http://schemas.openxmlformats.org/officeDocument/2006/relationships/externalLink" Target="externalLinks/externalLink30.xml"/><Relationship Id="rId101" Type="http://schemas.openxmlformats.org/officeDocument/2006/relationships/externalLink" Target="externalLinks/externalLink32.xml"/><Relationship Id="rId122" Type="http://schemas.openxmlformats.org/officeDocument/2006/relationships/externalLink" Target="externalLinks/externalLink53.xml"/><Relationship Id="rId143" Type="http://schemas.openxmlformats.org/officeDocument/2006/relationships/externalLink" Target="externalLinks/externalLink74.xml"/><Relationship Id="rId164" Type="http://schemas.openxmlformats.org/officeDocument/2006/relationships/externalLink" Target="externalLinks/externalLink95.xml"/><Relationship Id="rId185" Type="http://schemas.openxmlformats.org/officeDocument/2006/relationships/externalLink" Target="externalLinks/externalLink116.xml"/><Relationship Id="rId9" Type="http://schemas.openxmlformats.org/officeDocument/2006/relationships/worksheet" Target="worksheets/sheet9.xml"/><Relationship Id="rId210" Type="http://schemas.openxmlformats.org/officeDocument/2006/relationships/externalLink" Target="externalLinks/externalLink141.xml"/><Relationship Id="rId26" Type="http://schemas.openxmlformats.org/officeDocument/2006/relationships/worksheet" Target="worksheets/sheet26.xml"/><Relationship Id="rId231" Type="http://schemas.openxmlformats.org/officeDocument/2006/relationships/externalLink" Target="externalLinks/externalLink162.xml"/><Relationship Id="rId252" Type="http://schemas.openxmlformats.org/officeDocument/2006/relationships/externalLink" Target="externalLinks/externalLink183.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20.xml"/><Relationship Id="rId112" Type="http://schemas.openxmlformats.org/officeDocument/2006/relationships/externalLink" Target="externalLinks/externalLink43.xml"/><Relationship Id="rId133" Type="http://schemas.openxmlformats.org/officeDocument/2006/relationships/externalLink" Target="externalLinks/externalLink64.xml"/><Relationship Id="rId154" Type="http://schemas.openxmlformats.org/officeDocument/2006/relationships/externalLink" Target="externalLinks/externalLink85.xml"/><Relationship Id="rId175" Type="http://schemas.openxmlformats.org/officeDocument/2006/relationships/externalLink" Target="externalLinks/externalLink106.xml"/><Relationship Id="rId196" Type="http://schemas.openxmlformats.org/officeDocument/2006/relationships/externalLink" Target="externalLinks/externalLink127.xml"/><Relationship Id="rId200" Type="http://schemas.openxmlformats.org/officeDocument/2006/relationships/externalLink" Target="externalLinks/externalLink131.xml"/><Relationship Id="rId16" Type="http://schemas.openxmlformats.org/officeDocument/2006/relationships/worksheet" Target="worksheets/sheet16.xml"/><Relationship Id="rId221" Type="http://schemas.openxmlformats.org/officeDocument/2006/relationships/externalLink" Target="externalLinks/externalLink152.xml"/><Relationship Id="rId242" Type="http://schemas.openxmlformats.org/officeDocument/2006/relationships/externalLink" Target="externalLinks/externalLink173.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10.xml"/><Relationship Id="rId102" Type="http://schemas.openxmlformats.org/officeDocument/2006/relationships/externalLink" Target="externalLinks/externalLink33.xml"/><Relationship Id="rId123" Type="http://schemas.openxmlformats.org/officeDocument/2006/relationships/externalLink" Target="externalLinks/externalLink54.xml"/><Relationship Id="rId144" Type="http://schemas.openxmlformats.org/officeDocument/2006/relationships/externalLink" Target="externalLinks/externalLink75.xml"/><Relationship Id="rId90" Type="http://schemas.openxmlformats.org/officeDocument/2006/relationships/externalLink" Target="externalLinks/externalLink21.xml"/><Relationship Id="rId165" Type="http://schemas.openxmlformats.org/officeDocument/2006/relationships/externalLink" Target="externalLinks/externalLink96.xml"/><Relationship Id="rId186" Type="http://schemas.openxmlformats.org/officeDocument/2006/relationships/externalLink" Target="externalLinks/externalLink117.xml"/><Relationship Id="rId211" Type="http://schemas.openxmlformats.org/officeDocument/2006/relationships/externalLink" Target="externalLinks/externalLink142.xml"/><Relationship Id="rId232" Type="http://schemas.openxmlformats.org/officeDocument/2006/relationships/externalLink" Target="externalLinks/externalLink163.xml"/><Relationship Id="rId253" Type="http://schemas.openxmlformats.org/officeDocument/2006/relationships/externalLink" Target="externalLinks/externalLink184.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44.xml"/><Relationship Id="rId134" Type="http://schemas.openxmlformats.org/officeDocument/2006/relationships/externalLink" Target="externalLinks/externalLink65.xml"/><Relationship Id="rId80" Type="http://schemas.openxmlformats.org/officeDocument/2006/relationships/externalLink" Target="externalLinks/externalLink11.xml"/><Relationship Id="rId155" Type="http://schemas.openxmlformats.org/officeDocument/2006/relationships/externalLink" Target="externalLinks/externalLink86.xml"/><Relationship Id="rId176" Type="http://schemas.openxmlformats.org/officeDocument/2006/relationships/externalLink" Target="externalLinks/externalLink107.xml"/><Relationship Id="rId197" Type="http://schemas.openxmlformats.org/officeDocument/2006/relationships/externalLink" Target="externalLinks/externalLink128.xml"/><Relationship Id="rId201" Type="http://schemas.openxmlformats.org/officeDocument/2006/relationships/externalLink" Target="externalLinks/externalLink132.xml"/><Relationship Id="rId222" Type="http://schemas.openxmlformats.org/officeDocument/2006/relationships/externalLink" Target="externalLinks/externalLink153.xml"/><Relationship Id="rId243" Type="http://schemas.openxmlformats.org/officeDocument/2006/relationships/externalLink" Target="externalLinks/externalLink174.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34.xml"/><Relationship Id="rId124" Type="http://schemas.openxmlformats.org/officeDocument/2006/relationships/externalLink" Target="externalLinks/externalLink55.xml"/><Relationship Id="rId70" Type="http://schemas.openxmlformats.org/officeDocument/2006/relationships/externalLink" Target="externalLinks/externalLink1.xml"/><Relationship Id="rId91" Type="http://schemas.openxmlformats.org/officeDocument/2006/relationships/externalLink" Target="externalLinks/externalLink22.xml"/><Relationship Id="rId145" Type="http://schemas.openxmlformats.org/officeDocument/2006/relationships/externalLink" Target="externalLinks/externalLink76.xml"/><Relationship Id="rId166" Type="http://schemas.openxmlformats.org/officeDocument/2006/relationships/externalLink" Target="externalLinks/externalLink97.xml"/><Relationship Id="rId187" Type="http://schemas.openxmlformats.org/officeDocument/2006/relationships/externalLink" Target="externalLinks/externalLink118.xml"/><Relationship Id="rId1" Type="http://schemas.openxmlformats.org/officeDocument/2006/relationships/worksheet" Target="worksheets/sheet1.xml"/><Relationship Id="rId212" Type="http://schemas.openxmlformats.org/officeDocument/2006/relationships/externalLink" Target="externalLinks/externalLink143.xml"/><Relationship Id="rId233" Type="http://schemas.openxmlformats.org/officeDocument/2006/relationships/externalLink" Target="externalLinks/externalLink164.xml"/><Relationship Id="rId254" Type="http://schemas.openxmlformats.org/officeDocument/2006/relationships/theme" Target="theme/theme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45.xml"/><Relationship Id="rId60" Type="http://schemas.openxmlformats.org/officeDocument/2006/relationships/worksheet" Target="worksheets/sheet60.xml"/><Relationship Id="rId81" Type="http://schemas.openxmlformats.org/officeDocument/2006/relationships/externalLink" Target="externalLinks/externalLink12.xml"/><Relationship Id="rId135" Type="http://schemas.openxmlformats.org/officeDocument/2006/relationships/externalLink" Target="externalLinks/externalLink66.xml"/><Relationship Id="rId156" Type="http://schemas.openxmlformats.org/officeDocument/2006/relationships/externalLink" Target="externalLinks/externalLink87.xml"/><Relationship Id="rId177" Type="http://schemas.openxmlformats.org/officeDocument/2006/relationships/externalLink" Target="externalLinks/externalLink108.xml"/><Relationship Id="rId198" Type="http://schemas.openxmlformats.org/officeDocument/2006/relationships/externalLink" Target="externalLinks/externalLink129.xml"/><Relationship Id="rId202" Type="http://schemas.openxmlformats.org/officeDocument/2006/relationships/externalLink" Target="externalLinks/externalLink133.xml"/><Relationship Id="rId223" Type="http://schemas.openxmlformats.org/officeDocument/2006/relationships/externalLink" Target="externalLinks/externalLink154.xml"/><Relationship Id="rId244" Type="http://schemas.openxmlformats.org/officeDocument/2006/relationships/externalLink" Target="externalLinks/externalLink175.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externalLink" Target="externalLinks/externalLink35.xml"/><Relationship Id="rId125" Type="http://schemas.openxmlformats.org/officeDocument/2006/relationships/externalLink" Target="externalLinks/externalLink56.xml"/><Relationship Id="rId146" Type="http://schemas.openxmlformats.org/officeDocument/2006/relationships/externalLink" Target="externalLinks/externalLink77.xml"/><Relationship Id="rId167" Type="http://schemas.openxmlformats.org/officeDocument/2006/relationships/externalLink" Target="externalLinks/externalLink98.xml"/><Relationship Id="rId188" Type="http://schemas.openxmlformats.org/officeDocument/2006/relationships/externalLink" Target="externalLinks/externalLink119.xml"/><Relationship Id="rId71" Type="http://schemas.openxmlformats.org/officeDocument/2006/relationships/externalLink" Target="externalLinks/externalLink2.xml"/><Relationship Id="rId92" Type="http://schemas.openxmlformats.org/officeDocument/2006/relationships/externalLink" Target="externalLinks/externalLink23.xml"/><Relationship Id="rId213" Type="http://schemas.openxmlformats.org/officeDocument/2006/relationships/externalLink" Target="externalLinks/externalLink144.xml"/><Relationship Id="rId234" Type="http://schemas.openxmlformats.org/officeDocument/2006/relationships/externalLink" Target="externalLinks/externalLink165.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styles" Target="styles.xml"/><Relationship Id="rId40" Type="http://schemas.openxmlformats.org/officeDocument/2006/relationships/worksheet" Target="worksheets/sheet40.xml"/><Relationship Id="rId115" Type="http://schemas.openxmlformats.org/officeDocument/2006/relationships/externalLink" Target="externalLinks/externalLink46.xml"/><Relationship Id="rId136" Type="http://schemas.openxmlformats.org/officeDocument/2006/relationships/externalLink" Target="externalLinks/externalLink67.xml"/><Relationship Id="rId157" Type="http://schemas.openxmlformats.org/officeDocument/2006/relationships/externalLink" Target="externalLinks/externalLink88.xml"/><Relationship Id="rId178" Type="http://schemas.openxmlformats.org/officeDocument/2006/relationships/externalLink" Target="externalLinks/externalLink109.xml"/><Relationship Id="rId61" Type="http://schemas.openxmlformats.org/officeDocument/2006/relationships/worksheet" Target="worksheets/sheet61.xml"/><Relationship Id="rId82" Type="http://schemas.openxmlformats.org/officeDocument/2006/relationships/externalLink" Target="externalLinks/externalLink13.xml"/><Relationship Id="rId199" Type="http://schemas.openxmlformats.org/officeDocument/2006/relationships/externalLink" Target="externalLinks/externalLink130.xml"/><Relationship Id="rId203" Type="http://schemas.openxmlformats.org/officeDocument/2006/relationships/externalLink" Target="externalLinks/externalLink134.xml"/><Relationship Id="rId19" Type="http://schemas.openxmlformats.org/officeDocument/2006/relationships/worksheet" Target="worksheets/sheet19.xml"/><Relationship Id="rId224" Type="http://schemas.openxmlformats.org/officeDocument/2006/relationships/externalLink" Target="externalLinks/externalLink155.xml"/><Relationship Id="rId245" Type="http://schemas.openxmlformats.org/officeDocument/2006/relationships/externalLink" Target="externalLinks/externalLink176.xml"/><Relationship Id="rId30" Type="http://schemas.openxmlformats.org/officeDocument/2006/relationships/worksheet" Target="worksheets/sheet30.xml"/><Relationship Id="rId105" Type="http://schemas.openxmlformats.org/officeDocument/2006/relationships/externalLink" Target="externalLinks/externalLink36.xml"/><Relationship Id="rId126" Type="http://schemas.openxmlformats.org/officeDocument/2006/relationships/externalLink" Target="externalLinks/externalLink57.xml"/><Relationship Id="rId147" Type="http://schemas.openxmlformats.org/officeDocument/2006/relationships/externalLink" Target="externalLinks/externalLink78.xml"/><Relationship Id="rId168" Type="http://schemas.openxmlformats.org/officeDocument/2006/relationships/externalLink" Target="externalLinks/externalLink99.xml"/><Relationship Id="rId51" Type="http://schemas.openxmlformats.org/officeDocument/2006/relationships/worksheet" Target="worksheets/sheet51.xml"/><Relationship Id="rId72" Type="http://schemas.openxmlformats.org/officeDocument/2006/relationships/externalLink" Target="externalLinks/externalLink3.xml"/><Relationship Id="rId93" Type="http://schemas.openxmlformats.org/officeDocument/2006/relationships/externalLink" Target="externalLinks/externalLink24.xml"/><Relationship Id="rId189" Type="http://schemas.openxmlformats.org/officeDocument/2006/relationships/externalLink" Target="externalLinks/externalLink120.xml"/><Relationship Id="rId3" Type="http://schemas.openxmlformats.org/officeDocument/2006/relationships/worksheet" Target="worksheets/sheet3.xml"/><Relationship Id="rId214" Type="http://schemas.openxmlformats.org/officeDocument/2006/relationships/externalLink" Target="externalLinks/externalLink145.xml"/><Relationship Id="rId235" Type="http://schemas.openxmlformats.org/officeDocument/2006/relationships/externalLink" Target="externalLinks/externalLink166.xml"/><Relationship Id="rId256" Type="http://schemas.openxmlformats.org/officeDocument/2006/relationships/sharedStrings" Target="sharedStrings.xml"/><Relationship Id="rId116" Type="http://schemas.openxmlformats.org/officeDocument/2006/relationships/externalLink" Target="externalLinks/externalLink47.xml"/><Relationship Id="rId137" Type="http://schemas.openxmlformats.org/officeDocument/2006/relationships/externalLink" Target="externalLinks/externalLink68.xml"/><Relationship Id="rId158" Type="http://schemas.openxmlformats.org/officeDocument/2006/relationships/externalLink" Target="externalLinks/externalLink89.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14.xml"/><Relationship Id="rId179" Type="http://schemas.openxmlformats.org/officeDocument/2006/relationships/externalLink" Target="externalLinks/externalLink110.xml"/><Relationship Id="rId190" Type="http://schemas.openxmlformats.org/officeDocument/2006/relationships/externalLink" Target="externalLinks/externalLink121.xml"/><Relationship Id="rId204" Type="http://schemas.openxmlformats.org/officeDocument/2006/relationships/externalLink" Target="externalLinks/externalLink135.xml"/><Relationship Id="rId225" Type="http://schemas.openxmlformats.org/officeDocument/2006/relationships/externalLink" Target="externalLinks/externalLink156.xml"/><Relationship Id="rId246" Type="http://schemas.openxmlformats.org/officeDocument/2006/relationships/externalLink" Target="externalLinks/externalLink177.xml"/><Relationship Id="rId106" Type="http://schemas.openxmlformats.org/officeDocument/2006/relationships/externalLink" Target="externalLinks/externalLink37.xml"/><Relationship Id="rId127" Type="http://schemas.openxmlformats.org/officeDocument/2006/relationships/externalLink" Target="externalLinks/externalLink58.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4.xml"/><Relationship Id="rId94" Type="http://schemas.openxmlformats.org/officeDocument/2006/relationships/externalLink" Target="externalLinks/externalLink25.xml"/><Relationship Id="rId148" Type="http://schemas.openxmlformats.org/officeDocument/2006/relationships/externalLink" Target="externalLinks/externalLink79.xml"/><Relationship Id="rId169" Type="http://schemas.openxmlformats.org/officeDocument/2006/relationships/externalLink" Target="externalLinks/externalLink100.xml"/><Relationship Id="rId4" Type="http://schemas.openxmlformats.org/officeDocument/2006/relationships/worksheet" Target="worksheets/sheet4.xml"/><Relationship Id="rId180" Type="http://schemas.openxmlformats.org/officeDocument/2006/relationships/externalLink" Target="externalLinks/externalLink111.xml"/><Relationship Id="rId215" Type="http://schemas.openxmlformats.org/officeDocument/2006/relationships/externalLink" Target="externalLinks/externalLink146.xml"/><Relationship Id="rId236" Type="http://schemas.openxmlformats.org/officeDocument/2006/relationships/externalLink" Target="externalLinks/externalLink167.xml"/><Relationship Id="rId257" Type="http://schemas.openxmlformats.org/officeDocument/2006/relationships/calcChain" Target="calcChain.xml"/></Relationships>
</file>

<file path=xl/ctrlProps/ctrlProp1.xml><?xml version="1.0" encoding="utf-8"?>
<formControlPr xmlns="http://schemas.microsoft.com/office/spreadsheetml/2009/9/main" objectType="Radio" firstButton="1" lockText="1"/>
</file>

<file path=xl/ctrlProps/ctrlProp2.xml><?xml version="1.0" encoding="utf-8"?>
<formControlPr xmlns="http://schemas.microsoft.com/office/spreadsheetml/2009/9/main" objectType="Radio" checked="Checked" lockText="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lockText="1"/>
</file>

<file path=xl/ctrlProps/ctrlProp5.xml><?xml version="1.0" encoding="utf-8"?>
<formControlPr xmlns="http://schemas.microsoft.com/office/spreadsheetml/2009/9/main" objectType="Radio" checked="Checked" lockText="1"/>
</file>

<file path=xl/ctrlProps/ctrlProp6.xml><?xml version="1.0" encoding="utf-8"?>
<formControlPr xmlns="http://schemas.microsoft.com/office/spreadsheetml/2009/9/main" objectType="Radio" checked="Checked" firstButton="1" lockText="1"/>
</file>

<file path=xl/ctrlProps/ctrlProp7.xml><?xml version="1.0" encoding="utf-8"?>
<formControlPr xmlns="http://schemas.microsoft.com/office/spreadsheetml/2009/9/main" objectType="Radio" firstButton="1" lockText="1"/>
</file>

<file path=xl/ctrlProps/ctrlProp8.xml><?xml version="1.0" encoding="utf-8"?>
<formControlPr xmlns="http://schemas.microsoft.com/office/spreadsheetml/2009/9/main" objectType="Radio" firstButton="1" lockText="1"/>
</file>

<file path=xl/ctrlProps/ctrlProp9.xml><?xml version="1.0" encoding="utf-8"?>
<formControlPr xmlns="http://schemas.microsoft.com/office/spreadsheetml/2009/9/main" objectType="Radio" firstButton="1" lockText="1"/>
</file>

<file path=xl/ctrlProps/ctrlProp10.xml><?xml version="1.0" encoding="utf-8"?>
<formControlPr xmlns="http://schemas.microsoft.com/office/spreadsheetml/2009/9/main" objectType="Radio" checked="Checked" firstButton="1" lockText="1"/>
</file>

<file path=xl/ctrlProps/ctrlProp11.xml><?xml version="1.0" encoding="utf-8"?>
<formControlPr xmlns="http://schemas.microsoft.com/office/spreadsheetml/2009/9/main" objectType="Radio" firstButton="1" lockText="1"/>
</file>

<file path=xl/ctrlProps/ctrlProp12.xml><?xml version="1.0" encoding="utf-8"?>
<formControlPr xmlns="http://schemas.microsoft.com/office/spreadsheetml/2009/9/main" objectType="Radio" lockText="1"/>
</file>

<file path=xl/ctrlProps/ctrlProp13.xml><?xml version="1.0" encoding="utf-8"?>
<formControlPr xmlns="http://schemas.microsoft.com/office/spreadsheetml/2009/9/main" objectType="Radio" checked="Checked" lockText="1"/>
</file>

<file path=xl/ctrlProps/ctrlProp14.xml><?xml version="1.0" encoding="utf-8"?>
<formControlPr xmlns="http://schemas.microsoft.com/office/spreadsheetml/2009/9/main" objectType="Radio" checked="Checked" lockText="1"/>
</file>

<file path=xl/ctrlProps/ctrlProp15.xml><?xml version="1.0" encoding="utf-8"?>
<formControlPr xmlns="http://schemas.microsoft.com/office/spreadsheetml/2009/9/main" objectType="Radio" lockText="1"/>
</file>

<file path=xl/ctrlProps/ctrlProp16.xml><?xml version="1.0" encoding="utf-8"?>
<formControlPr xmlns="http://schemas.microsoft.com/office/spreadsheetml/2009/9/main" objectType="Radio" checked="Checked" lockText="1"/>
</file>

<file path=xl/ctrlProps/ctrlProp17.xml><?xml version="1.0" encoding="utf-8"?>
<formControlPr xmlns="http://schemas.microsoft.com/office/spreadsheetml/2009/9/main" objectType="Radio" checked="Checked" lockText="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checked="Checked" firstButton="1" lockText="1"/>
</file>

<file path=xl/ctrlProps/ctrlProp25.xml><?xml version="1.0" encoding="utf-8"?>
<formControlPr xmlns="http://schemas.microsoft.com/office/spreadsheetml/2009/9/main" objectType="Radio" firstButton="1" lockText="1"/>
</file>

<file path=xl/ctrlProps/ctrlProp26.xml><?xml version="1.0" encoding="utf-8"?>
<formControlPr xmlns="http://schemas.microsoft.com/office/spreadsheetml/2009/9/main" objectType="Radio" firstButton="1" lockText="1"/>
</file>

<file path=xl/ctrlProps/ctrlProp27.xml><?xml version="1.0" encoding="utf-8"?>
<formControlPr xmlns="http://schemas.microsoft.com/office/spreadsheetml/2009/9/main" objectType="Radio" firstButton="1" lockText="1"/>
</file>

<file path=xl/ctrlProps/ctrlProp28.xml><?xml version="1.0" encoding="utf-8"?>
<formControlPr xmlns="http://schemas.microsoft.com/office/spreadsheetml/2009/9/main" objectType="Radio" lockText="1"/>
</file>

<file path=xl/ctrlProps/ctrlProp29.xml><?xml version="1.0" encoding="utf-8"?>
<formControlPr xmlns="http://schemas.microsoft.com/office/spreadsheetml/2009/9/main" objectType="Radio" checked="Checked" lockText="1"/>
</file>

<file path=xl/ctrlProps/ctrlProp30.xml><?xml version="1.0" encoding="utf-8"?>
<formControlPr xmlns="http://schemas.microsoft.com/office/spreadsheetml/2009/9/main" objectType="Radio" checked="Checked" lockText="1"/>
</file>

<file path=xl/ctrlProps/ctrlProp31.xml><?xml version="1.0" encoding="utf-8"?>
<formControlPr xmlns="http://schemas.microsoft.com/office/spreadsheetml/2009/9/main" objectType="Radio" checked="Checked" lockText="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GBox" noThreeD="1"/>
</file>

<file path=xl/ctrlProps/ctrlProp34.xml><?xml version="1.0" encoding="utf-8"?>
<formControlPr xmlns="http://schemas.microsoft.com/office/spreadsheetml/2009/9/main" objectType="GBox" noThreeD="1"/>
</file>

<file path=xl/ctrlProps/ctrlProp35.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6.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7.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9.jpg"/><Relationship Id="rId1" Type="http://schemas.openxmlformats.org/officeDocument/2006/relationships/image" Target="../media/image2.emf"/></Relationships>
</file>

<file path=xl/drawings/_rels/drawing8.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9.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10.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2.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3.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4.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2.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3.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2.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5.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2.jpeg"/></Relationships>
</file>

<file path=xl/drawings/_rels/drawing19.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2.jpeg"/></Relationships>
</file>

<file path=xl/drawings/_rels/drawing20.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2.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2.jpeg"/></Relationships>
</file>

<file path=xl/drawings/_rels/drawing22.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6.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5.jpeg"/></Relationships>
</file>

<file path=xl/drawings/_rels/drawing24.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2.jpeg"/></Relationships>
</file>

<file path=xl/drawings/_rels/drawing25.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2.jpeg"/></Relationships>
</file>

<file path=xl/drawings/_rels/drawing26.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5.jpeg"/></Relationships>
</file>

<file path=xl/drawings/_rels/drawing27.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5.jpeg"/></Relationships>
</file>

<file path=xl/drawings/_rels/drawing28.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4.jpeg"/></Relationships>
</file>

<file path=xl/drawings/_rels/drawing29.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5.jpeg"/></Relationships>
</file>

<file path=xl/drawings/_rels/drawing30.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5.jpeg"/></Relationships>
</file>

<file path=xl/drawings/_rels/drawing31.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 Id="rId6" Type="http://schemas.openxmlformats.org/officeDocument/2006/relationships/image" Target="../media/image22.png"/><Relationship Id="rId5" Type="http://schemas.openxmlformats.org/officeDocument/2006/relationships/image" Target="../media/image21.png"/><Relationship Id="rId4" Type="http://schemas.openxmlformats.org/officeDocument/2006/relationships/image" Target="../media/image20.png"/></Relationships>
</file>

<file path=xl/drawings/_rels/drawing32.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33.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9.jpg"/><Relationship Id="rId1" Type="http://schemas.openxmlformats.org/officeDocument/2006/relationships/image" Target="../media/image23.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2.emf"/></Relationships>
</file>

<file path=xl/drawings/_rels/drawing35.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36.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25.jpeg"/><Relationship Id="rId1" Type="http://schemas.openxmlformats.org/officeDocument/2006/relationships/image" Target="../media/image24.jpeg"/></Relationships>
</file>

<file path=xl/drawings/_rels/drawing37.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38.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40.xml.rels><?xml version="1.0" encoding="UTF-8" standalone="yes"?>
<Relationships xmlns="http://schemas.openxmlformats.org/package/2006/relationships"><Relationship Id="rId2" Type="http://schemas.openxmlformats.org/officeDocument/2006/relationships/image" Target="../media/image24.jpeg"/><Relationship Id="rId1" Type="http://schemas.openxmlformats.org/officeDocument/2006/relationships/image" Target="../media/image26.png"/></Relationships>
</file>

<file path=xl/drawings/_rels/drawing41.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42.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43.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44.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45.x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jpg"/></Relationships>
</file>

<file path=xl/drawings/_rels/drawing46.xml.rels><?xml version="1.0" encoding="UTF-8" standalone="yes"?>
<Relationships xmlns="http://schemas.openxmlformats.org/package/2006/relationships"><Relationship Id="rId1" Type="http://schemas.openxmlformats.org/officeDocument/2006/relationships/image" Target="../media/image2.emf"/></Relationships>
</file>

<file path=xl/drawings/_rels/drawing47.xml.rels><?xml version="1.0" encoding="UTF-8" standalone="yes"?>
<Relationships xmlns="http://schemas.openxmlformats.org/package/2006/relationships"><Relationship Id="rId1" Type="http://schemas.openxmlformats.org/officeDocument/2006/relationships/image" Target="../media/image2.emf"/></Relationships>
</file>

<file path=xl/drawings/_rels/drawing48.xml.rels><?xml version="1.0" encoding="UTF-8" standalone="yes"?>
<Relationships xmlns="http://schemas.openxmlformats.org/package/2006/relationships"><Relationship Id="rId1" Type="http://schemas.openxmlformats.org/officeDocument/2006/relationships/image" Target="../media/image2.emf"/></Relationships>
</file>

<file path=xl/drawings/_rels/drawing49.xml.rels><?xml version="1.0" encoding="UTF-8" standalone="yes"?>
<Relationships xmlns="http://schemas.openxmlformats.org/package/2006/relationships"><Relationship Id="rId1" Type="http://schemas.openxmlformats.org/officeDocument/2006/relationships/image" Target="../media/image2.emf"/></Relationships>
</file>

<file path=xl/drawings/_rels/drawing50.xml.rels><?xml version="1.0" encoding="UTF-8" standalone="yes"?>
<Relationships xmlns="http://schemas.openxmlformats.org/package/2006/relationships"><Relationship Id="rId1" Type="http://schemas.openxmlformats.org/officeDocument/2006/relationships/image" Target="../media/image2.emf"/></Relationships>
</file>

<file path=xl/drawings/_rels/drawing51.xml.rels><?xml version="1.0" encoding="UTF-8" standalone="yes"?>
<Relationships xmlns="http://schemas.openxmlformats.org/package/2006/relationships"><Relationship Id="rId1" Type="http://schemas.openxmlformats.org/officeDocument/2006/relationships/image" Target="../media/image2.emf"/></Relationships>
</file>

<file path=xl/drawings/_rels/drawing52.xml.rels><?xml version="1.0" encoding="UTF-8" standalone="yes"?>
<Relationships xmlns="http://schemas.openxmlformats.org/package/2006/relationships"><Relationship Id="rId1" Type="http://schemas.openxmlformats.org/officeDocument/2006/relationships/image" Target="../media/image2.emf"/></Relationships>
</file>

<file path=xl/drawings/_rels/drawing53.xml.rels><?xml version="1.0" encoding="UTF-8" standalone="yes"?>
<Relationships xmlns="http://schemas.openxmlformats.org/package/2006/relationships"><Relationship Id="rId1" Type="http://schemas.openxmlformats.org/officeDocument/2006/relationships/image" Target="../media/image2.emf"/></Relationships>
</file>

<file path=xl/drawings/_rels/drawing5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5.xml.rels><?xml version="1.0" encoding="UTF-8" standalone="yes"?>
<Relationships xmlns="http://schemas.openxmlformats.org/package/2006/relationships"><Relationship Id="rId1" Type="http://schemas.openxmlformats.org/officeDocument/2006/relationships/image" Target="../media/image2.emf"/></Relationships>
</file>

<file path=xl/drawings/_rels/drawing56.xml.rels><?xml version="1.0" encoding="UTF-8" standalone="yes"?>
<Relationships xmlns="http://schemas.openxmlformats.org/package/2006/relationships"><Relationship Id="rId1" Type="http://schemas.openxmlformats.org/officeDocument/2006/relationships/image" Target="../media/image2.emf"/></Relationships>
</file>

<file path=xl/drawings/_rels/drawing57.xml.rels><?xml version="1.0" encoding="UTF-8" standalone="yes"?>
<Relationships xmlns="http://schemas.openxmlformats.org/package/2006/relationships"><Relationship Id="rId1" Type="http://schemas.openxmlformats.org/officeDocument/2006/relationships/image" Target="../media/image2.emf"/></Relationships>
</file>

<file path=xl/drawings/_rels/drawing58.xml.rels><?xml version="1.0" encoding="UTF-8" standalone="yes"?>
<Relationships xmlns="http://schemas.openxmlformats.org/package/2006/relationships"><Relationship Id="rId1" Type="http://schemas.openxmlformats.org/officeDocument/2006/relationships/image" Target="../media/image2.emf"/></Relationships>
</file>

<file path=xl/drawings/_rels/drawing59.xml.rels><?xml version="1.0" encoding="UTF-8" standalone="yes"?>
<Relationships xmlns="http://schemas.openxmlformats.org/package/2006/relationships"><Relationship Id="rId1" Type="http://schemas.openxmlformats.org/officeDocument/2006/relationships/image" Target="../media/image2.emf"/></Relationships>
</file>

<file path=xl/drawings/_rels/drawing60.xml.rels><?xml version="1.0" encoding="UTF-8" standalone="yes"?>
<Relationships xmlns="http://schemas.openxmlformats.org/package/2006/relationships"><Relationship Id="rId1" Type="http://schemas.openxmlformats.org/officeDocument/2006/relationships/image" Target="../media/image2.emf"/></Relationships>
</file>

<file path=xl/drawings/_rels/drawing61.xml.rels><?xml version="1.0" encoding="UTF-8" standalone="yes"?>
<Relationships xmlns="http://schemas.openxmlformats.org/package/2006/relationships"><Relationship Id="rId1" Type="http://schemas.openxmlformats.org/officeDocument/2006/relationships/image" Target="../media/image2.emf"/></Relationships>
</file>

<file path=xl/drawings/_rels/drawing62.xml.rels><?xml version="1.0" encoding="UTF-8" standalone="yes"?>
<Relationships xmlns="http://schemas.openxmlformats.org/package/2006/relationships"><Relationship Id="rId1" Type="http://schemas.openxmlformats.org/officeDocument/2006/relationships/image" Target="../media/image2.emf"/></Relationships>
</file>

<file path=xl/drawings/_rels/drawing63.xml.rels><?xml version="1.0" encoding="UTF-8" standalone="yes"?>
<Relationships xmlns="http://schemas.openxmlformats.org/package/2006/relationships"><Relationship Id="rId1" Type="http://schemas.openxmlformats.org/officeDocument/2006/relationships/image" Target="../media/image2.emf"/></Relationships>
</file>

<file path=xl/drawings/_rels/drawing64.xml.rels><?xml version="1.0" encoding="UTF-8" standalone="yes"?>
<Relationships xmlns="http://schemas.openxmlformats.org/package/2006/relationships"><Relationship Id="rId1" Type="http://schemas.openxmlformats.org/officeDocument/2006/relationships/image" Target="../media/image2.emf"/></Relationships>
</file>

<file path=xl/drawings/_rels/drawing65.xml.rels><?xml version="1.0" encoding="UTF-8" standalone="yes"?>
<Relationships xmlns="http://schemas.openxmlformats.org/package/2006/relationships"><Relationship Id="rId1" Type="http://schemas.openxmlformats.org/officeDocument/2006/relationships/image" Target="../media/image2.emf"/></Relationships>
</file>

<file path=xl/drawings/_rels/drawing66.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24</xdr:col>
      <xdr:colOff>89647</xdr:colOff>
      <xdr:row>14</xdr:row>
      <xdr:rowOff>24812</xdr:rowOff>
    </xdr:from>
    <xdr:to>
      <xdr:col>27</xdr:col>
      <xdr:colOff>706371</xdr:colOff>
      <xdr:row>18</xdr:row>
      <xdr:rowOff>0</xdr:rowOff>
    </xdr:to>
    <xdr:grpSp>
      <xdr:nvGrpSpPr>
        <xdr:cNvPr id="5" name="4 Grupo">
          <a:extLst>
            <a:ext uri="{FF2B5EF4-FFF2-40B4-BE49-F238E27FC236}">
              <a16:creationId xmlns:a16="http://schemas.microsoft.com/office/drawing/2014/main" id="{00000000-0008-0000-0000-000005000000}"/>
            </a:ext>
          </a:extLst>
        </xdr:cNvPr>
        <xdr:cNvGrpSpPr/>
      </xdr:nvGrpSpPr>
      <xdr:grpSpPr>
        <a:xfrm>
          <a:off x="10509997" y="2996612"/>
          <a:ext cx="2902724" cy="1327738"/>
          <a:chOff x="10320618" y="3789990"/>
          <a:chExt cx="3496636" cy="1462598"/>
        </a:xfrm>
      </xdr:grpSpPr>
      <xdr:pic>
        <xdr:nvPicPr>
          <xdr:cNvPr id="60470" name="Picture 54">
            <a:extLst>
              <a:ext uri="{FF2B5EF4-FFF2-40B4-BE49-F238E27FC236}">
                <a16:creationId xmlns:a16="http://schemas.microsoft.com/office/drawing/2014/main" id="{00000000-0008-0000-0000-000036EC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320618" y="3789990"/>
            <a:ext cx="3496636" cy="1462598"/>
          </a:xfrm>
          <a:prstGeom prst="rect">
            <a:avLst/>
          </a:prstGeom>
          <a:noFill/>
          <a:ln w="1">
            <a:noFill/>
            <a:miter lim="800000"/>
            <a:headEnd/>
            <a:tailEnd type="none" w="med" len="med"/>
          </a:ln>
          <a:effectLst/>
        </xdr:spPr>
      </xdr:pic>
      <xdr:sp macro="" textlink="">
        <xdr:nvSpPr>
          <xdr:cNvPr id="3" name="2 Elipse">
            <a:extLst>
              <a:ext uri="{FF2B5EF4-FFF2-40B4-BE49-F238E27FC236}">
                <a16:creationId xmlns:a16="http://schemas.microsoft.com/office/drawing/2014/main" id="{00000000-0008-0000-0000-000003000000}"/>
              </a:ext>
            </a:extLst>
          </xdr:cNvPr>
          <xdr:cNvSpPr/>
        </xdr:nvSpPr>
        <xdr:spPr>
          <a:xfrm>
            <a:off x="10331823" y="4504765"/>
            <a:ext cx="3238501" cy="50426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sp macro="" textlink="">
        <xdr:nvSpPr>
          <xdr:cNvPr id="4" name="3 Elipse">
            <a:extLst>
              <a:ext uri="{FF2B5EF4-FFF2-40B4-BE49-F238E27FC236}">
                <a16:creationId xmlns:a16="http://schemas.microsoft.com/office/drawing/2014/main" id="{00000000-0008-0000-0000-000004000000}"/>
              </a:ext>
            </a:extLst>
          </xdr:cNvPr>
          <xdr:cNvSpPr/>
        </xdr:nvSpPr>
        <xdr:spPr>
          <a:xfrm>
            <a:off x="12685060" y="4650439"/>
            <a:ext cx="869577" cy="21963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grpSp>
    <xdr:clientData/>
  </xdr:twoCellAnchor>
  <xdr:twoCellAnchor>
    <xdr:from>
      <xdr:col>1</xdr:col>
      <xdr:colOff>323850</xdr:colOff>
      <xdr:row>2</xdr:row>
      <xdr:rowOff>114300</xdr:rowOff>
    </xdr:from>
    <xdr:to>
      <xdr:col>2</xdr:col>
      <xdr:colOff>647700</xdr:colOff>
      <xdr:row>3</xdr:row>
      <xdr:rowOff>572621</xdr:rowOff>
    </xdr:to>
    <xdr:grpSp>
      <xdr:nvGrpSpPr>
        <xdr:cNvPr id="11" name="10 Grupo">
          <a:extLst>
            <a:ext uri="{FF2B5EF4-FFF2-40B4-BE49-F238E27FC236}">
              <a16:creationId xmlns:a16="http://schemas.microsoft.com/office/drawing/2014/main" id="{00000000-0008-0000-0000-00000B000000}"/>
            </a:ext>
          </a:extLst>
        </xdr:cNvPr>
        <xdr:cNvGrpSpPr/>
      </xdr:nvGrpSpPr>
      <xdr:grpSpPr>
        <a:xfrm>
          <a:off x="428625" y="304800"/>
          <a:ext cx="1257300" cy="1096496"/>
          <a:chOff x="428625" y="364311"/>
          <a:chExt cx="1257300" cy="1019173"/>
        </a:xfrm>
      </xdr:grpSpPr>
      <xdr:pic>
        <xdr:nvPicPr>
          <xdr:cNvPr id="8" name="Picture 3">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819149" y="364311"/>
            <a:ext cx="487649" cy="455569"/>
          </a:xfrm>
          <a:prstGeom prst="rect">
            <a:avLst/>
          </a:prstGeom>
          <a:noFill/>
          <a:ln w="9525">
            <a:noFill/>
            <a:miter lim="800000"/>
            <a:headEnd/>
            <a:tailEnd/>
          </a:ln>
        </xdr:spPr>
      </xdr:pic>
      <xdr:sp macro="" textlink="">
        <xdr:nvSpPr>
          <xdr:cNvPr id="10" name="9 CuadroTexto">
            <a:extLst>
              <a:ext uri="{FF2B5EF4-FFF2-40B4-BE49-F238E27FC236}">
                <a16:creationId xmlns:a16="http://schemas.microsoft.com/office/drawing/2014/main" id="{00000000-0008-0000-0000-00000A000000}"/>
              </a:ext>
            </a:extLst>
          </xdr:cNvPr>
          <xdr:cNvSpPr txBox="1"/>
        </xdr:nvSpPr>
        <xdr:spPr>
          <a:xfrm>
            <a:off x="428625" y="811984"/>
            <a:ext cx="1257300" cy="571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mc:AlternateContent xmlns:mc="http://schemas.openxmlformats.org/markup-compatibility/2006">
    <mc:Choice xmlns:a14="http://schemas.microsoft.com/office/drawing/2010/main" Requires="a14">
      <xdr:twoCellAnchor editAs="oneCell">
        <xdr:from>
          <xdr:col>8</xdr:col>
          <xdr:colOff>257175</xdr:colOff>
          <xdr:row>24</xdr:row>
          <xdr:rowOff>161925</xdr:rowOff>
        </xdr:from>
        <xdr:to>
          <xdr:col>8</xdr:col>
          <xdr:colOff>438150</xdr:colOff>
          <xdr:row>24</xdr:row>
          <xdr:rowOff>295275</xdr:rowOff>
        </xdr:to>
        <xdr:sp macro="" textlink="">
          <xdr:nvSpPr>
            <xdr:cNvPr id="60426" name="Option Button 10" hidden="1">
              <a:extLst>
                <a:ext uri="{63B3BB69-23CF-44E3-9099-C40C66FF867C}">
                  <a14:compatExt spid="_x0000_s60426"/>
                </a:ext>
                <a:ext uri="{FF2B5EF4-FFF2-40B4-BE49-F238E27FC236}">
                  <a16:creationId xmlns:a16="http://schemas.microsoft.com/office/drawing/2014/main" id="{00000000-0008-0000-0000-00000A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24</xdr:row>
          <xdr:rowOff>161925</xdr:rowOff>
        </xdr:from>
        <xdr:to>
          <xdr:col>9</xdr:col>
          <xdr:colOff>419100</xdr:colOff>
          <xdr:row>24</xdr:row>
          <xdr:rowOff>295275</xdr:rowOff>
        </xdr:to>
        <xdr:sp macro="" textlink="">
          <xdr:nvSpPr>
            <xdr:cNvPr id="60428" name="Option Button 12" hidden="1">
              <a:extLst>
                <a:ext uri="{63B3BB69-23CF-44E3-9099-C40C66FF867C}">
                  <a14:compatExt spid="_x0000_s60428"/>
                </a:ext>
                <a:ext uri="{FF2B5EF4-FFF2-40B4-BE49-F238E27FC236}">
                  <a16:creationId xmlns:a16="http://schemas.microsoft.com/office/drawing/2014/main" id="{00000000-0008-0000-0000-00000C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0</xdr:rowOff>
        </xdr:from>
        <xdr:to>
          <xdr:col>13</xdr:col>
          <xdr:colOff>0</xdr:colOff>
          <xdr:row>25</xdr:row>
          <xdr:rowOff>0</xdr:rowOff>
        </xdr:to>
        <xdr:sp macro="" textlink="">
          <xdr:nvSpPr>
            <xdr:cNvPr id="60436" name="Group Box 20" hidden="1">
              <a:extLst>
                <a:ext uri="{63B3BB69-23CF-44E3-9099-C40C66FF867C}">
                  <a14:compatExt spid="_x0000_s60436"/>
                </a:ext>
                <a:ext uri="{FF2B5EF4-FFF2-40B4-BE49-F238E27FC236}">
                  <a16:creationId xmlns:a16="http://schemas.microsoft.com/office/drawing/2014/main" id="{00000000-0008-0000-0000-000014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323850</xdr:colOff>
          <xdr:row>24</xdr:row>
          <xdr:rowOff>161925</xdr:rowOff>
        </xdr:from>
        <xdr:to>
          <xdr:col>11</xdr:col>
          <xdr:colOff>514350</xdr:colOff>
          <xdr:row>24</xdr:row>
          <xdr:rowOff>304800</xdr:rowOff>
        </xdr:to>
        <xdr:sp macro="" textlink="">
          <xdr:nvSpPr>
            <xdr:cNvPr id="60437" name="Option Button 21" hidden="1">
              <a:extLst>
                <a:ext uri="{63B3BB69-23CF-44E3-9099-C40C66FF867C}">
                  <a14:compatExt spid="_x0000_s60437"/>
                </a:ext>
                <a:ext uri="{FF2B5EF4-FFF2-40B4-BE49-F238E27FC236}">
                  <a16:creationId xmlns:a16="http://schemas.microsoft.com/office/drawing/2014/main" id="{00000000-0008-0000-0000-000015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24</xdr:row>
          <xdr:rowOff>161925</xdr:rowOff>
        </xdr:from>
        <xdr:to>
          <xdr:col>12</xdr:col>
          <xdr:colOff>457200</xdr:colOff>
          <xdr:row>24</xdr:row>
          <xdr:rowOff>304800</xdr:rowOff>
        </xdr:to>
        <xdr:sp macro="" textlink="">
          <xdr:nvSpPr>
            <xdr:cNvPr id="60438" name="Option Button 22" hidden="1">
              <a:extLst>
                <a:ext uri="{63B3BB69-23CF-44E3-9099-C40C66FF867C}">
                  <a14:compatExt spid="_x0000_s60438"/>
                </a:ext>
                <a:ext uri="{FF2B5EF4-FFF2-40B4-BE49-F238E27FC236}">
                  <a16:creationId xmlns:a16="http://schemas.microsoft.com/office/drawing/2014/main" id="{00000000-0008-0000-0000-000016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25</xdr:row>
          <xdr:rowOff>180975</xdr:rowOff>
        </xdr:from>
        <xdr:to>
          <xdr:col>8</xdr:col>
          <xdr:colOff>438150</xdr:colOff>
          <xdr:row>25</xdr:row>
          <xdr:rowOff>314325</xdr:rowOff>
        </xdr:to>
        <xdr:sp macro="" textlink="">
          <xdr:nvSpPr>
            <xdr:cNvPr id="60439" name="Option Button 23" hidden="1">
              <a:extLst>
                <a:ext uri="{63B3BB69-23CF-44E3-9099-C40C66FF867C}">
                  <a14:compatExt spid="_x0000_s60439"/>
                </a:ext>
                <a:ext uri="{FF2B5EF4-FFF2-40B4-BE49-F238E27FC236}">
                  <a16:creationId xmlns:a16="http://schemas.microsoft.com/office/drawing/2014/main" id="{00000000-0008-0000-0000-000017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30</xdr:row>
          <xdr:rowOff>123825</xdr:rowOff>
        </xdr:from>
        <xdr:to>
          <xdr:col>8</xdr:col>
          <xdr:colOff>438150</xdr:colOff>
          <xdr:row>30</xdr:row>
          <xdr:rowOff>257175</xdr:rowOff>
        </xdr:to>
        <xdr:sp macro="" textlink="">
          <xdr:nvSpPr>
            <xdr:cNvPr id="60440" name="Option Button 24" hidden="1">
              <a:extLst>
                <a:ext uri="{63B3BB69-23CF-44E3-9099-C40C66FF867C}">
                  <a14:compatExt spid="_x0000_s60440"/>
                </a:ext>
                <a:ext uri="{FF2B5EF4-FFF2-40B4-BE49-F238E27FC236}">
                  <a16:creationId xmlns:a16="http://schemas.microsoft.com/office/drawing/2014/main" id="{00000000-0008-0000-0000-000018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26</xdr:row>
          <xdr:rowOff>85725</xdr:rowOff>
        </xdr:from>
        <xdr:to>
          <xdr:col>8</xdr:col>
          <xdr:colOff>438150</xdr:colOff>
          <xdr:row>26</xdr:row>
          <xdr:rowOff>219075</xdr:rowOff>
        </xdr:to>
        <xdr:sp macro="" textlink="">
          <xdr:nvSpPr>
            <xdr:cNvPr id="60441" name="Option Button 25" hidden="1">
              <a:extLst>
                <a:ext uri="{63B3BB69-23CF-44E3-9099-C40C66FF867C}">
                  <a14:compatExt spid="_x0000_s60441"/>
                </a:ext>
                <a:ext uri="{FF2B5EF4-FFF2-40B4-BE49-F238E27FC236}">
                  <a16:creationId xmlns:a16="http://schemas.microsoft.com/office/drawing/2014/main" id="{00000000-0008-0000-0000-000019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27</xdr:row>
          <xdr:rowOff>104775</xdr:rowOff>
        </xdr:from>
        <xdr:to>
          <xdr:col>8</xdr:col>
          <xdr:colOff>438150</xdr:colOff>
          <xdr:row>27</xdr:row>
          <xdr:rowOff>238125</xdr:rowOff>
        </xdr:to>
        <xdr:sp macro="" textlink="">
          <xdr:nvSpPr>
            <xdr:cNvPr id="60442" name="Option Button 26" hidden="1">
              <a:extLst>
                <a:ext uri="{63B3BB69-23CF-44E3-9099-C40C66FF867C}">
                  <a14:compatExt spid="_x0000_s60442"/>
                </a:ext>
                <a:ext uri="{FF2B5EF4-FFF2-40B4-BE49-F238E27FC236}">
                  <a16:creationId xmlns:a16="http://schemas.microsoft.com/office/drawing/2014/main" id="{00000000-0008-0000-0000-00001A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28</xdr:row>
          <xdr:rowOff>123825</xdr:rowOff>
        </xdr:from>
        <xdr:to>
          <xdr:col>8</xdr:col>
          <xdr:colOff>438150</xdr:colOff>
          <xdr:row>28</xdr:row>
          <xdr:rowOff>257175</xdr:rowOff>
        </xdr:to>
        <xdr:sp macro="" textlink="">
          <xdr:nvSpPr>
            <xdr:cNvPr id="60443" name="Option Button 27" hidden="1">
              <a:extLst>
                <a:ext uri="{63B3BB69-23CF-44E3-9099-C40C66FF867C}">
                  <a14:compatExt spid="_x0000_s60443"/>
                </a:ext>
                <a:ext uri="{FF2B5EF4-FFF2-40B4-BE49-F238E27FC236}">
                  <a16:creationId xmlns:a16="http://schemas.microsoft.com/office/drawing/2014/main" id="{00000000-0008-0000-0000-00001B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29</xdr:row>
          <xdr:rowOff>133350</xdr:rowOff>
        </xdr:from>
        <xdr:to>
          <xdr:col>8</xdr:col>
          <xdr:colOff>438150</xdr:colOff>
          <xdr:row>29</xdr:row>
          <xdr:rowOff>266700</xdr:rowOff>
        </xdr:to>
        <xdr:sp macro="" textlink="">
          <xdr:nvSpPr>
            <xdr:cNvPr id="60444" name="Option Button 28" hidden="1">
              <a:extLst>
                <a:ext uri="{63B3BB69-23CF-44E3-9099-C40C66FF867C}">
                  <a14:compatExt spid="_x0000_s60444"/>
                </a:ext>
                <a:ext uri="{FF2B5EF4-FFF2-40B4-BE49-F238E27FC236}">
                  <a16:creationId xmlns:a16="http://schemas.microsoft.com/office/drawing/2014/main" id="{00000000-0008-0000-0000-00001C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25</xdr:row>
          <xdr:rowOff>171450</xdr:rowOff>
        </xdr:from>
        <xdr:to>
          <xdr:col>9</xdr:col>
          <xdr:colOff>419100</xdr:colOff>
          <xdr:row>25</xdr:row>
          <xdr:rowOff>304800</xdr:rowOff>
        </xdr:to>
        <xdr:sp macro="" textlink="">
          <xdr:nvSpPr>
            <xdr:cNvPr id="60445" name="Option Button 29" hidden="1">
              <a:extLst>
                <a:ext uri="{63B3BB69-23CF-44E3-9099-C40C66FF867C}">
                  <a14:compatExt spid="_x0000_s60445"/>
                </a:ext>
                <a:ext uri="{FF2B5EF4-FFF2-40B4-BE49-F238E27FC236}">
                  <a16:creationId xmlns:a16="http://schemas.microsoft.com/office/drawing/2014/main" id="{00000000-0008-0000-0000-00001D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26</xdr:row>
          <xdr:rowOff>76200</xdr:rowOff>
        </xdr:from>
        <xdr:to>
          <xdr:col>9</xdr:col>
          <xdr:colOff>419100</xdr:colOff>
          <xdr:row>26</xdr:row>
          <xdr:rowOff>209550</xdr:rowOff>
        </xdr:to>
        <xdr:sp macro="" textlink="">
          <xdr:nvSpPr>
            <xdr:cNvPr id="60446" name="Option Button 30" hidden="1">
              <a:extLst>
                <a:ext uri="{63B3BB69-23CF-44E3-9099-C40C66FF867C}">
                  <a14:compatExt spid="_x0000_s60446"/>
                </a:ext>
                <a:ext uri="{FF2B5EF4-FFF2-40B4-BE49-F238E27FC236}">
                  <a16:creationId xmlns:a16="http://schemas.microsoft.com/office/drawing/2014/main" id="{00000000-0008-0000-0000-00001E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27</xdr:row>
          <xdr:rowOff>95250</xdr:rowOff>
        </xdr:from>
        <xdr:to>
          <xdr:col>9</xdr:col>
          <xdr:colOff>419100</xdr:colOff>
          <xdr:row>27</xdr:row>
          <xdr:rowOff>228600</xdr:rowOff>
        </xdr:to>
        <xdr:sp macro="" textlink="">
          <xdr:nvSpPr>
            <xdr:cNvPr id="60447" name="Option Button 31" hidden="1">
              <a:extLst>
                <a:ext uri="{63B3BB69-23CF-44E3-9099-C40C66FF867C}">
                  <a14:compatExt spid="_x0000_s60447"/>
                </a:ext>
                <a:ext uri="{FF2B5EF4-FFF2-40B4-BE49-F238E27FC236}">
                  <a16:creationId xmlns:a16="http://schemas.microsoft.com/office/drawing/2014/main" id="{00000000-0008-0000-0000-00001F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28</xdr:row>
          <xdr:rowOff>104775</xdr:rowOff>
        </xdr:from>
        <xdr:to>
          <xdr:col>9</xdr:col>
          <xdr:colOff>419100</xdr:colOff>
          <xdr:row>28</xdr:row>
          <xdr:rowOff>238125</xdr:rowOff>
        </xdr:to>
        <xdr:sp macro="" textlink="">
          <xdr:nvSpPr>
            <xdr:cNvPr id="60448" name="Option Button 32" hidden="1">
              <a:extLst>
                <a:ext uri="{63B3BB69-23CF-44E3-9099-C40C66FF867C}">
                  <a14:compatExt spid="_x0000_s60448"/>
                </a:ext>
                <a:ext uri="{FF2B5EF4-FFF2-40B4-BE49-F238E27FC236}">
                  <a16:creationId xmlns:a16="http://schemas.microsoft.com/office/drawing/2014/main" id="{00000000-0008-0000-0000-000020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29</xdr:row>
          <xdr:rowOff>114300</xdr:rowOff>
        </xdr:from>
        <xdr:to>
          <xdr:col>9</xdr:col>
          <xdr:colOff>419100</xdr:colOff>
          <xdr:row>29</xdr:row>
          <xdr:rowOff>247650</xdr:rowOff>
        </xdr:to>
        <xdr:sp macro="" textlink="">
          <xdr:nvSpPr>
            <xdr:cNvPr id="60449" name="Option Button 33" hidden="1">
              <a:extLst>
                <a:ext uri="{63B3BB69-23CF-44E3-9099-C40C66FF867C}">
                  <a14:compatExt spid="_x0000_s60449"/>
                </a:ext>
                <a:ext uri="{FF2B5EF4-FFF2-40B4-BE49-F238E27FC236}">
                  <a16:creationId xmlns:a16="http://schemas.microsoft.com/office/drawing/2014/main" id="{00000000-0008-0000-0000-000021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30</xdr:row>
          <xdr:rowOff>123825</xdr:rowOff>
        </xdr:from>
        <xdr:to>
          <xdr:col>9</xdr:col>
          <xdr:colOff>419100</xdr:colOff>
          <xdr:row>30</xdr:row>
          <xdr:rowOff>257175</xdr:rowOff>
        </xdr:to>
        <xdr:sp macro="" textlink="">
          <xdr:nvSpPr>
            <xdr:cNvPr id="60450" name="Option Button 34" hidden="1">
              <a:extLst>
                <a:ext uri="{63B3BB69-23CF-44E3-9099-C40C66FF867C}">
                  <a14:compatExt spid="_x0000_s60450"/>
                </a:ext>
                <a:ext uri="{FF2B5EF4-FFF2-40B4-BE49-F238E27FC236}">
                  <a16:creationId xmlns:a16="http://schemas.microsoft.com/office/drawing/2014/main" id="{00000000-0008-0000-0000-000022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0</xdr:rowOff>
        </xdr:from>
        <xdr:to>
          <xdr:col>10</xdr:col>
          <xdr:colOff>0</xdr:colOff>
          <xdr:row>26</xdr:row>
          <xdr:rowOff>0</xdr:rowOff>
        </xdr:to>
        <xdr:sp macro="" textlink="">
          <xdr:nvSpPr>
            <xdr:cNvPr id="60451" name="Group Box 35" hidden="1">
              <a:extLst>
                <a:ext uri="{63B3BB69-23CF-44E3-9099-C40C66FF867C}">
                  <a14:compatExt spid="_x0000_s60451"/>
                </a:ext>
                <a:ext uri="{FF2B5EF4-FFF2-40B4-BE49-F238E27FC236}">
                  <a16:creationId xmlns:a16="http://schemas.microsoft.com/office/drawing/2014/main" id="{00000000-0008-0000-0000-000023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10</xdr:col>
          <xdr:colOff>0</xdr:colOff>
          <xdr:row>27</xdr:row>
          <xdr:rowOff>0</xdr:rowOff>
        </xdr:to>
        <xdr:sp macro="" textlink="">
          <xdr:nvSpPr>
            <xdr:cNvPr id="60452" name="Group Box 36" hidden="1">
              <a:extLst>
                <a:ext uri="{63B3BB69-23CF-44E3-9099-C40C66FF867C}">
                  <a14:compatExt spid="_x0000_s60452"/>
                </a:ext>
                <a:ext uri="{FF2B5EF4-FFF2-40B4-BE49-F238E27FC236}">
                  <a16:creationId xmlns:a16="http://schemas.microsoft.com/office/drawing/2014/main" id="{00000000-0008-0000-0000-000024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xdr:row>
          <xdr:rowOff>0</xdr:rowOff>
        </xdr:from>
        <xdr:to>
          <xdr:col>10</xdr:col>
          <xdr:colOff>0</xdr:colOff>
          <xdr:row>28</xdr:row>
          <xdr:rowOff>0</xdr:rowOff>
        </xdr:to>
        <xdr:sp macro="" textlink="">
          <xdr:nvSpPr>
            <xdr:cNvPr id="60453" name="Group Box 37" hidden="1">
              <a:extLst>
                <a:ext uri="{63B3BB69-23CF-44E3-9099-C40C66FF867C}">
                  <a14:compatExt spid="_x0000_s60453"/>
                </a:ext>
                <a:ext uri="{FF2B5EF4-FFF2-40B4-BE49-F238E27FC236}">
                  <a16:creationId xmlns:a16="http://schemas.microsoft.com/office/drawing/2014/main" id="{00000000-0008-0000-0000-000025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10</xdr:col>
          <xdr:colOff>0</xdr:colOff>
          <xdr:row>29</xdr:row>
          <xdr:rowOff>0</xdr:rowOff>
        </xdr:to>
        <xdr:sp macro="" textlink="">
          <xdr:nvSpPr>
            <xdr:cNvPr id="60454" name="Group Box 38" hidden="1">
              <a:extLst>
                <a:ext uri="{63B3BB69-23CF-44E3-9099-C40C66FF867C}">
                  <a14:compatExt spid="_x0000_s60454"/>
                </a:ext>
                <a:ext uri="{FF2B5EF4-FFF2-40B4-BE49-F238E27FC236}">
                  <a16:creationId xmlns:a16="http://schemas.microsoft.com/office/drawing/2014/main" id="{00000000-0008-0000-0000-000026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10</xdr:col>
          <xdr:colOff>0</xdr:colOff>
          <xdr:row>30</xdr:row>
          <xdr:rowOff>0</xdr:rowOff>
        </xdr:to>
        <xdr:sp macro="" textlink="">
          <xdr:nvSpPr>
            <xdr:cNvPr id="60455" name="Group Box 39" hidden="1">
              <a:extLst>
                <a:ext uri="{63B3BB69-23CF-44E3-9099-C40C66FF867C}">
                  <a14:compatExt spid="_x0000_s60455"/>
                </a:ext>
                <a:ext uri="{FF2B5EF4-FFF2-40B4-BE49-F238E27FC236}">
                  <a16:creationId xmlns:a16="http://schemas.microsoft.com/office/drawing/2014/main" id="{00000000-0008-0000-0000-000027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10</xdr:col>
          <xdr:colOff>0</xdr:colOff>
          <xdr:row>31</xdr:row>
          <xdr:rowOff>0</xdr:rowOff>
        </xdr:to>
        <xdr:sp macro="" textlink="">
          <xdr:nvSpPr>
            <xdr:cNvPr id="60456" name="Group Box 40" hidden="1">
              <a:extLst>
                <a:ext uri="{63B3BB69-23CF-44E3-9099-C40C66FF867C}">
                  <a14:compatExt spid="_x0000_s60456"/>
                </a:ext>
                <a:ext uri="{FF2B5EF4-FFF2-40B4-BE49-F238E27FC236}">
                  <a16:creationId xmlns:a16="http://schemas.microsoft.com/office/drawing/2014/main" id="{00000000-0008-0000-0000-000028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323850</xdr:colOff>
          <xdr:row>25</xdr:row>
          <xdr:rowOff>180975</xdr:rowOff>
        </xdr:from>
        <xdr:to>
          <xdr:col>11</xdr:col>
          <xdr:colOff>514350</xdr:colOff>
          <xdr:row>25</xdr:row>
          <xdr:rowOff>314325</xdr:rowOff>
        </xdr:to>
        <xdr:sp macro="" textlink="">
          <xdr:nvSpPr>
            <xdr:cNvPr id="60457" name="Option Button 41" hidden="1">
              <a:extLst>
                <a:ext uri="{63B3BB69-23CF-44E3-9099-C40C66FF867C}">
                  <a14:compatExt spid="_x0000_s60457"/>
                </a:ext>
                <a:ext uri="{FF2B5EF4-FFF2-40B4-BE49-F238E27FC236}">
                  <a16:creationId xmlns:a16="http://schemas.microsoft.com/office/drawing/2014/main" id="{00000000-0008-0000-0000-000029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323850</xdr:colOff>
          <xdr:row>26</xdr:row>
          <xdr:rowOff>133350</xdr:rowOff>
        </xdr:from>
        <xdr:to>
          <xdr:col>11</xdr:col>
          <xdr:colOff>514350</xdr:colOff>
          <xdr:row>26</xdr:row>
          <xdr:rowOff>276225</xdr:rowOff>
        </xdr:to>
        <xdr:sp macro="" textlink="">
          <xdr:nvSpPr>
            <xdr:cNvPr id="60458" name="Option Button 42" hidden="1">
              <a:extLst>
                <a:ext uri="{63B3BB69-23CF-44E3-9099-C40C66FF867C}">
                  <a14:compatExt spid="_x0000_s60458"/>
                </a:ext>
                <a:ext uri="{FF2B5EF4-FFF2-40B4-BE49-F238E27FC236}">
                  <a16:creationId xmlns:a16="http://schemas.microsoft.com/office/drawing/2014/main" id="{00000000-0008-0000-0000-00002A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323850</xdr:colOff>
          <xdr:row>27</xdr:row>
          <xdr:rowOff>152400</xdr:rowOff>
        </xdr:from>
        <xdr:to>
          <xdr:col>11</xdr:col>
          <xdr:colOff>514350</xdr:colOff>
          <xdr:row>27</xdr:row>
          <xdr:rowOff>285750</xdr:rowOff>
        </xdr:to>
        <xdr:sp macro="" textlink="">
          <xdr:nvSpPr>
            <xdr:cNvPr id="60459" name="Option Button 43" hidden="1">
              <a:extLst>
                <a:ext uri="{63B3BB69-23CF-44E3-9099-C40C66FF867C}">
                  <a14:compatExt spid="_x0000_s60459"/>
                </a:ext>
                <a:ext uri="{FF2B5EF4-FFF2-40B4-BE49-F238E27FC236}">
                  <a16:creationId xmlns:a16="http://schemas.microsoft.com/office/drawing/2014/main" id="{00000000-0008-0000-0000-00002B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342900</xdr:colOff>
          <xdr:row>29</xdr:row>
          <xdr:rowOff>133350</xdr:rowOff>
        </xdr:from>
        <xdr:to>
          <xdr:col>11</xdr:col>
          <xdr:colOff>533400</xdr:colOff>
          <xdr:row>29</xdr:row>
          <xdr:rowOff>266700</xdr:rowOff>
        </xdr:to>
        <xdr:sp macro="" textlink="">
          <xdr:nvSpPr>
            <xdr:cNvPr id="60460" name="Option Button 44" hidden="1">
              <a:extLst>
                <a:ext uri="{63B3BB69-23CF-44E3-9099-C40C66FF867C}">
                  <a14:compatExt spid="_x0000_s60460"/>
                </a:ext>
                <a:ext uri="{FF2B5EF4-FFF2-40B4-BE49-F238E27FC236}">
                  <a16:creationId xmlns:a16="http://schemas.microsoft.com/office/drawing/2014/main" id="{00000000-0008-0000-0000-00002C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25</xdr:row>
          <xdr:rowOff>180975</xdr:rowOff>
        </xdr:from>
        <xdr:to>
          <xdr:col>12</xdr:col>
          <xdr:colOff>457200</xdr:colOff>
          <xdr:row>25</xdr:row>
          <xdr:rowOff>314325</xdr:rowOff>
        </xdr:to>
        <xdr:sp macro="" textlink="">
          <xdr:nvSpPr>
            <xdr:cNvPr id="60461" name="Option Button 45" hidden="1">
              <a:extLst>
                <a:ext uri="{63B3BB69-23CF-44E3-9099-C40C66FF867C}">
                  <a14:compatExt spid="_x0000_s60461"/>
                </a:ext>
                <a:ext uri="{FF2B5EF4-FFF2-40B4-BE49-F238E27FC236}">
                  <a16:creationId xmlns:a16="http://schemas.microsoft.com/office/drawing/2014/main" id="{00000000-0008-0000-0000-00002D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26</xdr:row>
          <xdr:rowOff>171450</xdr:rowOff>
        </xdr:from>
        <xdr:to>
          <xdr:col>12</xdr:col>
          <xdr:colOff>457200</xdr:colOff>
          <xdr:row>26</xdr:row>
          <xdr:rowOff>314325</xdr:rowOff>
        </xdr:to>
        <xdr:sp macro="" textlink="">
          <xdr:nvSpPr>
            <xdr:cNvPr id="60462" name="Option Button 46" hidden="1">
              <a:extLst>
                <a:ext uri="{63B3BB69-23CF-44E3-9099-C40C66FF867C}">
                  <a14:compatExt spid="_x0000_s60462"/>
                </a:ext>
                <a:ext uri="{FF2B5EF4-FFF2-40B4-BE49-F238E27FC236}">
                  <a16:creationId xmlns:a16="http://schemas.microsoft.com/office/drawing/2014/main" id="{00000000-0008-0000-0000-00002E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27</xdr:row>
          <xdr:rowOff>161925</xdr:rowOff>
        </xdr:from>
        <xdr:to>
          <xdr:col>12</xdr:col>
          <xdr:colOff>457200</xdr:colOff>
          <xdr:row>27</xdr:row>
          <xdr:rowOff>295275</xdr:rowOff>
        </xdr:to>
        <xdr:sp macro="" textlink="">
          <xdr:nvSpPr>
            <xdr:cNvPr id="60463" name="Option Button 47" hidden="1">
              <a:extLst>
                <a:ext uri="{63B3BB69-23CF-44E3-9099-C40C66FF867C}">
                  <a14:compatExt spid="_x0000_s60463"/>
                </a:ext>
                <a:ext uri="{FF2B5EF4-FFF2-40B4-BE49-F238E27FC236}">
                  <a16:creationId xmlns:a16="http://schemas.microsoft.com/office/drawing/2014/main" id="{00000000-0008-0000-0000-00002F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29</xdr:row>
          <xdr:rowOff>142875</xdr:rowOff>
        </xdr:from>
        <xdr:to>
          <xdr:col>12</xdr:col>
          <xdr:colOff>457200</xdr:colOff>
          <xdr:row>29</xdr:row>
          <xdr:rowOff>295275</xdr:rowOff>
        </xdr:to>
        <xdr:sp macro="" textlink="">
          <xdr:nvSpPr>
            <xdr:cNvPr id="60464" name="Option Button 48" hidden="1">
              <a:extLst>
                <a:ext uri="{63B3BB69-23CF-44E3-9099-C40C66FF867C}">
                  <a14:compatExt spid="_x0000_s60464"/>
                </a:ext>
                <a:ext uri="{FF2B5EF4-FFF2-40B4-BE49-F238E27FC236}">
                  <a16:creationId xmlns:a16="http://schemas.microsoft.com/office/drawing/2014/main" id="{00000000-0008-0000-0000-000030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0</xdr:rowOff>
        </xdr:from>
        <xdr:to>
          <xdr:col>13</xdr:col>
          <xdr:colOff>0</xdr:colOff>
          <xdr:row>26</xdr:row>
          <xdr:rowOff>0</xdr:rowOff>
        </xdr:to>
        <xdr:sp macro="" textlink="">
          <xdr:nvSpPr>
            <xdr:cNvPr id="60465" name="Group Box 49" hidden="1">
              <a:extLst>
                <a:ext uri="{63B3BB69-23CF-44E3-9099-C40C66FF867C}">
                  <a14:compatExt spid="_x0000_s60465"/>
                </a:ext>
                <a:ext uri="{FF2B5EF4-FFF2-40B4-BE49-F238E27FC236}">
                  <a16:creationId xmlns:a16="http://schemas.microsoft.com/office/drawing/2014/main" id="{00000000-0008-0000-0000-000031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0</xdr:rowOff>
        </xdr:from>
        <xdr:to>
          <xdr:col>13</xdr:col>
          <xdr:colOff>0</xdr:colOff>
          <xdr:row>27</xdr:row>
          <xdr:rowOff>0</xdr:rowOff>
        </xdr:to>
        <xdr:sp macro="" textlink="">
          <xdr:nvSpPr>
            <xdr:cNvPr id="60466" name="Group Box 50" hidden="1">
              <a:extLst>
                <a:ext uri="{63B3BB69-23CF-44E3-9099-C40C66FF867C}">
                  <a14:compatExt spid="_x0000_s60466"/>
                </a:ext>
                <a:ext uri="{FF2B5EF4-FFF2-40B4-BE49-F238E27FC236}">
                  <a16:creationId xmlns:a16="http://schemas.microsoft.com/office/drawing/2014/main" id="{00000000-0008-0000-0000-000032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0</xdr:rowOff>
        </xdr:from>
        <xdr:to>
          <xdr:col>13</xdr:col>
          <xdr:colOff>0</xdr:colOff>
          <xdr:row>28</xdr:row>
          <xdr:rowOff>0</xdr:rowOff>
        </xdr:to>
        <xdr:sp macro="" textlink="">
          <xdr:nvSpPr>
            <xdr:cNvPr id="60468" name="Group Box 52" hidden="1">
              <a:extLst>
                <a:ext uri="{63B3BB69-23CF-44E3-9099-C40C66FF867C}">
                  <a14:compatExt spid="_x0000_s60468"/>
                </a:ext>
                <a:ext uri="{FF2B5EF4-FFF2-40B4-BE49-F238E27FC236}">
                  <a16:creationId xmlns:a16="http://schemas.microsoft.com/office/drawing/2014/main" id="{00000000-0008-0000-0000-000034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0</xdr:rowOff>
        </xdr:from>
        <xdr:to>
          <xdr:col>10</xdr:col>
          <xdr:colOff>0</xdr:colOff>
          <xdr:row>25</xdr:row>
          <xdr:rowOff>0</xdr:rowOff>
        </xdr:to>
        <xdr:sp macro="" textlink="">
          <xdr:nvSpPr>
            <xdr:cNvPr id="60469" name="Group Box 53" hidden="1">
              <a:extLst>
                <a:ext uri="{63B3BB69-23CF-44E3-9099-C40C66FF867C}">
                  <a14:compatExt spid="_x0000_s60469"/>
                </a:ext>
                <a:ext uri="{FF2B5EF4-FFF2-40B4-BE49-F238E27FC236}">
                  <a16:creationId xmlns:a16="http://schemas.microsoft.com/office/drawing/2014/main" id="{00000000-0008-0000-0000-000035E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editAs="oneCell">
    <xdr:from>
      <xdr:col>2</xdr:col>
      <xdr:colOff>33868</xdr:colOff>
      <xdr:row>204</xdr:row>
      <xdr:rowOff>169334</xdr:rowOff>
    </xdr:from>
    <xdr:to>
      <xdr:col>3</xdr:col>
      <xdr:colOff>431800</xdr:colOff>
      <xdr:row>204</xdr:row>
      <xdr:rowOff>725925</xdr:rowOff>
    </xdr:to>
    <xdr:pic>
      <xdr:nvPicPr>
        <xdr:cNvPr id="44" name="Imagen 43">
          <a:extLst>
            <a:ext uri="{FF2B5EF4-FFF2-40B4-BE49-F238E27FC236}">
              <a16:creationId xmlns:a16="http://schemas.microsoft.com/office/drawing/2014/main" id="{00000000-0008-0000-0000-00002C000000}"/>
            </a:ext>
          </a:extLst>
        </xdr:cNvPr>
        <xdr:cNvPicPr>
          <a:picLocks noChangeAspect="1"/>
        </xdr:cNvPicPr>
      </xdr:nvPicPr>
      <xdr:blipFill rotWithShape="1">
        <a:blip xmlns:r="http://schemas.openxmlformats.org/officeDocument/2006/relationships" r:embed="rId3"/>
        <a:srcRect l="14940" t="31170" r="43403" b="39842"/>
        <a:stretch/>
      </xdr:blipFill>
      <xdr:spPr bwMode="auto">
        <a:xfrm>
          <a:off x="1100668" y="12987867"/>
          <a:ext cx="1422399" cy="556591"/>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1911406</xdr:colOff>
      <xdr:row>12</xdr:row>
      <xdr:rowOff>212911</xdr:rowOff>
    </xdr:from>
    <xdr:to>
      <xdr:col>1</xdr:col>
      <xdr:colOff>9009531</xdr:colOff>
      <xdr:row>12</xdr:row>
      <xdr:rowOff>2980765</xdr:rowOff>
    </xdr:to>
    <xdr:grpSp>
      <xdr:nvGrpSpPr>
        <xdr:cNvPr id="2" name="1 Grupo">
          <a:extLst>
            <a:ext uri="{FF2B5EF4-FFF2-40B4-BE49-F238E27FC236}">
              <a16:creationId xmlns:a16="http://schemas.microsoft.com/office/drawing/2014/main" id="{00000000-0008-0000-0100-000002000000}"/>
            </a:ext>
          </a:extLst>
        </xdr:cNvPr>
        <xdr:cNvGrpSpPr/>
      </xdr:nvGrpSpPr>
      <xdr:grpSpPr>
        <a:xfrm>
          <a:off x="2673406" y="10185586"/>
          <a:ext cx="7098125" cy="2767854"/>
          <a:chOff x="10320619" y="3789990"/>
          <a:chExt cx="3496636" cy="1462598"/>
        </a:xfrm>
      </xdr:grpSpPr>
      <xdr:pic>
        <xdr:nvPicPr>
          <xdr:cNvPr id="3" name="Picture 54">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320619" y="3789990"/>
            <a:ext cx="3496636" cy="1462598"/>
          </a:xfrm>
          <a:prstGeom prst="rect">
            <a:avLst/>
          </a:prstGeom>
          <a:noFill/>
          <a:ln w="1">
            <a:noFill/>
            <a:miter lim="800000"/>
            <a:headEnd/>
            <a:tailEnd type="none" w="med" len="med"/>
          </a:ln>
          <a:effectLst/>
        </xdr:spPr>
      </xdr:pic>
      <xdr:sp macro="" textlink="">
        <xdr:nvSpPr>
          <xdr:cNvPr id="4" name="3 Elipse">
            <a:extLst>
              <a:ext uri="{FF2B5EF4-FFF2-40B4-BE49-F238E27FC236}">
                <a16:creationId xmlns:a16="http://schemas.microsoft.com/office/drawing/2014/main" id="{00000000-0008-0000-0100-000004000000}"/>
              </a:ext>
            </a:extLst>
          </xdr:cNvPr>
          <xdr:cNvSpPr/>
        </xdr:nvSpPr>
        <xdr:spPr>
          <a:xfrm>
            <a:off x="10331823" y="4504765"/>
            <a:ext cx="3238501" cy="50426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sp macro="" textlink="">
        <xdr:nvSpPr>
          <xdr:cNvPr id="5" name="4 Elipse">
            <a:extLst>
              <a:ext uri="{FF2B5EF4-FFF2-40B4-BE49-F238E27FC236}">
                <a16:creationId xmlns:a16="http://schemas.microsoft.com/office/drawing/2014/main" id="{00000000-0008-0000-0100-000005000000}"/>
              </a:ext>
            </a:extLst>
          </xdr:cNvPr>
          <xdr:cNvSpPr/>
        </xdr:nvSpPr>
        <xdr:spPr>
          <a:xfrm>
            <a:off x="12685060" y="4650439"/>
            <a:ext cx="869577" cy="21963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grpSp>
    <xdr:clientData/>
  </xdr:twoCellAnchor>
  <xdr:twoCellAnchor editAs="oneCell">
    <xdr:from>
      <xdr:col>1</xdr:col>
      <xdr:colOff>1905000</xdr:colOff>
      <xdr:row>9</xdr:row>
      <xdr:rowOff>104775</xdr:rowOff>
    </xdr:from>
    <xdr:to>
      <xdr:col>1</xdr:col>
      <xdr:colOff>1905000</xdr:colOff>
      <xdr:row>9</xdr:row>
      <xdr:rowOff>161924</xdr:rowOff>
    </xdr:to>
    <xdr:pic>
      <xdr:nvPicPr>
        <xdr:cNvPr id="6" name="Picture 2">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1905000" y="2466975"/>
          <a:ext cx="7448550" cy="3200400"/>
        </a:xfrm>
        <a:prstGeom prst="rect">
          <a:avLst/>
        </a:prstGeom>
        <a:noFill/>
        <a:ln w="9525">
          <a:noFill/>
          <a:miter lim="800000"/>
          <a:headEnd/>
          <a:tailEnd/>
        </a:ln>
      </xdr:spPr>
    </xdr:pic>
    <xdr:clientData/>
  </xdr:twoCellAnchor>
  <xdr:twoCellAnchor editAs="oneCell">
    <xdr:from>
      <xdr:col>1</xdr:col>
      <xdr:colOff>2390775</xdr:colOff>
      <xdr:row>12</xdr:row>
      <xdr:rowOff>219075</xdr:rowOff>
    </xdr:from>
    <xdr:to>
      <xdr:col>1</xdr:col>
      <xdr:colOff>2390775</xdr:colOff>
      <xdr:row>12</xdr:row>
      <xdr:rowOff>225479</xdr:rowOff>
    </xdr:to>
    <xdr:pic>
      <xdr:nvPicPr>
        <xdr:cNvPr id="7" name="Picture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srcRect/>
        <a:stretch>
          <a:fillRect/>
        </a:stretch>
      </xdr:blipFill>
      <xdr:spPr bwMode="auto">
        <a:xfrm>
          <a:off x="2390775" y="6677025"/>
          <a:ext cx="5391150" cy="1466850"/>
        </a:xfrm>
        <a:prstGeom prst="rect">
          <a:avLst/>
        </a:prstGeom>
        <a:noFill/>
        <a:ln w="9525">
          <a:noFill/>
          <a:miter lim="800000"/>
          <a:headEnd/>
          <a:tailEnd/>
        </a:ln>
      </xdr:spPr>
    </xdr:pic>
    <xdr:clientData/>
  </xdr:twoCellAnchor>
  <xdr:twoCellAnchor editAs="oneCell">
    <xdr:from>
      <xdr:col>1</xdr:col>
      <xdr:colOff>1736912</xdr:colOff>
      <xdr:row>9</xdr:row>
      <xdr:rowOff>257735</xdr:rowOff>
    </xdr:from>
    <xdr:to>
      <xdr:col>1</xdr:col>
      <xdr:colOff>9185462</xdr:colOff>
      <xdr:row>9</xdr:row>
      <xdr:rowOff>3458135</xdr:rowOff>
    </xdr:to>
    <xdr:pic>
      <xdr:nvPicPr>
        <xdr:cNvPr id="9" name="Picture 2">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2498912" y="3877235"/>
          <a:ext cx="7448550" cy="3200400"/>
        </a:xfrm>
        <a:prstGeom prst="rect">
          <a:avLst/>
        </a:prstGeom>
        <a:noFill/>
        <a:ln w="9525">
          <a:solidFill>
            <a:schemeClr val="tx1"/>
          </a:solid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76199</xdr:colOff>
      <xdr:row>0</xdr:row>
      <xdr:rowOff>47626</xdr:rowOff>
    </xdr:from>
    <xdr:to>
      <xdr:col>11</xdr:col>
      <xdr:colOff>190500</xdr:colOff>
      <xdr:row>19</xdr:row>
      <xdr:rowOff>19050</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21104" t="25778" r="49280" b="26030"/>
        <a:stretch/>
      </xdr:blipFill>
      <xdr:spPr>
        <a:xfrm>
          <a:off x="4648199" y="47626"/>
          <a:ext cx="3924301" cy="33146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47627</xdr:colOff>
      <xdr:row>1</xdr:row>
      <xdr:rowOff>133351</xdr:rowOff>
    </xdr:from>
    <xdr:to>
      <xdr:col>6</xdr:col>
      <xdr:colOff>64212</xdr:colOff>
      <xdr:row>1</xdr:row>
      <xdr:rowOff>632099</xdr:rowOff>
    </xdr:to>
    <xdr:pic>
      <xdr:nvPicPr>
        <xdr:cNvPr id="6" name="Imagen 5">
          <a:extLst>
            <a:ext uri="{FF2B5EF4-FFF2-40B4-BE49-F238E27FC236}">
              <a16:creationId xmlns:a16="http://schemas.microsoft.com/office/drawing/2014/main" id="{00000000-0008-0000-03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324227" y="257176"/>
          <a:ext cx="2152648" cy="498748"/>
        </a:xfrm>
        <a:prstGeom prst="rect">
          <a:avLst/>
        </a:prstGeom>
      </xdr:spPr>
    </xdr:pic>
    <xdr:clientData/>
  </xdr:twoCellAnchor>
  <xdr:twoCellAnchor editAs="oneCell">
    <xdr:from>
      <xdr:col>6</xdr:col>
      <xdr:colOff>266700</xdr:colOff>
      <xdr:row>1</xdr:row>
      <xdr:rowOff>114300</xdr:rowOff>
    </xdr:from>
    <xdr:to>
      <xdr:col>6</xdr:col>
      <xdr:colOff>884402</xdr:colOff>
      <xdr:row>1</xdr:row>
      <xdr:rowOff>704850</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62600" y="238125"/>
          <a:ext cx="617702"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200026</xdr:colOff>
      <xdr:row>1</xdr:row>
      <xdr:rowOff>76201</xdr:rowOff>
    </xdr:from>
    <xdr:to>
      <xdr:col>7</xdr:col>
      <xdr:colOff>765167</xdr:colOff>
      <xdr:row>1</xdr:row>
      <xdr:rowOff>904419</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5848351" y="171451"/>
          <a:ext cx="1881340" cy="828218"/>
        </a:xfrm>
        <a:prstGeom prst="rect">
          <a:avLst/>
        </a:prstGeom>
      </xdr:spPr>
    </xdr:pic>
    <xdr:clientData/>
  </xdr:twoCellAnchor>
  <xdr:twoCellAnchor editAs="oneCell">
    <xdr:from>
      <xdr:col>8</xdr:col>
      <xdr:colOff>409574</xdr:colOff>
      <xdr:row>1</xdr:row>
      <xdr:rowOff>131676</xdr:rowOff>
    </xdr:from>
    <xdr:to>
      <xdr:col>9</xdr:col>
      <xdr:colOff>119748</xdr:colOff>
      <xdr:row>1</xdr:row>
      <xdr:rowOff>923925</xdr:rowOff>
    </xdr:to>
    <xdr:pic>
      <xdr:nvPicPr>
        <xdr:cNvPr id="4" name="Imagen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29574" y="226926"/>
          <a:ext cx="815073" cy="792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428626</xdr:colOff>
      <xdr:row>1</xdr:row>
      <xdr:rowOff>95250</xdr:rowOff>
    </xdr:from>
    <xdr:to>
      <xdr:col>5</xdr:col>
      <xdr:colOff>281940</xdr:colOff>
      <xdr:row>1</xdr:row>
      <xdr:rowOff>942595</xdr:rowOff>
    </xdr:to>
    <xdr:pic>
      <xdr:nvPicPr>
        <xdr:cNvPr id="11" name="Imagen 10">
          <a:extLst>
            <a:ext uri="{FF2B5EF4-FFF2-40B4-BE49-F238E27FC236}">
              <a16:creationId xmlns:a16="http://schemas.microsoft.com/office/drawing/2014/main" id="{00000000-0008-0000-0600-00000B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2371726" y="200025"/>
          <a:ext cx="2352674" cy="847345"/>
        </a:xfrm>
        <a:prstGeom prst="rect">
          <a:avLst/>
        </a:prstGeom>
      </xdr:spPr>
    </xdr:pic>
    <xdr:clientData/>
  </xdr:twoCellAnchor>
  <xdr:twoCellAnchor editAs="oneCell">
    <xdr:from>
      <xdr:col>5</xdr:col>
      <xdr:colOff>466724</xdr:colOff>
      <xdr:row>1</xdr:row>
      <xdr:rowOff>152400</xdr:rowOff>
    </xdr:from>
    <xdr:to>
      <xdr:col>7</xdr:col>
      <xdr:colOff>209549</xdr:colOff>
      <xdr:row>1</xdr:row>
      <xdr:rowOff>908224</xdr:rowOff>
    </xdr:to>
    <xdr:pic>
      <xdr:nvPicPr>
        <xdr:cNvPr id="4" name="Imagen 3">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33924" y="257175"/>
          <a:ext cx="790575" cy="755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8</xdr:col>
      <xdr:colOff>0</xdr:colOff>
      <xdr:row>1</xdr:row>
      <xdr:rowOff>66675</xdr:rowOff>
    </xdr:from>
    <xdr:to>
      <xdr:col>8</xdr:col>
      <xdr:colOff>0</xdr:colOff>
      <xdr:row>4</xdr:row>
      <xdr:rowOff>142881</xdr:rowOff>
    </xdr:to>
    <xdr:grpSp>
      <xdr:nvGrpSpPr>
        <xdr:cNvPr id="52" name="51 Grupo">
          <a:extLst>
            <a:ext uri="{FF2B5EF4-FFF2-40B4-BE49-F238E27FC236}">
              <a16:creationId xmlns:a16="http://schemas.microsoft.com/office/drawing/2014/main" id="{00000000-0008-0000-0700-000034000000}"/>
            </a:ext>
          </a:extLst>
        </xdr:cNvPr>
        <xdr:cNvGrpSpPr/>
      </xdr:nvGrpSpPr>
      <xdr:grpSpPr>
        <a:xfrm>
          <a:off x="7534275" y="238125"/>
          <a:ext cx="0" cy="1524006"/>
          <a:chOff x="428625" y="417430"/>
          <a:chExt cx="1257300" cy="982746"/>
        </a:xfrm>
      </xdr:grpSpPr>
      <xdr:pic>
        <xdr:nvPicPr>
          <xdr:cNvPr id="53" name="Picture 3">
            <a:extLst>
              <a:ext uri="{FF2B5EF4-FFF2-40B4-BE49-F238E27FC236}">
                <a16:creationId xmlns:a16="http://schemas.microsoft.com/office/drawing/2014/main" id="{00000000-0008-0000-0700-00003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54" name="53 CuadroTexto">
            <a:extLst>
              <a:ext uri="{FF2B5EF4-FFF2-40B4-BE49-F238E27FC236}">
                <a16:creationId xmlns:a16="http://schemas.microsoft.com/office/drawing/2014/main" id="{00000000-0008-0000-0700-000036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twoCellAnchor>
    <xdr:from>
      <xdr:col>8</xdr:col>
      <xdr:colOff>0</xdr:colOff>
      <xdr:row>1</xdr:row>
      <xdr:rowOff>76200</xdr:rowOff>
    </xdr:from>
    <xdr:to>
      <xdr:col>8</xdr:col>
      <xdr:colOff>0</xdr:colOff>
      <xdr:row>4</xdr:row>
      <xdr:rowOff>152406</xdr:rowOff>
    </xdr:to>
    <xdr:grpSp>
      <xdr:nvGrpSpPr>
        <xdr:cNvPr id="55" name="54 Grupo">
          <a:extLst>
            <a:ext uri="{FF2B5EF4-FFF2-40B4-BE49-F238E27FC236}">
              <a16:creationId xmlns:a16="http://schemas.microsoft.com/office/drawing/2014/main" id="{00000000-0008-0000-0700-000037000000}"/>
            </a:ext>
          </a:extLst>
        </xdr:cNvPr>
        <xdr:cNvGrpSpPr/>
      </xdr:nvGrpSpPr>
      <xdr:grpSpPr>
        <a:xfrm>
          <a:off x="7534275" y="247650"/>
          <a:ext cx="0" cy="1514481"/>
          <a:chOff x="428625" y="417430"/>
          <a:chExt cx="1257300" cy="982746"/>
        </a:xfrm>
      </xdr:grpSpPr>
      <xdr:pic>
        <xdr:nvPicPr>
          <xdr:cNvPr id="56" name="Picture 3">
            <a:extLst>
              <a:ext uri="{FF2B5EF4-FFF2-40B4-BE49-F238E27FC236}">
                <a16:creationId xmlns:a16="http://schemas.microsoft.com/office/drawing/2014/main" id="{00000000-0008-0000-0700-00003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57" name="56 CuadroTexto">
            <a:extLst>
              <a:ext uri="{FF2B5EF4-FFF2-40B4-BE49-F238E27FC236}">
                <a16:creationId xmlns:a16="http://schemas.microsoft.com/office/drawing/2014/main" id="{00000000-0008-0000-0700-000039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twoCellAnchor>
    <xdr:from>
      <xdr:col>8</xdr:col>
      <xdr:colOff>0</xdr:colOff>
      <xdr:row>1</xdr:row>
      <xdr:rowOff>66675</xdr:rowOff>
    </xdr:from>
    <xdr:to>
      <xdr:col>8</xdr:col>
      <xdr:colOff>0</xdr:colOff>
      <xdr:row>4</xdr:row>
      <xdr:rowOff>142881</xdr:rowOff>
    </xdr:to>
    <xdr:grpSp>
      <xdr:nvGrpSpPr>
        <xdr:cNvPr id="58" name="57 Grupo">
          <a:extLst>
            <a:ext uri="{FF2B5EF4-FFF2-40B4-BE49-F238E27FC236}">
              <a16:creationId xmlns:a16="http://schemas.microsoft.com/office/drawing/2014/main" id="{00000000-0008-0000-0700-00003A000000}"/>
            </a:ext>
          </a:extLst>
        </xdr:cNvPr>
        <xdr:cNvGrpSpPr/>
      </xdr:nvGrpSpPr>
      <xdr:grpSpPr>
        <a:xfrm>
          <a:off x="7534275" y="238125"/>
          <a:ext cx="0" cy="1524006"/>
          <a:chOff x="428625" y="417430"/>
          <a:chExt cx="1257300" cy="982746"/>
        </a:xfrm>
      </xdr:grpSpPr>
      <xdr:pic>
        <xdr:nvPicPr>
          <xdr:cNvPr id="59" name="Picture 3">
            <a:extLst>
              <a:ext uri="{FF2B5EF4-FFF2-40B4-BE49-F238E27FC236}">
                <a16:creationId xmlns:a16="http://schemas.microsoft.com/office/drawing/2014/main" id="{00000000-0008-0000-0700-00003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60" name="59 CuadroTexto">
            <a:extLst>
              <a:ext uri="{FF2B5EF4-FFF2-40B4-BE49-F238E27FC236}">
                <a16:creationId xmlns:a16="http://schemas.microsoft.com/office/drawing/2014/main" id="{00000000-0008-0000-0700-00003C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twoCellAnchor>
    <xdr:from>
      <xdr:col>8</xdr:col>
      <xdr:colOff>0</xdr:colOff>
      <xdr:row>1</xdr:row>
      <xdr:rowOff>66675</xdr:rowOff>
    </xdr:from>
    <xdr:to>
      <xdr:col>8</xdr:col>
      <xdr:colOff>0</xdr:colOff>
      <xdr:row>4</xdr:row>
      <xdr:rowOff>142881</xdr:rowOff>
    </xdr:to>
    <xdr:grpSp>
      <xdr:nvGrpSpPr>
        <xdr:cNvPr id="61" name="60 Grupo">
          <a:extLst>
            <a:ext uri="{FF2B5EF4-FFF2-40B4-BE49-F238E27FC236}">
              <a16:creationId xmlns:a16="http://schemas.microsoft.com/office/drawing/2014/main" id="{00000000-0008-0000-0700-00003D000000}"/>
            </a:ext>
          </a:extLst>
        </xdr:cNvPr>
        <xdr:cNvGrpSpPr/>
      </xdr:nvGrpSpPr>
      <xdr:grpSpPr>
        <a:xfrm>
          <a:off x="7534275" y="238125"/>
          <a:ext cx="0" cy="1524006"/>
          <a:chOff x="428625" y="417430"/>
          <a:chExt cx="1257300" cy="982746"/>
        </a:xfrm>
      </xdr:grpSpPr>
      <xdr:pic>
        <xdr:nvPicPr>
          <xdr:cNvPr id="62" name="Picture 3">
            <a:extLst>
              <a:ext uri="{FF2B5EF4-FFF2-40B4-BE49-F238E27FC236}">
                <a16:creationId xmlns:a16="http://schemas.microsoft.com/office/drawing/2014/main" id="{00000000-0008-0000-0700-00003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63" name="62 CuadroTexto">
            <a:extLst>
              <a:ext uri="{FF2B5EF4-FFF2-40B4-BE49-F238E27FC236}">
                <a16:creationId xmlns:a16="http://schemas.microsoft.com/office/drawing/2014/main" id="{00000000-0008-0000-0700-00003F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twoCellAnchor>
    <xdr:from>
      <xdr:col>8</xdr:col>
      <xdr:colOff>0</xdr:colOff>
      <xdr:row>1</xdr:row>
      <xdr:rowOff>76200</xdr:rowOff>
    </xdr:from>
    <xdr:to>
      <xdr:col>8</xdr:col>
      <xdr:colOff>0</xdr:colOff>
      <xdr:row>4</xdr:row>
      <xdr:rowOff>152406</xdr:rowOff>
    </xdr:to>
    <xdr:grpSp>
      <xdr:nvGrpSpPr>
        <xdr:cNvPr id="64" name="63 Grupo">
          <a:extLst>
            <a:ext uri="{FF2B5EF4-FFF2-40B4-BE49-F238E27FC236}">
              <a16:creationId xmlns:a16="http://schemas.microsoft.com/office/drawing/2014/main" id="{00000000-0008-0000-0700-000040000000}"/>
            </a:ext>
          </a:extLst>
        </xdr:cNvPr>
        <xdr:cNvGrpSpPr/>
      </xdr:nvGrpSpPr>
      <xdr:grpSpPr>
        <a:xfrm>
          <a:off x="7534275" y="247650"/>
          <a:ext cx="0" cy="1514481"/>
          <a:chOff x="428625" y="417430"/>
          <a:chExt cx="1257300" cy="982746"/>
        </a:xfrm>
      </xdr:grpSpPr>
      <xdr:pic>
        <xdr:nvPicPr>
          <xdr:cNvPr id="65" name="Picture 3">
            <a:extLst>
              <a:ext uri="{FF2B5EF4-FFF2-40B4-BE49-F238E27FC236}">
                <a16:creationId xmlns:a16="http://schemas.microsoft.com/office/drawing/2014/main" id="{00000000-0008-0000-0700-00004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66" name="65 CuadroTexto">
            <a:extLst>
              <a:ext uri="{FF2B5EF4-FFF2-40B4-BE49-F238E27FC236}">
                <a16:creationId xmlns:a16="http://schemas.microsoft.com/office/drawing/2014/main" id="{00000000-0008-0000-0700-000042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twoCellAnchor>
    <xdr:from>
      <xdr:col>8</xdr:col>
      <xdr:colOff>0</xdr:colOff>
      <xdr:row>1</xdr:row>
      <xdr:rowOff>76200</xdr:rowOff>
    </xdr:from>
    <xdr:to>
      <xdr:col>8</xdr:col>
      <xdr:colOff>0</xdr:colOff>
      <xdr:row>4</xdr:row>
      <xdr:rowOff>152406</xdr:rowOff>
    </xdr:to>
    <xdr:grpSp>
      <xdr:nvGrpSpPr>
        <xdr:cNvPr id="23" name="63 Grupo">
          <a:extLst>
            <a:ext uri="{FF2B5EF4-FFF2-40B4-BE49-F238E27FC236}">
              <a16:creationId xmlns:a16="http://schemas.microsoft.com/office/drawing/2014/main" id="{00000000-0008-0000-0700-000017000000}"/>
            </a:ext>
          </a:extLst>
        </xdr:cNvPr>
        <xdr:cNvGrpSpPr/>
      </xdr:nvGrpSpPr>
      <xdr:grpSpPr>
        <a:xfrm>
          <a:off x="7534275" y="247650"/>
          <a:ext cx="0" cy="1514481"/>
          <a:chOff x="428625" y="417430"/>
          <a:chExt cx="1257300" cy="982746"/>
        </a:xfrm>
      </xdr:grpSpPr>
      <xdr:pic>
        <xdr:nvPicPr>
          <xdr:cNvPr id="24" name="Picture 3">
            <a:extLst>
              <a:ext uri="{FF2B5EF4-FFF2-40B4-BE49-F238E27FC236}">
                <a16:creationId xmlns:a16="http://schemas.microsoft.com/office/drawing/2014/main" id="{00000000-0008-0000-0700-00001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25" name="65 CuadroTexto">
            <a:extLst>
              <a:ext uri="{FF2B5EF4-FFF2-40B4-BE49-F238E27FC236}">
                <a16:creationId xmlns:a16="http://schemas.microsoft.com/office/drawing/2014/main" id="{00000000-0008-0000-0700-000019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twoCellAnchor editAs="oneCell">
    <xdr:from>
      <xdr:col>2</xdr:col>
      <xdr:colOff>304801</xdr:colOff>
      <xdr:row>1</xdr:row>
      <xdr:rowOff>9525</xdr:rowOff>
    </xdr:from>
    <xdr:to>
      <xdr:col>5</xdr:col>
      <xdr:colOff>723901</xdr:colOff>
      <xdr:row>1</xdr:row>
      <xdr:rowOff>635573</xdr:rowOff>
    </xdr:to>
    <xdr:pic>
      <xdr:nvPicPr>
        <xdr:cNvPr id="26" name="Imagen 25">
          <a:extLst>
            <a:ext uri="{FF2B5EF4-FFF2-40B4-BE49-F238E27FC236}">
              <a16:creationId xmlns:a16="http://schemas.microsoft.com/office/drawing/2014/main" id="{00000000-0008-0000-0700-00001A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1626" t="-5751"/>
        <a:stretch/>
      </xdr:blipFill>
      <xdr:spPr>
        <a:xfrm>
          <a:off x="2971801" y="180975"/>
          <a:ext cx="2743200" cy="626048"/>
        </a:xfrm>
        <a:prstGeom prst="rect">
          <a:avLst/>
        </a:prstGeom>
      </xdr:spPr>
    </xdr:pic>
    <xdr:clientData/>
  </xdr:twoCellAnchor>
  <xdr:twoCellAnchor editAs="oneCell">
    <xdr:from>
      <xdr:col>6</xdr:col>
      <xdr:colOff>95250</xdr:colOff>
      <xdr:row>1</xdr:row>
      <xdr:rowOff>76200</xdr:rowOff>
    </xdr:from>
    <xdr:to>
      <xdr:col>6</xdr:col>
      <xdr:colOff>712952</xdr:colOff>
      <xdr:row>1</xdr:row>
      <xdr:rowOff>666750</xdr:rowOff>
    </xdr:to>
    <xdr:pic>
      <xdr:nvPicPr>
        <xdr:cNvPr id="22" name="Imagen 21">
          <a:extLst>
            <a:ext uri="{FF2B5EF4-FFF2-40B4-BE49-F238E27FC236}">
              <a16:creationId xmlns:a16="http://schemas.microsoft.com/office/drawing/2014/main" id="{00000000-0008-0000-0700-00001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34050" y="247650"/>
          <a:ext cx="617702"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266701</xdr:colOff>
      <xdr:row>1</xdr:row>
      <xdr:rowOff>95250</xdr:rowOff>
    </xdr:from>
    <xdr:to>
      <xdr:col>5</xdr:col>
      <xdr:colOff>110490</xdr:colOff>
      <xdr:row>1</xdr:row>
      <xdr:rowOff>650751</xdr:rowOff>
    </xdr:to>
    <xdr:pic>
      <xdr:nvPicPr>
        <xdr:cNvPr id="7" name="Imagen 6">
          <a:extLst>
            <a:ext uri="{FF2B5EF4-FFF2-40B4-BE49-F238E27FC236}">
              <a16:creationId xmlns:a16="http://schemas.microsoft.com/office/drawing/2014/main" id="{00000000-0008-0000-0800-000007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2952751" y="266700"/>
          <a:ext cx="2362199" cy="555501"/>
        </a:xfrm>
        <a:prstGeom prst="rect">
          <a:avLst/>
        </a:prstGeom>
      </xdr:spPr>
    </xdr:pic>
    <xdr:clientData/>
  </xdr:twoCellAnchor>
  <xdr:twoCellAnchor editAs="oneCell">
    <xdr:from>
      <xdr:col>5</xdr:col>
      <xdr:colOff>180975</xdr:colOff>
      <xdr:row>1</xdr:row>
      <xdr:rowOff>123825</xdr:rowOff>
    </xdr:from>
    <xdr:to>
      <xdr:col>6</xdr:col>
      <xdr:colOff>482</xdr:colOff>
      <xdr:row>1</xdr:row>
      <xdr:rowOff>714375</xdr:rowOff>
    </xdr:to>
    <xdr:pic>
      <xdr:nvPicPr>
        <xdr:cNvPr id="4" name="Imagen 3">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62575" y="295275"/>
          <a:ext cx="617702"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361951</xdr:colOff>
      <xdr:row>1</xdr:row>
      <xdr:rowOff>114300</xdr:rowOff>
    </xdr:from>
    <xdr:to>
      <xdr:col>7</xdr:col>
      <xdr:colOff>266700</xdr:colOff>
      <xdr:row>1</xdr:row>
      <xdr:rowOff>961645</xdr:rowOff>
    </xdr:to>
    <xdr:pic>
      <xdr:nvPicPr>
        <xdr:cNvPr id="6" name="Imagen 5">
          <a:extLst>
            <a:ext uri="{FF2B5EF4-FFF2-40B4-BE49-F238E27FC236}">
              <a16:creationId xmlns:a16="http://schemas.microsoft.com/office/drawing/2014/main" id="{00000000-0008-0000-0900-000006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3152776" y="276225"/>
          <a:ext cx="2352674" cy="847345"/>
        </a:xfrm>
        <a:prstGeom prst="rect">
          <a:avLst/>
        </a:prstGeom>
      </xdr:spPr>
    </xdr:pic>
    <xdr:clientData/>
  </xdr:twoCellAnchor>
  <xdr:twoCellAnchor editAs="oneCell">
    <xdr:from>
      <xdr:col>7</xdr:col>
      <xdr:colOff>295275</xdr:colOff>
      <xdr:row>1</xdr:row>
      <xdr:rowOff>142875</xdr:rowOff>
    </xdr:from>
    <xdr:to>
      <xdr:col>8</xdr:col>
      <xdr:colOff>361950</xdr:colOff>
      <xdr:row>1</xdr:row>
      <xdr:rowOff>944231</xdr:rowOff>
    </xdr:to>
    <xdr:pic>
      <xdr:nvPicPr>
        <xdr:cNvPr id="4" name="Imagen 3">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34025" y="304800"/>
          <a:ext cx="838200" cy="8013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oneCellAnchor>
    <xdr:from>
      <xdr:col>5</xdr:col>
      <xdr:colOff>200025</xdr:colOff>
      <xdr:row>1</xdr:row>
      <xdr:rowOff>85725</xdr:rowOff>
    </xdr:from>
    <xdr:ext cx="1857375" cy="523875"/>
    <xdr:pic>
      <xdr:nvPicPr>
        <xdr:cNvPr id="2" name="image7.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xfrm>
          <a:off x="5800725" y="257175"/>
          <a:ext cx="1857375" cy="523875"/>
        </a:xfrm>
        <a:prstGeom prst="rect">
          <a:avLst/>
        </a:prstGeom>
        <a:noFill/>
      </xdr:spPr>
    </xdr:pic>
    <xdr:clientData fLocksWithSheet="0"/>
  </xdr:oneCellAnchor>
  <xdr:oneCellAnchor>
    <xdr:from>
      <xdr:col>5</xdr:col>
      <xdr:colOff>495300</xdr:colOff>
      <xdr:row>53</xdr:row>
      <xdr:rowOff>19050</xdr:rowOff>
    </xdr:from>
    <xdr:ext cx="1228725" cy="514350"/>
    <xdr:pic>
      <xdr:nvPicPr>
        <xdr:cNvPr id="3" name="image13.png">
          <a:extLst>
            <a:ext uri="{FF2B5EF4-FFF2-40B4-BE49-F238E27FC236}">
              <a16:creationId xmlns:a16="http://schemas.microsoft.com/office/drawing/2014/main" id="{00000000-0008-0000-0A00-000003000000}"/>
            </a:ext>
          </a:extLst>
        </xdr:cNvPr>
        <xdr:cNvPicPr preferRelativeResize="0"/>
      </xdr:nvPicPr>
      <xdr:blipFill>
        <a:blip xmlns:r="http://schemas.openxmlformats.org/officeDocument/2006/relationships" r:embed="rId2" cstate="print"/>
        <a:stretch>
          <a:fillRect/>
        </a:stretch>
      </xdr:blipFill>
      <xdr:spPr>
        <a:xfrm>
          <a:off x="6096000" y="9582150"/>
          <a:ext cx="1228725" cy="514350"/>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0C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1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3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6" name="Imagen 5">
          <a:extLst>
            <a:ext uri="{FF2B5EF4-FFF2-40B4-BE49-F238E27FC236}">
              <a16:creationId xmlns:a16="http://schemas.microsoft.com/office/drawing/2014/main" id="{00000000-0008-0000-1400-000006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6802" y="152402"/>
          <a:ext cx="1888066" cy="65919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7" name="Imagen 6">
          <a:extLst>
            <a:ext uri="{FF2B5EF4-FFF2-40B4-BE49-F238E27FC236}">
              <a16:creationId xmlns:a16="http://schemas.microsoft.com/office/drawing/2014/main" id="{00000000-0008-0000-1400-000007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38801" y="228600"/>
          <a:ext cx="651933" cy="608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5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6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7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8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9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A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B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C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D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4</xdr:col>
      <xdr:colOff>160869</xdr:colOff>
      <xdr:row>0</xdr:row>
      <xdr:rowOff>152402</xdr:rowOff>
    </xdr:from>
    <xdr:to>
      <xdr:col>6</xdr:col>
      <xdr:colOff>592668</xdr:colOff>
      <xdr:row>4</xdr:row>
      <xdr:rowOff>100396</xdr:rowOff>
    </xdr:to>
    <xdr:pic>
      <xdr:nvPicPr>
        <xdr:cNvPr id="2" name="Imagen 1">
          <a:extLst>
            <a:ext uri="{FF2B5EF4-FFF2-40B4-BE49-F238E27FC236}">
              <a16:creationId xmlns:a16="http://schemas.microsoft.com/office/drawing/2014/main" id="{00000000-0008-0000-1E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626" t="-5751"/>
        <a:stretch/>
      </xdr:blipFill>
      <xdr:spPr>
        <a:xfrm>
          <a:off x="3605109" y="152402"/>
          <a:ext cx="1894839" cy="649034"/>
        </a:xfrm>
        <a:prstGeom prst="rect">
          <a:avLst/>
        </a:prstGeom>
      </xdr:spPr>
    </xdr:pic>
    <xdr:clientData/>
  </xdr:twoCellAnchor>
  <xdr:twoCellAnchor editAs="oneCell">
    <xdr:from>
      <xdr:col>6</xdr:col>
      <xdr:colOff>736601</xdr:colOff>
      <xdr:row>1</xdr:row>
      <xdr:rowOff>50800</xdr:rowOff>
    </xdr:from>
    <xdr:to>
      <xdr:col>7</xdr:col>
      <xdr:colOff>524934</xdr:colOff>
      <xdr:row>4</xdr:row>
      <xdr:rowOff>125475</xdr:rowOff>
    </xdr:to>
    <xdr:pic>
      <xdr:nvPicPr>
        <xdr:cNvPr id="3" name="Imagen 2">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43881" y="226060"/>
          <a:ext cx="649393" cy="6004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9525</xdr:colOff>
      <xdr:row>3</xdr:row>
      <xdr:rowOff>47624</xdr:rowOff>
    </xdr:from>
    <xdr:to>
      <xdr:col>5</xdr:col>
      <xdr:colOff>723900</xdr:colOff>
      <xdr:row>24</xdr:row>
      <xdr:rowOff>176483</xdr:rowOff>
    </xdr:to>
    <xdr:pic>
      <xdr:nvPicPr>
        <xdr:cNvPr id="2" name="Imagen 1">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819149"/>
          <a:ext cx="3762375" cy="41293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67</xdr:row>
      <xdr:rowOff>0</xdr:rowOff>
    </xdr:from>
    <xdr:to>
      <xdr:col>4</xdr:col>
      <xdr:colOff>200025</xdr:colOff>
      <xdr:row>77</xdr:row>
      <xdr:rowOff>150094</xdr:rowOff>
    </xdr:to>
    <xdr:pic>
      <xdr:nvPicPr>
        <xdr:cNvPr id="5" name="Imagen 4">
          <a:extLst>
            <a:ext uri="{FF2B5EF4-FFF2-40B4-BE49-F238E27FC236}">
              <a16:creationId xmlns:a16="http://schemas.microsoft.com/office/drawing/2014/main" id="{00000000-0008-0000-1F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8697575"/>
          <a:ext cx="3248025" cy="20550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533401</xdr:colOff>
      <xdr:row>66</xdr:row>
      <xdr:rowOff>180975</xdr:rowOff>
    </xdr:from>
    <xdr:to>
      <xdr:col>7</xdr:col>
      <xdr:colOff>438150</xdr:colOff>
      <xdr:row>77</xdr:row>
      <xdr:rowOff>169031</xdr:rowOff>
    </xdr:to>
    <xdr:pic>
      <xdr:nvPicPr>
        <xdr:cNvPr id="6" name="Imagen 5">
          <a:extLst>
            <a:ext uri="{FF2B5EF4-FFF2-40B4-BE49-F238E27FC236}">
              <a16:creationId xmlns:a16="http://schemas.microsoft.com/office/drawing/2014/main" id="{00000000-0008-0000-1F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81401" y="18688050"/>
          <a:ext cx="2190749" cy="20835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409575</xdr:colOff>
      <xdr:row>81</xdr:row>
      <xdr:rowOff>114299</xdr:rowOff>
    </xdr:from>
    <xdr:to>
      <xdr:col>6</xdr:col>
      <xdr:colOff>114300</xdr:colOff>
      <xdr:row>93</xdr:row>
      <xdr:rowOff>43408</xdr:rowOff>
    </xdr:to>
    <xdr:pic>
      <xdr:nvPicPr>
        <xdr:cNvPr id="7" name="Imagen 6">
          <a:extLst>
            <a:ext uri="{FF2B5EF4-FFF2-40B4-BE49-F238E27FC236}">
              <a16:creationId xmlns:a16="http://schemas.microsoft.com/office/drawing/2014/main" id="{00000000-0008-0000-1F00-000007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71575" y="21478874"/>
          <a:ext cx="3514725" cy="22151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685799</xdr:colOff>
      <xdr:row>31</xdr:row>
      <xdr:rowOff>185531</xdr:rowOff>
    </xdr:from>
    <xdr:to>
      <xdr:col>5</xdr:col>
      <xdr:colOff>657224</xdr:colOff>
      <xdr:row>45</xdr:row>
      <xdr:rowOff>144117</xdr:rowOff>
    </xdr:to>
    <xdr:pic>
      <xdr:nvPicPr>
        <xdr:cNvPr id="8" name="Imagen 7">
          <a:extLst>
            <a:ext uri="{FF2B5EF4-FFF2-40B4-BE49-F238E27FC236}">
              <a16:creationId xmlns:a16="http://schemas.microsoft.com/office/drawing/2014/main" id="{00000000-0008-0000-1F00-000008000000}"/>
            </a:ext>
          </a:extLst>
        </xdr:cNvPr>
        <xdr:cNvPicPr>
          <a:picLocks noChangeAspect="1"/>
        </xdr:cNvPicPr>
      </xdr:nvPicPr>
      <xdr:blipFill rotWithShape="1">
        <a:blip xmlns:r="http://schemas.openxmlformats.org/officeDocument/2006/relationships" r:embed="rId5"/>
        <a:srcRect l="22705" t="16673" r="29385" b="9226"/>
        <a:stretch/>
      </xdr:blipFill>
      <xdr:spPr>
        <a:xfrm>
          <a:off x="1447799" y="12025106"/>
          <a:ext cx="3019425" cy="2625586"/>
        </a:xfrm>
        <a:prstGeom prst="rect">
          <a:avLst/>
        </a:prstGeom>
      </xdr:spPr>
    </xdr:pic>
    <xdr:clientData/>
  </xdr:twoCellAnchor>
  <xdr:twoCellAnchor editAs="oneCell">
    <xdr:from>
      <xdr:col>1</xdr:col>
      <xdr:colOff>371474</xdr:colOff>
      <xdr:row>46</xdr:row>
      <xdr:rowOff>66674</xdr:rowOff>
    </xdr:from>
    <xdr:to>
      <xdr:col>6</xdr:col>
      <xdr:colOff>266700</xdr:colOff>
      <xdr:row>64</xdr:row>
      <xdr:rowOff>161135</xdr:rowOff>
    </xdr:to>
    <xdr:pic>
      <xdr:nvPicPr>
        <xdr:cNvPr id="9" name="Imagen 8">
          <a:extLst>
            <a:ext uri="{FF2B5EF4-FFF2-40B4-BE49-F238E27FC236}">
              <a16:creationId xmlns:a16="http://schemas.microsoft.com/office/drawing/2014/main" id="{00000000-0008-0000-1F00-000009000000}"/>
            </a:ext>
          </a:extLst>
        </xdr:cNvPr>
        <xdr:cNvPicPr>
          <a:picLocks noChangeAspect="1"/>
        </xdr:cNvPicPr>
      </xdr:nvPicPr>
      <xdr:blipFill rotWithShape="1">
        <a:blip xmlns:r="http://schemas.openxmlformats.org/officeDocument/2006/relationships" r:embed="rId6"/>
        <a:srcRect l="16837" t="14016" r="35700" b="5704"/>
        <a:stretch/>
      </xdr:blipFill>
      <xdr:spPr>
        <a:xfrm>
          <a:off x="1133474" y="14763749"/>
          <a:ext cx="3705226" cy="3523461"/>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2</xdr:col>
      <xdr:colOff>1057276</xdr:colOff>
      <xdr:row>1</xdr:row>
      <xdr:rowOff>84959</xdr:rowOff>
    </xdr:from>
    <xdr:to>
      <xdr:col>4</xdr:col>
      <xdr:colOff>781050</xdr:colOff>
      <xdr:row>1</xdr:row>
      <xdr:rowOff>726471</xdr:rowOff>
    </xdr:to>
    <xdr:pic>
      <xdr:nvPicPr>
        <xdr:cNvPr id="8" name="Imagen 7">
          <a:extLst>
            <a:ext uri="{FF2B5EF4-FFF2-40B4-BE49-F238E27FC236}">
              <a16:creationId xmlns:a16="http://schemas.microsoft.com/office/drawing/2014/main" id="{00000000-0008-0000-2000-000008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2781301" y="275459"/>
          <a:ext cx="1781174" cy="641512"/>
        </a:xfrm>
        <a:prstGeom prst="rect">
          <a:avLst/>
        </a:prstGeom>
      </xdr:spPr>
    </xdr:pic>
    <xdr:clientData/>
  </xdr:twoCellAnchor>
  <xdr:twoCellAnchor editAs="oneCell">
    <xdr:from>
      <xdr:col>5</xdr:col>
      <xdr:colOff>9525</xdr:colOff>
      <xdr:row>1</xdr:row>
      <xdr:rowOff>142875</xdr:rowOff>
    </xdr:from>
    <xdr:to>
      <xdr:col>5</xdr:col>
      <xdr:colOff>627227</xdr:colOff>
      <xdr:row>1</xdr:row>
      <xdr:rowOff>733425</xdr:rowOff>
    </xdr:to>
    <xdr:pic>
      <xdr:nvPicPr>
        <xdr:cNvPr id="4" name="Imagen 3">
          <a:extLst>
            <a:ext uri="{FF2B5EF4-FFF2-40B4-BE49-F238E27FC236}">
              <a16:creationId xmlns:a16="http://schemas.microsoft.com/office/drawing/2014/main" id="{00000000-0008-0000-20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48200" y="333375"/>
          <a:ext cx="617702"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xdr:from>
      <xdr:col>1</xdr:col>
      <xdr:colOff>0</xdr:colOff>
      <xdr:row>37</xdr:row>
      <xdr:rowOff>29764</xdr:rowOff>
    </xdr:from>
    <xdr:to>
      <xdr:col>1</xdr:col>
      <xdr:colOff>0</xdr:colOff>
      <xdr:row>38</xdr:row>
      <xdr:rowOff>148828</xdr:rowOff>
    </xdr:to>
    <xdr:pic>
      <xdr:nvPicPr>
        <xdr:cNvPr id="2" name="Imagen 1">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62000" y="9983389"/>
          <a:ext cx="0" cy="3095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466726</xdr:colOff>
      <xdr:row>1</xdr:row>
      <xdr:rowOff>66675</xdr:rowOff>
    </xdr:from>
    <xdr:to>
      <xdr:col>5</xdr:col>
      <xdr:colOff>78582</xdr:colOff>
      <xdr:row>1</xdr:row>
      <xdr:rowOff>714154</xdr:rowOff>
    </xdr:to>
    <xdr:pic>
      <xdr:nvPicPr>
        <xdr:cNvPr id="20" name="Imagen 19">
          <a:extLst>
            <a:ext uri="{FF2B5EF4-FFF2-40B4-BE49-F238E27FC236}">
              <a16:creationId xmlns:a16="http://schemas.microsoft.com/office/drawing/2014/main" id="{00000000-0008-0000-2100-000014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1626" t="-5751"/>
        <a:stretch/>
      </xdr:blipFill>
      <xdr:spPr>
        <a:xfrm>
          <a:off x="3057526" y="257175"/>
          <a:ext cx="2745581" cy="647479"/>
        </a:xfrm>
        <a:prstGeom prst="rect">
          <a:avLst/>
        </a:prstGeom>
      </xdr:spPr>
    </xdr:pic>
    <xdr:clientData/>
  </xdr:twoCellAnchor>
  <xdr:twoCellAnchor editAs="oneCell">
    <xdr:from>
      <xdr:col>5</xdr:col>
      <xdr:colOff>57150</xdr:colOff>
      <xdr:row>1</xdr:row>
      <xdr:rowOff>66674</xdr:rowOff>
    </xdr:from>
    <xdr:to>
      <xdr:col>5</xdr:col>
      <xdr:colOff>762000</xdr:colOff>
      <xdr:row>1</xdr:row>
      <xdr:rowOff>740541</xdr:rowOff>
    </xdr:to>
    <xdr:pic>
      <xdr:nvPicPr>
        <xdr:cNvPr id="5" name="Imagen 4">
          <a:extLst>
            <a:ext uri="{FF2B5EF4-FFF2-40B4-BE49-F238E27FC236}">
              <a16:creationId xmlns:a16="http://schemas.microsoft.com/office/drawing/2014/main" id="{00000000-0008-0000-21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81675" y="257174"/>
          <a:ext cx="704850" cy="6738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xdr:from>
      <xdr:col>1</xdr:col>
      <xdr:colOff>1143000</xdr:colOff>
      <xdr:row>1</xdr:row>
      <xdr:rowOff>112059</xdr:rowOff>
    </xdr:from>
    <xdr:to>
      <xdr:col>1</xdr:col>
      <xdr:colOff>2400300</xdr:colOff>
      <xdr:row>2</xdr:row>
      <xdr:rowOff>496987</xdr:rowOff>
    </xdr:to>
    <xdr:grpSp>
      <xdr:nvGrpSpPr>
        <xdr:cNvPr id="16" name="15 Grupo">
          <a:extLst>
            <a:ext uri="{FF2B5EF4-FFF2-40B4-BE49-F238E27FC236}">
              <a16:creationId xmlns:a16="http://schemas.microsoft.com/office/drawing/2014/main" id="{00000000-0008-0000-2200-000010000000}"/>
            </a:ext>
          </a:extLst>
        </xdr:cNvPr>
        <xdr:cNvGrpSpPr/>
      </xdr:nvGrpSpPr>
      <xdr:grpSpPr>
        <a:xfrm>
          <a:off x="1276350" y="283509"/>
          <a:ext cx="1257300" cy="1051678"/>
          <a:chOff x="428625" y="417430"/>
          <a:chExt cx="1257300" cy="982746"/>
        </a:xfrm>
      </xdr:grpSpPr>
      <xdr:pic>
        <xdr:nvPicPr>
          <xdr:cNvPr id="17" name="Picture 3">
            <a:extLst>
              <a:ext uri="{FF2B5EF4-FFF2-40B4-BE49-F238E27FC236}">
                <a16:creationId xmlns:a16="http://schemas.microsoft.com/office/drawing/2014/main" id="{00000000-0008-0000-22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18" name="17 CuadroTexto">
            <a:extLst>
              <a:ext uri="{FF2B5EF4-FFF2-40B4-BE49-F238E27FC236}">
                <a16:creationId xmlns:a16="http://schemas.microsoft.com/office/drawing/2014/main" id="{00000000-0008-0000-2200-000012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35.xml><?xml version="1.0" encoding="utf-8"?>
<xdr:wsDr xmlns:xdr="http://schemas.openxmlformats.org/drawingml/2006/spreadsheetDrawing" xmlns:a="http://schemas.openxmlformats.org/drawingml/2006/main">
  <xdr:twoCellAnchor editAs="oneCell">
    <xdr:from>
      <xdr:col>2</xdr:col>
      <xdr:colOff>523876</xdr:colOff>
      <xdr:row>1</xdr:row>
      <xdr:rowOff>38101</xdr:rowOff>
    </xdr:from>
    <xdr:to>
      <xdr:col>4</xdr:col>
      <xdr:colOff>1171575</xdr:colOff>
      <xdr:row>1</xdr:row>
      <xdr:rowOff>713919</xdr:rowOff>
    </xdr:to>
    <xdr:pic>
      <xdr:nvPicPr>
        <xdr:cNvPr id="7" name="Imagen 6">
          <a:extLst>
            <a:ext uri="{FF2B5EF4-FFF2-40B4-BE49-F238E27FC236}">
              <a16:creationId xmlns:a16="http://schemas.microsoft.com/office/drawing/2014/main" id="{00000000-0008-0000-2300-000007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3362326" y="228601"/>
          <a:ext cx="1876424" cy="675818"/>
        </a:xfrm>
        <a:prstGeom prst="rect">
          <a:avLst/>
        </a:prstGeom>
      </xdr:spPr>
    </xdr:pic>
    <xdr:clientData/>
  </xdr:twoCellAnchor>
  <xdr:twoCellAnchor editAs="oneCell">
    <xdr:from>
      <xdr:col>4</xdr:col>
      <xdr:colOff>809625</xdr:colOff>
      <xdr:row>1</xdr:row>
      <xdr:rowOff>104775</xdr:rowOff>
    </xdr:from>
    <xdr:to>
      <xdr:col>5</xdr:col>
      <xdr:colOff>103352</xdr:colOff>
      <xdr:row>1</xdr:row>
      <xdr:rowOff>695325</xdr:rowOff>
    </xdr:to>
    <xdr:pic>
      <xdr:nvPicPr>
        <xdr:cNvPr id="4" name="Imagen 3">
          <a:extLst>
            <a:ext uri="{FF2B5EF4-FFF2-40B4-BE49-F238E27FC236}">
              <a16:creationId xmlns:a16="http://schemas.microsoft.com/office/drawing/2014/main" id="{00000000-0008-0000-2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57800" y="295275"/>
          <a:ext cx="617702"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5</xdr:col>
      <xdr:colOff>809625</xdr:colOff>
      <xdr:row>0</xdr:row>
      <xdr:rowOff>142875</xdr:rowOff>
    </xdr:from>
    <xdr:to>
      <xdr:col>5</xdr:col>
      <xdr:colOff>1476375</xdr:colOff>
      <xdr:row>4</xdr:row>
      <xdr:rowOff>55245</xdr:rowOff>
    </xdr:to>
    <xdr:pic>
      <xdr:nvPicPr>
        <xdr:cNvPr id="3" name="Imagen 6">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6565" y="142875"/>
          <a:ext cx="66675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60961</xdr:colOff>
      <xdr:row>0</xdr:row>
      <xdr:rowOff>15240</xdr:rowOff>
    </xdr:from>
    <xdr:to>
      <xdr:col>0</xdr:col>
      <xdr:colOff>1718971</xdr:colOff>
      <xdr:row>3</xdr:row>
      <xdr:rowOff>53340</xdr:rowOff>
    </xdr:to>
    <xdr:pic>
      <xdr:nvPicPr>
        <xdr:cNvPr id="4" name="Imagen 3">
          <a:extLst>
            <a:ext uri="{FF2B5EF4-FFF2-40B4-BE49-F238E27FC236}">
              <a16:creationId xmlns:a16="http://schemas.microsoft.com/office/drawing/2014/main" id="{00000000-0008-0000-2400-0000040000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1626" t="-5751"/>
        <a:stretch/>
      </xdr:blipFill>
      <xdr:spPr>
        <a:xfrm>
          <a:off x="60961" y="15240"/>
          <a:ext cx="1677060" cy="586740"/>
        </a:xfrm>
        <a:prstGeom prst="rect">
          <a:avLst/>
        </a:prstGeom>
      </xdr:spPr>
    </xdr:pic>
    <xdr:clientData/>
  </xdr:twoCellAnchor>
  <xdr:twoCellAnchor editAs="oneCell">
    <xdr:from>
      <xdr:col>0</xdr:col>
      <xdr:colOff>723900</xdr:colOff>
      <xdr:row>3</xdr:row>
      <xdr:rowOff>121920</xdr:rowOff>
    </xdr:from>
    <xdr:to>
      <xdr:col>0</xdr:col>
      <xdr:colOff>1226585</xdr:colOff>
      <xdr:row>5</xdr:row>
      <xdr:rowOff>45720</xdr:rowOff>
    </xdr:to>
    <xdr:pic>
      <xdr:nvPicPr>
        <xdr:cNvPr id="5" name="Imagen 4">
          <a:extLst>
            <a:ext uri="{FF2B5EF4-FFF2-40B4-BE49-F238E27FC236}">
              <a16:creationId xmlns:a16="http://schemas.microsoft.com/office/drawing/2014/main" id="{00000000-0008-0000-24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23900" y="670560"/>
          <a:ext cx="502685" cy="4648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3</xdr:col>
      <xdr:colOff>200026</xdr:colOff>
      <xdr:row>1</xdr:row>
      <xdr:rowOff>9526</xdr:rowOff>
    </xdr:from>
    <xdr:to>
      <xdr:col>5</xdr:col>
      <xdr:colOff>295275</xdr:colOff>
      <xdr:row>1</xdr:row>
      <xdr:rowOff>685344</xdr:rowOff>
    </xdr:to>
    <xdr:pic>
      <xdr:nvPicPr>
        <xdr:cNvPr id="5" name="Imagen 4">
          <a:extLst>
            <a:ext uri="{FF2B5EF4-FFF2-40B4-BE49-F238E27FC236}">
              <a16:creationId xmlns:a16="http://schemas.microsoft.com/office/drawing/2014/main" id="{00000000-0008-0000-2500-000005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4552951" y="133351"/>
          <a:ext cx="1876424" cy="675818"/>
        </a:xfrm>
        <a:prstGeom prst="rect">
          <a:avLst/>
        </a:prstGeom>
      </xdr:spPr>
    </xdr:pic>
    <xdr:clientData/>
  </xdr:twoCellAnchor>
  <xdr:twoCellAnchor editAs="oneCell">
    <xdr:from>
      <xdr:col>5</xdr:col>
      <xdr:colOff>352425</xdr:colOff>
      <xdr:row>1</xdr:row>
      <xdr:rowOff>114300</xdr:rowOff>
    </xdr:from>
    <xdr:to>
      <xdr:col>6</xdr:col>
      <xdr:colOff>122402</xdr:colOff>
      <xdr:row>1</xdr:row>
      <xdr:rowOff>704850</xdr:rowOff>
    </xdr:to>
    <xdr:pic>
      <xdr:nvPicPr>
        <xdr:cNvPr id="4" name="Imagen 3">
          <a:extLst>
            <a:ext uri="{FF2B5EF4-FFF2-40B4-BE49-F238E27FC236}">
              <a16:creationId xmlns:a16="http://schemas.microsoft.com/office/drawing/2014/main" id="{00000000-0008-0000-25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486525" y="238125"/>
          <a:ext cx="617702"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3</xdr:col>
      <xdr:colOff>657226</xdr:colOff>
      <xdr:row>1</xdr:row>
      <xdr:rowOff>9526</xdr:rowOff>
    </xdr:from>
    <xdr:to>
      <xdr:col>5</xdr:col>
      <xdr:colOff>1009651</xdr:colOff>
      <xdr:row>1</xdr:row>
      <xdr:rowOff>695483</xdr:rowOff>
    </xdr:to>
    <xdr:pic>
      <xdr:nvPicPr>
        <xdr:cNvPr id="5" name="Imagen 4">
          <a:extLst>
            <a:ext uri="{FF2B5EF4-FFF2-40B4-BE49-F238E27FC236}">
              <a16:creationId xmlns:a16="http://schemas.microsoft.com/office/drawing/2014/main" id="{00000000-0008-0000-2600-000005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2933701" y="114301"/>
          <a:ext cx="1876425" cy="685957"/>
        </a:xfrm>
        <a:prstGeom prst="rect">
          <a:avLst/>
        </a:prstGeom>
      </xdr:spPr>
    </xdr:pic>
    <xdr:clientData/>
  </xdr:twoCellAnchor>
  <xdr:twoCellAnchor editAs="oneCell">
    <xdr:from>
      <xdr:col>5</xdr:col>
      <xdr:colOff>1000125</xdr:colOff>
      <xdr:row>1</xdr:row>
      <xdr:rowOff>104775</xdr:rowOff>
    </xdr:from>
    <xdr:to>
      <xdr:col>5</xdr:col>
      <xdr:colOff>1617827</xdr:colOff>
      <xdr:row>1</xdr:row>
      <xdr:rowOff>695325</xdr:rowOff>
    </xdr:to>
    <xdr:pic>
      <xdr:nvPicPr>
        <xdr:cNvPr id="4" name="Imagen 3">
          <a:extLst>
            <a:ext uri="{FF2B5EF4-FFF2-40B4-BE49-F238E27FC236}">
              <a16:creationId xmlns:a16="http://schemas.microsoft.com/office/drawing/2014/main" id="{00000000-0008-0000-26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00600" y="209550"/>
          <a:ext cx="617702"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xdr:from>
      <xdr:col>0</xdr:col>
      <xdr:colOff>123825</xdr:colOff>
      <xdr:row>4</xdr:row>
      <xdr:rowOff>76200</xdr:rowOff>
    </xdr:from>
    <xdr:to>
      <xdr:col>1</xdr:col>
      <xdr:colOff>0</xdr:colOff>
      <xdr:row>5</xdr:row>
      <xdr:rowOff>104775</xdr:rowOff>
    </xdr:to>
    <xdr:sp macro="" textlink="">
      <xdr:nvSpPr>
        <xdr:cNvPr id="2" name="Text Box 1">
          <a:extLst>
            <a:ext uri="{FF2B5EF4-FFF2-40B4-BE49-F238E27FC236}">
              <a16:creationId xmlns:a16="http://schemas.microsoft.com/office/drawing/2014/main" id="{00000000-0008-0000-2700-000002000000}"/>
            </a:ext>
          </a:extLst>
        </xdr:cNvPr>
        <xdr:cNvSpPr txBox="1">
          <a:spLocks noChangeArrowheads="1"/>
        </xdr:cNvSpPr>
      </xdr:nvSpPr>
      <xdr:spPr bwMode="auto">
        <a:xfrm>
          <a:off x="123825" y="822960"/>
          <a:ext cx="1796415" cy="211455"/>
        </a:xfrm>
        <a:prstGeom prst="rect">
          <a:avLst/>
        </a:prstGeom>
        <a:solidFill>
          <a:srgbClr val="FFFFFF"/>
        </a:solidFill>
        <a:ln w="9525">
          <a:solidFill>
            <a:srgbClr val="FFFFFF"/>
          </a:solidFill>
          <a:miter lim="800000"/>
          <a:headEnd/>
          <a:tailEnd/>
        </a:ln>
      </xdr:spPr>
      <xdr:txBody>
        <a:bodyPr vertOverflow="clip" wrap="square" lIns="36576" tIns="27432" rIns="0" bIns="0" anchor="t" upright="1"/>
        <a:lstStyle/>
        <a:p>
          <a:pPr algn="l" rtl="0">
            <a:defRPr sz="1000"/>
          </a:pPr>
          <a:r>
            <a:rPr lang="es-ES" sz="1200" b="1" i="0" strike="noStrike">
              <a:solidFill>
                <a:srgbClr val="000000"/>
              </a:solidFill>
              <a:latin typeface="Arial"/>
              <a:cs typeface="Arial"/>
            </a:rPr>
            <a:t>SALARIO</a:t>
          </a:r>
        </a:p>
      </xdr:txBody>
    </xdr:sp>
    <xdr:clientData/>
  </xdr:twoCellAnchor>
  <xdr:twoCellAnchor>
    <xdr:from>
      <xdr:col>0</xdr:col>
      <xdr:colOff>123825</xdr:colOff>
      <xdr:row>40</xdr:row>
      <xdr:rowOff>76200</xdr:rowOff>
    </xdr:from>
    <xdr:to>
      <xdr:col>1</xdr:col>
      <xdr:colOff>0</xdr:colOff>
      <xdr:row>41</xdr:row>
      <xdr:rowOff>104775</xdr:rowOff>
    </xdr:to>
    <xdr:sp macro="" textlink="">
      <xdr:nvSpPr>
        <xdr:cNvPr id="3" name="Text Box 2">
          <a:extLst>
            <a:ext uri="{FF2B5EF4-FFF2-40B4-BE49-F238E27FC236}">
              <a16:creationId xmlns:a16="http://schemas.microsoft.com/office/drawing/2014/main" id="{00000000-0008-0000-2700-000003000000}"/>
            </a:ext>
          </a:extLst>
        </xdr:cNvPr>
        <xdr:cNvSpPr txBox="1">
          <a:spLocks noChangeArrowheads="1"/>
        </xdr:cNvSpPr>
      </xdr:nvSpPr>
      <xdr:spPr bwMode="auto">
        <a:xfrm>
          <a:off x="123825" y="7421880"/>
          <a:ext cx="1796415" cy="211455"/>
        </a:xfrm>
        <a:prstGeom prst="rect">
          <a:avLst/>
        </a:prstGeom>
        <a:solidFill>
          <a:srgbClr val="FFFFFF"/>
        </a:solidFill>
        <a:ln w="9525">
          <a:solidFill>
            <a:srgbClr val="FFFFFF"/>
          </a:solidFill>
          <a:miter lim="800000"/>
          <a:headEnd/>
          <a:tailEnd/>
        </a:ln>
      </xdr:spPr>
      <xdr:txBody>
        <a:bodyPr vertOverflow="clip" wrap="square" lIns="36576" tIns="27432" rIns="0" bIns="0" anchor="t" upright="1"/>
        <a:lstStyle/>
        <a:p>
          <a:pPr algn="l" rtl="0">
            <a:defRPr sz="1000"/>
          </a:pPr>
          <a:r>
            <a:rPr lang="es-ES" sz="1200" b="1" i="0" strike="noStrike">
              <a:solidFill>
                <a:srgbClr val="000000"/>
              </a:solidFill>
              <a:latin typeface="Arial"/>
              <a:cs typeface="Arial"/>
            </a:rPr>
            <a:t>SALARIO</a:t>
          </a:r>
        </a:p>
      </xdr:txBody>
    </xdr:sp>
    <xdr:clientData/>
  </xdr:twoCellAnchor>
  <xdr:twoCellAnchor>
    <xdr:from>
      <xdr:col>0</xdr:col>
      <xdr:colOff>123825</xdr:colOff>
      <xdr:row>71</xdr:row>
      <xdr:rowOff>76200</xdr:rowOff>
    </xdr:from>
    <xdr:to>
      <xdr:col>1</xdr:col>
      <xdr:colOff>0</xdr:colOff>
      <xdr:row>72</xdr:row>
      <xdr:rowOff>104775</xdr:rowOff>
    </xdr:to>
    <xdr:sp macro="" textlink="">
      <xdr:nvSpPr>
        <xdr:cNvPr id="4" name="Text Box 2">
          <a:extLst>
            <a:ext uri="{FF2B5EF4-FFF2-40B4-BE49-F238E27FC236}">
              <a16:creationId xmlns:a16="http://schemas.microsoft.com/office/drawing/2014/main" id="{00000000-0008-0000-2700-000004000000}"/>
            </a:ext>
          </a:extLst>
        </xdr:cNvPr>
        <xdr:cNvSpPr txBox="1">
          <a:spLocks noChangeArrowheads="1"/>
        </xdr:cNvSpPr>
      </xdr:nvSpPr>
      <xdr:spPr bwMode="auto">
        <a:xfrm>
          <a:off x="123825" y="13106400"/>
          <a:ext cx="1796415" cy="211455"/>
        </a:xfrm>
        <a:prstGeom prst="rect">
          <a:avLst/>
        </a:prstGeom>
        <a:solidFill>
          <a:srgbClr val="FFFFFF"/>
        </a:solidFill>
        <a:ln w="9525">
          <a:solidFill>
            <a:srgbClr val="FFFFFF"/>
          </a:solidFill>
          <a:miter lim="800000"/>
          <a:headEnd/>
          <a:tailEnd/>
        </a:ln>
      </xdr:spPr>
      <xdr:txBody>
        <a:bodyPr vertOverflow="clip" wrap="square" lIns="36576" tIns="27432" rIns="0" bIns="0" anchor="t" upright="1"/>
        <a:lstStyle/>
        <a:p>
          <a:pPr algn="l" rtl="0">
            <a:defRPr sz="1000"/>
          </a:pPr>
          <a:r>
            <a:rPr lang="es-ES" sz="1200" b="1" i="0" strike="noStrike">
              <a:solidFill>
                <a:srgbClr val="000000"/>
              </a:solidFill>
              <a:latin typeface="Arial"/>
              <a:cs typeface="Arial"/>
            </a:rPr>
            <a:t>SALARIO</a:t>
          </a:r>
        </a:p>
      </xdr:txBody>
    </xdr:sp>
    <xdr:clientData/>
  </xdr:twoCellAnchor>
  <xdr:twoCellAnchor>
    <xdr:from>
      <xdr:col>0</xdr:col>
      <xdr:colOff>123825</xdr:colOff>
      <xdr:row>101</xdr:row>
      <xdr:rowOff>76200</xdr:rowOff>
    </xdr:from>
    <xdr:to>
      <xdr:col>1</xdr:col>
      <xdr:colOff>0</xdr:colOff>
      <xdr:row>102</xdr:row>
      <xdr:rowOff>104775</xdr:rowOff>
    </xdr:to>
    <xdr:sp macro="" textlink="">
      <xdr:nvSpPr>
        <xdr:cNvPr id="5" name="Text Box 2">
          <a:extLst>
            <a:ext uri="{FF2B5EF4-FFF2-40B4-BE49-F238E27FC236}">
              <a16:creationId xmlns:a16="http://schemas.microsoft.com/office/drawing/2014/main" id="{00000000-0008-0000-2700-000005000000}"/>
            </a:ext>
          </a:extLst>
        </xdr:cNvPr>
        <xdr:cNvSpPr txBox="1">
          <a:spLocks noChangeArrowheads="1"/>
        </xdr:cNvSpPr>
      </xdr:nvSpPr>
      <xdr:spPr bwMode="auto">
        <a:xfrm>
          <a:off x="123825" y="18608040"/>
          <a:ext cx="1796415" cy="211455"/>
        </a:xfrm>
        <a:prstGeom prst="rect">
          <a:avLst/>
        </a:prstGeom>
        <a:solidFill>
          <a:srgbClr val="FFFFFF"/>
        </a:solidFill>
        <a:ln w="9525">
          <a:solidFill>
            <a:srgbClr val="FFFFFF"/>
          </a:solidFill>
          <a:miter lim="800000"/>
          <a:headEnd/>
          <a:tailEnd/>
        </a:ln>
      </xdr:spPr>
      <xdr:txBody>
        <a:bodyPr vertOverflow="clip" wrap="square" lIns="36576" tIns="27432" rIns="0" bIns="0" anchor="t" upright="1"/>
        <a:lstStyle/>
        <a:p>
          <a:pPr algn="l" rtl="0">
            <a:defRPr sz="1000"/>
          </a:pPr>
          <a:r>
            <a:rPr lang="es-ES" sz="1200" b="1" i="0" strike="noStrike">
              <a:solidFill>
                <a:srgbClr val="000000"/>
              </a:solidFill>
              <a:latin typeface="Arial"/>
              <a:cs typeface="Arial"/>
            </a:rPr>
            <a:t>SALARIO</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2</xdr:col>
      <xdr:colOff>1028700</xdr:colOff>
      <xdr:row>7</xdr:row>
      <xdr:rowOff>0</xdr:rowOff>
    </xdr:from>
    <xdr:to>
      <xdr:col>2</xdr:col>
      <xdr:colOff>838200</xdr:colOff>
      <xdr:row>7</xdr:row>
      <xdr:rowOff>0</xdr:rowOff>
    </xdr:to>
    <xdr:pic>
      <xdr:nvPicPr>
        <xdr:cNvPr id="2" name="Picture 8">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81600" y="1133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1028700</xdr:colOff>
      <xdr:row>7</xdr:row>
      <xdr:rowOff>0</xdr:rowOff>
    </xdr:from>
    <xdr:to>
      <xdr:col>2</xdr:col>
      <xdr:colOff>838200</xdr:colOff>
      <xdr:row>7</xdr:row>
      <xdr:rowOff>0</xdr:rowOff>
    </xdr:to>
    <xdr:pic>
      <xdr:nvPicPr>
        <xdr:cNvPr id="3" name="Picture 18">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81600" y="1133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1028700</xdr:colOff>
      <xdr:row>7</xdr:row>
      <xdr:rowOff>0</xdr:rowOff>
    </xdr:from>
    <xdr:to>
      <xdr:col>2</xdr:col>
      <xdr:colOff>838200</xdr:colOff>
      <xdr:row>7</xdr:row>
      <xdr:rowOff>0</xdr:rowOff>
    </xdr:to>
    <xdr:pic>
      <xdr:nvPicPr>
        <xdr:cNvPr id="4" name="Picture 22">
          <a:extLst>
            <a:ext uri="{FF2B5EF4-FFF2-40B4-BE49-F238E27FC236}">
              <a16:creationId xmlns:a16="http://schemas.microsoft.com/office/drawing/2014/main" id="{00000000-0008-0000-2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81600" y="1133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219075</xdr:colOff>
      <xdr:row>0</xdr:row>
      <xdr:rowOff>47625</xdr:rowOff>
    </xdr:from>
    <xdr:to>
      <xdr:col>5</xdr:col>
      <xdr:colOff>895350</xdr:colOff>
      <xdr:row>5</xdr:row>
      <xdr:rowOff>85725</xdr:rowOff>
    </xdr:to>
    <xdr:pic>
      <xdr:nvPicPr>
        <xdr:cNvPr id="6" name="Imagen 6">
          <a:extLst>
            <a:ext uri="{FF2B5EF4-FFF2-40B4-BE49-F238E27FC236}">
              <a16:creationId xmlns:a16="http://schemas.microsoft.com/office/drawing/2014/main" id="{00000000-0008-0000-28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67550" y="47625"/>
          <a:ext cx="676275"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3</xdr:col>
      <xdr:colOff>657226</xdr:colOff>
      <xdr:row>1</xdr:row>
      <xdr:rowOff>9526</xdr:rowOff>
    </xdr:from>
    <xdr:to>
      <xdr:col>5</xdr:col>
      <xdr:colOff>1009651</xdr:colOff>
      <xdr:row>1</xdr:row>
      <xdr:rowOff>695483</xdr:rowOff>
    </xdr:to>
    <xdr:pic>
      <xdr:nvPicPr>
        <xdr:cNvPr id="2" name="Imagen 1">
          <a:extLst>
            <a:ext uri="{FF2B5EF4-FFF2-40B4-BE49-F238E27FC236}">
              <a16:creationId xmlns:a16="http://schemas.microsoft.com/office/drawing/2014/main" id="{00000000-0008-0000-29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2996566" y="108586"/>
          <a:ext cx="1922145" cy="685957"/>
        </a:xfrm>
        <a:prstGeom prst="rect">
          <a:avLst/>
        </a:prstGeom>
      </xdr:spPr>
    </xdr:pic>
    <xdr:clientData/>
  </xdr:twoCellAnchor>
  <xdr:twoCellAnchor editAs="oneCell">
    <xdr:from>
      <xdr:col>5</xdr:col>
      <xdr:colOff>1000125</xdr:colOff>
      <xdr:row>1</xdr:row>
      <xdr:rowOff>104775</xdr:rowOff>
    </xdr:from>
    <xdr:to>
      <xdr:col>5</xdr:col>
      <xdr:colOff>1617827</xdr:colOff>
      <xdr:row>1</xdr:row>
      <xdr:rowOff>695325</xdr:rowOff>
    </xdr:to>
    <xdr:pic>
      <xdr:nvPicPr>
        <xdr:cNvPr id="4" name="Imagen 3">
          <a:extLst>
            <a:ext uri="{FF2B5EF4-FFF2-40B4-BE49-F238E27FC236}">
              <a16:creationId xmlns:a16="http://schemas.microsoft.com/office/drawing/2014/main" id="{00000000-0008-0000-29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09185" y="203835"/>
          <a:ext cx="617702" cy="590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4</xdr:col>
      <xdr:colOff>382906</xdr:colOff>
      <xdr:row>1</xdr:row>
      <xdr:rowOff>62866</xdr:rowOff>
    </xdr:from>
    <xdr:to>
      <xdr:col>6</xdr:col>
      <xdr:colOff>550428</xdr:colOff>
      <xdr:row>2</xdr:row>
      <xdr:rowOff>373380</xdr:rowOff>
    </xdr:to>
    <xdr:pic>
      <xdr:nvPicPr>
        <xdr:cNvPr id="2" name="Imagen 1">
          <a:extLst>
            <a:ext uri="{FF2B5EF4-FFF2-40B4-BE49-F238E27FC236}">
              <a16:creationId xmlns:a16="http://schemas.microsoft.com/office/drawing/2014/main" id="{00000000-0008-0000-2A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3354706" y="238126"/>
          <a:ext cx="2148722" cy="775334"/>
        </a:xfrm>
        <a:prstGeom prst="rect">
          <a:avLst/>
        </a:prstGeom>
      </xdr:spPr>
    </xdr:pic>
    <xdr:clientData/>
  </xdr:twoCellAnchor>
  <xdr:twoCellAnchor editAs="oneCell">
    <xdr:from>
      <xdr:col>6</xdr:col>
      <xdr:colOff>733424</xdr:colOff>
      <xdr:row>1</xdr:row>
      <xdr:rowOff>97154</xdr:rowOff>
    </xdr:from>
    <xdr:to>
      <xdr:col>7</xdr:col>
      <xdr:colOff>304799</xdr:colOff>
      <xdr:row>2</xdr:row>
      <xdr:rowOff>316741</xdr:rowOff>
    </xdr:to>
    <xdr:pic>
      <xdr:nvPicPr>
        <xdr:cNvPr id="3" name="Imagen 2">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686424" y="272414"/>
          <a:ext cx="706755" cy="6844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27</xdr:col>
      <xdr:colOff>120016</xdr:colOff>
      <xdr:row>0</xdr:row>
      <xdr:rowOff>68580</xdr:rowOff>
    </xdr:from>
    <xdr:to>
      <xdr:col>37</xdr:col>
      <xdr:colOff>213360</xdr:colOff>
      <xdr:row>0</xdr:row>
      <xdr:rowOff>896798</xdr:rowOff>
    </xdr:to>
    <xdr:pic>
      <xdr:nvPicPr>
        <xdr:cNvPr id="5" name="Imagen 4">
          <a:extLst>
            <a:ext uri="{FF2B5EF4-FFF2-40B4-BE49-F238E27FC236}">
              <a16:creationId xmlns:a16="http://schemas.microsoft.com/office/drawing/2014/main" id="{00000000-0008-0000-2B00-000005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9393556" y="68580"/>
          <a:ext cx="2379344" cy="828218"/>
        </a:xfrm>
        <a:prstGeom prst="rect">
          <a:avLst/>
        </a:prstGeom>
      </xdr:spPr>
    </xdr:pic>
    <xdr:clientData/>
  </xdr:twoCellAnchor>
  <xdr:twoCellAnchor editAs="oneCell">
    <xdr:from>
      <xdr:col>41</xdr:col>
      <xdr:colOff>59055</xdr:colOff>
      <xdr:row>0</xdr:row>
      <xdr:rowOff>215265</xdr:rowOff>
    </xdr:from>
    <xdr:to>
      <xdr:col>44</xdr:col>
      <xdr:colOff>127634</xdr:colOff>
      <xdr:row>0</xdr:row>
      <xdr:rowOff>880025</xdr:rowOff>
    </xdr:to>
    <xdr:pic>
      <xdr:nvPicPr>
        <xdr:cNvPr id="6" name="Imagen 5">
          <a:extLst>
            <a:ext uri="{FF2B5EF4-FFF2-40B4-BE49-F238E27FC236}">
              <a16:creationId xmlns:a16="http://schemas.microsoft.com/office/drawing/2014/main" id="{00000000-0008-0000-2B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10135" y="215265"/>
          <a:ext cx="723899" cy="664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8</xdr:col>
      <xdr:colOff>257176</xdr:colOff>
      <xdr:row>1</xdr:row>
      <xdr:rowOff>66676</xdr:rowOff>
    </xdr:from>
    <xdr:to>
      <xdr:col>13</xdr:col>
      <xdr:colOff>171450</xdr:colOff>
      <xdr:row>1</xdr:row>
      <xdr:rowOff>752019</xdr:rowOff>
    </xdr:to>
    <xdr:pic>
      <xdr:nvPicPr>
        <xdr:cNvPr id="3" name="Imagen 2">
          <a:extLst>
            <a:ext uri="{FF2B5EF4-FFF2-40B4-BE49-F238E27FC236}">
              <a16:creationId xmlns:a16="http://schemas.microsoft.com/office/drawing/2014/main" id="{00000000-0008-0000-2C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5943601" y="219076"/>
          <a:ext cx="1876424" cy="685343"/>
        </a:xfrm>
        <a:prstGeom prst="rect">
          <a:avLst/>
        </a:prstGeom>
      </xdr:spPr>
    </xdr:pic>
    <xdr:clientData/>
  </xdr:twoCellAnchor>
  <xdr:twoCellAnchor editAs="oneCell">
    <xdr:from>
      <xdr:col>8</xdr:col>
      <xdr:colOff>257176</xdr:colOff>
      <xdr:row>1</xdr:row>
      <xdr:rowOff>66676</xdr:rowOff>
    </xdr:from>
    <xdr:to>
      <xdr:col>13</xdr:col>
      <xdr:colOff>171450</xdr:colOff>
      <xdr:row>1</xdr:row>
      <xdr:rowOff>771069</xdr:rowOff>
    </xdr:to>
    <xdr:pic>
      <xdr:nvPicPr>
        <xdr:cNvPr id="4" name="Imagen 3">
          <a:extLst>
            <a:ext uri="{FF2B5EF4-FFF2-40B4-BE49-F238E27FC236}">
              <a16:creationId xmlns:a16="http://schemas.microsoft.com/office/drawing/2014/main" id="{00000000-0008-0000-2C00-000004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7372351" y="180976"/>
          <a:ext cx="1876424" cy="704393"/>
        </a:xfrm>
        <a:prstGeom prst="rect">
          <a:avLst/>
        </a:prstGeom>
      </xdr:spPr>
    </xdr:pic>
    <xdr:clientData/>
  </xdr:twoCellAnchor>
  <xdr:twoCellAnchor editAs="oneCell">
    <xdr:from>
      <xdr:col>8</xdr:col>
      <xdr:colOff>257176</xdr:colOff>
      <xdr:row>1</xdr:row>
      <xdr:rowOff>66676</xdr:rowOff>
    </xdr:from>
    <xdr:to>
      <xdr:col>13</xdr:col>
      <xdr:colOff>171450</xdr:colOff>
      <xdr:row>1</xdr:row>
      <xdr:rowOff>752019</xdr:rowOff>
    </xdr:to>
    <xdr:pic>
      <xdr:nvPicPr>
        <xdr:cNvPr id="6" name="Imagen 5">
          <a:extLst>
            <a:ext uri="{FF2B5EF4-FFF2-40B4-BE49-F238E27FC236}">
              <a16:creationId xmlns:a16="http://schemas.microsoft.com/office/drawing/2014/main" id="{00000000-0008-0000-2C00-000006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5476876" y="219076"/>
          <a:ext cx="1876424" cy="685343"/>
        </a:xfrm>
        <a:prstGeom prst="rect">
          <a:avLst/>
        </a:prstGeom>
      </xdr:spPr>
    </xdr:pic>
    <xdr:clientData/>
  </xdr:twoCellAnchor>
  <xdr:twoCellAnchor editAs="oneCell">
    <xdr:from>
      <xdr:col>8</xdr:col>
      <xdr:colOff>257176</xdr:colOff>
      <xdr:row>1</xdr:row>
      <xdr:rowOff>66676</xdr:rowOff>
    </xdr:from>
    <xdr:to>
      <xdr:col>13</xdr:col>
      <xdr:colOff>171450</xdr:colOff>
      <xdr:row>1</xdr:row>
      <xdr:rowOff>771069</xdr:rowOff>
    </xdr:to>
    <xdr:pic>
      <xdr:nvPicPr>
        <xdr:cNvPr id="7" name="Imagen 6">
          <a:extLst>
            <a:ext uri="{FF2B5EF4-FFF2-40B4-BE49-F238E27FC236}">
              <a16:creationId xmlns:a16="http://schemas.microsoft.com/office/drawing/2014/main" id="{00000000-0008-0000-2C00-000007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5476876" y="219076"/>
          <a:ext cx="1876424" cy="704393"/>
        </a:xfrm>
        <a:prstGeom prst="rect">
          <a:avLst/>
        </a:prstGeom>
      </xdr:spPr>
    </xdr:pic>
    <xdr:clientData/>
  </xdr:twoCellAnchor>
  <xdr:twoCellAnchor editAs="oneCell">
    <xdr:from>
      <xdr:col>13</xdr:col>
      <xdr:colOff>276225</xdr:colOff>
      <xdr:row>1</xdr:row>
      <xdr:rowOff>161925</xdr:rowOff>
    </xdr:from>
    <xdr:to>
      <xdr:col>15</xdr:col>
      <xdr:colOff>95249</xdr:colOff>
      <xdr:row>1</xdr:row>
      <xdr:rowOff>826685</xdr:rowOff>
    </xdr:to>
    <xdr:pic>
      <xdr:nvPicPr>
        <xdr:cNvPr id="8" name="Imagen 7">
          <a:extLst>
            <a:ext uri="{FF2B5EF4-FFF2-40B4-BE49-F238E27FC236}">
              <a16:creationId xmlns:a16="http://schemas.microsoft.com/office/drawing/2014/main" id="{00000000-0008-0000-2C00-000008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00925" y="314325"/>
          <a:ext cx="695324" cy="664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8</xdr:col>
      <xdr:colOff>257176</xdr:colOff>
      <xdr:row>1</xdr:row>
      <xdr:rowOff>66676</xdr:rowOff>
    </xdr:from>
    <xdr:to>
      <xdr:col>10</xdr:col>
      <xdr:colOff>95250</xdr:colOff>
      <xdr:row>1</xdr:row>
      <xdr:rowOff>771069</xdr:rowOff>
    </xdr:to>
    <xdr:pic>
      <xdr:nvPicPr>
        <xdr:cNvPr id="4" name="Imagen 3">
          <a:extLst>
            <a:ext uri="{FF2B5EF4-FFF2-40B4-BE49-F238E27FC236}">
              <a16:creationId xmlns:a16="http://schemas.microsoft.com/office/drawing/2014/main" id="{00000000-0008-0000-2D00-000004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6296026" y="180976"/>
          <a:ext cx="1876424" cy="704393"/>
        </a:xfrm>
        <a:prstGeom prst="rect">
          <a:avLst/>
        </a:prstGeom>
      </xdr:spPr>
    </xdr:pic>
    <xdr:clientData/>
  </xdr:twoCellAnchor>
  <xdr:twoCellAnchor editAs="oneCell">
    <xdr:from>
      <xdr:col>8</xdr:col>
      <xdr:colOff>257176</xdr:colOff>
      <xdr:row>1</xdr:row>
      <xdr:rowOff>66676</xdr:rowOff>
    </xdr:from>
    <xdr:to>
      <xdr:col>10</xdr:col>
      <xdr:colOff>95250</xdr:colOff>
      <xdr:row>1</xdr:row>
      <xdr:rowOff>771069</xdr:rowOff>
    </xdr:to>
    <xdr:pic>
      <xdr:nvPicPr>
        <xdr:cNvPr id="6" name="Imagen 5">
          <a:extLst>
            <a:ext uri="{FF2B5EF4-FFF2-40B4-BE49-F238E27FC236}">
              <a16:creationId xmlns:a16="http://schemas.microsoft.com/office/drawing/2014/main" id="{00000000-0008-0000-2D00-000006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7372351" y="180976"/>
          <a:ext cx="1876424" cy="704393"/>
        </a:xfrm>
        <a:prstGeom prst="rect">
          <a:avLst/>
        </a:prstGeom>
      </xdr:spPr>
    </xdr:pic>
    <xdr:clientData/>
  </xdr:twoCellAnchor>
  <xdr:twoCellAnchor editAs="oneCell">
    <xdr:from>
      <xdr:col>8</xdr:col>
      <xdr:colOff>257176</xdr:colOff>
      <xdr:row>1</xdr:row>
      <xdr:rowOff>66676</xdr:rowOff>
    </xdr:from>
    <xdr:to>
      <xdr:col>10</xdr:col>
      <xdr:colOff>95250</xdr:colOff>
      <xdr:row>1</xdr:row>
      <xdr:rowOff>752019</xdr:rowOff>
    </xdr:to>
    <xdr:pic>
      <xdr:nvPicPr>
        <xdr:cNvPr id="7" name="Imagen 6">
          <a:extLst>
            <a:ext uri="{FF2B5EF4-FFF2-40B4-BE49-F238E27FC236}">
              <a16:creationId xmlns:a16="http://schemas.microsoft.com/office/drawing/2014/main" id="{00000000-0008-0000-2D00-000007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7372351" y="180976"/>
          <a:ext cx="1876424" cy="685343"/>
        </a:xfrm>
        <a:prstGeom prst="rect">
          <a:avLst/>
        </a:prstGeom>
      </xdr:spPr>
    </xdr:pic>
    <xdr:clientData/>
  </xdr:twoCellAnchor>
  <xdr:twoCellAnchor editAs="oneCell">
    <xdr:from>
      <xdr:col>8</xdr:col>
      <xdr:colOff>257176</xdr:colOff>
      <xdr:row>1</xdr:row>
      <xdr:rowOff>66676</xdr:rowOff>
    </xdr:from>
    <xdr:to>
      <xdr:col>10</xdr:col>
      <xdr:colOff>95250</xdr:colOff>
      <xdr:row>1</xdr:row>
      <xdr:rowOff>771069</xdr:rowOff>
    </xdr:to>
    <xdr:pic>
      <xdr:nvPicPr>
        <xdr:cNvPr id="8" name="Imagen 7">
          <a:extLst>
            <a:ext uri="{FF2B5EF4-FFF2-40B4-BE49-F238E27FC236}">
              <a16:creationId xmlns:a16="http://schemas.microsoft.com/office/drawing/2014/main" id="{00000000-0008-0000-2D00-000008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1626" t="-5751"/>
        <a:stretch/>
      </xdr:blipFill>
      <xdr:spPr>
        <a:xfrm>
          <a:off x="7372351" y="180976"/>
          <a:ext cx="1876424" cy="704393"/>
        </a:xfrm>
        <a:prstGeom prst="rect">
          <a:avLst/>
        </a:prstGeom>
      </xdr:spPr>
    </xdr:pic>
    <xdr:clientData/>
  </xdr:twoCellAnchor>
  <xdr:twoCellAnchor editAs="oneCell">
    <xdr:from>
      <xdr:col>10</xdr:col>
      <xdr:colOff>476250</xdr:colOff>
      <xdr:row>1</xdr:row>
      <xdr:rowOff>114300</xdr:rowOff>
    </xdr:from>
    <xdr:to>
      <xdr:col>11</xdr:col>
      <xdr:colOff>152399</xdr:colOff>
      <xdr:row>1</xdr:row>
      <xdr:rowOff>779060</xdr:rowOff>
    </xdr:to>
    <xdr:pic>
      <xdr:nvPicPr>
        <xdr:cNvPr id="9" name="Imagen 8">
          <a:extLst>
            <a:ext uri="{FF2B5EF4-FFF2-40B4-BE49-F238E27FC236}">
              <a16:creationId xmlns:a16="http://schemas.microsoft.com/office/drawing/2014/main" id="{00000000-0008-0000-2D00-00000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24975" y="228600"/>
          <a:ext cx="695324" cy="664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xdr:from>
      <xdr:col>14</xdr:col>
      <xdr:colOff>152400</xdr:colOff>
      <xdr:row>33</xdr:row>
      <xdr:rowOff>42297</xdr:rowOff>
    </xdr:from>
    <xdr:to>
      <xdr:col>22</xdr:col>
      <xdr:colOff>361950</xdr:colOff>
      <xdr:row>33</xdr:row>
      <xdr:rowOff>289807</xdr:rowOff>
    </xdr:to>
    <xdr:grpSp>
      <xdr:nvGrpSpPr>
        <xdr:cNvPr id="2" name="Group 517">
          <a:extLst>
            <a:ext uri="{FF2B5EF4-FFF2-40B4-BE49-F238E27FC236}">
              <a16:creationId xmlns:a16="http://schemas.microsoft.com/office/drawing/2014/main" id="{00000000-0008-0000-3000-000002000000}"/>
            </a:ext>
          </a:extLst>
        </xdr:cNvPr>
        <xdr:cNvGrpSpPr>
          <a:grpSpLocks/>
        </xdr:cNvGrpSpPr>
      </xdr:nvGrpSpPr>
      <xdr:grpSpPr bwMode="auto">
        <a:xfrm>
          <a:off x="9220200" y="6995547"/>
          <a:ext cx="3371850" cy="247510"/>
          <a:chOff x="748" y="1064"/>
          <a:chExt cx="296" cy="18"/>
        </a:xfrm>
      </xdr:grpSpPr>
      <xdr:sp macro="" textlink="">
        <xdr:nvSpPr>
          <xdr:cNvPr id="3" name="Text Box 511">
            <a:extLst>
              <a:ext uri="{FF2B5EF4-FFF2-40B4-BE49-F238E27FC236}">
                <a16:creationId xmlns:a16="http://schemas.microsoft.com/office/drawing/2014/main" id="{00000000-0008-0000-3000-00000300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4" name="Text Box 512">
            <a:extLst>
              <a:ext uri="{FF2B5EF4-FFF2-40B4-BE49-F238E27FC236}">
                <a16:creationId xmlns:a16="http://schemas.microsoft.com/office/drawing/2014/main" id="{00000000-0008-0000-3000-00000400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5" name="Text Box 513">
            <a:extLst>
              <a:ext uri="{FF2B5EF4-FFF2-40B4-BE49-F238E27FC236}">
                <a16:creationId xmlns:a16="http://schemas.microsoft.com/office/drawing/2014/main" id="{00000000-0008-0000-3000-00000500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6" name="Text Box 514">
            <a:extLst>
              <a:ext uri="{FF2B5EF4-FFF2-40B4-BE49-F238E27FC236}">
                <a16:creationId xmlns:a16="http://schemas.microsoft.com/office/drawing/2014/main" id="{00000000-0008-0000-3000-00000600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7" name="Text Box 515">
            <a:extLst>
              <a:ext uri="{FF2B5EF4-FFF2-40B4-BE49-F238E27FC236}">
                <a16:creationId xmlns:a16="http://schemas.microsoft.com/office/drawing/2014/main" id="{00000000-0008-0000-3000-00000700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8" name="Text Box 516">
            <a:extLst>
              <a:ext uri="{FF2B5EF4-FFF2-40B4-BE49-F238E27FC236}">
                <a16:creationId xmlns:a16="http://schemas.microsoft.com/office/drawing/2014/main" id="{00000000-0008-0000-3000-00000800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33</xdr:col>
      <xdr:colOff>152400</xdr:colOff>
      <xdr:row>33</xdr:row>
      <xdr:rowOff>28575</xdr:rowOff>
    </xdr:from>
    <xdr:to>
      <xdr:col>41</xdr:col>
      <xdr:colOff>361950</xdr:colOff>
      <xdr:row>34</xdr:row>
      <xdr:rowOff>0</xdr:rowOff>
    </xdr:to>
    <xdr:grpSp>
      <xdr:nvGrpSpPr>
        <xdr:cNvPr id="9" name="Group 517">
          <a:extLst>
            <a:ext uri="{FF2B5EF4-FFF2-40B4-BE49-F238E27FC236}">
              <a16:creationId xmlns:a16="http://schemas.microsoft.com/office/drawing/2014/main" id="{00000000-0008-0000-3000-000009000000}"/>
            </a:ext>
          </a:extLst>
        </xdr:cNvPr>
        <xdr:cNvGrpSpPr>
          <a:grpSpLocks/>
        </xdr:cNvGrpSpPr>
      </xdr:nvGrpSpPr>
      <xdr:grpSpPr bwMode="auto">
        <a:xfrm>
          <a:off x="13125450" y="6981825"/>
          <a:ext cx="0" cy="276225"/>
          <a:chOff x="748" y="1063"/>
          <a:chExt cx="296" cy="24"/>
        </a:xfrm>
      </xdr:grpSpPr>
      <xdr:sp macro="" textlink="">
        <xdr:nvSpPr>
          <xdr:cNvPr id="10" name="Text Box 511">
            <a:extLst>
              <a:ext uri="{FF2B5EF4-FFF2-40B4-BE49-F238E27FC236}">
                <a16:creationId xmlns:a16="http://schemas.microsoft.com/office/drawing/2014/main" id="{00000000-0008-0000-3000-00000A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1" name="Text Box 512">
            <a:extLst>
              <a:ext uri="{FF2B5EF4-FFF2-40B4-BE49-F238E27FC236}">
                <a16:creationId xmlns:a16="http://schemas.microsoft.com/office/drawing/2014/main" id="{00000000-0008-0000-3000-00000B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2" name="Text Box 513">
            <a:extLst>
              <a:ext uri="{FF2B5EF4-FFF2-40B4-BE49-F238E27FC236}">
                <a16:creationId xmlns:a16="http://schemas.microsoft.com/office/drawing/2014/main" id="{00000000-0008-0000-3000-00000C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3" name="Text Box 514">
            <a:extLst>
              <a:ext uri="{FF2B5EF4-FFF2-40B4-BE49-F238E27FC236}">
                <a16:creationId xmlns:a16="http://schemas.microsoft.com/office/drawing/2014/main" id="{00000000-0008-0000-3000-00000D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4" name="Text Box 515">
            <a:extLst>
              <a:ext uri="{FF2B5EF4-FFF2-40B4-BE49-F238E27FC236}">
                <a16:creationId xmlns:a16="http://schemas.microsoft.com/office/drawing/2014/main" id="{00000000-0008-0000-3000-00000E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5" name="Text Box 516">
            <a:extLst>
              <a:ext uri="{FF2B5EF4-FFF2-40B4-BE49-F238E27FC236}">
                <a16:creationId xmlns:a16="http://schemas.microsoft.com/office/drawing/2014/main" id="{00000000-0008-0000-3000-00000F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33</xdr:col>
      <xdr:colOff>152400</xdr:colOff>
      <xdr:row>78</xdr:row>
      <xdr:rowOff>19050</xdr:rowOff>
    </xdr:from>
    <xdr:to>
      <xdr:col>41</xdr:col>
      <xdr:colOff>361950</xdr:colOff>
      <xdr:row>79</xdr:row>
      <xdr:rowOff>0</xdr:rowOff>
    </xdr:to>
    <xdr:grpSp>
      <xdr:nvGrpSpPr>
        <xdr:cNvPr id="16" name="Group 518">
          <a:extLst>
            <a:ext uri="{FF2B5EF4-FFF2-40B4-BE49-F238E27FC236}">
              <a16:creationId xmlns:a16="http://schemas.microsoft.com/office/drawing/2014/main" id="{00000000-0008-0000-3000-000010000000}"/>
            </a:ext>
          </a:extLst>
        </xdr:cNvPr>
        <xdr:cNvGrpSpPr>
          <a:grpSpLocks/>
        </xdr:cNvGrpSpPr>
      </xdr:nvGrpSpPr>
      <xdr:grpSpPr bwMode="auto">
        <a:xfrm>
          <a:off x="13125450" y="11039475"/>
          <a:ext cx="0" cy="381000"/>
          <a:chOff x="748" y="1063"/>
          <a:chExt cx="296" cy="24"/>
        </a:xfrm>
      </xdr:grpSpPr>
      <xdr:sp macro="" textlink="">
        <xdr:nvSpPr>
          <xdr:cNvPr id="17" name="Text Box 519">
            <a:extLst>
              <a:ext uri="{FF2B5EF4-FFF2-40B4-BE49-F238E27FC236}">
                <a16:creationId xmlns:a16="http://schemas.microsoft.com/office/drawing/2014/main" id="{00000000-0008-0000-3000-000011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8" name="Text Box 520">
            <a:extLst>
              <a:ext uri="{FF2B5EF4-FFF2-40B4-BE49-F238E27FC236}">
                <a16:creationId xmlns:a16="http://schemas.microsoft.com/office/drawing/2014/main" id="{00000000-0008-0000-3000-000012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9" name="Text Box 521">
            <a:extLst>
              <a:ext uri="{FF2B5EF4-FFF2-40B4-BE49-F238E27FC236}">
                <a16:creationId xmlns:a16="http://schemas.microsoft.com/office/drawing/2014/main" id="{00000000-0008-0000-3000-000013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0" name="Text Box 522">
            <a:extLst>
              <a:ext uri="{FF2B5EF4-FFF2-40B4-BE49-F238E27FC236}">
                <a16:creationId xmlns:a16="http://schemas.microsoft.com/office/drawing/2014/main" id="{00000000-0008-0000-3000-000014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1" name="Text Box 523">
            <a:extLst>
              <a:ext uri="{FF2B5EF4-FFF2-40B4-BE49-F238E27FC236}">
                <a16:creationId xmlns:a16="http://schemas.microsoft.com/office/drawing/2014/main" id="{00000000-0008-0000-3000-000015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2" name="Text Box 524">
            <a:extLst>
              <a:ext uri="{FF2B5EF4-FFF2-40B4-BE49-F238E27FC236}">
                <a16:creationId xmlns:a16="http://schemas.microsoft.com/office/drawing/2014/main" id="{00000000-0008-0000-3000-000016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33</xdr:col>
      <xdr:colOff>152400</xdr:colOff>
      <xdr:row>144</xdr:row>
      <xdr:rowOff>19050</xdr:rowOff>
    </xdr:from>
    <xdr:to>
      <xdr:col>41</xdr:col>
      <xdr:colOff>361950</xdr:colOff>
      <xdr:row>145</xdr:row>
      <xdr:rowOff>0</xdr:rowOff>
    </xdr:to>
    <xdr:grpSp>
      <xdr:nvGrpSpPr>
        <xdr:cNvPr id="23" name="Group 525">
          <a:extLst>
            <a:ext uri="{FF2B5EF4-FFF2-40B4-BE49-F238E27FC236}">
              <a16:creationId xmlns:a16="http://schemas.microsoft.com/office/drawing/2014/main" id="{00000000-0008-0000-3000-000017000000}"/>
            </a:ext>
          </a:extLst>
        </xdr:cNvPr>
        <xdr:cNvGrpSpPr>
          <a:grpSpLocks/>
        </xdr:cNvGrpSpPr>
      </xdr:nvGrpSpPr>
      <xdr:grpSpPr bwMode="auto">
        <a:xfrm>
          <a:off x="13125450" y="16868775"/>
          <a:ext cx="0" cy="495300"/>
          <a:chOff x="748" y="1063"/>
          <a:chExt cx="296" cy="24"/>
        </a:xfrm>
      </xdr:grpSpPr>
      <xdr:sp macro="" textlink="">
        <xdr:nvSpPr>
          <xdr:cNvPr id="24" name="Text Box 526">
            <a:extLst>
              <a:ext uri="{FF2B5EF4-FFF2-40B4-BE49-F238E27FC236}">
                <a16:creationId xmlns:a16="http://schemas.microsoft.com/office/drawing/2014/main" id="{00000000-0008-0000-3000-000018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5" name="Text Box 527">
            <a:extLst>
              <a:ext uri="{FF2B5EF4-FFF2-40B4-BE49-F238E27FC236}">
                <a16:creationId xmlns:a16="http://schemas.microsoft.com/office/drawing/2014/main" id="{00000000-0008-0000-3000-000019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6" name="Text Box 528">
            <a:extLst>
              <a:ext uri="{FF2B5EF4-FFF2-40B4-BE49-F238E27FC236}">
                <a16:creationId xmlns:a16="http://schemas.microsoft.com/office/drawing/2014/main" id="{00000000-0008-0000-3000-00001A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7" name="Text Box 529">
            <a:extLst>
              <a:ext uri="{FF2B5EF4-FFF2-40B4-BE49-F238E27FC236}">
                <a16:creationId xmlns:a16="http://schemas.microsoft.com/office/drawing/2014/main" id="{00000000-0008-0000-3000-00001B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8" name="Text Box 530">
            <a:extLst>
              <a:ext uri="{FF2B5EF4-FFF2-40B4-BE49-F238E27FC236}">
                <a16:creationId xmlns:a16="http://schemas.microsoft.com/office/drawing/2014/main" id="{00000000-0008-0000-3000-00001C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9" name="Text Box 531">
            <a:extLst>
              <a:ext uri="{FF2B5EF4-FFF2-40B4-BE49-F238E27FC236}">
                <a16:creationId xmlns:a16="http://schemas.microsoft.com/office/drawing/2014/main" id="{00000000-0008-0000-3000-00001D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34</xdr:col>
      <xdr:colOff>11206</xdr:colOff>
      <xdr:row>166</xdr:row>
      <xdr:rowOff>1</xdr:rowOff>
    </xdr:from>
    <xdr:to>
      <xdr:col>41</xdr:col>
      <xdr:colOff>456079</xdr:colOff>
      <xdr:row>167</xdr:row>
      <xdr:rowOff>0</xdr:rowOff>
    </xdr:to>
    <xdr:grpSp>
      <xdr:nvGrpSpPr>
        <xdr:cNvPr id="30" name="Group 532">
          <a:extLst>
            <a:ext uri="{FF2B5EF4-FFF2-40B4-BE49-F238E27FC236}">
              <a16:creationId xmlns:a16="http://schemas.microsoft.com/office/drawing/2014/main" id="{00000000-0008-0000-3000-00001E000000}"/>
            </a:ext>
          </a:extLst>
        </xdr:cNvPr>
        <xdr:cNvGrpSpPr>
          <a:grpSpLocks/>
        </xdr:cNvGrpSpPr>
      </xdr:nvGrpSpPr>
      <xdr:grpSpPr bwMode="auto">
        <a:xfrm>
          <a:off x="13125450" y="18916651"/>
          <a:ext cx="0" cy="447674"/>
          <a:chOff x="748" y="1063"/>
          <a:chExt cx="296" cy="24"/>
        </a:xfrm>
      </xdr:grpSpPr>
      <xdr:sp macro="" textlink="">
        <xdr:nvSpPr>
          <xdr:cNvPr id="31" name="Text Box 533">
            <a:extLst>
              <a:ext uri="{FF2B5EF4-FFF2-40B4-BE49-F238E27FC236}">
                <a16:creationId xmlns:a16="http://schemas.microsoft.com/office/drawing/2014/main" id="{00000000-0008-0000-3000-00001F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32" name="Text Box 534">
            <a:extLst>
              <a:ext uri="{FF2B5EF4-FFF2-40B4-BE49-F238E27FC236}">
                <a16:creationId xmlns:a16="http://schemas.microsoft.com/office/drawing/2014/main" id="{00000000-0008-0000-3000-000020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33" name="Text Box 535">
            <a:extLst>
              <a:ext uri="{FF2B5EF4-FFF2-40B4-BE49-F238E27FC236}">
                <a16:creationId xmlns:a16="http://schemas.microsoft.com/office/drawing/2014/main" id="{00000000-0008-0000-3000-000021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34" name="Text Box 536">
            <a:extLst>
              <a:ext uri="{FF2B5EF4-FFF2-40B4-BE49-F238E27FC236}">
                <a16:creationId xmlns:a16="http://schemas.microsoft.com/office/drawing/2014/main" id="{00000000-0008-0000-3000-000022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35" name="Text Box 537">
            <a:extLst>
              <a:ext uri="{FF2B5EF4-FFF2-40B4-BE49-F238E27FC236}">
                <a16:creationId xmlns:a16="http://schemas.microsoft.com/office/drawing/2014/main" id="{00000000-0008-0000-3000-000023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36" name="Text Box 538">
            <a:extLst>
              <a:ext uri="{FF2B5EF4-FFF2-40B4-BE49-F238E27FC236}">
                <a16:creationId xmlns:a16="http://schemas.microsoft.com/office/drawing/2014/main" id="{00000000-0008-0000-3000-000024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33</xdr:col>
      <xdr:colOff>156884</xdr:colOff>
      <xdr:row>122</xdr:row>
      <xdr:rowOff>11206</xdr:rowOff>
    </xdr:from>
    <xdr:to>
      <xdr:col>41</xdr:col>
      <xdr:colOff>366434</xdr:colOff>
      <xdr:row>122</xdr:row>
      <xdr:rowOff>291353</xdr:rowOff>
    </xdr:to>
    <xdr:grpSp>
      <xdr:nvGrpSpPr>
        <xdr:cNvPr id="37" name="Group 532">
          <a:extLst>
            <a:ext uri="{FF2B5EF4-FFF2-40B4-BE49-F238E27FC236}">
              <a16:creationId xmlns:a16="http://schemas.microsoft.com/office/drawing/2014/main" id="{00000000-0008-0000-3000-000025000000}"/>
            </a:ext>
          </a:extLst>
        </xdr:cNvPr>
        <xdr:cNvGrpSpPr>
          <a:grpSpLocks/>
        </xdr:cNvGrpSpPr>
      </xdr:nvGrpSpPr>
      <xdr:grpSpPr bwMode="auto">
        <a:xfrm>
          <a:off x="13125450" y="14936881"/>
          <a:ext cx="0" cy="280147"/>
          <a:chOff x="748" y="1063"/>
          <a:chExt cx="296" cy="24"/>
        </a:xfrm>
      </xdr:grpSpPr>
      <xdr:sp macro="" textlink="">
        <xdr:nvSpPr>
          <xdr:cNvPr id="38" name="Text Box 533">
            <a:extLst>
              <a:ext uri="{FF2B5EF4-FFF2-40B4-BE49-F238E27FC236}">
                <a16:creationId xmlns:a16="http://schemas.microsoft.com/office/drawing/2014/main" id="{00000000-0008-0000-3000-000026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39" name="Text Box 534">
            <a:extLst>
              <a:ext uri="{FF2B5EF4-FFF2-40B4-BE49-F238E27FC236}">
                <a16:creationId xmlns:a16="http://schemas.microsoft.com/office/drawing/2014/main" id="{00000000-0008-0000-3000-000027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40" name="Text Box 535">
            <a:extLst>
              <a:ext uri="{FF2B5EF4-FFF2-40B4-BE49-F238E27FC236}">
                <a16:creationId xmlns:a16="http://schemas.microsoft.com/office/drawing/2014/main" id="{00000000-0008-0000-3000-000028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41" name="Text Box 536">
            <a:extLst>
              <a:ext uri="{FF2B5EF4-FFF2-40B4-BE49-F238E27FC236}">
                <a16:creationId xmlns:a16="http://schemas.microsoft.com/office/drawing/2014/main" id="{00000000-0008-0000-3000-000029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42" name="Text Box 537">
            <a:extLst>
              <a:ext uri="{FF2B5EF4-FFF2-40B4-BE49-F238E27FC236}">
                <a16:creationId xmlns:a16="http://schemas.microsoft.com/office/drawing/2014/main" id="{00000000-0008-0000-3000-00002A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43" name="Text Box 538">
            <a:extLst>
              <a:ext uri="{FF2B5EF4-FFF2-40B4-BE49-F238E27FC236}">
                <a16:creationId xmlns:a16="http://schemas.microsoft.com/office/drawing/2014/main" id="{00000000-0008-0000-3000-00002B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33</xdr:col>
      <xdr:colOff>224120</xdr:colOff>
      <xdr:row>100</xdr:row>
      <xdr:rowOff>33618</xdr:rowOff>
    </xdr:from>
    <xdr:to>
      <xdr:col>41</xdr:col>
      <xdr:colOff>433670</xdr:colOff>
      <xdr:row>100</xdr:row>
      <xdr:rowOff>347943</xdr:rowOff>
    </xdr:to>
    <xdr:grpSp>
      <xdr:nvGrpSpPr>
        <xdr:cNvPr id="44" name="Group 532">
          <a:extLst>
            <a:ext uri="{FF2B5EF4-FFF2-40B4-BE49-F238E27FC236}">
              <a16:creationId xmlns:a16="http://schemas.microsoft.com/office/drawing/2014/main" id="{00000000-0008-0000-3000-00002C000000}"/>
            </a:ext>
          </a:extLst>
        </xdr:cNvPr>
        <xdr:cNvGrpSpPr>
          <a:grpSpLocks/>
        </xdr:cNvGrpSpPr>
      </xdr:nvGrpSpPr>
      <xdr:grpSpPr bwMode="auto">
        <a:xfrm>
          <a:off x="13125450" y="13016193"/>
          <a:ext cx="0" cy="314325"/>
          <a:chOff x="748" y="1063"/>
          <a:chExt cx="296" cy="24"/>
        </a:xfrm>
      </xdr:grpSpPr>
      <xdr:sp macro="" textlink="">
        <xdr:nvSpPr>
          <xdr:cNvPr id="45" name="Text Box 533">
            <a:extLst>
              <a:ext uri="{FF2B5EF4-FFF2-40B4-BE49-F238E27FC236}">
                <a16:creationId xmlns:a16="http://schemas.microsoft.com/office/drawing/2014/main" id="{00000000-0008-0000-3000-00002D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46" name="Text Box 534">
            <a:extLst>
              <a:ext uri="{FF2B5EF4-FFF2-40B4-BE49-F238E27FC236}">
                <a16:creationId xmlns:a16="http://schemas.microsoft.com/office/drawing/2014/main" id="{00000000-0008-0000-3000-00002E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47" name="Text Box 535">
            <a:extLst>
              <a:ext uri="{FF2B5EF4-FFF2-40B4-BE49-F238E27FC236}">
                <a16:creationId xmlns:a16="http://schemas.microsoft.com/office/drawing/2014/main" id="{00000000-0008-0000-3000-00002F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48" name="Text Box 536">
            <a:extLst>
              <a:ext uri="{FF2B5EF4-FFF2-40B4-BE49-F238E27FC236}">
                <a16:creationId xmlns:a16="http://schemas.microsoft.com/office/drawing/2014/main" id="{00000000-0008-0000-3000-000030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49" name="Text Box 537">
            <a:extLst>
              <a:ext uri="{FF2B5EF4-FFF2-40B4-BE49-F238E27FC236}">
                <a16:creationId xmlns:a16="http://schemas.microsoft.com/office/drawing/2014/main" id="{00000000-0008-0000-3000-000031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50" name="Text Box 538">
            <a:extLst>
              <a:ext uri="{FF2B5EF4-FFF2-40B4-BE49-F238E27FC236}">
                <a16:creationId xmlns:a16="http://schemas.microsoft.com/office/drawing/2014/main" id="{00000000-0008-0000-3000-000032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33</xdr:col>
      <xdr:colOff>190500</xdr:colOff>
      <xdr:row>56</xdr:row>
      <xdr:rowOff>22412</xdr:rowOff>
    </xdr:from>
    <xdr:to>
      <xdr:col>41</xdr:col>
      <xdr:colOff>344021</xdr:colOff>
      <xdr:row>56</xdr:row>
      <xdr:rowOff>324971</xdr:rowOff>
    </xdr:to>
    <xdr:grpSp>
      <xdr:nvGrpSpPr>
        <xdr:cNvPr id="51" name="Group 532">
          <a:extLst>
            <a:ext uri="{FF2B5EF4-FFF2-40B4-BE49-F238E27FC236}">
              <a16:creationId xmlns:a16="http://schemas.microsoft.com/office/drawing/2014/main" id="{00000000-0008-0000-3000-000033000000}"/>
            </a:ext>
          </a:extLst>
        </xdr:cNvPr>
        <xdr:cNvGrpSpPr>
          <a:grpSpLocks/>
        </xdr:cNvGrpSpPr>
      </xdr:nvGrpSpPr>
      <xdr:grpSpPr bwMode="auto">
        <a:xfrm>
          <a:off x="13125450" y="9090212"/>
          <a:ext cx="0" cy="302559"/>
          <a:chOff x="748" y="1063"/>
          <a:chExt cx="296" cy="24"/>
        </a:xfrm>
      </xdr:grpSpPr>
      <xdr:sp macro="" textlink="">
        <xdr:nvSpPr>
          <xdr:cNvPr id="52" name="Text Box 533">
            <a:extLst>
              <a:ext uri="{FF2B5EF4-FFF2-40B4-BE49-F238E27FC236}">
                <a16:creationId xmlns:a16="http://schemas.microsoft.com/office/drawing/2014/main" id="{00000000-0008-0000-3000-000034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53" name="Text Box 534">
            <a:extLst>
              <a:ext uri="{FF2B5EF4-FFF2-40B4-BE49-F238E27FC236}">
                <a16:creationId xmlns:a16="http://schemas.microsoft.com/office/drawing/2014/main" id="{00000000-0008-0000-3000-000035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54" name="Text Box 535">
            <a:extLst>
              <a:ext uri="{FF2B5EF4-FFF2-40B4-BE49-F238E27FC236}">
                <a16:creationId xmlns:a16="http://schemas.microsoft.com/office/drawing/2014/main" id="{00000000-0008-0000-3000-000036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55" name="Text Box 536">
            <a:extLst>
              <a:ext uri="{FF2B5EF4-FFF2-40B4-BE49-F238E27FC236}">
                <a16:creationId xmlns:a16="http://schemas.microsoft.com/office/drawing/2014/main" id="{00000000-0008-0000-3000-000037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56" name="Text Box 537">
            <a:extLst>
              <a:ext uri="{FF2B5EF4-FFF2-40B4-BE49-F238E27FC236}">
                <a16:creationId xmlns:a16="http://schemas.microsoft.com/office/drawing/2014/main" id="{00000000-0008-0000-3000-000038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57" name="Text Box 538">
            <a:extLst>
              <a:ext uri="{FF2B5EF4-FFF2-40B4-BE49-F238E27FC236}">
                <a16:creationId xmlns:a16="http://schemas.microsoft.com/office/drawing/2014/main" id="{00000000-0008-0000-3000-000039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33</xdr:col>
      <xdr:colOff>152400</xdr:colOff>
      <xdr:row>176</xdr:row>
      <xdr:rowOff>28575</xdr:rowOff>
    </xdr:from>
    <xdr:to>
      <xdr:col>41</xdr:col>
      <xdr:colOff>361950</xdr:colOff>
      <xdr:row>177</xdr:row>
      <xdr:rowOff>0</xdr:rowOff>
    </xdr:to>
    <xdr:grpSp>
      <xdr:nvGrpSpPr>
        <xdr:cNvPr id="58" name="Group 517">
          <a:extLst>
            <a:ext uri="{FF2B5EF4-FFF2-40B4-BE49-F238E27FC236}">
              <a16:creationId xmlns:a16="http://schemas.microsoft.com/office/drawing/2014/main" id="{00000000-0008-0000-3000-00003A000000}"/>
            </a:ext>
          </a:extLst>
        </xdr:cNvPr>
        <xdr:cNvGrpSpPr>
          <a:grpSpLocks/>
        </xdr:cNvGrpSpPr>
      </xdr:nvGrpSpPr>
      <xdr:grpSpPr bwMode="auto">
        <a:xfrm>
          <a:off x="13125450" y="21050250"/>
          <a:ext cx="0" cy="323850"/>
          <a:chOff x="748" y="1063"/>
          <a:chExt cx="296" cy="24"/>
        </a:xfrm>
      </xdr:grpSpPr>
      <xdr:sp macro="" textlink="">
        <xdr:nvSpPr>
          <xdr:cNvPr id="59" name="Text Box 511">
            <a:extLst>
              <a:ext uri="{FF2B5EF4-FFF2-40B4-BE49-F238E27FC236}">
                <a16:creationId xmlns:a16="http://schemas.microsoft.com/office/drawing/2014/main" id="{00000000-0008-0000-3000-00003B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60" name="Text Box 512">
            <a:extLst>
              <a:ext uri="{FF2B5EF4-FFF2-40B4-BE49-F238E27FC236}">
                <a16:creationId xmlns:a16="http://schemas.microsoft.com/office/drawing/2014/main" id="{00000000-0008-0000-3000-00003C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61" name="Text Box 513">
            <a:extLst>
              <a:ext uri="{FF2B5EF4-FFF2-40B4-BE49-F238E27FC236}">
                <a16:creationId xmlns:a16="http://schemas.microsoft.com/office/drawing/2014/main" id="{00000000-0008-0000-3000-00003D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62" name="Text Box 514">
            <a:extLst>
              <a:ext uri="{FF2B5EF4-FFF2-40B4-BE49-F238E27FC236}">
                <a16:creationId xmlns:a16="http://schemas.microsoft.com/office/drawing/2014/main" id="{00000000-0008-0000-3000-00003E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63" name="Text Box 515">
            <a:extLst>
              <a:ext uri="{FF2B5EF4-FFF2-40B4-BE49-F238E27FC236}">
                <a16:creationId xmlns:a16="http://schemas.microsoft.com/office/drawing/2014/main" id="{00000000-0008-0000-3000-00003F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64" name="Text Box 516">
            <a:extLst>
              <a:ext uri="{FF2B5EF4-FFF2-40B4-BE49-F238E27FC236}">
                <a16:creationId xmlns:a16="http://schemas.microsoft.com/office/drawing/2014/main" id="{00000000-0008-0000-3000-000040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33</xdr:col>
      <xdr:colOff>152400</xdr:colOff>
      <xdr:row>177</xdr:row>
      <xdr:rowOff>0</xdr:rowOff>
    </xdr:from>
    <xdr:to>
      <xdr:col>41</xdr:col>
      <xdr:colOff>361950</xdr:colOff>
      <xdr:row>177</xdr:row>
      <xdr:rowOff>0</xdr:rowOff>
    </xdr:to>
    <xdr:grpSp>
      <xdr:nvGrpSpPr>
        <xdr:cNvPr id="65" name="Group 517">
          <a:extLst>
            <a:ext uri="{FF2B5EF4-FFF2-40B4-BE49-F238E27FC236}">
              <a16:creationId xmlns:a16="http://schemas.microsoft.com/office/drawing/2014/main" id="{00000000-0008-0000-3000-000041000000}"/>
            </a:ext>
          </a:extLst>
        </xdr:cNvPr>
        <xdr:cNvGrpSpPr>
          <a:grpSpLocks/>
        </xdr:cNvGrpSpPr>
      </xdr:nvGrpSpPr>
      <xdr:grpSpPr bwMode="auto">
        <a:xfrm>
          <a:off x="13125450" y="21374100"/>
          <a:ext cx="0" cy="0"/>
          <a:chOff x="748" y="1063"/>
          <a:chExt cx="296" cy="24"/>
        </a:xfrm>
      </xdr:grpSpPr>
      <xdr:sp macro="" textlink="">
        <xdr:nvSpPr>
          <xdr:cNvPr id="66" name="Text Box 511">
            <a:extLst>
              <a:ext uri="{FF2B5EF4-FFF2-40B4-BE49-F238E27FC236}">
                <a16:creationId xmlns:a16="http://schemas.microsoft.com/office/drawing/2014/main" id="{00000000-0008-0000-3000-000042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67" name="Text Box 512">
            <a:extLst>
              <a:ext uri="{FF2B5EF4-FFF2-40B4-BE49-F238E27FC236}">
                <a16:creationId xmlns:a16="http://schemas.microsoft.com/office/drawing/2014/main" id="{00000000-0008-0000-3000-000043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68" name="Text Box 513">
            <a:extLst>
              <a:ext uri="{FF2B5EF4-FFF2-40B4-BE49-F238E27FC236}">
                <a16:creationId xmlns:a16="http://schemas.microsoft.com/office/drawing/2014/main" id="{00000000-0008-0000-3000-000044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69" name="Text Box 514">
            <a:extLst>
              <a:ext uri="{FF2B5EF4-FFF2-40B4-BE49-F238E27FC236}">
                <a16:creationId xmlns:a16="http://schemas.microsoft.com/office/drawing/2014/main" id="{00000000-0008-0000-3000-000045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70" name="Text Box 515">
            <a:extLst>
              <a:ext uri="{FF2B5EF4-FFF2-40B4-BE49-F238E27FC236}">
                <a16:creationId xmlns:a16="http://schemas.microsoft.com/office/drawing/2014/main" id="{00000000-0008-0000-3000-000046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71" name="Text Box 516">
            <a:extLst>
              <a:ext uri="{FF2B5EF4-FFF2-40B4-BE49-F238E27FC236}">
                <a16:creationId xmlns:a16="http://schemas.microsoft.com/office/drawing/2014/main" id="{00000000-0008-0000-3000-000047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52</xdr:col>
      <xdr:colOff>152400</xdr:colOff>
      <xdr:row>33</xdr:row>
      <xdr:rowOff>28575</xdr:rowOff>
    </xdr:from>
    <xdr:to>
      <xdr:col>60</xdr:col>
      <xdr:colOff>361950</xdr:colOff>
      <xdr:row>34</xdr:row>
      <xdr:rowOff>0</xdr:rowOff>
    </xdr:to>
    <xdr:grpSp>
      <xdr:nvGrpSpPr>
        <xdr:cNvPr id="72" name="Group 517">
          <a:extLst>
            <a:ext uri="{FF2B5EF4-FFF2-40B4-BE49-F238E27FC236}">
              <a16:creationId xmlns:a16="http://schemas.microsoft.com/office/drawing/2014/main" id="{00000000-0008-0000-3000-000048000000}"/>
            </a:ext>
          </a:extLst>
        </xdr:cNvPr>
        <xdr:cNvGrpSpPr>
          <a:grpSpLocks/>
        </xdr:cNvGrpSpPr>
      </xdr:nvGrpSpPr>
      <xdr:grpSpPr bwMode="auto">
        <a:xfrm>
          <a:off x="13125450" y="6981825"/>
          <a:ext cx="0" cy="276225"/>
          <a:chOff x="748" y="1063"/>
          <a:chExt cx="296" cy="24"/>
        </a:xfrm>
      </xdr:grpSpPr>
      <xdr:sp macro="" textlink="">
        <xdr:nvSpPr>
          <xdr:cNvPr id="73" name="Text Box 511">
            <a:extLst>
              <a:ext uri="{FF2B5EF4-FFF2-40B4-BE49-F238E27FC236}">
                <a16:creationId xmlns:a16="http://schemas.microsoft.com/office/drawing/2014/main" id="{00000000-0008-0000-3000-000049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74" name="Text Box 512">
            <a:extLst>
              <a:ext uri="{FF2B5EF4-FFF2-40B4-BE49-F238E27FC236}">
                <a16:creationId xmlns:a16="http://schemas.microsoft.com/office/drawing/2014/main" id="{00000000-0008-0000-3000-00004A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75" name="Text Box 513">
            <a:extLst>
              <a:ext uri="{FF2B5EF4-FFF2-40B4-BE49-F238E27FC236}">
                <a16:creationId xmlns:a16="http://schemas.microsoft.com/office/drawing/2014/main" id="{00000000-0008-0000-3000-00004B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76" name="Text Box 514">
            <a:extLst>
              <a:ext uri="{FF2B5EF4-FFF2-40B4-BE49-F238E27FC236}">
                <a16:creationId xmlns:a16="http://schemas.microsoft.com/office/drawing/2014/main" id="{00000000-0008-0000-3000-00004C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77" name="Text Box 515">
            <a:extLst>
              <a:ext uri="{FF2B5EF4-FFF2-40B4-BE49-F238E27FC236}">
                <a16:creationId xmlns:a16="http://schemas.microsoft.com/office/drawing/2014/main" id="{00000000-0008-0000-3000-00004D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78" name="Text Box 516">
            <a:extLst>
              <a:ext uri="{FF2B5EF4-FFF2-40B4-BE49-F238E27FC236}">
                <a16:creationId xmlns:a16="http://schemas.microsoft.com/office/drawing/2014/main" id="{00000000-0008-0000-3000-00004E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52</xdr:col>
      <xdr:colOff>152400</xdr:colOff>
      <xdr:row>78</xdr:row>
      <xdr:rowOff>19050</xdr:rowOff>
    </xdr:from>
    <xdr:to>
      <xdr:col>60</xdr:col>
      <xdr:colOff>361950</xdr:colOff>
      <xdr:row>79</xdr:row>
      <xdr:rowOff>0</xdr:rowOff>
    </xdr:to>
    <xdr:grpSp>
      <xdr:nvGrpSpPr>
        <xdr:cNvPr id="79" name="Group 518">
          <a:extLst>
            <a:ext uri="{FF2B5EF4-FFF2-40B4-BE49-F238E27FC236}">
              <a16:creationId xmlns:a16="http://schemas.microsoft.com/office/drawing/2014/main" id="{00000000-0008-0000-3000-00004F000000}"/>
            </a:ext>
          </a:extLst>
        </xdr:cNvPr>
        <xdr:cNvGrpSpPr>
          <a:grpSpLocks/>
        </xdr:cNvGrpSpPr>
      </xdr:nvGrpSpPr>
      <xdr:grpSpPr bwMode="auto">
        <a:xfrm>
          <a:off x="13125450" y="11039475"/>
          <a:ext cx="0" cy="381000"/>
          <a:chOff x="748" y="1063"/>
          <a:chExt cx="296" cy="24"/>
        </a:xfrm>
      </xdr:grpSpPr>
      <xdr:sp macro="" textlink="">
        <xdr:nvSpPr>
          <xdr:cNvPr id="80" name="Text Box 519">
            <a:extLst>
              <a:ext uri="{FF2B5EF4-FFF2-40B4-BE49-F238E27FC236}">
                <a16:creationId xmlns:a16="http://schemas.microsoft.com/office/drawing/2014/main" id="{00000000-0008-0000-3000-000050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81" name="Text Box 520">
            <a:extLst>
              <a:ext uri="{FF2B5EF4-FFF2-40B4-BE49-F238E27FC236}">
                <a16:creationId xmlns:a16="http://schemas.microsoft.com/office/drawing/2014/main" id="{00000000-0008-0000-3000-000051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82" name="Text Box 521">
            <a:extLst>
              <a:ext uri="{FF2B5EF4-FFF2-40B4-BE49-F238E27FC236}">
                <a16:creationId xmlns:a16="http://schemas.microsoft.com/office/drawing/2014/main" id="{00000000-0008-0000-3000-000052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83" name="Text Box 522">
            <a:extLst>
              <a:ext uri="{FF2B5EF4-FFF2-40B4-BE49-F238E27FC236}">
                <a16:creationId xmlns:a16="http://schemas.microsoft.com/office/drawing/2014/main" id="{00000000-0008-0000-3000-000053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84" name="Text Box 523">
            <a:extLst>
              <a:ext uri="{FF2B5EF4-FFF2-40B4-BE49-F238E27FC236}">
                <a16:creationId xmlns:a16="http://schemas.microsoft.com/office/drawing/2014/main" id="{00000000-0008-0000-3000-000054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85" name="Text Box 524">
            <a:extLst>
              <a:ext uri="{FF2B5EF4-FFF2-40B4-BE49-F238E27FC236}">
                <a16:creationId xmlns:a16="http://schemas.microsoft.com/office/drawing/2014/main" id="{00000000-0008-0000-3000-000055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52</xdr:col>
      <xdr:colOff>152400</xdr:colOff>
      <xdr:row>144</xdr:row>
      <xdr:rowOff>19050</xdr:rowOff>
    </xdr:from>
    <xdr:to>
      <xdr:col>60</xdr:col>
      <xdr:colOff>361950</xdr:colOff>
      <xdr:row>145</xdr:row>
      <xdr:rowOff>0</xdr:rowOff>
    </xdr:to>
    <xdr:grpSp>
      <xdr:nvGrpSpPr>
        <xdr:cNvPr id="86" name="Group 525">
          <a:extLst>
            <a:ext uri="{FF2B5EF4-FFF2-40B4-BE49-F238E27FC236}">
              <a16:creationId xmlns:a16="http://schemas.microsoft.com/office/drawing/2014/main" id="{00000000-0008-0000-3000-000056000000}"/>
            </a:ext>
          </a:extLst>
        </xdr:cNvPr>
        <xdr:cNvGrpSpPr>
          <a:grpSpLocks/>
        </xdr:cNvGrpSpPr>
      </xdr:nvGrpSpPr>
      <xdr:grpSpPr bwMode="auto">
        <a:xfrm>
          <a:off x="13125450" y="16868775"/>
          <a:ext cx="0" cy="495300"/>
          <a:chOff x="748" y="1063"/>
          <a:chExt cx="296" cy="24"/>
        </a:xfrm>
      </xdr:grpSpPr>
      <xdr:sp macro="" textlink="">
        <xdr:nvSpPr>
          <xdr:cNvPr id="87" name="Text Box 526">
            <a:extLst>
              <a:ext uri="{FF2B5EF4-FFF2-40B4-BE49-F238E27FC236}">
                <a16:creationId xmlns:a16="http://schemas.microsoft.com/office/drawing/2014/main" id="{00000000-0008-0000-3000-000057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88" name="Text Box 527">
            <a:extLst>
              <a:ext uri="{FF2B5EF4-FFF2-40B4-BE49-F238E27FC236}">
                <a16:creationId xmlns:a16="http://schemas.microsoft.com/office/drawing/2014/main" id="{00000000-0008-0000-3000-000058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89" name="Text Box 528">
            <a:extLst>
              <a:ext uri="{FF2B5EF4-FFF2-40B4-BE49-F238E27FC236}">
                <a16:creationId xmlns:a16="http://schemas.microsoft.com/office/drawing/2014/main" id="{00000000-0008-0000-3000-000059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90" name="Text Box 529">
            <a:extLst>
              <a:ext uri="{FF2B5EF4-FFF2-40B4-BE49-F238E27FC236}">
                <a16:creationId xmlns:a16="http://schemas.microsoft.com/office/drawing/2014/main" id="{00000000-0008-0000-3000-00005A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91" name="Text Box 530">
            <a:extLst>
              <a:ext uri="{FF2B5EF4-FFF2-40B4-BE49-F238E27FC236}">
                <a16:creationId xmlns:a16="http://schemas.microsoft.com/office/drawing/2014/main" id="{00000000-0008-0000-3000-00005B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92" name="Text Box 531">
            <a:extLst>
              <a:ext uri="{FF2B5EF4-FFF2-40B4-BE49-F238E27FC236}">
                <a16:creationId xmlns:a16="http://schemas.microsoft.com/office/drawing/2014/main" id="{00000000-0008-0000-3000-00005C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53</xdr:col>
      <xdr:colOff>11206</xdr:colOff>
      <xdr:row>166</xdr:row>
      <xdr:rowOff>1</xdr:rowOff>
    </xdr:from>
    <xdr:to>
      <xdr:col>60</xdr:col>
      <xdr:colOff>456079</xdr:colOff>
      <xdr:row>167</xdr:row>
      <xdr:rowOff>0</xdr:rowOff>
    </xdr:to>
    <xdr:grpSp>
      <xdr:nvGrpSpPr>
        <xdr:cNvPr id="93" name="Group 532">
          <a:extLst>
            <a:ext uri="{FF2B5EF4-FFF2-40B4-BE49-F238E27FC236}">
              <a16:creationId xmlns:a16="http://schemas.microsoft.com/office/drawing/2014/main" id="{00000000-0008-0000-3000-00005D000000}"/>
            </a:ext>
          </a:extLst>
        </xdr:cNvPr>
        <xdr:cNvGrpSpPr>
          <a:grpSpLocks/>
        </xdr:cNvGrpSpPr>
      </xdr:nvGrpSpPr>
      <xdr:grpSpPr bwMode="auto">
        <a:xfrm>
          <a:off x="13125450" y="18916651"/>
          <a:ext cx="0" cy="447674"/>
          <a:chOff x="748" y="1063"/>
          <a:chExt cx="296" cy="24"/>
        </a:xfrm>
      </xdr:grpSpPr>
      <xdr:sp macro="" textlink="">
        <xdr:nvSpPr>
          <xdr:cNvPr id="94" name="Text Box 533">
            <a:extLst>
              <a:ext uri="{FF2B5EF4-FFF2-40B4-BE49-F238E27FC236}">
                <a16:creationId xmlns:a16="http://schemas.microsoft.com/office/drawing/2014/main" id="{00000000-0008-0000-3000-00005E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95" name="Text Box 534">
            <a:extLst>
              <a:ext uri="{FF2B5EF4-FFF2-40B4-BE49-F238E27FC236}">
                <a16:creationId xmlns:a16="http://schemas.microsoft.com/office/drawing/2014/main" id="{00000000-0008-0000-3000-00005F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96" name="Text Box 535">
            <a:extLst>
              <a:ext uri="{FF2B5EF4-FFF2-40B4-BE49-F238E27FC236}">
                <a16:creationId xmlns:a16="http://schemas.microsoft.com/office/drawing/2014/main" id="{00000000-0008-0000-3000-000060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97" name="Text Box 536">
            <a:extLst>
              <a:ext uri="{FF2B5EF4-FFF2-40B4-BE49-F238E27FC236}">
                <a16:creationId xmlns:a16="http://schemas.microsoft.com/office/drawing/2014/main" id="{00000000-0008-0000-3000-000061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98" name="Text Box 537">
            <a:extLst>
              <a:ext uri="{FF2B5EF4-FFF2-40B4-BE49-F238E27FC236}">
                <a16:creationId xmlns:a16="http://schemas.microsoft.com/office/drawing/2014/main" id="{00000000-0008-0000-3000-000062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99" name="Text Box 538">
            <a:extLst>
              <a:ext uri="{FF2B5EF4-FFF2-40B4-BE49-F238E27FC236}">
                <a16:creationId xmlns:a16="http://schemas.microsoft.com/office/drawing/2014/main" id="{00000000-0008-0000-3000-000063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52</xdr:col>
      <xdr:colOff>156884</xdr:colOff>
      <xdr:row>122</xdr:row>
      <xdr:rowOff>11206</xdr:rowOff>
    </xdr:from>
    <xdr:to>
      <xdr:col>60</xdr:col>
      <xdr:colOff>366434</xdr:colOff>
      <xdr:row>122</xdr:row>
      <xdr:rowOff>291353</xdr:rowOff>
    </xdr:to>
    <xdr:grpSp>
      <xdr:nvGrpSpPr>
        <xdr:cNvPr id="100" name="Group 532">
          <a:extLst>
            <a:ext uri="{FF2B5EF4-FFF2-40B4-BE49-F238E27FC236}">
              <a16:creationId xmlns:a16="http://schemas.microsoft.com/office/drawing/2014/main" id="{00000000-0008-0000-3000-000064000000}"/>
            </a:ext>
          </a:extLst>
        </xdr:cNvPr>
        <xdr:cNvGrpSpPr>
          <a:grpSpLocks/>
        </xdr:cNvGrpSpPr>
      </xdr:nvGrpSpPr>
      <xdr:grpSpPr bwMode="auto">
        <a:xfrm>
          <a:off x="13125450" y="14936881"/>
          <a:ext cx="0" cy="280147"/>
          <a:chOff x="748" y="1063"/>
          <a:chExt cx="296" cy="24"/>
        </a:xfrm>
      </xdr:grpSpPr>
      <xdr:sp macro="" textlink="">
        <xdr:nvSpPr>
          <xdr:cNvPr id="101" name="Text Box 533">
            <a:extLst>
              <a:ext uri="{FF2B5EF4-FFF2-40B4-BE49-F238E27FC236}">
                <a16:creationId xmlns:a16="http://schemas.microsoft.com/office/drawing/2014/main" id="{00000000-0008-0000-3000-000065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02" name="Text Box 534">
            <a:extLst>
              <a:ext uri="{FF2B5EF4-FFF2-40B4-BE49-F238E27FC236}">
                <a16:creationId xmlns:a16="http://schemas.microsoft.com/office/drawing/2014/main" id="{00000000-0008-0000-3000-000066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03" name="Text Box 535">
            <a:extLst>
              <a:ext uri="{FF2B5EF4-FFF2-40B4-BE49-F238E27FC236}">
                <a16:creationId xmlns:a16="http://schemas.microsoft.com/office/drawing/2014/main" id="{00000000-0008-0000-3000-000067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04" name="Text Box 536">
            <a:extLst>
              <a:ext uri="{FF2B5EF4-FFF2-40B4-BE49-F238E27FC236}">
                <a16:creationId xmlns:a16="http://schemas.microsoft.com/office/drawing/2014/main" id="{00000000-0008-0000-3000-000068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05" name="Text Box 537">
            <a:extLst>
              <a:ext uri="{FF2B5EF4-FFF2-40B4-BE49-F238E27FC236}">
                <a16:creationId xmlns:a16="http://schemas.microsoft.com/office/drawing/2014/main" id="{00000000-0008-0000-3000-000069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06" name="Text Box 538">
            <a:extLst>
              <a:ext uri="{FF2B5EF4-FFF2-40B4-BE49-F238E27FC236}">
                <a16:creationId xmlns:a16="http://schemas.microsoft.com/office/drawing/2014/main" id="{00000000-0008-0000-3000-00006A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52</xdr:col>
      <xdr:colOff>224120</xdr:colOff>
      <xdr:row>100</xdr:row>
      <xdr:rowOff>33618</xdr:rowOff>
    </xdr:from>
    <xdr:to>
      <xdr:col>60</xdr:col>
      <xdr:colOff>433670</xdr:colOff>
      <xdr:row>100</xdr:row>
      <xdr:rowOff>347943</xdr:rowOff>
    </xdr:to>
    <xdr:grpSp>
      <xdr:nvGrpSpPr>
        <xdr:cNvPr id="107" name="Group 532">
          <a:extLst>
            <a:ext uri="{FF2B5EF4-FFF2-40B4-BE49-F238E27FC236}">
              <a16:creationId xmlns:a16="http://schemas.microsoft.com/office/drawing/2014/main" id="{00000000-0008-0000-3000-00006B000000}"/>
            </a:ext>
          </a:extLst>
        </xdr:cNvPr>
        <xdr:cNvGrpSpPr>
          <a:grpSpLocks/>
        </xdr:cNvGrpSpPr>
      </xdr:nvGrpSpPr>
      <xdr:grpSpPr bwMode="auto">
        <a:xfrm>
          <a:off x="13125450" y="13016193"/>
          <a:ext cx="0" cy="314325"/>
          <a:chOff x="748" y="1063"/>
          <a:chExt cx="296" cy="24"/>
        </a:xfrm>
      </xdr:grpSpPr>
      <xdr:sp macro="" textlink="">
        <xdr:nvSpPr>
          <xdr:cNvPr id="108" name="Text Box 533">
            <a:extLst>
              <a:ext uri="{FF2B5EF4-FFF2-40B4-BE49-F238E27FC236}">
                <a16:creationId xmlns:a16="http://schemas.microsoft.com/office/drawing/2014/main" id="{00000000-0008-0000-3000-00006C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09" name="Text Box 534">
            <a:extLst>
              <a:ext uri="{FF2B5EF4-FFF2-40B4-BE49-F238E27FC236}">
                <a16:creationId xmlns:a16="http://schemas.microsoft.com/office/drawing/2014/main" id="{00000000-0008-0000-3000-00006D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10" name="Text Box 535">
            <a:extLst>
              <a:ext uri="{FF2B5EF4-FFF2-40B4-BE49-F238E27FC236}">
                <a16:creationId xmlns:a16="http://schemas.microsoft.com/office/drawing/2014/main" id="{00000000-0008-0000-3000-00006E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11" name="Text Box 536">
            <a:extLst>
              <a:ext uri="{FF2B5EF4-FFF2-40B4-BE49-F238E27FC236}">
                <a16:creationId xmlns:a16="http://schemas.microsoft.com/office/drawing/2014/main" id="{00000000-0008-0000-3000-00006F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12" name="Text Box 537">
            <a:extLst>
              <a:ext uri="{FF2B5EF4-FFF2-40B4-BE49-F238E27FC236}">
                <a16:creationId xmlns:a16="http://schemas.microsoft.com/office/drawing/2014/main" id="{00000000-0008-0000-3000-000070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13" name="Text Box 538">
            <a:extLst>
              <a:ext uri="{FF2B5EF4-FFF2-40B4-BE49-F238E27FC236}">
                <a16:creationId xmlns:a16="http://schemas.microsoft.com/office/drawing/2014/main" id="{00000000-0008-0000-3000-000071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52</xdr:col>
      <xdr:colOff>190500</xdr:colOff>
      <xdr:row>56</xdr:row>
      <xdr:rowOff>22412</xdr:rowOff>
    </xdr:from>
    <xdr:to>
      <xdr:col>60</xdr:col>
      <xdr:colOff>344021</xdr:colOff>
      <xdr:row>56</xdr:row>
      <xdr:rowOff>324971</xdr:rowOff>
    </xdr:to>
    <xdr:grpSp>
      <xdr:nvGrpSpPr>
        <xdr:cNvPr id="114" name="Group 532">
          <a:extLst>
            <a:ext uri="{FF2B5EF4-FFF2-40B4-BE49-F238E27FC236}">
              <a16:creationId xmlns:a16="http://schemas.microsoft.com/office/drawing/2014/main" id="{00000000-0008-0000-3000-000072000000}"/>
            </a:ext>
          </a:extLst>
        </xdr:cNvPr>
        <xdr:cNvGrpSpPr>
          <a:grpSpLocks/>
        </xdr:cNvGrpSpPr>
      </xdr:nvGrpSpPr>
      <xdr:grpSpPr bwMode="auto">
        <a:xfrm>
          <a:off x="13125450" y="9090212"/>
          <a:ext cx="0" cy="302559"/>
          <a:chOff x="748" y="1063"/>
          <a:chExt cx="296" cy="24"/>
        </a:xfrm>
      </xdr:grpSpPr>
      <xdr:sp macro="" textlink="">
        <xdr:nvSpPr>
          <xdr:cNvPr id="115" name="Text Box 533">
            <a:extLst>
              <a:ext uri="{FF2B5EF4-FFF2-40B4-BE49-F238E27FC236}">
                <a16:creationId xmlns:a16="http://schemas.microsoft.com/office/drawing/2014/main" id="{00000000-0008-0000-3000-000073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16" name="Text Box 534">
            <a:extLst>
              <a:ext uri="{FF2B5EF4-FFF2-40B4-BE49-F238E27FC236}">
                <a16:creationId xmlns:a16="http://schemas.microsoft.com/office/drawing/2014/main" id="{00000000-0008-0000-3000-000074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17" name="Text Box 535">
            <a:extLst>
              <a:ext uri="{FF2B5EF4-FFF2-40B4-BE49-F238E27FC236}">
                <a16:creationId xmlns:a16="http://schemas.microsoft.com/office/drawing/2014/main" id="{00000000-0008-0000-3000-000075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18" name="Text Box 536">
            <a:extLst>
              <a:ext uri="{FF2B5EF4-FFF2-40B4-BE49-F238E27FC236}">
                <a16:creationId xmlns:a16="http://schemas.microsoft.com/office/drawing/2014/main" id="{00000000-0008-0000-3000-000076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19" name="Text Box 537">
            <a:extLst>
              <a:ext uri="{FF2B5EF4-FFF2-40B4-BE49-F238E27FC236}">
                <a16:creationId xmlns:a16="http://schemas.microsoft.com/office/drawing/2014/main" id="{00000000-0008-0000-3000-000077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20" name="Text Box 538">
            <a:extLst>
              <a:ext uri="{FF2B5EF4-FFF2-40B4-BE49-F238E27FC236}">
                <a16:creationId xmlns:a16="http://schemas.microsoft.com/office/drawing/2014/main" id="{00000000-0008-0000-3000-000078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52</xdr:col>
      <xdr:colOff>152400</xdr:colOff>
      <xdr:row>176</xdr:row>
      <xdr:rowOff>28575</xdr:rowOff>
    </xdr:from>
    <xdr:to>
      <xdr:col>60</xdr:col>
      <xdr:colOff>361950</xdr:colOff>
      <xdr:row>177</xdr:row>
      <xdr:rowOff>0</xdr:rowOff>
    </xdr:to>
    <xdr:grpSp>
      <xdr:nvGrpSpPr>
        <xdr:cNvPr id="121" name="Group 517">
          <a:extLst>
            <a:ext uri="{FF2B5EF4-FFF2-40B4-BE49-F238E27FC236}">
              <a16:creationId xmlns:a16="http://schemas.microsoft.com/office/drawing/2014/main" id="{00000000-0008-0000-3000-000079000000}"/>
            </a:ext>
          </a:extLst>
        </xdr:cNvPr>
        <xdr:cNvGrpSpPr>
          <a:grpSpLocks/>
        </xdr:cNvGrpSpPr>
      </xdr:nvGrpSpPr>
      <xdr:grpSpPr bwMode="auto">
        <a:xfrm>
          <a:off x="13125450" y="21050250"/>
          <a:ext cx="0" cy="323850"/>
          <a:chOff x="748" y="1063"/>
          <a:chExt cx="296" cy="24"/>
        </a:xfrm>
      </xdr:grpSpPr>
      <xdr:sp macro="" textlink="">
        <xdr:nvSpPr>
          <xdr:cNvPr id="122" name="Text Box 511">
            <a:extLst>
              <a:ext uri="{FF2B5EF4-FFF2-40B4-BE49-F238E27FC236}">
                <a16:creationId xmlns:a16="http://schemas.microsoft.com/office/drawing/2014/main" id="{00000000-0008-0000-3000-00007A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23" name="Text Box 512">
            <a:extLst>
              <a:ext uri="{FF2B5EF4-FFF2-40B4-BE49-F238E27FC236}">
                <a16:creationId xmlns:a16="http://schemas.microsoft.com/office/drawing/2014/main" id="{00000000-0008-0000-3000-00007B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24" name="Text Box 513">
            <a:extLst>
              <a:ext uri="{FF2B5EF4-FFF2-40B4-BE49-F238E27FC236}">
                <a16:creationId xmlns:a16="http://schemas.microsoft.com/office/drawing/2014/main" id="{00000000-0008-0000-3000-00007C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25" name="Text Box 514">
            <a:extLst>
              <a:ext uri="{FF2B5EF4-FFF2-40B4-BE49-F238E27FC236}">
                <a16:creationId xmlns:a16="http://schemas.microsoft.com/office/drawing/2014/main" id="{00000000-0008-0000-3000-00007D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26" name="Text Box 515">
            <a:extLst>
              <a:ext uri="{FF2B5EF4-FFF2-40B4-BE49-F238E27FC236}">
                <a16:creationId xmlns:a16="http://schemas.microsoft.com/office/drawing/2014/main" id="{00000000-0008-0000-3000-00007E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27" name="Text Box 516">
            <a:extLst>
              <a:ext uri="{FF2B5EF4-FFF2-40B4-BE49-F238E27FC236}">
                <a16:creationId xmlns:a16="http://schemas.microsoft.com/office/drawing/2014/main" id="{00000000-0008-0000-3000-00007F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52</xdr:col>
      <xdr:colOff>152400</xdr:colOff>
      <xdr:row>177</xdr:row>
      <xdr:rowOff>0</xdr:rowOff>
    </xdr:from>
    <xdr:to>
      <xdr:col>60</xdr:col>
      <xdr:colOff>361950</xdr:colOff>
      <xdr:row>177</xdr:row>
      <xdr:rowOff>0</xdr:rowOff>
    </xdr:to>
    <xdr:grpSp>
      <xdr:nvGrpSpPr>
        <xdr:cNvPr id="128" name="Group 517">
          <a:extLst>
            <a:ext uri="{FF2B5EF4-FFF2-40B4-BE49-F238E27FC236}">
              <a16:creationId xmlns:a16="http://schemas.microsoft.com/office/drawing/2014/main" id="{00000000-0008-0000-3000-000080000000}"/>
            </a:ext>
          </a:extLst>
        </xdr:cNvPr>
        <xdr:cNvGrpSpPr>
          <a:grpSpLocks/>
        </xdr:cNvGrpSpPr>
      </xdr:nvGrpSpPr>
      <xdr:grpSpPr bwMode="auto">
        <a:xfrm>
          <a:off x="13125450" y="21374100"/>
          <a:ext cx="0" cy="0"/>
          <a:chOff x="748" y="1063"/>
          <a:chExt cx="296" cy="24"/>
        </a:xfrm>
      </xdr:grpSpPr>
      <xdr:sp macro="" textlink="">
        <xdr:nvSpPr>
          <xdr:cNvPr id="129" name="Text Box 511">
            <a:extLst>
              <a:ext uri="{FF2B5EF4-FFF2-40B4-BE49-F238E27FC236}">
                <a16:creationId xmlns:a16="http://schemas.microsoft.com/office/drawing/2014/main" id="{00000000-0008-0000-3000-000081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30" name="Text Box 512">
            <a:extLst>
              <a:ext uri="{FF2B5EF4-FFF2-40B4-BE49-F238E27FC236}">
                <a16:creationId xmlns:a16="http://schemas.microsoft.com/office/drawing/2014/main" id="{00000000-0008-0000-3000-000082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31" name="Text Box 513">
            <a:extLst>
              <a:ext uri="{FF2B5EF4-FFF2-40B4-BE49-F238E27FC236}">
                <a16:creationId xmlns:a16="http://schemas.microsoft.com/office/drawing/2014/main" id="{00000000-0008-0000-3000-000083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32" name="Text Box 514">
            <a:extLst>
              <a:ext uri="{FF2B5EF4-FFF2-40B4-BE49-F238E27FC236}">
                <a16:creationId xmlns:a16="http://schemas.microsoft.com/office/drawing/2014/main" id="{00000000-0008-0000-3000-000084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33" name="Text Box 515">
            <a:extLst>
              <a:ext uri="{FF2B5EF4-FFF2-40B4-BE49-F238E27FC236}">
                <a16:creationId xmlns:a16="http://schemas.microsoft.com/office/drawing/2014/main" id="{00000000-0008-0000-3000-000085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34" name="Text Box 516">
            <a:extLst>
              <a:ext uri="{FF2B5EF4-FFF2-40B4-BE49-F238E27FC236}">
                <a16:creationId xmlns:a16="http://schemas.microsoft.com/office/drawing/2014/main" id="{00000000-0008-0000-3000-000086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71</xdr:col>
      <xdr:colOff>152400</xdr:colOff>
      <xdr:row>33</xdr:row>
      <xdr:rowOff>28575</xdr:rowOff>
    </xdr:from>
    <xdr:to>
      <xdr:col>79</xdr:col>
      <xdr:colOff>361950</xdr:colOff>
      <xdr:row>34</xdr:row>
      <xdr:rowOff>0</xdr:rowOff>
    </xdr:to>
    <xdr:grpSp>
      <xdr:nvGrpSpPr>
        <xdr:cNvPr id="135" name="Group 517">
          <a:extLst>
            <a:ext uri="{FF2B5EF4-FFF2-40B4-BE49-F238E27FC236}">
              <a16:creationId xmlns:a16="http://schemas.microsoft.com/office/drawing/2014/main" id="{00000000-0008-0000-3000-000087000000}"/>
            </a:ext>
          </a:extLst>
        </xdr:cNvPr>
        <xdr:cNvGrpSpPr>
          <a:grpSpLocks/>
        </xdr:cNvGrpSpPr>
      </xdr:nvGrpSpPr>
      <xdr:grpSpPr bwMode="auto">
        <a:xfrm>
          <a:off x="13125450" y="6981825"/>
          <a:ext cx="0" cy="276225"/>
          <a:chOff x="748" y="1063"/>
          <a:chExt cx="296" cy="24"/>
        </a:xfrm>
      </xdr:grpSpPr>
      <xdr:sp macro="" textlink="">
        <xdr:nvSpPr>
          <xdr:cNvPr id="136" name="Text Box 511">
            <a:extLst>
              <a:ext uri="{FF2B5EF4-FFF2-40B4-BE49-F238E27FC236}">
                <a16:creationId xmlns:a16="http://schemas.microsoft.com/office/drawing/2014/main" id="{00000000-0008-0000-3000-000088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37" name="Text Box 512">
            <a:extLst>
              <a:ext uri="{FF2B5EF4-FFF2-40B4-BE49-F238E27FC236}">
                <a16:creationId xmlns:a16="http://schemas.microsoft.com/office/drawing/2014/main" id="{00000000-0008-0000-3000-000089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38" name="Text Box 513">
            <a:extLst>
              <a:ext uri="{FF2B5EF4-FFF2-40B4-BE49-F238E27FC236}">
                <a16:creationId xmlns:a16="http://schemas.microsoft.com/office/drawing/2014/main" id="{00000000-0008-0000-3000-00008A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39" name="Text Box 514">
            <a:extLst>
              <a:ext uri="{FF2B5EF4-FFF2-40B4-BE49-F238E27FC236}">
                <a16:creationId xmlns:a16="http://schemas.microsoft.com/office/drawing/2014/main" id="{00000000-0008-0000-3000-00008B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40" name="Text Box 515">
            <a:extLst>
              <a:ext uri="{FF2B5EF4-FFF2-40B4-BE49-F238E27FC236}">
                <a16:creationId xmlns:a16="http://schemas.microsoft.com/office/drawing/2014/main" id="{00000000-0008-0000-3000-00008C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41" name="Text Box 516">
            <a:extLst>
              <a:ext uri="{FF2B5EF4-FFF2-40B4-BE49-F238E27FC236}">
                <a16:creationId xmlns:a16="http://schemas.microsoft.com/office/drawing/2014/main" id="{00000000-0008-0000-3000-00008D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71</xdr:col>
      <xdr:colOff>152400</xdr:colOff>
      <xdr:row>78</xdr:row>
      <xdr:rowOff>19050</xdr:rowOff>
    </xdr:from>
    <xdr:to>
      <xdr:col>79</xdr:col>
      <xdr:colOff>361950</xdr:colOff>
      <xdr:row>79</xdr:row>
      <xdr:rowOff>0</xdr:rowOff>
    </xdr:to>
    <xdr:grpSp>
      <xdr:nvGrpSpPr>
        <xdr:cNvPr id="142" name="Group 518">
          <a:extLst>
            <a:ext uri="{FF2B5EF4-FFF2-40B4-BE49-F238E27FC236}">
              <a16:creationId xmlns:a16="http://schemas.microsoft.com/office/drawing/2014/main" id="{00000000-0008-0000-3000-00008E000000}"/>
            </a:ext>
          </a:extLst>
        </xdr:cNvPr>
        <xdr:cNvGrpSpPr>
          <a:grpSpLocks/>
        </xdr:cNvGrpSpPr>
      </xdr:nvGrpSpPr>
      <xdr:grpSpPr bwMode="auto">
        <a:xfrm>
          <a:off x="13125450" y="11039475"/>
          <a:ext cx="0" cy="381000"/>
          <a:chOff x="748" y="1063"/>
          <a:chExt cx="296" cy="24"/>
        </a:xfrm>
      </xdr:grpSpPr>
      <xdr:sp macro="" textlink="">
        <xdr:nvSpPr>
          <xdr:cNvPr id="143" name="Text Box 519">
            <a:extLst>
              <a:ext uri="{FF2B5EF4-FFF2-40B4-BE49-F238E27FC236}">
                <a16:creationId xmlns:a16="http://schemas.microsoft.com/office/drawing/2014/main" id="{00000000-0008-0000-3000-00008F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44" name="Text Box 520">
            <a:extLst>
              <a:ext uri="{FF2B5EF4-FFF2-40B4-BE49-F238E27FC236}">
                <a16:creationId xmlns:a16="http://schemas.microsoft.com/office/drawing/2014/main" id="{00000000-0008-0000-3000-000090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45" name="Text Box 521">
            <a:extLst>
              <a:ext uri="{FF2B5EF4-FFF2-40B4-BE49-F238E27FC236}">
                <a16:creationId xmlns:a16="http://schemas.microsoft.com/office/drawing/2014/main" id="{00000000-0008-0000-3000-000091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46" name="Text Box 522">
            <a:extLst>
              <a:ext uri="{FF2B5EF4-FFF2-40B4-BE49-F238E27FC236}">
                <a16:creationId xmlns:a16="http://schemas.microsoft.com/office/drawing/2014/main" id="{00000000-0008-0000-3000-000092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47" name="Text Box 523">
            <a:extLst>
              <a:ext uri="{FF2B5EF4-FFF2-40B4-BE49-F238E27FC236}">
                <a16:creationId xmlns:a16="http://schemas.microsoft.com/office/drawing/2014/main" id="{00000000-0008-0000-3000-000093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48" name="Text Box 524">
            <a:extLst>
              <a:ext uri="{FF2B5EF4-FFF2-40B4-BE49-F238E27FC236}">
                <a16:creationId xmlns:a16="http://schemas.microsoft.com/office/drawing/2014/main" id="{00000000-0008-0000-3000-000094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71</xdr:col>
      <xdr:colOff>152400</xdr:colOff>
      <xdr:row>144</xdr:row>
      <xdr:rowOff>19050</xdr:rowOff>
    </xdr:from>
    <xdr:to>
      <xdr:col>79</xdr:col>
      <xdr:colOff>361950</xdr:colOff>
      <xdr:row>145</xdr:row>
      <xdr:rowOff>0</xdr:rowOff>
    </xdr:to>
    <xdr:grpSp>
      <xdr:nvGrpSpPr>
        <xdr:cNvPr id="149" name="Group 525">
          <a:extLst>
            <a:ext uri="{FF2B5EF4-FFF2-40B4-BE49-F238E27FC236}">
              <a16:creationId xmlns:a16="http://schemas.microsoft.com/office/drawing/2014/main" id="{00000000-0008-0000-3000-000095000000}"/>
            </a:ext>
          </a:extLst>
        </xdr:cNvPr>
        <xdr:cNvGrpSpPr>
          <a:grpSpLocks/>
        </xdr:cNvGrpSpPr>
      </xdr:nvGrpSpPr>
      <xdr:grpSpPr bwMode="auto">
        <a:xfrm>
          <a:off x="13125450" y="16868775"/>
          <a:ext cx="0" cy="495300"/>
          <a:chOff x="748" y="1063"/>
          <a:chExt cx="296" cy="24"/>
        </a:xfrm>
      </xdr:grpSpPr>
      <xdr:sp macro="" textlink="">
        <xdr:nvSpPr>
          <xdr:cNvPr id="150" name="Text Box 526">
            <a:extLst>
              <a:ext uri="{FF2B5EF4-FFF2-40B4-BE49-F238E27FC236}">
                <a16:creationId xmlns:a16="http://schemas.microsoft.com/office/drawing/2014/main" id="{00000000-0008-0000-3000-000096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51" name="Text Box 527">
            <a:extLst>
              <a:ext uri="{FF2B5EF4-FFF2-40B4-BE49-F238E27FC236}">
                <a16:creationId xmlns:a16="http://schemas.microsoft.com/office/drawing/2014/main" id="{00000000-0008-0000-3000-000097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52" name="Text Box 528">
            <a:extLst>
              <a:ext uri="{FF2B5EF4-FFF2-40B4-BE49-F238E27FC236}">
                <a16:creationId xmlns:a16="http://schemas.microsoft.com/office/drawing/2014/main" id="{00000000-0008-0000-3000-000098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53" name="Text Box 529">
            <a:extLst>
              <a:ext uri="{FF2B5EF4-FFF2-40B4-BE49-F238E27FC236}">
                <a16:creationId xmlns:a16="http://schemas.microsoft.com/office/drawing/2014/main" id="{00000000-0008-0000-3000-000099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54" name="Text Box 530">
            <a:extLst>
              <a:ext uri="{FF2B5EF4-FFF2-40B4-BE49-F238E27FC236}">
                <a16:creationId xmlns:a16="http://schemas.microsoft.com/office/drawing/2014/main" id="{00000000-0008-0000-3000-00009A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55" name="Text Box 531">
            <a:extLst>
              <a:ext uri="{FF2B5EF4-FFF2-40B4-BE49-F238E27FC236}">
                <a16:creationId xmlns:a16="http://schemas.microsoft.com/office/drawing/2014/main" id="{00000000-0008-0000-3000-00009B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72</xdr:col>
      <xdr:colOff>11206</xdr:colOff>
      <xdr:row>166</xdr:row>
      <xdr:rowOff>1</xdr:rowOff>
    </xdr:from>
    <xdr:to>
      <xdr:col>79</xdr:col>
      <xdr:colOff>456079</xdr:colOff>
      <xdr:row>167</xdr:row>
      <xdr:rowOff>0</xdr:rowOff>
    </xdr:to>
    <xdr:grpSp>
      <xdr:nvGrpSpPr>
        <xdr:cNvPr id="156" name="Group 532">
          <a:extLst>
            <a:ext uri="{FF2B5EF4-FFF2-40B4-BE49-F238E27FC236}">
              <a16:creationId xmlns:a16="http://schemas.microsoft.com/office/drawing/2014/main" id="{00000000-0008-0000-3000-00009C000000}"/>
            </a:ext>
          </a:extLst>
        </xdr:cNvPr>
        <xdr:cNvGrpSpPr>
          <a:grpSpLocks/>
        </xdr:cNvGrpSpPr>
      </xdr:nvGrpSpPr>
      <xdr:grpSpPr bwMode="auto">
        <a:xfrm>
          <a:off x="13125450" y="18916651"/>
          <a:ext cx="0" cy="447674"/>
          <a:chOff x="748" y="1063"/>
          <a:chExt cx="296" cy="24"/>
        </a:xfrm>
      </xdr:grpSpPr>
      <xdr:sp macro="" textlink="">
        <xdr:nvSpPr>
          <xdr:cNvPr id="157" name="Text Box 533">
            <a:extLst>
              <a:ext uri="{FF2B5EF4-FFF2-40B4-BE49-F238E27FC236}">
                <a16:creationId xmlns:a16="http://schemas.microsoft.com/office/drawing/2014/main" id="{00000000-0008-0000-3000-00009D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58" name="Text Box 534">
            <a:extLst>
              <a:ext uri="{FF2B5EF4-FFF2-40B4-BE49-F238E27FC236}">
                <a16:creationId xmlns:a16="http://schemas.microsoft.com/office/drawing/2014/main" id="{00000000-0008-0000-3000-00009E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59" name="Text Box 535">
            <a:extLst>
              <a:ext uri="{FF2B5EF4-FFF2-40B4-BE49-F238E27FC236}">
                <a16:creationId xmlns:a16="http://schemas.microsoft.com/office/drawing/2014/main" id="{00000000-0008-0000-3000-00009F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60" name="Text Box 536">
            <a:extLst>
              <a:ext uri="{FF2B5EF4-FFF2-40B4-BE49-F238E27FC236}">
                <a16:creationId xmlns:a16="http://schemas.microsoft.com/office/drawing/2014/main" id="{00000000-0008-0000-3000-0000A0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61" name="Text Box 537">
            <a:extLst>
              <a:ext uri="{FF2B5EF4-FFF2-40B4-BE49-F238E27FC236}">
                <a16:creationId xmlns:a16="http://schemas.microsoft.com/office/drawing/2014/main" id="{00000000-0008-0000-3000-0000A1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62" name="Text Box 538">
            <a:extLst>
              <a:ext uri="{FF2B5EF4-FFF2-40B4-BE49-F238E27FC236}">
                <a16:creationId xmlns:a16="http://schemas.microsoft.com/office/drawing/2014/main" id="{00000000-0008-0000-3000-0000A2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71</xdr:col>
      <xdr:colOff>156884</xdr:colOff>
      <xdr:row>122</xdr:row>
      <xdr:rowOff>11206</xdr:rowOff>
    </xdr:from>
    <xdr:to>
      <xdr:col>79</xdr:col>
      <xdr:colOff>366434</xdr:colOff>
      <xdr:row>122</xdr:row>
      <xdr:rowOff>291353</xdr:rowOff>
    </xdr:to>
    <xdr:grpSp>
      <xdr:nvGrpSpPr>
        <xdr:cNvPr id="163" name="Group 532">
          <a:extLst>
            <a:ext uri="{FF2B5EF4-FFF2-40B4-BE49-F238E27FC236}">
              <a16:creationId xmlns:a16="http://schemas.microsoft.com/office/drawing/2014/main" id="{00000000-0008-0000-3000-0000A3000000}"/>
            </a:ext>
          </a:extLst>
        </xdr:cNvPr>
        <xdr:cNvGrpSpPr>
          <a:grpSpLocks/>
        </xdr:cNvGrpSpPr>
      </xdr:nvGrpSpPr>
      <xdr:grpSpPr bwMode="auto">
        <a:xfrm>
          <a:off x="13125450" y="14936881"/>
          <a:ext cx="0" cy="280147"/>
          <a:chOff x="748" y="1063"/>
          <a:chExt cx="296" cy="24"/>
        </a:xfrm>
      </xdr:grpSpPr>
      <xdr:sp macro="" textlink="">
        <xdr:nvSpPr>
          <xdr:cNvPr id="164" name="Text Box 533">
            <a:extLst>
              <a:ext uri="{FF2B5EF4-FFF2-40B4-BE49-F238E27FC236}">
                <a16:creationId xmlns:a16="http://schemas.microsoft.com/office/drawing/2014/main" id="{00000000-0008-0000-3000-0000A4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65" name="Text Box 534">
            <a:extLst>
              <a:ext uri="{FF2B5EF4-FFF2-40B4-BE49-F238E27FC236}">
                <a16:creationId xmlns:a16="http://schemas.microsoft.com/office/drawing/2014/main" id="{00000000-0008-0000-3000-0000A5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66" name="Text Box 535">
            <a:extLst>
              <a:ext uri="{FF2B5EF4-FFF2-40B4-BE49-F238E27FC236}">
                <a16:creationId xmlns:a16="http://schemas.microsoft.com/office/drawing/2014/main" id="{00000000-0008-0000-3000-0000A6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67" name="Text Box 536">
            <a:extLst>
              <a:ext uri="{FF2B5EF4-FFF2-40B4-BE49-F238E27FC236}">
                <a16:creationId xmlns:a16="http://schemas.microsoft.com/office/drawing/2014/main" id="{00000000-0008-0000-3000-0000A7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68" name="Text Box 537">
            <a:extLst>
              <a:ext uri="{FF2B5EF4-FFF2-40B4-BE49-F238E27FC236}">
                <a16:creationId xmlns:a16="http://schemas.microsoft.com/office/drawing/2014/main" id="{00000000-0008-0000-3000-0000A8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69" name="Text Box 538">
            <a:extLst>
              <a:ext uri="{FF2B5EF4-FFF2-40B4-BE49-F238E27FC236}">
                <a16:creationId xmlns:a16="http://schemas.microsoft.com/office/drawing/2014/main" id="{00000000-0008-0000-3000-0000A9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71</xdr:col>
      <xdr:colOff>224120</xdr:colOff>
      <xdr:row>100</xdr:row>
      <xdr:rowOff>33618</xdr:rowOff>
    </xdr:from>
    <xdr:to>
      <xdr:col>79</xdr:col>
      <xdr:colOff>433670</xdr:colOff>
      <xdr:row>100</xdr:row>
      <xdr:rowOff>347943</xdr:rowOff>
    </xdr:to>
    <xdr:grpSp>
      <xdr:nvGrpSpPr>
        <xdr:cNvPr id="170" name="Group 532">
          <a:extLst>
            <a:ext uri="{FF2B5EF4-FFF2-40B4-BE49-F238E27FC236}">
              <a16:creationId xmlns:a16="http://schemas.microsoft.com/office/drawing/2014/main" id="{00000000-0008-0000-3000-0000AA000000}"/>
            </a:ext>
          </a:extLst>
        </xdr:cNvPr>
        <xdr:cNvGrpSpPr>
          <a:grpSpLocks/>
        </xdr:cNvGrpSpPr>
      </xdr:nvGrpSpPr>
      <xdr:grpSpPr bwMode="auto">
        <a:xfrm>
          <a:off x="13125450" y="13016193"/>
          <a:ext cx="0" cy="314325"/>
          <a:chOff x="748" y="1063"/>
          <a:chExt cx="296" cy="24"/>
        </a:xfrm>
      </xdr:grpSpPr>
      <xdr:sp macro="" textlink="">
        <xdr:nvSpPr>
          <xdr:cNvPr id="171" name="Text Box 533">
            <a:extLst>
              <a:ext uri="{FF2B5EF4-FFF2-40B4-BE49-F238E27FC236}">
                <a16:creationId xmlns:a16="http://schemas.microsoft.com/office/drawing/2014/main" id="{00000000-0008-0000-3000-0000AB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72" name="Text Box 534">
            <a:extLst>
              <a:ext uri="{FF2B5EF4-FFF2-40B4-BE49-F238E27FC236}">
                <a16:creationId xmlns:a16="http://schemas.microsoft.com/office/drawing/2014/main" id="{00000000-0008-0000-3000-0000AC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73" name="Text Box 535">
            <a:extLst>
              <a:ext uri="{FF2B5EF4-FFF2-40B4-BE49-F238E27FC236}">
                <a16:creationId xmlns:a16="http://schemas.microsoft.com/office/drawing/2014/main" id="{00000000-0008-0000-3000-0000AD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74" name="Text Box 536">
            <a:extLst>
              <a:ext uri="{FF2B5EF4-FFF2-40B4-BE49-F238E27FC236}">
                <a16:creationId xmlns:a16="http://schemas.microsoft.com/office/drawing/2014/main" id="{00000000-0008-0000-3000-0000AE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75" name="Text Box 537">
            <a:extLst>
              <a:ext uri="{FF2B5EF4-FFF2-40B4-BE49-F238E27FC236}">
                <a16:creationId xmlns:a16="http://schemas.microsoft.com/office/drawing/2014/main" id="{00000000-0008-0000-3000-0000AF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76" name="Text Box 538">
            <a:extLst>
              <a:ext uri="{FF2B5EF4-FFF2-40B4-BE49-F238E27FC236}">
                <a16:creationId xmlns:a16="http://schemas.microsoft.com/office/drawing/2014/main" id="{00000000-0008-0000-3000-0000B0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71</xdr:col>
      <xdr:colOff>190500</xdr:colOff>
      <xdr:row>56</xdr:row>
      <xdr:rowOff>22412</xdr:rowOff>
    </xdr:from>
    <xdr:to>
      <xdr:col>79</xdr:col>
      <xdr:colOff>344021</xdr:colOff>
      <xdr:row>56</xdr:row>
      <xdr:rowOff>324971</xdr:rowOff>
    </xdr:to>
    <xdr:grpSp>
      <xdr:nvGrpSpPr>
        <xdr:cNvPr id="177" name="Group 532">
          <a:extLst>
            <a:ext uri="{FF2B5EF4-FFF2-40B4-BE49-F238E27FC236}">
              <a16:creationId xmlns:a16="http://schemas.microsoft.com/office/drawing/2014/main" id="{00000000-0008-0000-3000-0000B1000000}"/>
            </a:ext>
          </a:extLst>
        </xdr:cNvPr>
        <xdr:cNvGrpSpPr>
          <a:grpSpLocks/>
        </xdr:cNvGrpSpPr>
      </xdr:nvGrpSpPr>
      <xdr:grpSpPr bwMode="auto">
        <a:xfrm>
          <a:off x="13125450" y="9090212"/>
          <a:ext cx="0" cy="302559"/>
          <a:chOff x="748" y="1063"/>
          <a:chExt cx="296" cy="24"/>
        </a:xfrm>
      </xdr:grpSpPr>
      <xdr:sp macro="" textlink="">
        <xdr:nvSpPr>
          <xdr:cNvPr id="178" name="Text Box 533">
            <a:extLst>
              <a:ext uri="{FF2B5EF4-FFF2-40B4-BE49-F238E27FC236}">
                <a16:creationId xmlns:a16="http://schemas.microsoft.com/office/drawing/2014/main" id="{00000000-0008-0000-3000-0000B2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79" name="Text Box 534">
            <a:extLst>
              <a:ext uri="{FF2B5EF4-FFF2-40B4-BE49-F238E27FC236}">
                <a16:creationId xmlns:a16="http://schemas.microsoft.com/office/drawing/2014/main" id="{00000000-0008-0000-3000-0000B3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80" name="Text Box 535">
            <a:extLst>
              <a:ext uri="{FF2B5EF4-FFF2-40B4-BE49-F238E27FC236}">
                <a16:creationId xmlns:a16="http://schemas.microsoft.com/office/drawing/2014/main" id="{00000000-0008-0000-3000-0000B4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81" name="Text Box 536">
            <a:extLst>
              <a:ext uri="{FF2B5EF4-FFF2-40B4-BE49-F238E27FC236}">
                <a16:creationId xmlns:a16="http://schemas.microsoft.com/office/drawing/2014/main" id="{00000000-0008-0000-3000-0000B5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82" name="Text Box 537">
            <a:extLst>
              <a:ext uri="{FF2B5EF4-FFF2-40B4-BE49-F238E27FC236}">
                <a16:creationId xmlns:a16="http://schemas.microsoft.com/office/drawing/2014/main" id="{00000000-0008-0000-3000-0000B6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83" name="Text Box 538">
            <a:extLst>
              <a:ext uri="{FF2B5EF4-FFF2-40B4-BE49-F238E27FC236}">
                <a16:creationId xmlns:a16="http://schemas.microsoft.com/office/drawing/2014/main" id="{00000000-0008-0000-3000-0000B7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71</xdr:col>
      <xdr:colOff>152400</xdr:colOff>
      <xdr:row>176</xdr:row>
      <xdr:rowOff>28575</xdr:rowOff>
    </xdr:from>
    <xdr:to>
      <xdr:col>79</xdr:col>
      <xdr:colOff>361950</xdr:colOff>
      <xdr:row>177</xdr:row>
      <xdr:rowOff>0</xdr:rowOff>
    </xdr:to>
    <xdr:grpSp>
      <xdr:nvGrpSpPr>
        <xdr:cNvPr id="184" name="Group 517">
          <a:extLst>
            <a:ext uri="{FF2B5EF4-FFF2-40B4-BE49-F238E27FC236}">
              <a16:creationId xmlns:a16="http://schemas.microsoft.com/office/drawing/2014/main" id="{00000000-0008-0000-3000-0000B8000000}"/>
            </a:ext>
          </a:extLst>
        </xdr:cNvPr>
        <xdr:cNvGrpSpPr>
          <a:grpSpLocks/>
        </xdr:cNvGrpSpPr>
      </xdr:nvGrpSpPr>
      <xdr:grpSpPr bwMode="auto">
        <a:xfrm>
          <a:off x="13125450" y="21050250"/>
          <a:ext cx="0" cy="323850"/>
          <a:chOff x="748" y="1063"/>
          <a:chExt cx="296" cy="24"/>
        </a:xfrm>
      </xdr:grpSpPr>
      <xdr:sp macro="" textlink="">
        <xdr:nvSpPr>
          <xdr:cNvPr id="185" name="Text Box 511">
            <a:extLst>
              <a:ext uri="{FF2B5EF4-FFF2-40B4-BE49-F238E27FC236}">
                <a16:creationId xmlns:a16="http://schemas.microsoft.com/office/drawing/2014/main" id="{00000000-0008-0000-3000-0000B9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86" name="Text Box 512">
            <a:extLst>
              <a:ext uri="{FF2B5EF4-FFF2-40B4-BE49-F238E27FC236}">
                <a16:creationId xmlns:a16="http://schemas.microsoft.com/office/drawing/2014/main" id="{00000000-0008-0000-3000-0000BA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87" name="Text Box 513">
            <a:extLst>
              <a:ext uri="{FF2B5EF4-FFF2-40B4-BE49-F238E27FC236}">
                <a16:creationId xmlns:a16="http://schemas.microsoft.com/office/drawing/2014/main" id="{00000000-0008-0000-3000-0000BB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88" name="Text Box 514">
            <a:extLst>
              <a:ext uri="{FF2B5EF4-FFF2-40B4-BE49-F238E27FC236}">
                <a16:creationId xmlns:a16="http://schemas.microsoft.com/office/drawing/2014/main" id="{00000000-0008-0000-3000-0000BC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89" name="Text Box 515">
            <a:extLst>
              <a:ext uri="{FF2B5EF4-FFF2-40B4-BE49-F238E27FC236}">
                <a16:creationId xmlns:a16="http://schemas.microsoft.com/office/drawing/2014/main" id="{00000000-0008-0000-3000-0000BD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90" name="Text Box 516">
            <a:extLst>
              <a:ext uri="{FF2B5EF4-FFF2-40B4-BE49-F238E27FC236}">
                <a16:creationId xmlns:a16="http://schemas.microsoft.com/office/drawing/2014/main" id="{00000000-0008-0000-3000-0000BE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71</xdr:col>
      <xdr:colOff>152400</xdr:colOff>
      <xdr:row>177</xdr:row>
      <xdr:rowOff>0</xdr:rowOff>
    </xdr:from>
    <xdr:to>
      <xdr:col>79</xdr:col>
      <xdr:colOff>361950</xdr:colOff>
      <xdr:row>177</xdr:row>
      <xdr:rowOff>0</xdr:rowOff>
    </xdr:to>
    <xdr:grpSp>
      <xdr:nvGrpSpPr>
        <xdr:cNvPr id="191" name="Group 517">
          <a:extLst>
            <a:ext uri="{FF2B5EF4-FFF2-40B4-BE49-F238E27FC236}">
              <a16:creationId xmlns:a16="http://schemas.microsoft.com/office/drawing/2014/main" id="{00000000-0008-0000-3000-0000BF000000}"/>
            </a:ext>
          </a:extLst>
        </xdr:cNvPr>
        <xdr:cNvGrpSpPr>
          <a:grpSpLocks/>
        </xdr:cNvGrpSpPr>
      </xdr:nvGrpSpPr>
      <xdr:grpSpPr bwMode="auto">
        <a:xfrm>
          <a:off x="13125450" y="21374100"/>
          <a:ext cx="0" cy="0"/>
          <a:chOff x="748" y="1063"/>
          <a:chExt cx="296" cy="24"/>
        </a:xfrm>
      </xdr:grpSpPr>
      <xdr:sp macro="" textlink="">
        <xdr:nvSpPr>
          <xdr:cNvPr id="192" name="Text Box 511">
            <a:extLst>
              <a:ext uri="{FF2B5EF4-FFF2-40B4-BE49-F238E27FC236}">
                <a16:creationId xmlns:a16="http://schemas.microsoft.com/office/drawing/2014/main" id="{00000000-0008-0000-3000-0000C0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193" name="Text Box 512">
            <a:extLst>
              <a:ext uri="{FF2B5EF4-FFF2-40B4-BE49-F238E27FC236}">
                <a16:creationId xmlns:a16="http://schemas.microsoft.com/office/drawing/2014/main" id="{00000000-0008-0000-3000-0000C1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194" name="Text Box 513">
            <a:extLst>
              <a:ext uri="{FF2B5EF4-FFF2-40B4-BE49-F238E27FC236}">
                <a16:creationId xmlns:a16="http://schemas.microsoft.com/office/drawing/2014/main" id="{00000000-0008-0000-3000-0000C2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195" name="Text Box 514">
            <a:extLst>
              <a:ext uri="{FF2B5EF4-FFF2-40B4-BE49-F238E27FC236}">
                <a16:creationId xmlns:a16="http://schemas.microsoft.com/office/drawing/2014/main" id="{00000000-0008-0000-3000-0000C3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196" name="Text Box 515">
            <a:extLst>
              <a:ext uri="{FF2B5EF4-FFF2-40B4-BE49-F238E27FC236}">
                <a16:creationId xmlns:a16="http://schemas.microsoft.com/office/drawing/2014/main" id="{00000000-0008-0000-3000-0000C4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197" name="Text Box 516">
            <a:extLst>
              <a:ext uri="{FF2B5EF4-FFF2-40B4-BE49-F238E27FC236}">
                <a16:creationId xmlns:a16="http://schemas.microsoft.com/office/drawing/2014/main" id="{00000000-0008-0000-3000-0000C5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109</xdr:col>
      <xdr:colOff>152400</xdr:colOff>
      <xdr:row>177</xdr:row>
      <xdr:rowOff>0</xdr:rowOff>
    </xdr:from>
    <xdr:to>
      <xdr:col>117</xdr:col>
      <xdr:colOff>361950</xdr:colOff>
      <xdr:row>177</xdr:row>
      <xdr:rowOff>0</xdr:rowOff>
    </xdr:to>
    <xdr:grpSp>
      <xdr:nvGrpSpPr>
        <xdr:cNvPr id="205" name="Group 517">
          <a:extLst>
            <a:ext uri="{FF2B5EF4-FFF2-40B4-BE49-F238E27FC236}">
              <a16:creationId xmlns:a16="http://schemas.microsoft.com/office/drawing/2014/main" id="{00000000-0008-0000-3000-0000CD000000}"/>
            </a:ext>
          </a:extLst>
        </xdr:cNvPr>
        <xdr:cNvGrpSpPr>
          <a:grpSpLocks/>
        </xdr:cNvGrpSpPr>
      </xdr:nvGrpSpPr>
      <xdr:grpSpPr bwMode="auto">
        <a:xfrm>
          <a:off x="13125450" y="21374100"/>
          <a:ext cx="0" cy="0"/>
          <a:chOff x="748" y="1063"/>
          <a:chExt cx="296" cy="24"/>
        </a:xfrm>
      </xdr:grpSpPr>
      <xdr:sp macro="" textlink="">
        <xdr:nvSpPr>
          <xdr:cNvPr id="206" name="Text Box 511">
            <a:extLst>
              <a:ext uri="{FF2B5EF4-FFF2-40B4-BE49-F238E27FC236}">
                <a16:creationId xmlns:a16="http://schemas.microsoft.com/office/drawing/2014/main" id="{00000000-0008-0000-3000-0000CE000000}"/>
              </a:ext>
            </a:extLst>
          </xdr:cNvPr>
          <xdr:cNvSpPr txBox="1">
            <a:spLocks noChangeArrowheads="1"/>
          </xdr:cNvSpPr>
        </xdr:nvSpPr>
        <xdr:spPr bwMode="auto">
          <a:xfrm>
            <a:off x="748" y="1064"/>
            <a:ext cx="20" cy="22"/>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07" name="Text Box 512">
            <a:extLst>
              <a:ext uri="{FF2B5EF4-FFF2-40B4-BE49-F238E27FC236}">
                <a16:creationId xmlns:a16="http://schemas.microsoft.com/office/drawing/2014/main" id="{00000000-0008-0000-3000-0000CF000000}"/>
              </a:ext>
            </a:extLst>
          </xdr:cNvPr>
          <xdr:cNvSpPr txBox="1">
            <a:spLocks noChangeArrowheads="1"/>
          </xdr:cNvSpPr>
        </xdr:nvSpPr>
        <xdr:spPr bwMode="auto">
          <a:xfrm>
            <a:off x="771" y="1068"/>
            <a:ext cx="65" cy="1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08" name="Text Box 513">
            <a:extLst>
              <a:ext uri="{FF2B5EF4-FFF2-40B4-BE49-F238E27FC236}">
                <a16:creationId xmlns:a16="http://schemas.microsoft.com/office/drawing/2014/main" id="{00000000-0008-0000-3000-0000D0000000}"/>
              </a:ext>
            </a:extLst>
          </xdr:cNvPr>
          <xdr:cNvSpPr txBox="1">
            <a:spLocks noChangeArrowheads="1"/>
          </xdr:cNvSpPr>
        </xdr:nvSpPr>
        <xdr:spPr bwMode="auto">
          <a:xfrm>
            <a:off x="839" y="1064"/>
            <a:ext cx="26" cy="22"/>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09" name="Text Box 514">
            <a:extLst>
              <a:ext uri="{FF2B5EF4-FFF2-40B4-BE49-F238E27FC236}">
                <a16:creationId xmlns:a16="http://schemas.microsoft.com/office/drawing/2014/main" id="{00000000-0008-0000-3000-0000D1000000}"/>
              </a:ext>
            </a:extLst>
          </xdr:cNvPr>
          <xdr:cNvSpPr txBox="1">
            <a:spLocks noChangeArrowheads="1"/>
          </xdr:cNvSpPr>
        </xdr:nvSpPr>
        <xdr:spPr bwMode="auto">
          <a:xfrm>
            <a:off x="868" y="1063"/>
            <a:ext cx="87" cy="2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10" name="Text Box 515">
            <a:extLst>
              <a:ext uri="{FF2B5EF4-FFF2-40B4-BE49-F238E27FC236}">
                <a16:creationId xmlns:a16="http://schemas.microsoft.com/office/drawing/2014/main" id="{00000000-0008-0000-3000-0000D2000000}"/>
              </a:ext>
            </a:extLst>
          </xdr:cNvPr>
          <xdr:cNvSpPr txBox="1">
            <a:spLocks noChangeArrowheads="1"/>
          </xdr:cNvSpPr>
        </xdr:nvSpPr>
        <xdr:spPr bwMode="auto">
          <a:xfrm>
            <a:off x="967" y="1064"/>
            <a:ext cx="24" cy="22"/>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11" name="Text Box 516">
            <a:extLst>
              <a:ext uri="{FF2B5EF4-FFF2-40B4-BE49-F238E27FC236}">
                <a16:creationId xmlns:a16="http://schemas.microsoft.com/office/drawing/2014/main" id="{00000000-0008-0000-3000-0000D3000000}"/>
              </a:ext>
            </a:extLst>
          </xdr:cNvPr>
          <xdr:cNvSpPr txBox="1">
            <a:spLocks noChangeArrowheads="1"/>
          </xdr:cNvSpPr>
        </xdr:nvSpPr>
        <xdr:spPr bwMode="auto">
          <a:xfrm>
            <a:off x="996" y="1068"/>
            <a:ext cx="48" cy="1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56</xdr:row>
      <xdr:rowOff>42297</xdr:rowOff>
    </xdr:from>
    <xdr:to>
      <xdr:col>22</xdr:col>
      <xdr:colOff>361950</xdr:colOff>
      <xdr:row>56</xdr:row>
      <xdr:rowOff>289807</xdr:rowOff>
    </xdr:to>
    <xdr:grpSp>
      <xdr:nvGrpSpPr>
        <xdr:cNvPr id="212" name="Group 517">
          <a:extLst>
            <a:ext uri="{FF2B5EF4-FFF2-40B4-BE49-F238E27FC236}">
              <a16:creationId xmlns:a16="http://schemas.microsoft.com/office/drawing/2014/main" id="{00000000-0008-0000-3000-0000D4000000}"/>
            </a:ext>
          </a:extLst>
        </xdr:cNvPr>
        <xdr:cNvGrpSpPr>
          <a:grpSpLocks/>
        </xdr:cNvGrpSpPr>
      </xdr:nvGrpSpPr>
      <xdr:grpSpPr bwMode="auto">
        <a:xfrm>
          <a:off x="9220200" y="9110097"/>
          <a:ext cx="3371850" cy="247510"/>
          <a:chOff x="748" y="1064"/>
          <a:chExt cx="296" cy="18"/>
        </a:xfrm>
      </xdr:grpSpPr>
      <xdr:sp macro="" textlink="">
        <xdr:nvSpPr>
          <xdr:cNvPr id="213" name="Text Box 511">
            <a:extLst>
              <a:ext uri="{FF2B5EF4-FFF2-40B4-BE49-F238E27FC236}">
                <a16:creationId xmlns:a16="http://schemas.microsoft.com/office/drawing/2014/main" id="{00000000-0008-0000-3000-0000D500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14" name="Text Box 512">
            <a:extLst>
              <a:ext uri="{FF2B5EF4-FFF2-40B4-BE49-F238E27FC236}">
                <a16:creationId xmlns:a16="http://schemas.microsoft.com/office/drawing/2014/main" id="{00000000-0008-0000-3000-0000D600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15" name="Text Box 513">
            <a:extLst>
              <a:ext uri="{FF2B5EF4-FFF2-40B4-BE49-F238E27FC236}">
                <a16:creationId xmlns:a16="http://schemas.microsoft.com/office/drawing/2014/main" id="{00000000-0008-0000-3000-0000D700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16" name="Text Box 514">
            <a:extLst>
              <a:ext uri="{FF2B5EF4-FFF2-40B4-BE49-F238E27FC236}">
                <a16:creationId xmlns:a16="http://schemas.microsoft.com/office/drawing/2014/main" id="{00000000-0008-0000-3000-0000D800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17" name="Text Box 515">
            <a:extLst>
              <a:ext uri="{FF2B5EF4-FFF2-40B4-BE49-F238E27FC236}">
                <a16:creationId xmlns:a16="http://schemas.microsoft.com/office/drawing/2014/main" id="{00000000-0008-0000-3000-0000D900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18" name="Text Box 516">
            <a:extLst>
              <a:ext uri="{FF2B5EF4-FFF2-40B4-BE49-F238E27FC236}">
                <a16:creationId xmlns:a16="http://schemas.microsoft.com/office/drawing/2014/main" id="{00000000-0008-0000-3000-0000DA00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78</xdr:row>
      <xdr:rowOff>42297</xdr:rowOff>
    </xdr:from>
    <xdr:to>
      <xdr:col>22</xdr:col>
      <xdr:colOff>361950</xdr:colOff>
      <xdr:row>78</xdr:row>
      <xdr:rowOff>289807</xdr:rowOff>
    </xdr:to>
    <xdr:grpSp>
      <xdr:nvGrpSpPr>
        <xdr:cNvPr id="219" name="Group 517">
          <a:extLst>
            <a:ext uri="{FF2B5EF4-FFF2-40B4-BE49-F238E27FC236}">
              <a16:creationId xmlns:a16="http://schemas.microsoft.com/office/drawing/2014/main" id="{00000000-0008-0000-3000-0000DB000000}"/>
            </a:ext>
          </a:extLst>
        </xdr:cNvPr>
        <xdr:cNvGrpSpPr>
          <a:grpSpLocks/>
        </xdr:cNvGrpSpPr>
      </xdr:nvGrpSpPr>
      <xdr:grpSpPr bwMode="auto">
        <a:xfrm>
          <a:off x="9220200" y="11062722"/>
          <a:ext cx="3371850" cy="247510"/>
          <a:chOff x="748" y="1064"/>
          <a:chExt cx="296" cy="18"/>
        </a:xfrm>
      </xdr:grpSpPr>
      <xdr:sp macro="" textlink="">
        <xdr:nvSpPr>
          <xdr:cNvPr id="220" name="Text Box 511">
            <a:extLst>
              <a:ext uri="{FF2B5EF4-FFF2-40B4-BE49-F238E27FC236}">
                <a16:creationId xmlns:a16="http://schemas.microsoft.com/office/drawing/2014/main" id="{00000000-0008-0000-3000-0000DC00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21" name="Text Box 512">
            <a:extLst>
              <a:ext uri="{FF2B5EF4-FFF2-40B4-BE49-F238E27FC236}">
                <a16:creationId xmlns:a16="http://schemas.microsoft.com/office/drawing/2014/main" id="{00000000-0008-0000-3000-0000DD00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22" name="Text Box 513">
            <a:extLst>
              <a:ext uri="{FF2B5EF4-FFF2-40B4-BE49-F238E27FC236}">
                <a16:creationId xmlns:a16="http://schemas.microsoft.com/office/drawing/2014/main" id="{00000000-0008-0000-3000-0000DE00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23" name="Text Box 514">
            <a:extLst>
              <a:ext uri="{FF2B5EF4-FFF2-40B4-BE49-F238E27FC236}">
                <a16:creationId xmlns:a16="http://schemas.microsoft.com/office/drawing/2014/main" id="{00000000-0008-0000-3000-0000DF00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24" name="Text Box 515">
            <a:extLst>
              <a:ext uri="{FF2B5EF4-FFF2-40B4-BE49-F238E27FC236}">
                <a16:creationId xmlns:a16="http://schemas.microsoft.com/office/drawing/2014/main" id="{00000000-0008-0000-3000-0000E000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25" name="Text Box 516">
            <a:extLst>
              <a:ext uri="{FF2B5EF4-FFF2-40B4-BE49-F238E27FC236}">
                <a16:creationId xmlns:a16="http://schemas.microsoft.com/office/drawing/2014/main" id="{00000000-0008-0000-3000-0000E100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100</xdr:row>
      <xdr:rowOff>42297</xdr:rowOff>
    </xdr:from>
    <xdr:to>
      <xdr:col>22</xdr:col>
      <xdr:colOff>361950</xdr:colOff>
      <xdr:row>100</xdr:row>
      <xdr:rowOff>289807</xdr:rowOff>
    </xdr:to>
    <xdr:grpSp>
      <xdr:nvGrpSpPr>
        <xdr:cNvPr id="226" name="Group 517">
          <a:extLst>
            <a:ext uri="{FF2B5EF4-FFF2-40B4-BE49-F238E27FC236}">
              <a16:creationId xmlns:a16="http://schemas.microsoft.com/office/drawing/2014/main" id="{00000000-0008-0000-3000-0000E2000000}"/>
            </a:ext>
          </a:extLst>
        </xdr:cNvPr>
        <xdr:cNvGrpSpPr>
          <a:grpSpLocks/>
        </xdr:cNvGrpSpPr>
      </xdr:nvGrpSpPr>
      <xdr:grpSpPr bwMode="auto">
        <a:xfrm>
          <a:off x="9220200" y="13024872"/>
          <a:ext cx="3371850" cy="247510"/>
          <a:chOff x="748" y="1064"/>
          <a:chExt cx="296" cy="18"/>
        </a:xfrm>
      </xdr:grpSpPr>
      <xdr:sp macro="" textlink="">
        <xdr:nvSpPr>
          <xdr:cNvPr id="227" name="Text Box 511">
            <a:extLst>
              <a:ext uri="{FF2B5EF4-FFF2-40B4-BE49-F238E27FC236}">
                <a16:creationId xmlns:a16="http://schemas.microsoft.com/office/drawing/2014/main" id="{00000000-0008-0000-3000-0000E300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28" name="Text Box 512">
            <a:extLst>
              <a:ext uri="{FF2B5EF4-FFF2-40B4-BE49-F238E27FC236}">
                <a16:creationId xmlns:a16="http://schemas.microsoft.com/office/drawing/2014/main" id="{00000000-0008-0000-3000-0000E400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29" name="Text Box 513">
            <a:extLst>
              <a:ext uri="{FF2B5EF4-FFF2-40B4-BE49-F238E27FC236}">
                <a16:creationId xmlns:a16="http://schemas.microsoft.com/office/drawing/2014/main" id="{00000000-0008-0000-3000-0000E500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30" name="Text Box 514">
            <a:extLst>
              <a:ext uri="{FF2B5EF4-FFF2-40B4-BE49-F238E27FC236}">
                <a16:creationId xmlns:a16="http://schemas.microsoft.com/office/drawing/2014/main" id="{00000000-0008-0000-3000-0000E600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31" name="Text Box 515">
            <a:extLst>
              <a:ext uri="{FF2B5EF4-FFF2-40B4-BE49-F238E27FC236}">
                <a16:creationId xmlns:a16="http://schemas.microsoft.com/office/drawing/2014/main" id="{00000000-0008-0000-3000-0000E700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32" name="Text Box 516">
            <a:extLst>
              <a:ext uri="{FF2B5EF4-FFF2-40B4-BE49-F238E27FC236}">
                <a16:creationId xmlns:a16="http://schemas.microsoft.com/office/drawing/2014/main" id="{00000000-0008-0000-3000-0000E800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122</xdr:row>
      <xdr:rowOff>42297</xdr:rowOff>
    </xdr:from>
    <xdr:to>
      <xdr:col>22</xdr:col>
      <xdr:colOff>361950</xdr:colOff>
      <xdr:row>122</xdr:row>
      <xdr:rowOff>289807</xdr:rowOff>
    </xdr:to>
    <xdr:grpSp>
      <xdr:nvGrpSpPr>
        <xdr:cNvPr id="233" name="Group 517">
          <a:extLst>
            <a:ext uri="{FF2B5EF4-FFF2-40B4-BE49-F238E27FC236}">
              <a16:creationId xmlns:a16="http://schemas.microsoft.com/office/drawing/2014/main" id="{00000000-0008-0000-3000-0000E9000000}"/>
            </a:ext>
          </a:extLst>
        </xdr:cNvPr>
        <xdr:cNvGrpSpPr>
          <a:grpSpLocks/>
        </xdr:cNvGrpSpPr>
      </xdr:nvGrpSpPr>
      <xdr:grpSpPr bwMode="auto">
        <a:xfrm>
          <a:off x="9220200" y="14967972"/>
          <a:ext cx="3371850" cy="247510"/>
          <a:chOff x="748" y="1064"/>
          <a:chExt cx="296" cy="18"/>
        </a:xfrm>
      </xdr:grpSpPr>
      <xdr:sp macro="" textlink="">
        <xdr:nvSpPr>
          <xdr:cNvPr id="234" name="Text Box 511">
            <a:extLst>
              <a:ext uri="{FF2B5EF4-FFF2-40B4-BE49-F238E27FC236}">
                <a16:creationId xmlns:a16="http://schemas.microsoft.com/office/drawing/2014/main" id="{00000000-0008-0000-3000-0000EA00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35" name="Text Box 512">
            <a:extLst>
              <a:ext uri="{FF2B5EF4-FFF2-40B4-BE49-F238E27FC236}">
                <a16:creationId xmlns:a16="http://schemas.microsoft.com/office/drawing/2014/main" id="{00000000-0008-0000-3000-0000EB00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36" name="Text Box 513">
            <a:extLst>
              <a:ext uri="{FF2B5EF4-FFF2-40B4-BE49-F238E27FC236}">
                <a16:creationId xmlns:a16="http://schemas.microsoft.com/office/drawing/2014/main" id="{00000000-0008-0000-3000-0000EC00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37" name="Text Box 514">
            <a:extLst>
              <a:ext uri="{FF2B5EF4-FFF2-40B4-BE49-F238E27FC236}">
                <a16:creationId xmlns:a16="http://schemas.microsoft.com/office/drawing/2014/main" id="{00000000-0008-0000-3000-0000ED00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38" name="Text Box 515">
            <a:extLst>
              <a:ext uri="{FF2B5EF4-FFF2-40B4-BE49-F238E27FC236}">
                <a16:creationId xmlns:a16="http://schemas.microsoft.com/office/drawing/2014/main" id="{00000000-0008-0000-3000-0000EE00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39" name="Text Box 516">
            <a:extLst>
              <a:ext uri="{FF2B5EF4-FFF2-40B4-BE49-F238E27FC236}">
                <a16:creationId xmlns:a16="http://schemas.microsoft.com/office/drawing/2014/main" id="{00000000-0008-0000-3000-0000EF00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144</xdr:row>
      <xdr:rowOff>42297</xdr:rowOff>
    </xdr:from>
    <xdr:to>
      <xdr:col>22</xdr:col>
      <xdr:colOff>361950</xdr:colOff>
      <xdr:row>144</xdr:row>
      <xdr:rowOff>289807</xdr:rowOff>
    </xdr:to>
    <xdr:grpSp>
      <xdr:nvGrpSpPr>
        <xdr:cNvPr id="240" name="Group 517">
          <a:extLst>
            <a:ext uri="{FF2B5EF4-FFF2-40B4-BE49-F238E27FC236}">
              <a16:creationId xmlns:a16="http://schemas.microsoft.com/office/drawing/2014/main" id="{00000000-0008-0000-3000-0000F0000000}"/>
            </a:ext>
          </a:extLst>
        </xdr:cNvPr>
        <xdr:cNvGrpSpPr>
          <a:grpSpLocks/>
        </xdr:cNvGrpSpPr>
      </xdr:nvGrpSpPr>
      <xdr:grpSpPr bwMode="auto">
        <a:xfrm>
          <a:off x="9220200" y="16892022"/>
          <a:ext cx="3371850" cy="247510"/>
          <a:chOff x="748" y="1064"/>
          <a:chExt cx="296" cy="18"/>
        </a:xfrm>
      </xdr:grpSpPr>
      <xdr:sp macro="" textlink="">
        <xdr:nvSpPr>
          <xdr:cNvPr id="241" name="Text Box 511">
            <a:extLst>
              <a:ext uri="{FF2B5EF4-FFF2-40B4-BE49-F238E27FC236}">
                <a16:creationId xmlns:a16="http://schemas.microsoft.com/office/drawing/2014/main" id="{00000000-0008-0000-3000-0000F100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42" name="Text Box 512">
            <a:extLst>
              <a:ext uri="{FF2B5EF4-FFF2-40B4-BE49-F238E27FC236}">
                <a16:creationId xmlns:a16="http://schemas.microsoft.com/office/drawing/2014/main" id="{00000000-0008-0000-3000-0000F200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43" name="Text Box 513">
            <a:extLst>
              <a:ext uri="{FF2B5EF4-FFF2-40B4-BE49-F238E27FC236}">
                <a16:creationId xmlns:a16="http://schemas.microsoft.com/office/drawing/2014/main" id="{00000000-0008-0000-3000-0000F300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44" name="Text Box 514">
            <a:extLst>
              <a:ext uri="{FF2B5EF4-FFF2-40B4-BE49-F238E27FC236}">
                <a16:creationId xmlns:a16="http://schemas.microsoft.com/office/drawing/2014/main" id="{00000000-0008-0000-3000-0000F400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45" name="Text Box 515">
            <a:extLst>
              <a:ext uri="{FF2B5EF4-FFF2-40B4-BE49-F238E27FC236}">
                <a16:creationId xmlns:a16="http://schemas.microsoft.com/office/drawing/2014/main" id="{00000000-0008-0000-3000-0000F500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46" name="Text Box 516">
            <a:extLst>
              <a:ext uri="{FF2B5EF4-FFF2-40B4-BE49-F238E27FC236}">
                <a16:creationId xmlns:a16="http://schemas.microsoft.com/office/drawing/2014/main" id="{00000000-0008-0000-3000-0000F600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166</xdr:row>
      <xdr:rowOff>42297</xdr:rowOff>
    </xdr:from>
    <xdr:to>
      <xdr:col>22</xdr:col>
      <xdr:colOff>361950</xdr:colOff>
      <xdr:row>166</xdr:row>
      <xdr:rowOff>289807</xdr:rowOff>
    </xdr:to>
    <xdr:grpSp>
      <xdr:nvGrpSpPr>
        <xdr:cNvPr id="247" name="Group 517">
          <a:extLst>
            <a:ext uri="{FF2B5EF4-FFF2-40B4-BE49-F238E27FC236}">
              <a16:creationId xmlns:a16="http://schemas.microsoft.com/office/drawing/2014/main" id="{00000000-0008-0000-3000-0000F7000000}"/>
            </a:ext>
          </a:extLst>
        </xdr:cNvPr>
        <xdr:cNvGrpSpPr>
          <a:grpSpLocks/>
        </xdr:cNvGrpSpPr>
      </xdr:nvGrpSpPr>
      <xdr:grpSpPr bwMode="auto">
        <a:xfrm>
          <a:off x="9220200" y="18958947"/>
          <a:ext cx="3371850" cy="247510"/>
          <a:chOff x="748" y="1064"/>
          <a:chExt cx="296" cy="18"/>
        </a:xfrm>
      </xdr:grpSpPr>
      <xdr:sp macro="" textlink="">
        <xdr:nvSpPr>
          <xdr:cNvPr id="248" name="Text Box 511">
            <a:extLst>
              <a:ext uri="{FF2B5EF4-FFF2-40B4-BE49-F238E27FC236}">
                <a16:creationId xmlns:a16="http://schemas.microsoft.com/office/drawing/2014/main" id="{00000000-0008-0000-3000-0000F800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49" name="Text Box 512">
            <a:extLst>
              <a:ext uri="{FF2B5EF4-FFF2-40B4-BE49-F238E27FC236}">
                <a16:creationId xmlns:a16="http://schemas.microsoft.com/office/drawing/2014/main" id="{00000000-0008-0000-3000-0000F900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50" name="Text Box 513">
            <a:extLst>
              <a:ext uri="{FF2B5EF4-FFF2-40B4-BE49-F238E27FC236}">
                <a16:creationId xmlns:a16="http://schemas.microsoft.com/office/drawing/2014/main" id="{00000000-0008-0000-3000-0000FA00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51" name="Text Box 514">
            <a:extLst>
              <a:ext uri="{FF2B5EF4-FFF2-40B4-BE49-F238E27FC236}">
                <a16:creationId xmlns:a16="http://schemas.microsoft.com/office/drawing/2014/main" id="{00000000-0008-0000-3000-0000FB00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52" name="Text Box 515">
            <a:extLst>
              <a:ext uri="{FF2B5EF4-FFF2-40B4-BE49-F238E27FC236}">
                <a16:creationId xmlns:a16="http://schemas.microsoft.com/office/drawing/2014/main" id="{00000000-0008-0000-3000-0000FC00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53" name="Text Box 516">
            <a:extLst>
              <a:ext uri="{FF2B5EF4-FFF2-40B4-BE49-F238E27FC236}">
                <a16:creationId xmlns:a16="http://schemas.microsoft.com/office/drawing/2014/main" id="{00000000-0008-0000-3000-0000FD00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167</xdr:row>
      <xdr:rowOff>0</xdr:rowOff>
    </xdr:from>
    <xdr:to>
      <xdr:col>22</xdr:col>
      <xdr:colOff>361950</xdr:colOff>
      <xdr:row>167</xdr:row>
      <xdr:rowOff>0</xdr:rowOff>
    </xdr:to>
    <xdr:grpSp>
      <xdr:nvGrpSpPr>
        <xdr:cNvPr id="254" name="Group 517">
          <a:extLst>
            <a:ext uri="{FF2B5EF4-FFF2-40B4-BE49-F238E27FC236}">
              <a16:creationId xmlns:a16="http://schemas.microsoft.com/office/drawing/2014/main" id="{00000000-0008-0000-3000-0000FE000000}"/>
            </a:ext>
          </a:extLst>
        </xdr:cNvPr>
        <xdr:cNvGrpSpPr>
          <a:grpSpLocks/>
        </xdr:cNvGrpSpPr>
      </xdr:nvGrpSpPr>
      <xdr:grpSpPr bwMode="auto">
        <a:xfrm>
          <a:off x="9220200" y="19364325"/>
          <a:ext cx="3371850" cy="0"/>
          <a:chOff x="748" y="1064"/>
          <a:chExt cx="296" cy="18"/>
        </a:xfrm>
      </xdr:grpSpPr>
      <xdr:sp macro="" textlink="">
        <xdr:nvSpPr>
          <xdr:cNvPr id="255" name="Text Box 511">
            <a:extLst>
              <a:ext uri="{FF2B5EF4-FFF2-40B4-BE49-F238E27FC236}">
                <a16:creationId xmlns:a16="http://schemas.microsoft.com/office/drawing/2014/main" id="{00000000-0008-0000-3000-0000FF00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56" name="Text Box 512">
            <a:extLst>
              <a:ext uri="{FF2B5EF4-FFF2-40B4-BE49-F238E27FC236}">
                <a16:creationId xmlns:a16="http://schemas.microsoft.com/office/drawing/2014/main" id="{00000000-0008-0000-3000-000000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57" name="Text Box 513">
            <a:extLst>
              <a:ext uri="{FF2B5EF4-FFF2-40B4-BE49-F238E27FC236}">
                <a16:creationId xmlns:a16="http://schemas.microsoft.com/office/drawing/2014/main" id="{00000000-0008-0000-3000-000001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58" name="Text Box 514">
            <a:extLst>
              <a:ext uri="{FF2B5EF4-FFF2-40B4-BE49-F238E27FC236}">
                <a16:creationId xmlns:a16="http://schemas.microsoft.com/office/drawing/2014/main" id="{00000000-0008-0000-3000-000002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59" name="Text Box 515">
            <a:extLst>
              <a:ext uri="{FF2B5EF4-FFF2-40B4-BE49-F238E27FC236}">
                <a16:creationId xmlns:a16="http://schemas.microsoft.com/office/drawing/2014/main" id="{00000000-0008-0000-3000-000003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60" name="Text Box 516">
            <a:extLst>
              <a:ext uri="{FF2B5EF4-FFF2-40B4-BE49-F238E27FC236}">
                <a16:creationId xmlns:a16="http://schemas.microsoft.com/office/drawing/2014/main" id="{00000000-0008-0000-3000-000004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176</xdr:row>
      <xdr:rowOff>42297</xdr:rowOff>
    </xdr:from>
    <xdr:to>
      <xdr:col>22</xdr:col>
      <xdr:colOff>361950</xdr:colOff>
      <xdr:row>176</xdr:row>
      <xdr:rowOff>289807</xdr:rowOff>
    </xdr:to>
    <xdr:grpSp>
      <xdr:nvGrpSpPr>
        <xdr:cNvPr id="261" name="Group 517">
          <a:extLst>
            <a:ext uri="{FF2B5EF4-FFF2-40B4-BE49-F238E27FC236}">
              <a16:creationId xmlns:a16="http://schemas.microsoft.com/office/drawing/2014/main" id="{00000000-0008-0000-3000-000005010000}"/>
            </a:ext>
          </a:extLst>
        </xdr:cNvPr>
        <xdr:cNvGrpSpPr>
          <a:grpSpLocks/>
        </xdr:cNvGrpSpPr>
      </xdr:nvGrpSpPr>
      <xdr:grpSpPr bwMode="auto">
        <a:xfrm>
          <a:off x="9220200" y="21063972"/>
          <a:ext cx="3371850" cy="247510"/>
          <a:chOff x="748" y="1064"/>
          <a:chExt cx="296" cy="18"/>
        </a:xfrm>
      </xdr:grpSpPr>
      <xdr:sp macro="" textlink="">
        <xdr:nvSpPr>
          <xdr:cNvPr id="262" name="Text Box 511">
            <a:extLst>
              <a:ext uri="{FF2B5EF4-FFF2-40B4-BE49-F238E27FC236}">
                <a16:creationId xmlns:a16="http://schemas.microsoft.com/office/drawing/2014/main" id="{00000000-0008-0000-3000-00000601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63" name="Text Box 512">
            <a:extLst>
              <a:ext uri="{FF2B5EF4-FFF2-40B4-BE49-F238E27FC236}">
                <a16:creationId xmlns:a16="http://schemas.microsoft.com/office/drawing/2014/main" id="{00000000-0008-0000-3000-000007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64" name="Text Box 513">
            <a:extLst>
              <a:ext uri="{FF2B5EF4-FFF2-40B4-BE49-F238E27FC236}">
                <a16:creationId xmlns:a16="http://schemas.microsoft.com/office/drawing/2014/main" id="{00000000-0008-0000-3000-000008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65" name="Text Box 514">
            <a:extLst>
              <a:ext uri="{FF2B5EF4-FFF2-40B4-BE49-F238E27FC236}">
                <a16:creationId xmlns:a16="http://schemas.microsoft.com/office/drawing/2014/main" id="{00000000-0008-0000-3000-000009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66" name="Text Box 515">
            <a:extLst>
              <a:ext uri="{FF2B5EF4-FFF2-40B4-BE49-F238E27FC236}">
                <a16:creationId xmlns:a16="http://schemas.microsoft.com/office/drawing/2014/main" id="{00000000-0008-0000-3000-00000A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67" name="Text Box 516">
            <a:extLst>
              <a:ext uri="{FF2B5EF4-FFF2-40B4-BE49-F238E27FC236}">
                <a16:creationId xmlns:a16="http://schemas.microsoft.com/office/drawing/2014/main" id="{00000000-0008-0000-3000-00000B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177</xdr:row>
      <xdr:rowOff>0</xdr:rowOff>
    </xdr:from>
    <xdr:to>
      <xdr:col>22</xdr:col>
      <xdr:colOff>361950</xdr:colOff>
      <xdr:row>177</xdr:row>
      <xdr:rowOff>0</xdr:rowOff>
    </xdr:to>
    <xdr:grpSp>
      <xdr:nvGrpSpPr>
        <xdr:cNvPr id="268" name="Group 517">
          <a:extLst>
            <a:ext uri="{FF2B5EF4-FFF2-40B4-BE49-F238E27FC236}">
              <a16:creationId xmlns:a16="http://schemas.microsoft.com/office/drawing/2014/main" id="{00000000-0008-0000-3000-00000C010000}"/>
            </a:ext>
          </a:extLst>
        </xdr:cNvPr>
        <xdr:cNvGrpSpPr>
          <a:grpSpLocks/>
        </xdr:cNvGrpSpPr>
      </xdr:nvGrpSpPr>
      <xdr:grpSpPr bwMode="auto">
        <a:xfrm>
          <a:off x="9220200" y="21374100"/>
          <a:ext cx="3371850" cy="0"/>
          <a:chOff x="748" y="1064"/>
          <a:chExt cx="296" cy="18"/>
        </a:xfrm>
      </xdr:grpSpPr>
      <xdr:sp macro="" textlink="">
        <xdr:nvSpPr>
          <xdr:cNvPr id="269" name="Text Box 511">
            <a:extLst>
              <a:ext uri="{FF2B5EF4-FFF2-40B4-BE49-F238E27FC236}">
                <a16:creationId xmlns:a16="http://schemas.microsoft.com/office/drawing/2014/main" id="{00000000-0008-0000-3000-00000D01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70" name="Text Box 512">
            <a:extLst>
              <a:ext uri="{FF2B5EF4-FFF2-40B4-BE49-F238E27FC236}">
                <a16:creationId xmlns:a16="http://schemas.microsoft.com/office/drawing/2014/main" id="{00000000-0008-0000-3000-00000E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71" name="Text Box 513">
            <a:extLst>
              <a:ext uri="{FF2B5EF4-FFF2-40B4-BE49-F238E27FC236}">
                <a16:creationId xmlns:a16="http://schemas.microsoft.com/office/drawing/2014/main" id="{00000000-0008-0000-3000-00000F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72" name="Text Box 514">
            <a:extLst>
              <a:ext uri="{FF2B5EF4-FFF2-40B4-BE49-F238E27FC236}">
                <a16:creationId xmlns:a16="http://schemas.microsoft.com/office/drawing/2014/main" id="{00000000-0008-0000-3000-000010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73" name="Text Box 515">
            <a:extLst>
              <a:ext uri="{FF2B5EF4-FFF2-40B4-BE49-F238E27FC236}">
                <a16:creationId xmlns:a16="http://schemas.microsoft.com/office/drawing/2014/main" id="{00000000-0008-0000-3000-000011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74" name="Text Box 516">
            <a:extLst>
              <a:ext uri="{FF2B5EF4-FFF2-40B4-BE49-F238E27FC236}">
                <a16:creationId xmlns:a16="http://schemas.microsoft.com/office/drawing/2014/main" id="{00000000-0008-0000-3000-000012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177</xdr:row>
      <xdr:rowOff>0</xdr:rowOff>
    </xdr:from>
    <xdr:to>
      <xdr:col>22</xdr:col>
      <xdr:colOff>361950</xdr:colOff>
      <xdr:row>177</xdr:row>
      <xdr:rowOff>0</xdr:rowOff>
    </xdr:to>
    <xdr:grpSp>
      <xdr:nvGrpSpPr>
        <xdr:cNvPr id="275" name="Group 517">
          <a:extLst>
            <a:ext uri="{FF2B5EF4-FFF2-40B4-BE49-F238E27FC236}">
              <a16:creationId xmlns:a16="http://schemas.microsoft.com/office/drawing/2014/main" id="{00000000-0008-0000-3000-000013010000}"/>
            </a:ext>
          </a:extLst>
        </xdr:cNvPr>
        <xdr:cNvGrpSpPr>
          <a:grpSpLocks/>
        </xdr:cNvGrpSpPr>
      </xdr:nvGrpSpPr>
      <xdr:grpSpPr bwMode="auto">
        <a:xfrm>
          <a:off x="9220200" y="21374100"/>
          <a:ext cx="3371850" cy="0"/>
          <a:chOff x="748" y="1064"/>
          <a:chExt cx="296" cy="18"/>
        </a:xfrm>
      </xdr:grpSpPr>
      <xdr:sp macro="" textlink="">
        <xdr:nvSpPr>
          <xdr:cNvPr id="276" name="Text Box 511">
            <a:extLst>
              <a:ext uri="{FF2B5EF4-FFF2-40B4-BE49-F238E27FC236}">
                <a16:creationId xmlns:a16="http://schemas.microsoft.com/office/drawing/2014/main" id="{00000000-0008-0000-3000-00001401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77" name="Text Box 512">
            <a:extLst>
              <a:ext uri="{FF2B5EF4-FFF2-40B4-BE49-F238E27FC236}">
                <a16:creationId xmlns:a16="http://schemas.microsoft.com/office/drawing/2014/main" id="{00000000-0008-0000-3000-000015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78" name="Text Box 513">
            <a:extLst>
              <a:ext uri="{FF2B5EF4-FFF2-40B4-BE49-F238E27FC236}">
                <a16:creationId xmlns:a16="http://schemas.microsoft.com/office/drawing/2014/main" id="{00000000-0008-0000-3000-000016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79" name="Text Box 514">
            <a:extLst>
              <a:ext uri="{FF2B5EF4-FFF2-40B4-BE49-F238E27FC236}">
                <a16:creationId xmlns:a16="http://schemas.microsoft.com/office/drawing/2014/main" id="{00000000-0008-0000-3000-000017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80" name="Text Box 515">
            <a:extLst>
              <a:ext uri="{FF2B5EF4-FFF2-40B4-BE49-F238E27FC236}">
                <a16:creationId xmlns:a16="http://schemas.microsoft.com/office/drawing/2014/main" id="{00000000-0008-0000-3000-000018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81" name="Text Box 516">
            <a:extLst>
              <a:ext uri="{FF2B5EF4-FFF2-40B4-BE49-F238E27FC236}">
                <a16:creationId xmlns:a16="http://schemas.microsoft.com/office/drawing/2014/main" id="{00000000-0008-0000-3000-000019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177</xdr:row>
      <xdr:rowOff>0</xdr:rowOff>
    </xdr:from>
    <xdr:to>
      <xdr:col>22</xdr:col>
      <xdr:colOff>361950</xdr:colOff>
      <xdr:row>177</xdr:row>
      <xdr:rowOff>0</xdr:rowOff>
    </xdr:to>
    <xdr:grpSp>
      <xdr:nvGrpSpPr>
        <xdr:cNvPr id="282" name="Group 517">
          <a:extLst>
            <a:ext uri="{FF2B5EF4-FFF2-40B4-BE49-F238E27FC236}">
              <a16:creationId xmlns:a16="http://schemas.microsoft.com/office/drawing/2014/main" id="{00000000-0008-0000-3000-00001A010000}"/>
            </a:ext>
          </a:extLst>
        </xdr:cNvPr>
        <xdr:cNvGrpSpPr>
          <a:grpSpLocks/>
        </xdr:cNvGrpSpPr>
      </xdr:nvGrpSpPr>
      <xdr:grpSpPr bwMode="auto">
        <a:xfrm>
          <a:off x="9220200" y="21374100"/>
          <a:ext cx="3371850" cy="0"/>
          <a:chOff x="748" y="1064"/>
          <a:chExt cx="296" cy="18"/>
        </a:xfrm>
      </xdr:grpSpPr>
      <xdr:sp macro="" textlink="">
        <xdr:nvSpPr>
          <xdr:cNvPr id="283" name="Text Box 511">
            <a:extLst>
              <a:ext uri="{FF2B5EF4-FFF2-40B4-BE49-F238E27FC236}">
                <a16:creationId xmlns:a16="http://schemas.microsoft.com/office/drawing/2014/main" id="{00000000-0008-0000-3000-00001B01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84" name="Text Box 512">
            <a:extLst>
              <a:ext uri="{FF2B5EF4-FFF2-40B4-BE49-F238E27FC236}">
                <a16:creationId xmlns:a16="http://schemas.microsoft.com/office/drawing/2014/main" id="{00000000-0008-0000-3000-00001C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85" name="Text Box 513">
            <a:extLst>
              <a:ext uri="{FF2B5EF4-FFF2-40B4-BE49-F238E27FC236}">
                <a16:creationId xmlns:a16="http://schemas.microsoft.com/office/drawing/2014/main" id="{00000000-0008-0000-3000-00001D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86" name="Text Box 514">
            <a:extLst>
              <a:ext uri="{FF2B5EF4-FFF2-40B4-BE49-F238E27FC236}">
                <a16:creationId xmlns:a16="http://schemas.microsoft.com/office/drawing/2014/main" id="{00000000-0008-0000-3000-00001E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87" name="Text Box 515">
            <a:extLst>
              <a:ext uri="{FF2B5EF4-FFF2-40B4-BE49-F238E27FC236}">
                <a16:creationId xmlns:a16="http://schemas.microsoft.com/office/drawing/2014/main" id="{00000000-0008-0000-3000-00001F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88" name="Text Box 516">
            <a:extLst>
              <a:ext uri="{FF2B5EF4-FFF2-40B4-BE49-F238E27FC236}">
                <a16:creationId xmlns:a16="http://schemas.microsoft.com/office/drawing/2014/main" id="{00000000-0008-0000-3000-000020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177</xdr:row>
      <xdr:rowOff>0</xdr:rowOff>
    </xdr:from>
    <xdr:to>
      <xdr:col>22</xdr:col>
      <xdr:colOff>361950</xdr:colOff>
      <xdr:row>177</xdr:row>
      <xdr:rowOff>0</xdr:rowOff>
    </xdr:to>
    <xdr:grpSp>
      <xdr:nvGrpSpPr>
        <xdr:cNvPr id="289" name="Group 517">
          <a:extLst>
            <a:ext uri="{FF2B5EF4-FFF2-40B4-BE49-F238E27FC236}">
              <a16:creationId xmlns:a16="http://schemas.microsoft.com/office/drawing/2014/main" id="{00000000-0008-0000-3000-000021010000}"/>
            </a:ext>
          </a:extLst>
        </xdr:cNvPr>
        <xdr:cNvGrpSpPr>
          <a:grpSpLocks/>
        </xdr:cNvGrpSpPr>
      </xdr:nvGrpSpPr>
      <xdr:grpSpPr bwMode="auto">
        <a:xfrm>
          <a:off x="9220200" y="21374100"/>
          <a:ext cx="3371850" cy="0"/>
          <a:chOff x="748" y="1064"/>
          <a:chExt cx="296" cy="18"/>
        </a:xfrm>
      </xdr:grpSpPr>
      <xdr:sp macro="" textlink="">
        <xdr:nvSpPr>
          <xdr:cNvPr id="290" name="Text Box 511">
            <a:extLst>
              <a:ext uri="{FF2B5EF4-FFF2-40B4-BE49-F238E27FC236}">
                <a16:creationId xmlns:a16="http://schemas.microsoft.com/office/drawing/2014/main" id="{00000000-0008-0000-3000-00002201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91" name="Text Box 512">
            <a:extLst>
              <a:ext uri="{FF2B5EF4-FFF2-40B4-BE49-F238E27FC236}">
                <a16:creationId xmlns:a16="http://schemas.microsoft.com/office/drawing/2014/main" id="{00000000-0008-0000-3000-000023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92" name="Text Box 513">
            <a:extLst>
              <a:ext uri="{FF2B5EF4-FFF2-40B4-BE49-F238E27FC236}">
                <a16:creationId xmlns:a16="http://schemas.microsoft.com/office/drawing/2014/main" id="{00000000-0008-0000-3000-000024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293" name="Text Box 514">
            <a:extLst>
              <a:ext uri="{FF2B5EF4-FFF2-40B4-BE49-F238E27FC236}">
                <a16:creationId xmlns:a16="http://schemas.microsoft.com/office/drawing/2014/main" id="{00000000-0008-0000-3000-000025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294" name="Text Box 515">
            <a:extLst>
              <a:ext uri="{FF2B5EF4-FFF2-40B4-BE49-F238E27FC236}">
                <a16:creationId xmlns:a16="http://schemas.microsoft.com/office/drawing/2014/main" id="{00000000-0008-0000-3000-000026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295" name="Text Box 516">
            <a:extLst>
              <a:ext uri="{FF2B5EF4-FFF2-40B4-BE49-F238E27FC236}">
                <a16:creationId xmlns:a16="http://schemas.microsoft.com/office/drawing/2014/main" id="{00000000-0008-0000-3000-000027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177</xdr:row>
      <xdr:rowOff>0</xdr:rowOff>
    </xdr:from>
    <xdr:to>
      <xdr:col>22</xdr:col>
      <xdr:colOff>361950</xdr:colOff>
      <xdr:row>177</xdr:row>
      <xdr:rowOff>0</xdr:rowOff>
    </xdr:to>
    <xdr:grpSp>
      <xdr:nvGrpSpPr>
        <xdr:cNvPr id="296" name="Group 517">
          <a:extLst>
            <a:ext uri="{FF2B5EF4-FFF2-40B4-BE49-F238E27FC236}">
              <a16:creationId xmlns:a16="http://schemas.microsoft.com/office/drawing/2014/main" id="{00000000-0008-0000-3000-000028010000}"/>
            </a:ext>
          </a:extLst>
        </xdr:cNvPr>
        <xdr:cNvGrpSpPr>
          <a:grpSpLocks/>
        </xdr:cNvGrpSpPr>
      </xdr:nvGrpSpPr>
      <xdr:grpSpPr bwMode="auto">
        <a:xfrm>
          <a:off x="9220200" y="21374100"/>
          <a:ext cx="3371850" cy="0"/>
          <a:chOff x="748" y="1064"/>
          <a:chExt cx="296" cy="18"/>
        </a:xfrm>
      </xdr:grpSpPr>
      <xdr:sp macro="" textlink="">
        <xdr:nvSpPr>
          <xdr:cNvPr id="297" name="Text Box 511">
            <a:extLst>
              <a:ext uri="{FF2B5EF4-FFF2-40B4-BE49-F238E27FC236}">
                <a16:creationId xmlns:a16="http://schemas.microsoft.com/office/drawing/2014/main" id="{00000000-0008-0000-3000-00002901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298" name="Text Box 512">
            <a:extLst>
              <a:ext uri="{FF2B5EF4-FFF2-40B4-BE49-F238E27FC236}">
                <a16:creationId xmlns:a16="http://schemas.microsoft.com/office/drawing/2014/main" id="{00000000-0008-0000-3000-00002A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299" name="Text Box 513">
            <a:extLst>
              <a:ext uri="{FF2B5EF4-FFF2-40B4-BE49-F238E27FC236}">
                <a16:creationId xmlns:a16="http://schemas.microsoft.com/office/drawing/2014/main" id="{00000000-0008-0000-3000-00002B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300" name="Text Box 514">
            <a:extLst>
              <a:ext uri="{FF2B5EF4-FFF2-40B4-BE49-F238E27FC236}">
                <a16:creationId xmlns:a16="http://schemas.microsoft.com/office/drawing/2014/main" id="{00000000-0008-0000-3000-00002C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301" name="Text Box 515">
            <a:extLst>
              <a:ext uri="{FF2B5EF4-FFF2-40B4-BE49-F238E27FC236}">
                <a16:creationId xmlns:a16="http://schemas.microsoft.com/office/drawing/2014/main" id="{00000000-0008-0000-3000-00002D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302" name="Text Box 516">
            <a:extLst>
              <a:ext uri="{FF2B5EF4-FFF2-40B4-BE49-F238E27FC236}">
                <a16:creationId xmlns:a16="http://schemas.microsoft.com/office/drawing/2014/main" id="{00000000-0008-0000-3000-00002E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177</xdr:row>
      <xdr:rowOff>0</xdr:rowOff>
    </xdr:from>
    <xdr:to>
      <xdr:col>22</xdr:col>
      <xdr:colOff>361950</xdr:colOff>
      <xdr:row>177</xdr:row>
      <xdr:rowOff>0</xdr:rowOff>
    </xdr:to>
    <xdr:grpSp>
      <xdr:nvGrpSpPr>
        <xdr:cNvPr id="303" name="Group 517">
          <a:extLst>
            <a:ext uri="{FF2B5EF4-FFF2-40B4-BE49-F238E27FC236}">
              <a16:creationId xmlns:a16="http://schemas.microsoft.com/office/drawing/2014/main" id="{00000000-0008-0000-3000-00002F010000}"/>
            </a:ext>
          </a:extLst>
        </xdr:cNvPr>
        <xdr:cNvGrpSpPr>
          <a:grpSpLocks/>
        </xdr:cNvGrpSpPr>
      </xdr:nvGrpSpPr>
      <xdr:grpSpPr bwMode="auto">
        <a:xfrm>
          <a:off x="9220200" y="21374100"/>
          <a:ext cx="3371850" cy="0"/>
          <a:chOff x="748" y="1064"/>
          <a:chExt cx="296" cy="18"/>
        </a:xfrm>
      </xdr:grpSpPr>
      <xdr:sp macro="" textlink="">
        <xdr:nvSpPr>
          <xdr:cNvPr id="304" name="Text Box 511">
            <a:extLst>
              <a:ext uri="{FF2B5EF4-FFF2-40B4-BE49-F238E27FC236}">
                <a16:creationId xmlns:a16="http://schemas.microsoft.com/office/drawing/2014/main" id="{00000000-0008-0000-3000-00003001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305" name="Text Box 512">
            <a:extLst>
              <a:ext uri="{FF2B5EF4-FFF2-40B4-BE49-F238E27FC236}">
                <a16:creationId xmlns:a16="http://schemas.microsoft.com/office/drawing/2014/main" id="{00000000-0008-0000-3000-000031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306" name="Text Box 513">
            <a:extLst>
              <a:ext uri="{FF2B5EF4-FFF2-40B4-BE49-F238E27FC236}">
                <a16:creationId xmlns:a16="http://schemas.microsoft.com/office/drawing/2014/main" id="{00000000-0008-0000-3000-000032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307" name="Text Box 514">
            <a:extLst>
              <a:ext uri="{FF2B5EF4-FFF2-40B4-BE49-F238E27FC236}">
                <a16:creationId xmlns:a16="http://schemas.microsoft.com/office/drawing/2014/main" id="{00000000-0008-0000-3000-000033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308" name="Text Box 515">
            <a:extLst>
              <a:ext uri="{FF2B5EF4-FFF2-40B4-BE49-F238E27FC236}">
                <a16:creationId xmlns:a16="http://schemas.microsoft.com/office/drawing/2014/main" id="{00000000-0008-0000-3000-000034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309" name="Text Box 516">
            <a:extLst>
              <a:ext uri="{FF2B5EF4-FFF2-40B4-BE49-F238E27FC236}">
                <a16:creationId xmlns:a16="http://schemas.microsoft.com/office/drawing/2014/main" id="{00000000-0008-0000-3000-000035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236</xdr:row>
      <xdr:rowOff>42297</xdr:rowOff>
    </xdr:from>
    <xdr:to>
      <xdr:col>22</xdr:col>
      <xdr:colOff>361950</xdr:colOff>
      <xdr:row>236</xdr:row>
      <xdr:rowOff>289807</xdr:rowOff>
    </xdr:to>
    <xdr:grpSp>
      <xdr:nvGrpSpPr>
        <xdr:cNvPr id="310" name="Group 517">
          <a:extLst>
            <a:ext uri="{FF2B5EF4-FFF2-40B4-BE49-F238E27FC236}">
              <a16:creationId xmlns:a16="http://schemas.microsoft.com/office/drawing/2014/main" id="{00000000-0008-0000-3000-000036010000}"/>
            </a:ext>
          </a:extLst>
        </xdr:cNvPr>
        <xdr:cNvGrpSpPr>
          <a:grpSpLocks/>
        </xdr:cNvGrpSpPr>
      </xdr:nvGrpSpPr>
      <xdr:grpSpPr bwMode="auto">
        <a:xfrm>
          <a:off x="9220200" y="30512772"/>
          <a:ext cx="3371850" cy="247510"/>
          <a:chOff x="748" y="1064"/>
          <a:chExt cx="296" cy="18"/>
        </a:xfrm>
      </xdr:grpSpPr>
      <xdr:sp macro="" textlink="">
        <xdr:nvSpPr>
          <xdr:cNvPr id="311" name="Text Box 511">
            <a:extLst>
              <a:ext uri="{FF2B5EF4-FFF2-40B4-BE49-F238E27FC236}">
                <a16:creationId xmlns:a16="http://schemas.microsoft.com/office/drawing/2014/main" id="{00000000-0008-0000-3000-00003701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312" name="Text Box 512">
            <a:extLst>
              <a:ext uri="{FF2B5EF4-FFF2-40B4-BE49-F238E27FC236}">
                <a16:creationId xmlns:a16="http://schemas.microsoft.com/office/drawing/2014/main" id="{00000000-0008-0000-3000-000038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313" name="Text Box 513">
            <a:extLst>
              <a:ext uri="{FF2B5EF4-FFF2-40B4-BE49-F238E27FC236}">
                <a16:creationId xmlns:a16="http://schemas.microsoft.com/office/drawing/2014/main" id="{00000000-0008-0000-3000-000039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314" name="Text Box 514">
            <a:extLst>
              <a:ext uri="{FF2B5EF4-FFF2-40B4-BE49-F238E27FC236}">
                <a16:creationId xmlns:a16="http://schemas.microsoft.com/office/drawing/2014/main" id="{00000000-0008-0000-3000-00003A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315" name="Text Box 515">
            <a:extLst>
              <a:ext uri="{FF2B5EF4-FFF2-40B4-BE49-F238E27FC236}">
                <a16:creationId xmlns:a16="http://schemas.microsoft.com/office/drawing/2014/main" id="{00000000-0008-0000-3000-00003B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316" name="Text Box 516">
            <a:extLst>
              <a:ext uri="{FF2B5EF4-FFF2-40B4-BE49-F238E27FC236}">
                <a16:creationId xmlns:a16="http://schemas.microsoft.com/office/drawing/2014/main" id="{00000000-0008-0000-3000-00003C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14</xdr:col>
      <xdr:colOff>152400</xdr:colOff>
      <xdr:row>238</xdr:row>
      <xdr:rowOff>64709</xdr:rowOff>
    </xdr:from>
    <xdr:to>
      <xdr:col>22</xdr:col>
      <xdr:colOff>361950</xdr:colOff>
      <xdr:row>238</xdr:row>
      <xdr:rowOff>312219</xdr:rowOff>
    </xdr:to>
    <xdr:grpSp>
      <xdr:nvGrpSpPr>
        <xdr:cNvPr id="317" name="Group 517">
          <a:extLst>
            <a:ext uri="{FF2B5EF4-FFF2-40B4-BE49-F238E27FC236}">
              <a16:creationId xmlns:a16="http://schemas.microsoft.com/office/drawing/2014/main" id="{00000000-0008-0000-3000-00003D010000}"/>
            </a:ext>
          </a:extLst>
        </xdr:cNvPr>
        <xdr:cNvGrpSpPr>
          <a:grpSpLocks/>
        </xdr:cNvGrpSpPr>
      </xdr:nvGrpSpPr>
      <xdr:grpSpPr bwMode="auto">
        <a:xfrm>
          <a:off x="9220200" y="30963809"/>
          <a:ext cx="3371850" cy="247510"/>
          <a:chOff x="748" y="1064"/>
          <a:chExt cx="296" cy="18"/>
        </a:xfrm>
      </xdr:grpSpPr>
      <xdr:sp macro="" textlink="">
        <xdr:nvSpPr>
          <xdr:cNvPr id="318" name="Text Box 511">
            <a:extLst>
              <a:ext uri="{FF2B5EF4-FFF2-40B4-BE49-F238E27FC236}">
                <a16:creationId xmlns:a16="http://schemas.microsoft.com/office/drawing/2014/main" id="{00000000-0008-0000-3000-00003E010000}"/>
              </a:ext>
            </a:extLst>
          </xdr:cNvPr>
          <xdr:cNvSpPr txBox="1">
            <a:spLocks noChangeArrowheads="1"/>
          </xdr:cNvSpPr>
        </xdr:nvSpPr>
        <xdr:spPr bwMode="auto">
          <a:xfrm>
            <a:off x="748" y="1064"/>
            <a:ext cx="20" cy="18"/>
          </a:xfrm>
          <a:prstGeom prst="rect">
            <a:avLst/>
          </a:prstGeom>
          <a:solidFill>
            <a:srgbClr val="00FF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a:t>
            </a:r>
          </a:p>
        </xdr:txBody>
      </xdr:sp>
      <xdr:sp macro="" textlink="">
        <xdr:nvSpPr>
          <xdr:cNvPr id="319" name="Text Box 512">
            <a:extLst>
              <a:ext uri="{FF2B5EF4-FFF2-40B4-BE49-F238E27FC236}">
                <a16:creationId xmlns:a16="http://schemas.microsoft.com/office/drawing/2014/main" id="{00000000-0008-0000-3000-00003F010000}"/>
              </a:ext>
            </a:extLst>
          </xdr:cNvPr>
          <xdr:cNvSpPr txBox="1">
            <a:spLocks noChangeArrowheads="1"/>
          </xdr:cNvSpPr>
        </xdr:nvSpPr>
        <xdr:spPr bwMode="auto">
          <a:xfrm>
            <a:off x="771" y="1068"/>
            <a:ext cx="65" cy="1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 Cumple</a:t>
            </a:r>
          </a:p>
        </xdr:txBody>
      </xdr:sp>
      <xdr:sp macro="" textlink="">
        <xdr:nvSpPr>
          <xdr:cNvPr id="320" name="Text Box 513">
            <a:extLst>
              <a:ext uri="{FF2B5EF4-FFF2-40B4-BE49-F238E27FC236}">
                <a16:creationId xmlns:a16="http://schemas.microsoft.com/office/drawing/2014/main" id="{00000000-0008-0000-3000-000040010000}"/>
              </a:ext>
            </a:extLst>
          </xdr:cNvPr>
          <xdr:cNvSpPr txBox="1">
            <a:spLocks noChangeArrowheads="1"/>
          </xdr:cNvSpPr>
        </xdr:nvSpPr>
        <xdr:spPr bwMode="auto">
          <a:xfrm>
            <a:off x="839" y="1064"/>
            <a:ext cx="29" cy="18"/>
          </a:xfrm>
          <a:prstGeom prst="rect">
            <a:avLst/>
          </a:prstGeom>
          <a:solidFill>
            <a:srgbClr val="FFFF99"/>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1000" b="1" i="0" u="none" strike="noStrike" baseline="0">
                <a:solidFill>
                  <a:srgbClr val="000000"/>
                </a:solidFill>
                <a:latin typeface="Arial"/>
                <a:cs typeface="Arial"/>
              </a:rPr>
              <a:t>cp-</a:t>
            </a:r>
          </a:p>
        </xdr:txBody>
      </xdr:sp>
      <xdr:sp macro="" textlink="">
        <xdr:nvSpPr>
          <xdr:cNvPr id="321" name="Text Box 514">
            <a:extLst>
              <a:ext uri="{FF2B5EF4-FFF2-40B4-BE49-F238E27FC236}">
                <a16:creationId xmlns:a16="http://schemas.microsoft.com/office/drawing/2014/main" id="{00000000-0008-0000-3000-000041010000}"/>
              </a:ext>
            </a:extLst>
          </xdr:cNvPr>
          <xdr:cNvSpPr txBox="1">
            <a:spLocks noChangeArrowheads="1"/>
          </xdr:cNvSpPr>
        </xdr:nvSpPr>
        <xdr:spPr bwMode="auto">
          <a:xfrm>
            <a:off x="870" y="1067"/>
            <a:ext cx="87" cy="1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Cumple Parcialmente</a:t>
            </a:r>
          </a:p>
        </xdr:txBody>
      </xdr:sp>
      <xdr:sp macro="" textlink="">
        <xdr:nvSpPr>
          <xdr:cNvPr id="322" name="Text Box 515">
            <a:extLst>
              <a:ext uri="{FF2B5EF4-FFF2-40B4-BE49-F238E27FC236}">
                <a16:creationId xmlns:a16="http://schemas.microsoft.com/office/drawing/2014/main" id="{00000000-0008-0000-3000-000042010000}"/>
              </a:ext>
            </a:extLst>
          </xdr:cNvPr>
          <xdr:cNvSpPr txBox="1">
            <a:spLocks noChangeArrowheads="1"/>
          </xdr:cNvSpPr>
        </xdr:nvSpPr>
        <xdr:spPr bwMode="auto">
          <a:xfrm>
            <a:off x="967" y="1064"/>
            <a:ext cx="24" cy="18"/>
          </a:xfrm>
          <a:prstGeom prst="rect">
            <a:avLst/>
          </a:prstGeom>
          <a:solidFill>
            <a:srgbClr val="FF6600"/>
          </a:solidFill>
          <a:ln w="9525">
            <a:solidFill>
              <a:srgbClr val="000000"/>
            </a:solidFill>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IC+</a:t>
            </a:r>
          </a:p>
        </xdr:txBody>
      </xdr:sp>
      <xdr:sp macro="" textlink="">
        <xdr:nvSpPr>
          <xdr:cNvPr id="323" name="Text Box 516">
            <a:extLst>
              <a:ext uri="{FF2B5EF4-FFF2-40B4-BE49-F238E27FC236}">
                <a16:creationId xmlns:a16="http://schemas.microsoft.com/office/drawing/2014/main" id="{00000000-0008-0000-3000-000043010000}"/>
              </a:ext>
            </a:extLst>
          </xdr:cNvPr>
          <xdr:cNvSpPr txBox="1">
            <a:spLocks noChangeArrowheads="1"/>
          </xdr:cNvSpPr>
        </xdr:nvSpPr>
        <xdr:spPr bwMode="auto">
          <a:xfrm>
            <a:off x="996" y="1068"/>
            <a:ext cx="48" cy="1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s-CO" sz="700" b="0" i="0" u="none" strike="noStrike" baseline="0">
                <a:solidFill>
                  <a:srgbClr val="000000"/>
                </a:solidFill>
                <a:latin typeface="Arial"/>
                <a:cs typeface="Arial"/>
              </a:rPr>
              <a:t>Incumple</a:t>
            </a:r>
          </a:p>
        </xdr:txBody>
      </xdr:sp>
    </xdr:grpSp>
    <xdr:clientData/>
  </xdr:twoCellAnchor>
  <xdr:twoCellAnchor>
    <xdr:from>
      <xdr:col>1</xdr:col>
      <xdr:colOff>204105</xdr:colOff>
      <xdr:row>1</xdr:row>
      <xdr:rowOff>163284</xdr:rowOff>
    </xdr:from>
    <xdr:to>
      <xdr:col>4</xdr:col>
      <xdr:colOff>277583</xdr:colOff>
      <xdr:row>2</xdr:row>
      <xdr:rowOff>444958</xdr:rowOff>
    </xdr:to>
    <xdr:grpSp>
      <xdr:nvGrpSpPr>
        <xdr:cNvPr id="327" name="326 Grupo">
          <a:extLst>
            <a:ext uri="{FF2B5EF4-FFF2-40B4-BE49-F238E27FC236}">
              <a16:creationId xmlns:a16="http://schemas.microsoft.com/office/drawing/2014/main" id="{00000000-0008-0000-3000-000047010000}"/>
            </a:ext>
          </a:extLst>
        </xdr:cNvPr>
        <xdr:cNvGrpSpPr/>
      </xdr:nvGrpSpPr>
      <xdr:grpSpPr>
        <a:xfrm>
          <a:off x="604155" y="334734"/>
          <a:ext cx="1273628" cy="1053199"/>
          <a:chOff x="428625" y="417430"/>
          <a:chExt cx="1257300" cy="982746"/>
        </a:xfrm>
      </xdr:grpSpPr>
      <xdr:pic>
        <xdr:nvPicPr>
          <xdr:cNvPr id="328" name="Picture 3">
            <a:extLst>
              <a:ext uri="{FF2B5EF4-FFF2-40B4-BE49-F238E27FC236}">
                <a16:creationId xmlns:a16="http://schemas.microsoft.com/office/drawing/2014/main" id="{00000000-0008-0000-3000-00004801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329" name="328 CuadroTexto">
            <a:extLst>
              <a:ext uri="{FF2B5EF4-FFF2-40B4-BE49-F238E27FC236}">
                <a16:creationId xmlns:a16="http://schemas.microsoft.com/office/drawing/2014/main" id="{00000000-0008-0000-3000-00004901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47.xml><?xml version="1.0" encoding="utf-8"?>
<xdr:wsDr xmlns:xdr="http://schemas.openxmlformats.org/drawingml/2006/spreadsheetDrawing" xmlns:a="http://schemas.openxmlformats.org/drawingml/2006/main">
  <xdr:twoCellAnchor>
    <xdr:from>
      <xdr:col>1</xdr:col>
      <xdr:colOff>448240</xdr:colOff>
      <xdr:row>1</xdr:row>
      <xdr:rowOff>134468</xdr:rowOff>
    </xdr:from>
    <xdr:to>
      <xdr:col>1</xdr:col>
      <xdr:colOff>1705540</xdr:colOff>
      <xdr:row>4</xdr:row>
      <xdr:rowOff>138396</xdr:rowOff>
    </xdr:to>
    <xdr:grpSp>
      <xdr:nvGrpSpPr>
        <xdr:cNvPr id="5" name="4 Grupo">
          <a:extLst>
            <a:ext uri="{FF2B5EF4-FFF2-40B4-BE49-F238E27FC236}">
              <a16:creationId xmlns:a16="http://schemas.microsoft.com/office/drawing/2014/main" id="{00000000-0008-0000-3100-000005000000}"/>
            </a:ext>
          </a:extLst>
        </xdr:cNvPr>
        <xdr:cNvGrpSpPr/>
      </xdr:nvGrpSpPr>
      <xdr:grpSpPr>
        <a:xfrm>
          <a:off x="591115" y="305918"/>
          <a:ext cx="1257300" cy="1042153"/>
          <a:chOff x="428625" y="417430"/>
          <a:chExt cx="1257300" cy="982746"/>
        </a:xfrm>
      </xdr:grpSpPr>
      <xdr:pic>
        <xdr:nvPicPr>
          <xdr:cNvPr id="6" name="Picture 3">
            <a:extLst>
              <a:ext uri="{FF2B5EF4-FFF2-40B4-BE49-F238E27FC236}">
                <a16:creationId xmlns:a16="http://schemas.microsoft.com/office/drawing/2014/main" id="{00000000-0008-0000-31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1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48.xml><?xml version="1.0" encoding="utf-8"?>
<xdr:wsDr xmlns:xdr="http://schemas.openxmlformats.org/drawingml/2006/spreadsheetDrawing" xmlns:a="http://schemas.openxmlformats.org/drawingml/2006/main">
  <xdr:twoCellAnchor>
    <xdr:from>
      <xdr:col>1</xdr:col>
      <xdr:colOff>323850</xdr:colOff>
      <xdr:row>1</xdr:row>
      <xdr:rowOff>104775</xdr:rowOff>
    </xdr:from>
    <xdr:to>
      <xdr:col>1</xdr:col>
      <xdr:colOff>1581150</xdr:colOff>
      <xdr:row>4</xdr:row>
      <xdr:rowOff>123831</xdr:rowOff>
    </xdr:to>
    <xdr:grpSp>
      <xdr:nvGrpSpPr>
        <xdr:cNvPr id="5" name="4 Grupo">
          <a:extLst>
            <a:ext uri="{FF2B5EF4-FFF2-40B4-BE49-F238E27FC236}">
              <a16:creationId xmlns:a16="http://schemas.microsoft.com/office/drawing/2014/main" id="{00000000-0008-0000-3200-000005000000}"/>
            </a:ext>
          </a:extLst>
        </xdr:cNvPr>
        <xdr:cNvGrpSpPr/>
      </xdr:nvGrpSpPr>
      <xdr:grpSpPr>
        <a:xfrm>
          <a:off x="495300" y="276225"/>
          <a:ext cx="1257300" cy="1057281"/>
          <a:chOff x="428625" y="417430"/>
          <a:chExt cx="1257300" cy="982746"/>
        </a:xfrm>
      </xdr:grpSpPr>
      <xdr:pic>
        <xdr:nvPicPr>
          <xdr:cNvPr id="6" name="Picture 3">
            <a:extLst>
              <a:ext uri="{FF2B5EF4-FFF2-40B4-BE49-F238E27FC236}">
                <a16:creationId xmlns:a16="http://schemas.microsoft.com/office/drawing/2014/main" id="{00000000-0008-0000-32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2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49.xml><?xml version="1.0" encoding="utf-8"?>
<xdr:wsDr xmlns:xdr="http://schemas.openxmlformats.org/drawingml/2006/spreadsheetDrawing" xmlns:a="http://schemas.openxmlformats.org/drawingml/2006/main">
  <xdr:twoCellAnchor>
    <xdr:from>
      <xdr:col>1</xdr:col>
      <xdr:colOff>476250</xdr:colOff>
      <xdr:row>1</xdr:row>
      <xdr:rowOff>133350</xdr:rowOff>
    </xdr:from>
    <xdr:to>
      <xdr:col>1</xdr:col>
      <xdr:colOff>1733550</xdr:colOff>
      <xdr:row>3</xdr:row>
      <xdr:rowOff>371481</xdr:rowOff>
    </xdr:to>
    <xdr:grpSp>
      <xdr:nvGrpSpPr>
        <xdr:cNvPr id="5" name="4 Grupo">
          <a:extLst>
            <a:ext uri="{FF2B5EF4-FFF2-40B4-BE49-F238E27FC236}">
              <a16:creationId xmlns:a16="http://schemas.microsoft.com/office/drawing/2014/main" id="{00000000-0008-0000-3300-000005000000}"/>
            </a:ext>
          </a:extLst>
        </xdr:cNvPr>
        <xdr:cNvGrpSpPr/>
      </xdr:nvGrpSpPr>
      <xdr:grpSpPr>
        <a:xfrm>
          <a:off x="647700" y="304800"/>
          <a:ext cx="1257300" cy="1057281"/>
          <a:chOff x="428625" y="417430"/>
          <a:chExt cx="1257300" cy="982746"/>
        </a:xfrm>
      </xdr:grpSpPr>
      <xdr:pic>
        <xdr:nvPicPr>
          <xdr:cNvPr id="6" name="Picture 3">
            <a:extLst>
              <a:ext uri="{FF2B5EF4-FFF2-40B4-BE49-F238E27FC236}">
                <a16:creationId xmlns:a16="http://schemas.microsoft.com/office/drawing/2014/main" id="{00000000-0008-0000-33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3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0.xml><?xml version="1.0" encoding="utf-8"?>
<xdr:wsDr xmlns:xdr="http://schemas.openxmlformats.org/drawingml/2006/spreadsheetDrawing" xmlns:a="http://schemas.openxmlformats.org/drawingml/2006/main">
  <xdr:twoCellAnchor>
    <xdr:from>
      <xdr:col>1</xdr:col>
      <xdr:colOff>361950</xdr:colOff>
      <xdr:row>1</xdr:row>
      <xdr:rowOff>95250</xdr:rowOff>
    </xdr:from>
    <xdr:to>
      <xdr:col>1</xdr:col>
      <xdr:colOff>1619250</xdr:colOff>
      <xdr:row>4</xdr:row>
      <xdr:rowOff>114306</xdr:rowOff>
    </xdr:to>
    <xdr:grpSp>
      <xdr:nvGrpSpPr>
        <xdr:cNvPr id="5" name="4 Grupo">
          <a:extLst>
            <a:ext uri="{FF2B5EF4-FFF2-40B4-BE49-F238E27FC236}">
              <a16:creationId xmlns:a16="http://schemas.microsoft.com/office/drawing/2014/main" id="{00000000-0008-0000-3400-000005000000}"/>
            </a:ext>
          </a:extLst>
        </xdr:cNvPr>
        <xdr:cNvGrpSpPr/>
      </xdr:nvGrpSpPr>
      <xdr:grpSpPr>
        <a:xfrm>
          <a:off x="504825" y="276225"/>
          <a:ext cx="1257300" cy="1057281"/>
          <a:chOff x="428625" y="417430"/>
          <a:chExt cx="1257300" cy="982746"/>
        </a:xfrm>
      </xdr:grpSpPr>
      <xdr:pic>
        <xdr:nvPicPr>
          <xdr:cNvPr id="6" name="Picture 3">
            <a:extLst>
              <a:ext uri="{FF2B5EF4-FFF2-40B4-BE49-F238E27FC236}">
                <a16:creationId xmlns:a16="http://schemas.microsoft.com/office/drawing/2014/main" id="{00000000-0008-0000-3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4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1.xml><?xml version="1.0" encoding="utf-8"?>
<xdr:wsDr xmlns:xdr="http://schemas.openxmlformats.org/drawingml/2006/spreadsheetDrawing" xmlns:a="http://schemas.openxmlformats.org/drawingml/2006/main">
  <xdr:twoCellAnchor>
    <xdr:from>
      <xdr:col>1</xdr:col>
      <xdr:colOff>470652</xdr:colOff>
      <xdr:row>1</xdr:row>
      <xdr:rowOff>100853</xdr:rowOff>
    </xdr:from>
    <xdr:to>
      <xdr:col>1</xdr:col>
      <xdr:colOff>1727952</xdr:colOff>
      <xdr:row>7</xdr:row>
      <xdr:rowOff>82369</xdr:rowOff>
    </xdr:to>
    <xdr:grpSp>
      <xdr:nvGrpSpPr>
        <xdr:cNvPr id="8" name="7 Grupo">
          <a:extLst>
            <a:ext uri="{FF2B5EF4-FFF2-40B4-BE49-F238E27FC236}">
              <a16:creationId xmlns:a16="http://schemas.microsoft.com/office/drawing/2014/main" id="{00000000-0008-0000-3500-000008000000}"/>
            </a:ext>
          </a:extLst>
        </xdr:cNvPr>
        <xdr:cNvGrpSpPr/>
      </xdr:nvGrpSpPr>
      <xdr:grpSpPr>
        <a:xfrm>
          <a:off x="642102" y="272303"/>
          <a:ext cx="1257300" cy="1067366"/>
          <a:chOff x="428625" y="417430"/>
          <a:chExt cx="1257300" cy="982746"/>
        </a:xfrm>
      </xdr:grpSpPr>
      <xdr:pic>
        <xdr:nvPicPr>
          <xdr:cNvPr id="9" name="Picture 3">
            <a:extLst>
              <a:ext uri="{FF2B5EF4-FFF2-40B4-BE49-F238E27FC236}">
                <a16:creationId xmlns:a16="http://schemas.microsoft.com/office/drawing/2014/main" id="{00000000-0008-0000-35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10" name="9 CuadroTexto">
            <a:extLst>
              <a:ext uri="{FF2B5EF4-FFF2-40B4-BE49-F238E27FC236}">
                <a16:creationId xmlns:a16="http://schemas.microsoft.com/office/drawing/2014/main" id="{00000000-0008-0000-3500-00000A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2.xml><?xml version="1.0" encoding="utf-8"?>
<xdr:wsDr xmlns:xdr="http://schemas.openxmlformats.org/drawingml/2006/spreadsheetDrawing" xmlns:a="http://schemas.openxmlformats.org/drawingml/2006/main">
  <xdr:twoCellAnchor>
    <xdr:from>
      <xdr:col>1</xdr:col>
      <xdr:colOff>493064</xdr:colOff>
      <xdr:row>1</xdr:row>
      <xdr:rowOff>123262</xdr:rowOff>
    </xdr:from>
    <xdr:to>
      <xdr:col>1</xdr:col>
      <xdr:colOff>1750364</xdr:colOff>
      <xdr:row>4</xdr:row>
      <xdr:rowOff>127190</xdr:rowOff>
    </xdr:to>
    <xdr:grpSp>
      <xdr:nvGrpSpPr>
        <xdr:cNvPr id="5" name="4 Grupo">
          <a:extLst>
            <a:ext uri="{FF2B5EF4-FFF2-40B4-BE49-F238E27FC236}">
              <a16:creationId xmlns:a16="http://schemas.microsoft.com/office/drawing/2014/main" id="{00000000-0008-0000-3600-000005000000}"/>
            </a:ext>
          </a:extLst>
        </xdr:cNvPr>
        <xdr:cNvGrpSpPr/>
      </xdr:nvGrpSpPr>
      <xdr:grpSpPr>
        <a:xfrm>
          <a:off x="635939" y="294712"/>
          <a:ext cx="1257300" cy="1042153"/>
          <a:chOff x="428625" y="417430"/>
          <a:chExt cx="1257300" cy="982746"/>
        </a:xfrm>
      </xdr:grpSpPr>
      <xdr:pic>
        <xdr:nvPicPr>
          <xdr:cNvPr id="6" name="Picture 3">
            <a:extLst>
              <a:ext uri="{FF2B5EF4-FFF2-40B4-BE49-F238E27FC236}">
                <a16:creationId xmlns:a16="http://schemas.microsoft.com/office/drawing/2014/main" id="{00000000-0008-0000-36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6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3.xml><?xml version="1.0" encoding="utf-8"?>
<xdr:wsDr xmlns:xdr="http://schemas.openxmlformats.org/drawingml/2006/spreadsheetDrawing" xmlns:a="http://schemas.openxmlformats.org/drawingml/2006/main">
  <xdr:twoCellAnchor>
    <xdr:from>
      <xdr:col>1</xdr:col>
      <xdr:colOff>347382</xdr:colOff>
      <xdr:row>1</xdr:row>
      <xdr:rowOff>134471</xdr:rowOff>
    </xdr:from>
    <xdr:to>
      <xdr:col>1</xdr:col>
      <xdr:colOff>1604682</xdr:colOff>
      <xdr:row>4</xdr:row>
      <xdr:rowOff>138399</xdr:rowOff>
    </xdr:to>
    <xdr:grpSp>
      <xdr:nvGrpSpPr>
        <xdr:cNvPr id="5" name="4 Grupo">
          <a:extLst>
            <a:ext uri="{FF2B5EF4-FFF2-40B4-BE49-F238E27FC236}">
              <a16:creationId xmlns:a16="http://schemas.microsoft.com/office/drawing/2014/main" id="{00000000-0008-0000-3700-000005000000}"/>
            </a:ext>
          </a:extLst>
        </xdr:cNvPr>
        <xdr:cNvGrpSpPr/>
      </xdr:nvGrpSpPr>
      <xdr:grpSpPr>
        <a:xfrm>
          <a:off x="518832" y="305921"/>
          <a:ext cx="1257300" cy="1042153"/>
          <a:chOff x="428625" y="417430"/>
          <a:chExt cx="1257300" cy="982746"/>
        </a:xfrm>
      </xdr:grpSpPr>
      <xdr:pic>
        <xdr:nvPicPr>
          <xdr:cNvPr id="6" name="Picture 3">
            <a:extLst>
              <a:ext uri="{FF2B5EF4-FFF2-40B4-BE49-F238E27FC236}">
                <a16:creationId xmlns:a16="http://schemas.microsoft.com/office/drawing/2014/main" id="{00000000-0008-0000-37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7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4.xml><?xml version="1.0" encoding="utf-8"?>
<xdr:wsDr xmlns:xdr="http://schemas.openxmlformats.org/drawingml/2006/spreadsheetDrawing" xmlns:a="http://schemas.openxmlformats.org/drawingml/2006/main">
  <xdr:twoCellAnchor>
    <xdr:from>
      <xdr:col>1</xdr:col>
      <xdr:colOff>485775</xdr:colOff>
      <xdr:row>1</xdr:row>
      <xdr:rowOff>152400</xdr:rowOff>
    </xdr:from>
    <xdr:to>
      <xdr:col>1</xdr:col>
      <xdr:colOff>1743075</xdr:colOff>
      <xdr:row>3</xdr:row>
      <xdr:rowOff>390531</xdr:rowOff>
    </xdr:to>
    <xdr:grpSp>
      <xdr:nvGrpSpPr>
        <xdr:cNvPr id="5" name="4 Grupo">
          <a:extLst>
            <a:ext uri="{FF2B5EF4-FFF2-40B4-BE49-F238E27FC236}">
              <a16:creationId xmlns:a16="http://schemas.microsoft.com/office/drawing/2014/main" id="{00000000-0008-0000-3800-000005000000}"/>
            </a:ext>
          </a:extLst>
        </xdr:cNvPr>
        <xdr:cNvGrpSpPr/>
      </xdr:nvGrpSpPr>
      <xdr:grpSpPr>
        <a:xfrm>
          <a:off x="657225" y="323850"/>
          <a:ext cx="1257300" cy="1057281"/>
          <a:chOff x="428625" y="417430"/>
          <a:chExt cx="1257300" cy="982746"/>
        </a:xfrm>
      </xdr:grpSpPr>
      <xdr:pic>
        <xdr:nvPicPr>
          <xdr:cNvPr id="6" name="Picture 3">
            <a:extLst>
              <a:ext uri="{FF2B5EF4-FFF2-40B4-BE49-F238E27FC236}">
                <a16:creationId xmlns:a16="http://schemas.microsoft.com/office/drawing/2014/main" id="{00000000-0008-0000-38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8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5.xml><?xml version="1.0" encoding="utf-8"?>
<xdr:wsDr xmlns:xdr="http://schemas.openxmlformats.org/drawingml/2006/spreadsheetDrawing" xmlns:a="http://schemas.openxmlformats.org/drawingml/2006/main">
  <xdr:twoCellAnchor>
    <xdr:from>
      <xdr:col>1</xdr:col>
      <xdr:colOff>324974</xdr:colOff>
      <xdr:row>1</xdr:row>
      <xdr:rowOff>134468</xdr:rowOff>
    </xdr:from>
    <xdr:to>
      <xdr:col>1</xdr:col>
      <xdr:colOff>1582274</xdr:colOff>
      <xdr:row>4</xdr:row>
      <xdr:rowOff>138396</xdr:rowOff>
    </xdr:to>
    <xdr:grpSp>
      <xdr:nvGrpSpPr>
        <xdr:cNvPr id="5" name="4 Grupo">
          <a:extLst>
            <a:ext uri="{FF2B5EF4-FFF2-40B4-BE49-F238E27FC236}">
              <a16:creationId xmlns:a16="http://schemas.microsoft.com/office/drawing/2014/main" id="{00000000-0008-0000-3900-000005000000}"/>
            </a:ext>
          </a:extLst>
        </xdr:cNvPr>
        <xdr:cNvGrpSpPr/>
      </xdr:nvGrpSpPr>
      <xdr:grpSpPr>
        <a:xfrm>
          <a:off x="467849" y="315443"/>
          <a:ext cx="1257300" cy="1042153"/>
          <a:chOff x="428625" y="417430"/>
          <a:chExt cx="1257300" cy="982746"/>
        </a:xfrm>
      </xdr:grpSpPr>
      <xdr:pic>
        <xdr:nvPicPr>
          <xdr:cNvPr id="6" name="Picture 3">
            <a:extLst>
              <a:ext uri="{FF2B5EF4-FFF2-40B4-BE49-F238E27FC236}">
                <a16:creationId xmlns:a16="http://schemas.microsoft.com/office/drawing/2014/main" id="{00000000-0008-0000-39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9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6.xml><?xml version="1.0" encoding="utf-8"?>
<xdr:wsDr xmlns:xdr="http://schemas.openxmlformats.org/drawingml/2006/spreadsheetDrawing" xmlns:a="http://schemas.openxmlformats.org/drawingml/2006/main">
  <xdr:twoCellAnchor>
    <xdr:from>
      <xdr:col>1</xdr:col>
      <xdr:colOff>504270</xdr:colOff>
      <xdr:row>1</xdr:row>
      <xdr:rowOff>123265</xdr:rowOff>
    </xdr:from>
    <xdr:to>
      <xdr:col>1</xdr:col>
      <xdr:colOff>1761570</xdr:colOff>
      <xdr:row>7</xdr:row>
      <xdr:rowOff>82369</xdr:rowOff>
    </xdr:to>
    <xdr:grpSp>
      <xdr:nvGrpSpPr>
        <xdr:cNvPr id="8" name="7 Grupo">
          <a:extLst>
            <a:ext uri="{FF2B5EF4-FFF2-40B4-BE49-F238E27FC236}">
              <a16:creationId xmlns:a16="http://schemas.microsoft.com/office/drawing/2014/main" id="{00000000-0008-0000-3A00-000008000000}"/>
            </a:ext>
          </a:extLst>
        </xdr:cNvPr>
        <xdr:cNvGrpSpPr/>
      </xdr:nvGrpSpPr>
      <xdr:grpSpPr>
        <a:xfrm>
          <a:off x="675720" y="294715"/>
          <a:ext cx="1257300" cy="1083054"/>
          <a:chOff x="428625" y="417430"/>
          <a:chExt cx="1257300" cy="982746"/>
        </a:xfrm>
      </xdr:grpSpPr>
      <xdr:pic>
        <xdr:nvPicPr>
          <xdr:cNvPr id="9" name="Picture 3">
            <a:extLst>
              <a:ext uri="{FF2B5EF4-FFF2-40B4-BE49-F238E27FC236}">
                <a16:creationId xmlns:a16="http://schemas.microsoft.com/office/drawing/2014/main" id="{00000000-0008-0000-3A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10" name="9 CuadroTexto">
            <a:extLst>
              <a:ext uri="{FF2B5EF4-FFF2-40B4-BE49-F238E27FC236}">
                <a16:creationId xmlns:a16="http://schemas.microsoft.com/office/drawing/2014/main" id="{00000000-0008-0000-3A00-00000A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7.xml><?xml version="1.0" encoding="utf-8"?>
<xdr:wsDr xmlns:xdr="http://schemas.openxmlformats.org/drawingml/2006/spreadsheetDrawing" xmlns:a="http://schemas.openxmlformats.org/drawingml/2006/main">
  <xdr:twoCellAnchor>
    <xdr:from>
      <xdr:col>1</xdr:col>
      <xdr:colOff>414617</xdr:colOff>
      <xdr:row>1</xdr:row>
      <xdr:rowOff>123265</xdr:rowOff>
    </xdr:from>
    <xdr:to>
      <xdr:col>1</xdr:col>
      <xdr:colOff>1671917</xdr:colOff>
      <xdr:row>4</xdr:row>
      <xdr:rowOff>127193</xdr:rowOff>
    </xdr:to>
    <xdr:grpSp>
      <xdr:nvGrpSpPr>
        <xdr:cNvPr id="5" name="4 Grupo">
          <a:extLst>
            <a:ext uri="{FF2B5EF4-FFF2-40B4-BE49-F238E27FC236}">
              <a16:creationId xmlns:a16="http://schemas.microsoft.com/office/drawing/2014/main" id="{00000000-0008-0000-3B00-000005000000}"/>
            </a:ext>
          </a:extLst>
        </xdr:cNvPr>
        <xdr:cNvGrpSpPr/>
      </xdr:nvGrpSpPr>
      <xdr:grpSpPr>
        <a:xfrm>
          <a:off x="557492" y="294715"/>
          <a:ext cx="1257300" cy="1042153"/>
          <a:chOff x="428625" y="417430"/>
          <a:chExt cx="1257300" cy="982746"/>
        </a:xfrm>
      </xdr:grpSpPr>
      <xdr:pic>
        <xdr:nvPicPr>
          <xdr:cNvPr id="6" name="Picture 3">
            <a:extLst>
              <a:ext uri="{FF2B5EF4-FFF2-40B4-BE49-F238E27FC236}">
                <a16:creationId xmlns:a16="http://schemas.microsoft.com/office/drawing/2014/main" id="{00000000-0008-0000-3B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B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8.xml><?xml version="1.0" encoding="utf-8"?>
<xdr:wsDr xmlns:xdr="http://schemas.openxmlformats.org/drawingml/2006/spreadsheetDrawing" xmlns:a="http://schemas.openxmlformats.org/drawingml/2006/main">
  <xdr:twoCellAnchor>
    <xdr:from>
      <xdr:col>1</xdr:col>
      <xdr:colOff>313768</xdr:colOff>
      <xdr:row>1</xdr:row>
      <xdr:rowOff>145674</xdr:rowOff>
    </xdr:from>
    <xdr:to>
      <xdr:col>1</xdr:col>
      <xdr:colOff>1571068</xdr:colOff>
      <xdr:row>4</xdr:row>
      <xdr:rowOff>149602</xdr:rowOff>
    </xdr:to>
    <xdr:grpSp>
      <xdr:nvGrpSpPr>
        <xdr:cNvPr id="5" name="4 Grupo">
          <a:extLst>
            <a:ext uri="{FF2B5EF4-FFF2-40B4-BE49-F238E27FC236}">
              <a16:creationId xmlns:a16="http://schemas.microsoft.com/office/drawing/2014/main" id="{00000000-0008-0000-3C00-000005000000}"/>
            </a:ext>
          </a:extLst>
        </xdr:cNvPr>
        <xdr:cNvGrpSpPr/>
      </xdr:nvGrpSpPr>
      <xdr:grpSpPr>
        <a:xfrm>
          <a:off x="485218" y="317124"/>
          <a:ext cx="1257300" cy="1042153"/>
          <a:chOff x="428625" y="417430"/>
          <a:chExt cx="1257300" cy="982746"/>
        </a:xfrm>
      </xdr:grpSpPr>
      <xdr:pic>
        <xdr:nvPicPr>
          <xdr:cNvPr id="6" name="Picture 3">
            <a:extLst>
              <a:ext uri="{FF2B5EF4-FFF2-40B4-BE49-F238E27FC236}">
                <a16:creationId xmlns:a16="http://schemas.microsoft.com/office/drawing/2014/main" id="{00000000-0008-0000-3C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C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59.xml><?xml version="1.0" encoding="utf-8"?>
<xdr:wsDr xmlns:xdr="http://schemas.openxmlformats.org/drawingml/2006/spreadsheetDrawing" xmlns:a="http://schemas.openxmlformats.org/drawingml/2006/main">
  <xdr:twoCellAnchor>
    <xdr:from>
      <xdr:col>1</xdr:col>
      <xdr:colOff>457200</xdr:colOff>
      <xdr:row>1</xdr:row>
      <xdr:rowOff>161925</xdr:rowOff>
    </xdr:from>
    <xdr:to>
      <xdr:col>1</xdr:col>
      <xdr:colOff>1714500</xdr:colOff>
      <xdr:row>3</xdr:row>
      <xdr:rowOff>400056</xdr:rowOff>
    </xdr:to>
    <xdr:grpSp>
      <xdr:nvGrpSpPr>
        <xdr:cNvPr id="5" name="4 Grupo">
          <a:extLst>
            <a:ext uri="{FF2B5EF4-FFF2-40B4-BE49-F238E27FC236}">
              <a16:creationId xmlns:a16="http://schemas.microsoft.com/office/drawing/2014/main" id="{00000000-0008-0000-3D00-000005000000}"/>
            </a:ext>
          </a:extLst>
        </xdr:cNvPr>
        <xdr:cNvGrpSpPr/>
      </xdr:nvGrpSpPr>
      <xdr:grpSpPr>
        <a:xfrm>
          <a:off x="628650" y="333375"/>
          <a:ext cx="1257300" cy="1057281"/>
          <a:chOff x="428625" y="417430"/>
          <a:chExt cx="1257300" cy="982746"/>
        </a:xfrm>
      </xdr:grpSpPr>
      <xdr:pic>
        <xdr:nvPicPr>
          <xdr:cNvPr id="6" name="Picture 3">
            <a:extLst>
              <a:ext uri="{FF2B5EF4-FFF2-40B4-BE49-F238E27FC236}">
                <a16:creationId xmlns:a16="http://schemas.microsoft.com/office/drawing/2014/main" id="{00000000-0008-0000-3D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D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60.xml><?xml version="1.0" encoding="utf-8"?>
<xdr:wsDr xmlns:xdr="http://schemas.openxmlformats.org/drawingml/2006/spreadsheetDrawing" xmlns:a="http://schemas.openxmlformats.org/drawingml/2006/main">
  <xdr:twoCellAnchor>
    <xdr:from>
      <xdr:col>1</xdr:col>
      <xdr:colOff>390525</xdr:colOff>
      <xdr:row>1</xdr:row>
      <xdr:rowOff>104775</xdr:rowOff>
    </xdr:from>
    <xdr:to>
      <xdr:col>1</xdr:col>
      <xdr:colOff>1647825</xdr:colOff>
      <xdr:row>4</xdr:row>
      <xdr:rowOff>123831</xdr:rowOff>
    </xdr:to>
    <xdr:grpSp>
      <xdr:nvGrpSpPr>
        <xdr:cNvPr id="5" name="4 Grupo">
          <a:extLst>
            <a:ext uri="{FF2B5EF4-FFF2-40B4-BE49-F238E27FC236}">
              <a16:creationId xmlns:a16="http://schemas.microsoft.com/office/drawing/2014/main" id="{00000000-0008-0000-3E00-000005000000}"/>
            </a:ext>
          </a:extLst>
        </xdr:cNvPr>
        <xdr:cNvGrpSpPr/>
      </xdr:nvGrpSpPr>
      <xdr:grpSpPr>
        <a:xfrm>
          <a:off x="533400" y="285750"/>
          <a:ext cx="1257300" cy="1057281"/>
          <a:chOff x="428625" y="417430"/>
          <a:chExt cx="1257300" cy="982746"/>
        </a:xfrm>
      </xdr:grpSpPr>
      <xdr:pic>
        <xdr:nvPicPr>
          <xdr:cNvPr id="6" name="Picture 3">
            <a:extLst>
              <a:ext uri="{FF2B5EF4-FFF2-40B4-BE49-F238E27FC236}">
                <a16:creationId xmlns:a16="http://schemas.microsoft.com/office/drawing/2014/main" id="{00000000-0008-0000-3E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3E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61.xml><?xml version="1.0" encoding="utf-8"?>
<xdr:wsDr xmlns:xdr="http://schemas.openxmlformats.org/drawingml/2006/spreadsheetDrawing" xmlns:a="http://schemas.openxmlformats.org/drawingml/2006/main">
  <xdr:twoCellAnchor>
    <xdr:from>
      <xdr:col>1</xdr:col>
      <xdr:colOff>425828</xdr:colOff>
      <xdr:row>1</xdr:row>
      <xdr:rowOff>134471</xdr:rowOff>
    </xdr:from>
    <xdr:to>
      <xdr:col>1</xdr:col>
      <xdr:colOff>1683128</xdr:colOff>
      <xdr:row>7</xdr:row>
      <xdr:rowOff>71164</xdr:rowOff>
    </xdr:to>
    <xdr:grpSp>
      <xdr:nvGrpSpPr>
        <xdr:cNvPr id="8" name="7 Grupo">
          <a:extLst>
            <a:ext uri="{FF2B5EF4-FFF2-40B4-BE49-F238E27FC236}">
              <a16:creationId xmlns:a16="http://schemas.microsoft.com/office/drawing/2014/main" id="{00000000-0008-0000-3F00-000008000000}"/>
            </a:ext>
          </a:extLst>
        </xdr:cNvPr>
        <xdr:cNvGrpSpPr/>
      </xdr:nvGrpSpPr>
      <xdr:grpSpPr>
        <a:xfrm>
          <a:off x="597278" y="305921"/>
          <a:ext cx="1257300" cy="1079693"/>
          <a:chOff x="428625" y="417430"/>
          <a:chExt cx="1257300" cy="982746"/>
        </a:xfrm>
      </xdr:grpSpPr>
      <xdr:pic>
        <xdr:nvPicPr>
          <xdr:cNvPr id="9" name="Picture 3">
            <a:extLst>
              <a:ext uri="{FF2B5EF4-FFF2-40B4-BE49-F238E27FC236}">
                <a16:creationId xmlns:a16="http://schemas.microsoft.com/office/drawing/2014/main" id="{00000000-0008-0000-3F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10" name="9 CuadroTexto">
            <a:extLst>
              <a:ext uri="{FF2B5EF4-FFF2-40B4-BE49-F238E27FC236}">
                <a16:creationId xmlns:a16="http://schemas.microsoft.com/office/drawing/2014/main" id="{00000000-0008-0000-3F00-00000A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62.xml><?xml version="1.0" encoding="utf-8"?>
<xdr:wsDr xmlns:xdr="http://schemas.openxmlformats.org/drawingml/2006/spreadsheetDrawing" xmlns:a="http://schemas.openxmlformats.org/drawingml/2006/main">
  <xdr:twoCellAnchor>
    <xdr:from>
      <xdr:col>1</xdr:col>
      <xdr:colOff>425823</xdr:colOff>
      <xdr:row>1</xdr:row>
      <xdr:rowOff>100853</xdr:rowOff>
    </xdr:from>
    <xdr:to>
      <xdr:col>1</xdr:col>
      <xdr:colOff>1683123</xdr:colOff>
      <xdr:row>4</xdr:row>
      <xdr:rowOff>104781</xdr:rowOff>
    </xdr:to>
    <xdr:grpSp>
      <xdr:nvGrpSpPr>
        <xdr:cNvPr id="5" name="4 Grupo">
          <a:extLst>
            <a:ext uri="{FF2B5EF4-FFF2-40B4-BE49-F238E27FC236}">
              <a16:creationId xmlns:a16="http://schemas.microsoft.com/office/drawing/2014/main" id="{00000000-0008-0000-4000-000005000000}"/>
            </a:ext>
          </a:extLst>
        </xdr:cNvPr>
        <xdr:cNvGrpSpPr/>
      </xdr:nvGrpSpPr>
      <xdr:grpSpPr>
        <a:xfrm>
          <a:off x="568698" y="272303"/>
          <a:ext cx="1257300" cy="1042153"/>
          <a:chOff x="428625" y="417430"/>
          <a:chExt cx="1257300" cy="982746"/>
        </a:xfrm>
      </xdr:grpSpPr>
      <xdr:pic>
        <xdr:nvPicPr>
          <xdr:cNvPr id="6" name="Picture 3">
            <a:extLst>
              <a:ext uri="{FF2B5EF4-FFF2-40B4-BE49-F238E27FC236}">
                <a16:creationId xmlns:a16="http://schemas.microsoft.com/office/drawing/2014/main" id="{00000000-0008-0000-4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40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63.xml><?xml version="1.0" encoding="utf-8"?>
<xdr:wsDr xmlns:xdr="http://schemas.openxmlformats.org/drawingml/2006/spreadsheetDrawing" xmlns:a="http://schemas.openxmlformats.org/drawingml/2006/main">
  <xdr:twoCellAnchor>
    <xdr:from>
      <xdr:col>1</xdr:col>
      <xdr:colOff>336176</xdr:colOff>
      <xdr:row>1</xdr:row>
      <xdr:rowOff>123265</xdr:rowOff>
    </xdr:from>
    <xdr:to>
      <xdr:col>1</xdr:col>
      <xdr:colOff>1593476</xdr:colOff>
      <xdr:row>4</xdr:row>
      <xdr:rowOff>127193</xdr:rowOff>
    </xdr:to>
    <xdr:grpSp>
      <xdr:nvGrpSpPr>
        <xdr:cNvPr id="5" name="4 Grupo">
          <a:extLst>
            <a:ext uri="{FF2B5EF4-FFF2-40B4-BE49-F238E27FC236}">
              <a16:creationId xmlns:a16="http://schemas.microsoft.com/office/drawing/2014/main" id="{00000000-0008-0000-4100-000005000000}"/>
            </a:ext>
          </a:extLst>
        </xdr:cNvPr>
        <xdr:cNvGrpSpPr/>
      </xdr:nvGrpSpPr>
      <xdr:grpSpPr>
        <a:xfrm>
          <a:off x="507626" y="294715"/>
          <a:ext cx="1257300" cy="1042153"/>
          <a:chOff x="428625" y="417430"/>
          <a:chExt cx="1257300" cy="982746"/>
        </a:xfrm>
      </xdr:grpSpPr>
      <xdr:pic>
        <xdr:nvPicPr>
          <xdr:cNvPr id="6" name="Picture 3">
            <a:extLst>
              <a:ext uri="{FF2B5EF4-FFF2-40B4-BE49-F238E27FC236}">
                <a16:creationId xmlns:a16="http://schemas.microsoft.com/office/drawing/2014/main" id="{00000000-0008-0000-41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41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64.xml><?xml version="1.0" encoding="utf-8"?>
<xdr:wsDr xmlns:xdr="http://schemas.openxmlformats.org/drawingml/2006/spreadsheetDrawing" xmlns:a="http://schemas.openxmlformats.org/drawingml/2006/main">
  <xdr:twoCellAnchor>
    <xdr:from>
      <xdr:col>1</xdr:col>
      <xdr:colOff>438150</xdr:colOff>
      <xdr:row>1</xdr:row>
      <xdr:rowOff>123825</xdr:rowOff>
    </xdr:from>
    <xdr:to>
      <xdr:col>1</xdr:col>
      <xdr:colOff>1695450</xdr:colOff>
      <xdr:row>3</xdr:row>
      <xdr:rowOff>361956</xdr:rowOff>
    </xdr:to>
    <xdr:grpSp>
      <xdr:nvGrpSpPr>
        <xdr:cNvPr id="5" name="4 Grupo">
          <a:extLst>
            <a:ext uri="{FF2B5EF4-FFF2-40B4-BE49-F238E27FC236}">
              <a16:creationId xmlns:a16="http://schemas.microsoft.com/office/drawing/2014/main" id="{00000000-0008-0000-4200-000005000000}"/>
            </a:ext>
          </a:extLst>
        </xdr:cNvPr>
        <xdr:cNvGrpSpPr/>
      </xdr:nvGrpSpPr>
      <xdr:grpSpPr>
        <a:xfrm>
          <a:off x="609600" y="295275"/>
          <a:ext cx="1257300" cy="1057281"/>
          <a:chOff x="428625" y="417430"/>
          <a:chExt cx="1257300" cy="982746"/>
        </a:xfrm>
      </xdr:grpSpPr>
      <xdr:pic>
        <xdr:nvPicPr>
          <xdr:cNvPr id="6" name="Picture 3">
            <a:extLst>
              <a:ext uri="{FF2B5EF4-FFF2-40B4-BE49-F238E27FC236}">
                <a16:creationId xmlns:a16="http://schemas.microsoft.com/office/drawing/2014/main" id="{00000000-0008-0000-42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42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65.xml><?xml version="1.0" encoding="utf-8"?>
<xdr:wsDr xmlns:xdr="http://schemas.openxmlformats.org/drawingml/2006/spreadsheetDrawing" xmlns:a="http://schemas.openxmlformats.org/drawingml/2006/main">
  <xdr:twoCellAnchor>
    <xdr:from>
      <xdr:col>1</xdr:col>
      <xdr:colOff>371475</xdr:colOff>
      <xdr:row>1</xdr:row>
      <xdr:rowOff>114300</xdr:rowOff>
    </xdr:from>
    <xdr:to>
      <xdr:col>1</xdr:col>
      <xdr:colOff>1628775</xdr:colOff>
      <xdr:row>4</xdr:row>
      <xdr:rowOff>133356</xdr:rowOff>
    </xdr:to>
    <xdr:grpSp>
      <xdr:nvGrpSpPr>
        <xdr:cNvPr id="5" name="4 Grupo">
          <a:extLst>
            <a:ext uri="{FF2B5EF4-FFF2-40B4-BE49-F238E27FC236}">
              <a16:creationId xmlns:a16="http://schemas.microsoft.com/office/drawing/2014/main" id="{00000000-0008-0000-4300-000005000000}"/>
            </a:ext>
          </a:extLst>
        </xdr:cNvPr>
        <xdr:cNvGrpSpPr/>
      </xdr:nvGrpSpPr>
      <xdr:grpSpPr>
        <a:xfrm>
          <a:off x="514350" y="295275"/>
          <a:ext cx="1257300" cy="1057281"/>
          <a:chOff x="428625" y="417430"/>
          <a:chExt cx="1257300" cy="982746"/>
        </a:xfrm>
      </xdr:grpSpPr>
      <xdr:pic>
        <xdr:nvPicPr>
          <xdr:cNvPr id="6" name="Picture 3">
            <a:extLst>
              <a:ext uri="{FF2B5EF4-FFF2-40B4-BE49-F238E27FC236}">
                <a16:creationId xmlns:a16="http://schemas.microsoft.com/office/drawing/2014/main" id="{00000000-0008-0000-43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43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drawings/drawing66.xml><?xml version="1.0" encoding="utf-8"?>
<xdr:wsDr xmlns:xdr="http://schemas.openxmlformats.org/drawingml/2006/spreadsheetDrawing" xmlns:a="http://schemas.openxmlformats.org/drawingml/2006/main">
  <xdr:twoCellAnchor>
    <xdr:from>
      <xdr:col>1</xdr:col>
      <xdr:colOff>414622</xdr:colOff>
      <xdr:row>1</xdr:row>
      <xdr:rowOff>134471</xdr:rowOff>
    </xdr:from>
    <xdr:to>
      <xdr:col>1</xdr:col>
      <xdr:colOff>1671922</xdr:colOff>
      <xdr:row>7</xdr:row>
      <xdr:rowOff>48752</xdr:rowOff>
    </xdr:to>
    <xdr:grpSp>
      <xdr:nvGrpSpPr>
        <xdr:cNvPr id="5" name="4 Grupo">
          <a:extLst>
            <a:ext uri="{FF2B5EF4-FFF2-40B4-BE49-F238E27FC236}">
              <a16:creationId xmlns:a16="http://schemas.microsoft.com/office/drawing/2014/main" id="{00000000-0008-0000-4400-000005000000}"/>
            </a:ext>
          </a:extLst>
        </xdr:cNvPr>
        <xdr:cNvGrpSpPr/>
      </xdr:nvGrpSpPr>
      <xdr:grpSpPr>
        <a:xfrm>
          <a:off x="586072" y="305921"/>
          <a:ext cx="1257300" cy="1085856"/>
          <a:chOff x="428625" y="417430"/>
          <a:chExt cx="1257300" cy="982746"/>
        </a:xfrm>
      </xdr:grpSpPr>
      <xdr:pic>
        <xdr:nvPicPr>
          <xdr:cNvPr id="6" name="Picture 3">
            <a:extLst>
              <a:ext uri="{FF2B5EF4-FFF2-40B4-BE49-F238E27FC236}">
                <a16:creationId xmlns:a16="http://schemas.microsoft.com/office/drawing/2014/main" id="{00000000-0008-0000-4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819149" y="417430"/>
            <a:ext cx="487649" cy="455568"/>
          </a:xfrm>
          <a:prstGeom prst="rect">
            <a:avLst/>
          </a:prstGeom>
          <a:noFill/>
          <a:ln w="9525">
            <a:noFill/>
            <a:miter lim="800000"/>
            <a:headEnd/>
            <a:tailEnd/>
          </a:ln>
        </xdr:spPr>
      </xdr:pic>
      <xdr:sp macro="" textlink="">
        <xdr:nvSpPr>
          <xdr:cNvPr id="7" name="6 CuadroTexto">
            <a:extLst>
              <a:ext uri="{FF2B5EF4-FFF2-40B4-BE49-F238E27FC236}">
                <a16:creationId xmlns:a16="http://schemas.microsoft.com/office/drawing/2014/main" id="{00000000-0008-0000-4400-000007000000}"/>
              </a:ext>
            </a:extLst>
          </xdr:cNvPr>
          <xdr:cNvSpPr txBox="1"/>
        </xdr:nvSpPr>
        <xdr:spPr>
          <a:xfrm>
            <a:off x="428625" y="877816"/>
            <a:ext cx="1257300" cy="522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es-CO" sz="800">
                <a:latin typeface="Arial Narrow" pitchFamily="34" charset="0"/>
              </a:rPr>
              <a:t>Libertad y Orden                    Ministerio de Ambiente y Desarrollo Sostenible República de Colombia</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MSOFFICE\Excel\SIACE\EXCEL\PPTO98\JAGUA\JAGUA1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VIVIENDAS\PRESUPUESTOS\BRANDON\APU%20%20BAS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IVIENDAS\PRESUPUESTOS\BRANDON\APU%20%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AFE\AFEDatabase%20v5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Gerencia%20Financiera\Mis%20documentos\Cuadros%20Sr.%20Oscar\Flujo-07-11%20(Operacion%20Calenturitas)-VALORACION.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AFE\Documents%20and%20Settings\RAUL%20ENDARA\My%20Documents\HLISA\LICITACI\1999\L-003-99\NEGOCIA\UNIT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FE\AFEDatabase%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AFE\Documents%20and%20Settings\Kacero\Configuraci&#243;n%20local\Archivos%20temporales%20de%20Internet\OLK61\Capex%20Cash%20Flow%20v3%2013Nov0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2PLANTA-5\Users\Desktop\Proyectos\8.%20Guachucal\PRESUPUESTO%20GUACHUCAL.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www.cordoba.gov.co/Documents%20and%20Settings/ENERCOL/Configuraci&#243;n%20local/Temp/QUARK%20UP/101-OFR/Cospique/formularios/ECOPETROL%20FORMULARIO%20DE%20OBRAS%20CIVILE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INF%20NOV-DIC_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G:\ZXPREPLIEGOS%20PUENTE%20ARMADA\PRESUP\ZPREPLIEGOS%20PUENTE%20ARMADA\OBRAS%20PUENTE%20ARMADA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FE\La%20Jagua%202009%20Budget.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2PLANTA-5\Users\Desktop\Gualmat&#225;n\PRESUPUESTO%20GUALMATAN%20V.2.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Users\Cristian\Desktop\PACK\SPT.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www.cordoba.gov.co/Mis%20documentos/CASA%20DE%20LA%20MUJER%20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FORMATOS_FCA/FORMATOS%20POA-FCA%20junio%2010.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FORMATOS_FCA\FORMATOS%20POA-FCA%20junio%2010.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Users\lfuentes\AppData\Local\Temp\Rar$DI00.215\Calenturitas%202009%20budget-Meeting%2011-28-0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FE\Documents%20and%20Settings\PTilston\Local%20Settings\Temporary%20Internet%20Files\OLK335\ARC_MINE%20PLANNING\BUDGET%202006\BUDGET%20OCT02\Base%20Datos%20C_Andes%20Bug06%20OCT03%20(version%20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Documents%20and%20Settings\Administrador\Configuraci&#243;n%20local\Archivos%20temporales%20de%20Internet\Content.IE5\EVZQXGNY\SISTEMA%20VIAL%20URBANO%20DEL%20RIO\ENTREGA\MEMORIAS\C&#225;lculored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AFE\Documents%20and%20Settings\Alfonso%20Lopez\Mis%20documentos\LA%20JAGUA\TEMPO\Alfonso\BUGJET_2005%20LJ%20REV%20ABRI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AFE\Documents%20and%20Settings\gespitia\Configuraci&#243;n%20local\Archivos%20temporales%20de%20Internet\OLK1E\PSM%20AFE%20Cost%20Control%2007-31-0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AFE\Documents%20and%20Settings\Administrator\Desktop\2180_CAl%20&amp;%20CDJ%20Equipment\XL\EcMod\Option%2040_EX3600_789_LaJag\2153_Model%20100_LJ%20LOM_Ecmod_ver0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AFE\DOCUME~1\jcampo\LOCALS~1\Temp\Temporary%20Directory%201%20for%202153_Cal_Model%202_ecmod_11_ver20%2023-July-07.zip\2153_Cal_Model%202_ecmod_11_ver20%2023-July-0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AFE\Documents%20and%20Settings\rschmidt.CDJPRO\Local%20Settings\Temporary%20Internet%20Files\OLK1B4\CDJ%20Prodeco%20rail%20access%20Feb06%20ver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AFE\Documents%20and%20Settings\lchait\My%20Documents\LC_CDrive\columbianupdate\Pincer180620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AFE\DBWKF\Budget%20and%20Finance\2008%20Budget\Models\20070930%20Prodeco%20Calenturitas%20Valuation%20Model%20v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AFE\Documents%20and%20Settings\CPhillips\Cerrejon\Models\Financial%20Model\Draft%208\Financial%20Model%20No%205%20-%2022MTPA-%20Rev%200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robles\Etapa%208B\Presup%20Robles%208B%20(sandov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Documents%20and%20Settings\lfuentes\Mis%20documentos\OBRAS%20CIVILES%20PRODECO%202004\mejoramiento%20y%20mantenimiento%20de%20vias\MANTENIMIENTO%20FUERZA%20TOTAL\Arreglo%20via%20LL-LJ.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Informacion%20Comercial_Sucre\Sincelejo\Cortijo%20-%20Sincelejo.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Users/jagarcia/AppData/Local/Microsoft/Windows/Temporary%20Internet%20Files/Content.Outlook/XLY3OH23/FORMATOS%20POA-FCA%20junio%2010.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jagarcia\AppData\Local\Microsoft\Windows\Temporary%20Internet%20Files\Content.Outlook\XLY3OH23\FORMATOS%20POA-FCA%20junio%2010.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AFE\TEMP\BUDGET%20FORM%20200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enrique\My%20Documents\geologia\costs%20and%20controls\Exploration%20Program%20Costs%20and%20meter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RESPALDO%2011%20DIC%202019/VARIOS/APUS%20Y%20PRESUPUESTO%20BATERIA%20SANITARIA%20AJUSTADO%20A%20DISE&#209;O%20HCO.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Gian%20Carlos\AppData\Local\Microsoft\Windows\Temporary%20Internet%20Files\Content.Outlook\KD237581\Estructura_APU_20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Capital%20Costs%20-%20154016B%20Mine%20Study%20Option%203A%20-%20DRAFT%20REVISED%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Paola\mis%20documentos\Mis%20documentos\PM%20EB&#201;JICO\alternativas\alcantarillado\1B\combinado\alternativa%201B%20alcantarillado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AFE\Data\Work\Excel\Coal\Anglo%20View\MS%20Base%20Case%20intercor%2012270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Users/jagarcia/AppData/Local/Microsoft/Windows/Temporary%20Internet%20Files/Content.Outlook/XLY3OH23/FORMATOS_FCA/FORMATOS%20POA-FCA%20junio%2010.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jagarcia\AppData\Local\Microsoft\Windows\Temporary%20Internet%20Files\Content.Outlook\XLY3OH23\FORMATOS_FCA\FORMATOS%20POA-FCA%20junio%2010.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2008%20Capital%20Budget%20v1%208-14-0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Informacion%20Comercial_Sucre\Sincelejo\Las%20Delicias%20-%20Sincelejo.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AFE\Documents%20and%20Settings\jcampo\Mis%20documentos\FINANCE\Models\Glencore%20Rail\Rail%20Model%20ver11%2024Mar0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Documents%20and%20Settings\pcastro\Mis%20documentos\PRESUPUESTO%20CAL%20A&#209;O%202006\PRESUPUESTO%202006%20VERSION_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697655D5\PROPUESTA%20ECOGESTAR%20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Users\Gian%20Carlos\Documents\Puente%20el%20Embrujo\Apus\Estructura_APU_201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E:\Users\JAHIR\Desktop\ESCRITORIO\CONTRATOS%20Y%20PROYECTOS\DR.%20RICARDO\MURO%20ARATOCA\PRE.%20MURO%20ARATOC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Users\carherrera\Desktop\GUIAS%20METODOLOGICAS%20EN%20AJUSTE\UNIDADES%20SANITARIAS\PROYECTO%20TIPO%20UNIDADES%20SANITARIAS\20%20unidades%20sanitarias\ANEXOS\ANEXO%2003%20-%20PRESUPUESTO\VILLA%20TAKOA\Presupuesto\APUS%20VILLA%20TAKO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2006\L-193-06%20DISE&#209;O%20Y%20FABRICACI&#211;N%20%20AMPLIACI&#211;N%20DE%20PLANTA%20-%20BUENAVENTURA%20INGS\Presupuesto\Rev0\Presupuesto%20L-193-06%20revC.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Users\Usuario\AppData\Local\Temp\Rar$DI05.444\APU%20-%20Inv..GRUPO%20I.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l-mas-rapido\salon\FICHAS%20Y%20PRESUPUESTO\Presupuesto%20casa%20comuna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Documents%20and%20Settings\jcampo\My%20Documents\FINANCE\Models\Equipment%20Selection\Newco%20scenario%20for%20mining%20equipment%20purchases%20v7.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Users\dell\AppData\Local\Temp\Rar$DIa0.128\AMVB%2009\Inf.%20Accidentalidad\ADMON\GRUPO5\PRESUP~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enrique\My%20Documents\geologia\costs%20and%20controls\Exploration%20Program%20Costs%20and%20meter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Macintosh%20HDUsers\darrenbowden\Data\Work%20OTML\2005_Budget\Model\Planning%20Model%20OTML%20Month%20CY05%20V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AFE\Documents%20and%20Settings\jcampo\Local%20Settings\Temporary%20Internet%20Files\OLK34\2297_Opt46_La%20Jag_MARC_Evaluation%20ver01-ADJUSTED%20SCHED.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AFE-MOER%20Register%20(27).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E:\LICITACI\BASE\PRESUPUESTO-BASE-2006%20(Guatemal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LICITACI\BASE\PRESUPUESTO-BASE-2005%20(peru).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2PLANTA-5\Users\6.%20OCAD%20PAZ\1.%20CONSACA%20CARIACO\1.%20DOC%20ENTREGA\1.%20EDITABLES\1.%20PRESUP%20Y%20ANEXOS\G306.%201.2.3.8.9%20PRESUPUESTO%20CONSACA.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AFE\Mining\Admin\Template%20Models\Blank%2027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AFE\Documents%20and%20Settings\Kacero\Configuraci&#243;n%20local\Archivos%20temporales%20de%20Internet\OLK61\MIGUE\Flujo%20de%20Caja%20-%20Compras\FLUJO%2022222.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orlando\PROPUESTA%20PUENTE%20BOLIVAR%20MURO%20EN%20CONCRET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Documents%20and%20Settings\afigueroa.CYT\Configuraci&#243;n%20local\Archivos%20temporales%20de%20Internet\Content.IE5\KD8PUB8J\ModPptoOperaEquiposVerEyC.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Mapeco\mapeco_vol1.mapeco_ltda\USUARIOS\Licita\SUBTEC\Licitaciones\INVIAS\2002\SCV%2001%20a%2060\Informaci&#243;n%20contrato\16\SCV-037-200203142002101159\SCV-037-Base-Girardot-Bogot&#225;-PR52-PR111.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MESING\Carlos%20(C)\00-2004\Frigosin&#250;\Bombeo-Frigosinu.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SECRETARIA%20DE%20PLANEACION%202014\PAVIMENTOS%20DPS\PAVIMENTO%20SAN%20LUIS%20JULIO2013\PRESUPUESTO%20VIA%20SAN%20LUIS%20JULIO%20-%20modificado.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portada%20nuev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Users\Harold\Documents\DEVIMED\DEVIMED%202008\REVISION%20NUEVOS%20PRECIOS\Users\Subtecnica.PROCOPAL\Documents\MVM\DEVIMED%20S.A\San%20Vicente\HLOPEZA\GERONA\CANTIDADES%20REPOSICION\SUBCIRCUITO%207\REDES7.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335\ARC_MINE%20PLANNING\BUDGET%202006\BUDGET%20OCT02\Base%20Datos%20C_Andes%20Bug06%20OCT03%20(version%201).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AFE\Documents%20and%20Settings\jgerard\Local%20Settings\Temporary%20Internet%20Files\OLK139\Truck%20&amp;%20Rail%205mtp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Mis%20Documentos\AMV-02-BOL\EST.V&#205;A%20CRITERIO%20TECNICO.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Users\aescorcia\Desktop\APU\APU%202011\APU%20CON%20PARTICULARES%20OPA.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C:\Documents%20and%20Settings\jmeneses\Configuraci&#243;n%20local\Archivos%20temporales%20de%20Internet\OLK27\Fuel%20Cupo%20LJP.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AFE\Corporate\Finance&amp;Admin\Botica\Annual%20Accounts\June%2000\Sponsors%20TB%20(BS)%20June%202000.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AFE\Corporate\Annual%20Reports\Annual%20Report%202000\MMH%20Consolidated%20TB.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Flujo%20de%20caja2%20(3).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C:\AFE\Nueva%20carpeta\LOM%20Calagua\FORECAST\Marzo03--06\Documents%20and%20Settings\Alfonso%20Lopez\Mis%20documentos\LA%20JAGUA\TEMPO\Alfonso\BUGJET_2005%20LJ%20REV%20ABRIL.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Archivos%20de%20Dise&#241;o%20Acero\19-01Conexion%20corte%20excentrica%20y%20tensi&#243;n%20(I-I).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Documents%20and%20Settings\dbowden\My%20Documents\Prodeco%20Wk%20File\Budget%20and%20Finance\2008%20Budget\Models\20070920%20Prodeco%20La%20Jagua%20Valuation%20Model%20v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E:\PRODECO\CF%20sep17-06.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AFE\DOCUME~1\LDIEPPA\LOCALS~1\Temp\notes5D4CD5\FOrmato%20nec%20entto%202007.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MIGUE\Flujo%20de%20Caja%20-%20Compras\FLUJO%2022222.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PEDRO%20GARCIA%20REALPE\Mis%20documentos\AMV_G1_2006_TUMACO\Actas%20AMV_G1_Tumaco\a%20%20aaInformaci&#243;n"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G:\MANTENIMIENTO%20RUTA%201001_MARZO%20DE%202008\Documents%20and%20Settings\PEDRO%20GARCIA%20REALPE\Mis%20documentos\AMV_G1_2006_TUMACO\Actas%20AMV_G1_Tumaco\a%20%20aaInformaci&#243;n"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AFE\unzipped\ULANVA~6\ULAN%20valuation%20(3%20Nov%2000).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C:\AFE\Corporate%20Finance\Projects\MINARA\Models\2007\MM%20LOM%20v2.56%20(180907)_GIAG%20Aug07%20forecast.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AFE\Data\capital\ARRIENDO%20PRODECO.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AFE\Budgets\Budget%202006\Returned%20Spreadsheets\CapitalBudget6MthsToDec05.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MONO\Documentos\Consultorias\Presupuestos%20Basicos\Presupuesto%20Amparo%20-%20Portal\Electricas\APUS%20Y%20PRESUPUESTO%20REDES%20ELECTRICAS%20AMPARO%20GALLO.xlk"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C:\AFE\Corporate\Finance&amp;Admin\Botica\Ex%20Robo\Steve%20Robinson\A%20backup%20disk\Management%20tools\Business%20frameworks\A%20framework%20for%20business%20analysi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E6\johnny\2297_Opt46_LaJagFleet_ver01-%20ADJUSTED%20SCHED.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C:\Users\Harold\Documents\DEVIMED\DEVIMED%202008\REVISION%20NUEVOS%20PRECIOS\Users\Subtecnica.PROCOPAL\Documents\MVM\DEVIMED%20S.A\PAVICOL\MSOFFICE\LICITAR\analisis%20del%20AIU\AIU.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AFE\WINNT\Temporary%20Internet%20Files\OLK3\ANO%20TB-BS%20Dec%2020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Users\lfuentes\Documents\OBRAS%20CIVILES%20PRODECO%202004\TREN\VIA%20MULAS%20PLJ\Version%20140109%20-%20Copy\Resumen%20costos%20acceso%20mulas%20y%20bascula%20para%20mulas%20provenientes%20de%20CDJ%20150109.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5164E6FB\Cantidades_750%20_Alta_Suelo%20AB.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G:\Informacion\Downloads\0%20-%20Contratos\Canales\2%20-%20Precontractual\0-Valencia\Terminal\TERMINAL%20VALENCIA\ASPECTOS%20TECNICOS\AN.PREC.TERM.FICHAS.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dbowden\Local%20Settings\Temporary%20Internet%20Files\OLKA0\Flujo-07-11%20(Operacion%20Calenturitas)-VALORACION(2).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G:\MANTENIMIENTO%20RUTA%201001_MARZO%20DE%202008\Documents%20and%20Settings\Jaime%20Rojas\Mis%20documentos\Contrato\Interv\JunBarba\a%20%20aaInformaci&#243;n%20GRUPO%204\A%20MInformes%20M"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Users\HECTOR%20F%20ZAMBRANO\Desktop\CARPETA%20UAE%20GOBERNACION\APU%20INFRAESTRUCTURA%20URBANA%202021%20-%208%20Km-%201-feb-2021.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C:\Users\ACER\Downloads\MODELO%20INTERVENTOR&#205;A%202022%20CON%20BIO.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Users\SENA\Downloads\MODELO%20INTERVENTOR&#205;A%202022%20CON%20BIO%20(1).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Users\ACER\Downloads\PP%20Rio%20Mayo%2026022022%20(1).xlsm"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C:\Users\fbeltran\AppData\Local\Microsoft\Windows\Temporary%20Internet%20Files\Content.Outlook\TJX89RH1\CUADROS%20COSTOS%20Y%20POA%60S%20MANTENIMIENTO%2020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asificacion"/>
      <sheetName val="Insumos"/>
      <sheetName val="Basicos"/>
      <sheetName val="Unitarios"/>
      <sheetName val="ListaUnit"/>
    </sheet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asificacion"/>
      <sheetName val="Insumos"/>
      <sheetName val="Basicos"/>
      <sheetName val="Unitarios"/>
      <sheetName val="ListaUnit"/>
    </sheetNames>
    <sheetDataSet>
      <sheetData sheetId="0" refreshError="1"/>
      <sheetData sheetId="1" refreshError="1"/>
      <sheetData sheetId="2" refreshError="1"/>
      <sheetData sheetId="3" refreshError="1"/>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PESOS"/>
      <sheetName val="G&amp;G"/>
      <sheetName val="Datos"/>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COSTOS UNITARIOS"/>
      <sheetName val="CA-2909"/>
      <sheetName val="TRAYECTO 1"/>
      <sheetName val="CABG"/>
      <sheetName val="Varios"/>
      <sheetName val=""/>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8"/>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COSTOS_UNITARIOS"/>
      <sheetName val="TRAYECTO_1"/>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PROY_ORIGINAL7"/>
      <sheetName val="PU_(2)6"/>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PROY_ORIGINAL9"/>
      <sheetName val="PU_(2)7"/>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COSTOS_UNITARIOS1"/>
      <sheetName val="TRAYECTO_1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PROY_ORIGINAL10"/>
      <sheetName val="PU_(2)8"/>
      <sheetName val="COSTOS_UNITARIOS2"/>
      <sheetName val="TRAYECTO_12"/>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PROY_ORIGINAL12"/>
      <sheetName val="PU_(2)10"/>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OSTOS_UNITARIOS4"/>
      <sheetName val="TRAYECTO_1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PROY_ORIGINAL11"/>
      <sheetName val="PU_(2)9"/>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OSTOS_UNITARIOS3"/>
      <sheetName val="TRAYECTO_1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PROY_ORIGINAL13"/>
      <sheetName val="PU_(2)11"/>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COSTOS_UNITARIOS5"/>
      <sheetName val="TRAYECTO_1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Tramo 2"/>
      <sheetName val="TARIFAS MATERIALES"/>
      <sheetName val="TARIFAS EQUIPOS "/>
      <sheetName val="TARIFA SALARIOS"/>
      <sheetName val="PRES"/>
      <sheetName val="Accidentalidad"/>
      <sheetName val="ó&gt;_x005f_x0000__x005f_x0001__x005f_x0000__x005f_x0000__"/>
      <sheetName val="Causa Posible"/>
      <sheetName val="Base de Datos"/>
      <sheetName val="Elementos Involucrados"/>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ó&gt;"/>
      <sheetName val="Lista ICCU"/>
      <sheetName val="BASE DE DATOS DE PRECIOS"/>
      <sheetName val="AMOBLAMINETO"/>
      <sheetName val="LISTA"/>
      <sheetName val="Patrimonio neto personal"/>
      <sheetName val="Cálculos"/>
      <sheetName val="Paral. 1"/>
      <sheetName val="Paral. 2"/>
      <sheetName val="Paral. 3"/>
      <sheetName val="Paral.4"/>
      <sheetName val="CORTE DE OBRA N° 1"/>
      <sheetName val="memoria"/>
      <sheetName val="memoria 1"/>
      <sheetName val="REAJUSTESACTA1PROVI"/>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COSTOS_UNITARIOS6"/>
      <sheetName val="TRAYECTO_1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quot;PAGA&quot;"/>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_x0000_㈀㰰⌀_x0000_㈀㰮⌀_x0000_䰀଒v_x0000__x0000__x0000_頀"/>
      <sheetName val="ó&gt;????j0$?#???j_$?#???LÓu????"/>
      <sheetName val="MATERIALES Y RECURS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CCONC"/>
      <sheetName val="ACTA PROVEEDORES"/>
      <sheetName val="ACTA INICIO"/>
      <sheetName val="ACTA PARCIAL"/>
      <sheetName val="ACTA TERMINACION"/>
      <sheetName val="Datos_CO"/>
      <sheetName val="Programacion"/>
      <sheetName val="EMPRESAS"/>
      <sheetName val="Resistividad "/>
      <sheetName val="Tramo_22"/>
      <sheetName val="MYE_OBRA2"/>
      <sheetName val="MDC-1_COLOCACION_2"/>
      <sheetName val="D-20_COLOCACION_2"/>
      <sheetName val="TRANSPORTE_MEZCLA_ASFALTICA2"/>
      <sheetName val="EXT_microagomerado2"/>
      <sheetName val="Grafico_Avance2"/>
      <sheetName val="BASE_DE_DATOS_DE_PRECIOS2"/>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Lista_ICCU"/>
      <sheetName val="PRESUPUESTOS-REV1_xls"/>
      <sheetName val="Avan_Var"/>
      <sheetName val="Avan_UF1"/>
      <sheetName val="Avan_UF2"/>
      <sheetName val="Avan_UF3"/>
      <sheetName val="Avan_UF4_"/>
      <sheetName val="Plan_de_Obras"/>
      <sheetName val="Hoja_2"/>
      <sheetName val="Causa_Posible1"/>
      <sheetName val="Elementos_Involucrados1"/>
      <sheetName val="Tramo_23"/>
      <sheetName val="TARIFAS_MATERIALES1"/>
      <sheetName val="TARIFAS_EQUIPOS_1"/>
      <sheetName val="TARIFA_SALARIOS1"/>
      <sheetName val="Base_de_Datos1"/>
      <sheetName val="CRA_MODI1"/>
      <sheetName val="MYE_OBRA3"/>
      <sheetName val="MDC-1_COLOCACION_3"/>
      <sheetName val="D-20_COLOCACION_3"/>
      <sheetName val="TRANSPORTE_MEZCLA_ASFALTICA3"/>
      <sheetName val="EXT_microagomerado3"/>
      <sheetName val="Grafico_Avance3"/>
      <sheetName val="Equipo_Menor1"/>
      <sheetName val="ALQUILADO_F-7857-308_1"/>
      <sheetName val="Real_Para_tarifas1"/>
      <sheetName val="BASE_DE_DATOS_DE_PRECIOS3"/>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Patrimonio_neto_personal1"/>
      <sheetName val="Paral__11"/>
      <sheetName val="Paral__21"/>
      <sheetName val="Paral__31"/>
      <sheetName val="Paral_41"/>
      <sheetName val="Lista_ICCU1"/>
      <sheetName val="PRESUPUESTOS-REV1_xls1"/>
      <sheetName val="Avan_Var1"/>
      <sheetName val="Avan_UF11"/>
      <sheetName val="Avan_UF21"/>
      <sheetName val="Avan_UF31"/>
      <sheetName val="Avan_UF4_1"/>
      <sheetName val="Plan_de_Obras1"/>
      <sheetName val="Hoja_21"/>
      <sheetName val="MDC-1_COLOCACION_4"/>
      <sheetName val="D-20_COLOCACION_4"/>
      <sheetName val="TRANSPORTE_MEZCLA_ASFALTICA4"/>
      <sheetName val="EXT_microagomerado4"/>
      <sheetName val="Causa_Posible2"/>
      <sheetName val="Elementos_Involucrados2"/>
      <sheetName val="Tramo_24"/>
      <sheetName val="TARIFAS_MATERIALES2"/>
      <sheetName val="TARIFAS_EQUIPOS_2"/>
      <sheetName val="TARIFA_SALARIOS2"/>
      <sheetName val="Base_de_Datos2"/>
      <sheetName val="CRA_MODI2"/>
      <sheetName val="MYE_OBRA4"/>
      <sheetName val="Grafico_Avance4"/>
      <sheetName val="Equipo_Menor2"/>
      <sheetName val="ALQUILADO_F-7857-308_2"/>
      <sheetName val="Real_Para_tarifas2"/>
      <sheetName val="BASE_DE_DATOS_DE_PRECIOS4"/>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Patrimonio_neto_personal2"/>
      <sheetName val="Paral__12"/>
      <sheetName val="Paral__22"/>
      <sheetName val="Paral__32"/>
      <sheetName val="Paral_42"/>
      <sheetName val="Lista_ICCU2"/>
      <sheetName val="PRESUPUESTOS-REV1_xls2"/>
      <sheetName val="Avan_Var2"/>
      <sheetName val="Avan_UF12"/>
      <sheetName val="Avan_UF22"/>
      <sheetName val="Avan_UF32"/>
      <sheetName val="Avan_UF4_2"/>
      <sheetName val="Plan_de_Obras2"/>
      <sheetName val="Hoja_22"/>
      <sheetName val="MDC-1_COLOCACION_6"/>
      <sheetName val="D-20_COLOCACION_6"/>
      <sheetName val="TRANSPORTE_MEZCLA_ASFALTICA6"/>
      <sheetName val="EXT_microagomerado6"/>
      <sheetName val="Causa_Posible4"/>
      <sheetName val="Elementos_Involucrados4"/>
      <sheetName val="Tramo_26"/>
      <sheetName val="TARIFAS_MATERIALES4"/>
      <sheetName val="TARIFAS_EQUIPOS_4"/>
      <sheetName val="TARIFA_SALARIOS4"/>
      <sheetName val="Base_de_Datos4"/>
      <sheetName val="CRA_MODI4"/>
      <sheetName val="MYE_OBRA6"/>
      <sheetName val="Grafico_Avance6"/>
      <sheetName val="Equipo_Menor4"/>
      <sheetName val="ALQUILADO_F-7857-308_4"/>
      <sheetName val="Real_Para_tarifas4"/>
      <sheetName val="BASE_DE_DATOS_DE_PRECIOS6"/>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MDC-1_COLOCACION_5"/>
      <sheetName val="D-20_COLOCACION_5"/>
      <sheetName val="TRANSPORTE_MEZCLA_ASFALTICA5"/>
      <sheetName val="EXT_microagomerado5"/>
      <sheetName val="Causa_Posible3"/>
      <sheetName val="Elementos_Involucrados3"/>
      <sheetName val="Tramo_25"/>
      <sheetName val="TARIFAS_MATERIALES3"/>
      <sheetName val="TARIFAS_EQUIPOS_3"/>
      <sheetName val="TARIFA_SALARIOS3"/>
      <sheetName val="Base_de_Datos3"/>
      <sheetName val="CRA_MODI3"/>
      <sheetName val="MYE_OBRA5"/>
      <sheetName val="Grafico_Avance5"/>
      <sheetName val="Equipo_Menor3"/>
      <sheetName val="ALQUILADO_F-7857-308_3"/>
      <sheetName val="Real_Para_tarifas3"/>
      <sheetName val="BASE_DE_DATOS_DE_PRECIOS5"/>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MDC-1_COLOCACION_7"/>
      <sheetName val="D-20_COLOCACION_7"/>
      <sheetName val="TRANSPORTE_MEZCLA_ASFALTICA7"/>
      <sheetName val="EXT_microagomerado7"/>
      <sheetName val="Causa_Posible5"/>
      <sheetName val="Elementos_Involucrados5"/>
      <sheetName val="Tramo_27"/>
      <sheetName val="TARIFAS_MATERIALES5"/>
      <sheetName val="TARIFAS_EQUIPOS_5"/>
      <sheetName val="TARIFA_SALARIOS5"/>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DUB-823"/>
      <sheetName val="GPI 526"/>
      <sheetName val="SKJ452"/>
      <sheetName val="ITA878"/>
      <sheetName val="AEA-944"/>
      <sheetName val="XXJ617"/>
      <sheetName val="SNG_855"/>
      <sheetName val="VEA 374"/>
      <sheetName val="HFB024"/>
      <sheetName val="PAJ825"/>
      <sheetName val="Item"/>
      <sheetName val="[PRESUPUESTOS-R_x0000_耽1._x0000__x0000_㙊辎簎䣼ꦱ_xdb30_疏揤S"/>
      <sheetName val="PREACTA 28"/>
      <sheetName val="ACTA No.5"/>
      <sheetName val="PSM Monthly"/>
      <sheetName val="BQMPALOC"/>
      <sheetName val="IV. MANO DE OBRA AIU"/>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IU"/>
      <sheetName val="INSUMOS"/>
      <sheetName val="CUADRI"/>
      <sheetName val="EQUI"/>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ow r="2">
          <cell r="A2">
            <v>0</v>
          </cell>
        </row>
      </sheetData>
      <sheetData sheetId="340" refreshError="1"/>
      <sheetData sheetId="341" refreshError="1"/>
      <sheetData sheetId="342" refreshError="1"/>
      <sheetData sheetId="343">
        <row r="2">
          <cell r="A2">
            <v>0</v>
          </cell>
        </row>
      </sheetData>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ow r="2">
          <cell r="A2">
            <v>0</v>
          </cell>
        </row>
      </sheetData>
      <sheetData sheetId="373" refreshError="1"/>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ow r="2">
          <cell r="A2">
            <v>0</v>
          </cell>
        </row>
      </sheetData>
      <sheetData sheetId="629">
        <row r="2">
          <cell r="A2">
            <v>0</v>
          </cell>
        </row>
      </sheetData>
      <sheetData sheetId="630">
        <row r="2">
          <cell r="A2">
            <v>0</v>
          </cell>
        </row>
      </sheetData>
      <sheetData sheetId="631">
        <row r="2">
          <cell r="A2">
            <v>0</v>
          </cell>
        </row>
      </sheetData>
      <sheetData sheetId="632">
        <row r="2">
          <cell r="A2">
            <v>0</v>
          </cell>
        </row>
      </sheetData>
      <sheetData sheetId="633">
        <row r="2">
          <cell r="A2">
            <v>0</v>
          </cell>
        </row>
      </sheetData>
      <sheetData sheetId="634">
        <row r="2">
          <cell r="A2">
            <v>0</v>
          </cell>
        </row>
      </sheetData>
      <sheetData sheetId="635">
        <row r="2">
          <cell r="A2">
            <v>0</v>
          </cell>
        </row>
      </sheetData>
      <sheetData sheetId="636">
        <row r="2">
          <cell r="A2">
            <v>0</v>
          </cell>
        </row>
      </sheetData>
      <sheetData sheetId="637">
        <row r="2">
          <cell r="A2">
            <v>0</v>
          </cell>
        </row>
      </sheetData>
      <sheetData sheetId="638">
        <row r="2">
          <cell r="A2">
            <v>0</v>
          </cell>
        </row>
      </sheetData>
      <sheetData sheetId="639">
        <row r="2">
          <cell r="A2">
            <v>0</v>
          </cell>
        </row>
      </sheetData>
      <sheetData sheetId="640">
        <row r="2">
          <cell r="A2">
            <v>0</v>
          </cell>
        </row>
      </sheetData>
      <sheetData sheetId="641">
        <row r="2">
          <cell r="A2">
            <v>0</v>
          </cell>
        </row>
      </sheetData>
      <sheetData sheetId="642">
        <row r="2">
          <cell r="A2">
            <v>0</v>
          </cell>
        </row>
      </sheetData>
      <sheetData sheetId="643">
        <row r="2">
          <cell r="A2">
            <v>0</v>
          </cell>
        </row>
      </sheetData>
      <sheetData sheetId="644">
        <row r="2">
          <cell r="A2">
            <v>0</v>
          </cell>
        </row>
      </sheetData>
      <sheetData sheetId="645">
        <row r="2">
          <cell r="A2">
            <v>0</v>
          </cell>
        </row>
      </sheetData>
      <sheetData sheetId="646">
        <row r="2">
          <cell r="A2">
            <v>0</v>
          </cell>
        </row>
      </sheetData>
      <sheetData sheetId="647">
        <row r="2">
          <cell r="A2">
            <v>0</v>
          </cell>
        </row>
      </sheetData>
      <sheetData sheetId="648">
        <row r="2">
          <cell r="A2">
            <v>0</v>
          </cell>
        </row>
      </sheetData>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ow r="2">
          <cell r="A2">
            <v>0</v>
          </cell>
        </row>
      </sheetData>
      <sheetData sheetId="660">
        <row r="2">
          <cell r="A2">
            <v>0</v>
          </cell>
        </row>
      </sheetData>
      <sheetData sheetId="661">
        <row r="2">
          <cell r="A2">
            <v>0</v>
          </cell>
        </row>
      </sheetData>
      <sheetData sheetId="662">
        <row r="2">
          <cell r="A2">
            <v>0</v>
          </cell>
        </row>
      </sheetData>
      <sheetData sheetId="663">
        <row r="2">
          <cell r="A2">
            <v>0</v>
          </cell>
        </row>
      </sheetData>
      <sheetData sheetId="664">
        <row r="2">
          <cell r="A2">
            <v>0</v>
          </cell>
        </row>
      </sheetData>
      <sheetData sheetId="665">
        <row r="2">
          <cell r="A2">
            <v>0</v>
          </cell>
        </row>
      </sheetData>
      <sheetData sheetId="666">
        <row r="2">
          <cell r="A2">
            <v>0</v>
          </cell>
        </row>
      </sheetData>
      <sheetData sheetId="667">
        <row r="2">
          <cell r="A2">
            <v>0</v>
          </cell>
        </row>
      </sheetData>
      <sheetData sheetId="668">
        <row r="2">
          <cell r="A2">
            <v>0</v>
          </cell>
        </row>
      </sheetData>
      <sheetData sheetId="669">
        <row r="2">
          <cell r="A2">
            <v>0</v>
          </cell>
        </row>
      </sheetData>
      <sheetData sheetId="670">
        <row r="2">
          <cell r="A2">
            <v>0</v>
          </cell>
        </row>
      </sheetData>
      <sheetData sheetId="671">
        <row r="2">
          <cell r="A2">
            <v>0</v>
          </cell>
        </row>
      </sheetData>
      <sheetData sheetId="672">
        <row r="2">
          <cell r="A2">
            <v>0</v>
          </cell>
        </row>
      </sheetData>
      <sheetData sheetId="673">
        <row r="2">
          <cell r="A2">
            <v>0</v>
          </cell>
        </row>
      </sheetData>
      <sheetData sheetId="674">
        <row r="2">
          <cell r="A2">
            <v>0</v>
          </cell>
        </row>
      </sheetData>
      <sheetData sheetId="675">
        <row r="2">
          <cell r="A2">
            <v>0</v>
          </cell>
        </row>
      </sheetData>
      <sheetData sheetId="676">
        <row r="2">
          <cell r="A2">
            <v>0</v>
          </cell>
        </row>
      </sheetData>
      <sheetData sheetId="677">
        <row r="2">
          <cell r="A2">
            <v>0</v>
          </cell>
        </row>
      </sheetData>
      <sheetData sheetId="678">
        <row r="2">
          <cell r="A2">
            <v>0</v>
          </cell>
        </row>
      </sheetData>
      <sheetData sheetId="679">
        <row r="2">
          <cell r="A2">
            <v>0</v>
          </cell>
        </row>
      </sheetData>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sheetData sheetId="776">
        <row r="2">
          <cell r="A2">
            <v>0</v>
          </cell>
        </row>
      </sheetData>
      <sheetData sheetId="777">
        <row r="2">
          <cell r="A2">
            <v>0</v>
          </cell>
        </row>
      </sheetData>
      <sheetData sheetId="778">
        <row r="2">
          <cell r="A2">
            <v>0</v>
          </cell>
        </row>
      </sheetData>
      <sheetData sheetId="779"/>
      <sheetData sheetId="780">
        <row r="5">
          <cell r="B5" t="str">
            <v>T1</v>
          </cell>
        </row>
      </sheetData>
      <sheetData sheetId="781">
        <row r="2">
          <cell r="A2">
            <v>0</v>
          </cell>
        </row>
      </sheetData>
      <sheetData sheetId="782"/>
      <sheetData sheetId="783">
        <row r="2">
          <cell r="A2">
            <v>0</v>
          </cell>
        </row>
      </sheetData>
      <sheetData sheetId="784">
        <row r="2">
          <cell r="A2">
            <v>0</v>
          </cell>
        </row>
      </sheetData>
      <sheetData sheetId="785"/>
      <sheetData sheetId="786"/>
      <sheetData sheetId="787">
        <row r="2">
          <cell r="A2">
            <v>0</v>
          </cell>
        </row>
      </sheetData>
      <sheetData sheetId="788"/>
      <sheetData sheetId="789">
        <row r="2">
          <cell r="A2">
            <v>0</v>
          </cell>
        </row>
      </sheetData>
      <sheetData sheetId="790">
        <row r="2">
          <cell r="A2">
            <v>0</v>
          </cell>
        </row>
      </sheetData>
      <sheetData sheetId="791">
        <row r="2">
          <cell r="A2">
            <v>0</v>
          </cell>
        </row>
      </sheetData>
      <sheetData sheetId="792">
        <row r="2">
          <cell r="A2">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ow r="2">
          <cell r="A2">
            <v>0</v>
          </cell>
        </row>
      </sheetData>
      <sheetData sheetId="804"/>
      <sheetData sheetId="805">
        <row r="2">
          <cell r="A2">
            <v>0</v>
          </cell>
        </row>
      </sheetData>
      <sheetData sheetId="806">
        <row r="2">
          <cell r="A2">
            <v>0</v>
          </cell>
        </row>
      </sheetData>
      <sheetData sheetId="807">
        <row r="2">
          <cell r="A2">
            <v>0</v>
          </cell>
        </row>
      </sheetData>
      <sheetData sheetId="808"/>
      <sheetData sheetId="809">
        <row r="5">
          <cell r="B5" t="str">
            <v>T1</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row r="2">
          <cell r="A2">
            <v>0</v>
          </cell>
        </row>
      </sheetData>
      <sheetData sheetId="1049">
        <row r="2">
          <cell r="A2">
            <v>0</v>
          </cell>
        </row>
      </sheetData>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efreshError="1"/>
      <sheetData sheetId="1086" refreshError="1"/>
      <sheetData sheetId="1087" refreshError="1"/>
      <sheetData sheetId="1088" refreshError="1"/>
      <sheetData sheetId="1089" refreshError="1"/>
      <sheetData sheetId="1090" refreshError="1"/>
      <sheetData sheetId="1091" refreshError="1"/>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ow r="2">
          <cell r="A2">
            <v>0</v>
          </cell>
        </row>
      </sheetData>
      <sheetData sheetId="1335"/>
      <sheetData sheetId="1336">
        <row r="2">
          <cell r="A2">
            <v>0</v>
          </cell>
        </row>
      </sheetData>
      <sheetData sheetId="1337" refreshError="1"/>
      <sheetData sheetId="1338">
        <row r="2">
          <cell r="A2">
            <v>0</v>
          </cell>
        </row>
      </sheetData>
      <sheetData sheetId="1339">
        <row r="2">
          <cell r="A2">
            <v>0</v>
          </cell>
        </row>
      </sheetData>
      <sheetData sheetId="1340">
        <row r="2">
          <cell r="A2">
            <v>0</v>
          </cell>
        </row>
      </sheetData>
      <sheetData sheetId="1341">
        <row r="2">
          <cell r="A2">
            <v>0</v>
          </cell>
        </row>
      </sheetData>
      <sheetData sheetId="1342" refreshError="1"/>
      <sheetData sheetId="1343">
        <row r="2">
          <cell r="A2">
            <v>0</v>
          </cell>
        </row>
      </sheetData>
      <sheetData sheetId="1344" refreshError="1"/>
      <sheetData sheetId="1345" refreshError="1"/>
      <sheetData sheetId="1346" refreshError="1"/>
      <sheetData sheetId="1347" refreshError="1"/>
      <sheetData sheetId="1348" refreshError="1"/>
      <sheetData sheetId="1349" refreshError="1"/>
      <sheetData sheetId="1350">
        <row r="2">
          <cell r="A2">
            <v>0</v>
          </cell>
        </row>
      </sheetData>
      <sheetData sheetId="1351">
        <row r="2">
          <cell r="A2">
            <v>0</v>
          </cell>
        </row>
      </sheetData>
      <sheetData sheetId="1352">
        <row r="2">
          <cell r="A2">
            <v>0</v>
          </cell>
        </row>
      </sheetData>
      <sheetData sheetId="1353">
        <row r="2">
          <cell r="A2">
            <v>0</v>
          </cell>
        </row>
      </sheetData>
      <sheetData sheetId="1354" refreshError="1"/>
      <sheetData sheetId="1355">
        <row r="2">
          <cell r="A2">
            <v>0</v>
          </cell>
        </row>
      </sheetData>
      <sheetData sheetId="1356">
        <row r="2">
          <cell r="A2">
            <v>0</v>
          </cell>
        </row>
      </sheetData>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ow r="2">
          <cell r="A2">
            <v>0</v>
          </cell>
        </row>
      </sheetData>
      <sheetData sheetId="1370">
        <row r="2">
          <cell r="A2">
            <v>0</v>
          </cell>
        </row>
      </sheetData>
      <sheetData sheetId="1371" refreshError="1"/>
      <sheetData sheetId="1372" refreshError="1"/>
      <sheetData sheetId="1373">
        <row r="2">
          <cell r="A2">
            <v>0</v>
          </cell>
        </row>
      </sheetData>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efreshError="1"/>
      <sheetData sheetId="1395" refreshError="1"/>
      <sheetData sheetId="1396">
        <row r="2">
          <cell r="A2">
            <v>0</v>
          </cell>
        </row>
      </sheetData>
      <sheetData sheetId="1397">
        <row r="2">
          <cell r="A2">
            <v>0</v>
          </cell>
        </row>
      </sheetData>
      <sheetData sheetId="1398" refreshError="1"/>
      <sheetData sheetId="1399" refreshError="1"/>
      <sheetData sheetId="1400">
        <row r="2">
          <cell r="A2">
            <v>0</v>
          </cell>
        </row>
      </sheetData>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efreshError="1"/>
      <sheetData sheetId="1419" refreshError="1"/>
      <sheetData sheetId="1420" refreshError="1"/>
      <sheetData sheetId="1421" refreshError="1"/>
      <sheetData sheetId="1422" refreshError="1"/>
      <sheetData sheetId="1423">
        <row r="2">
          <cell r="A2">
            <v>0</v>
          </cell>
        </row>
      </sheetData>
      <sheetData sheetId="1424" refreshError="1"/>
      <sheetData sheetId="1425" refreshError="1"/>
      <sheetData sheetId="1426" refreshError="1"/>
      <sheetData sheetId="1427" refreshError="1"/>
      <sheetData sheetId="1428">
        <row r="2">
          <cell r="A2">
            <v>0</v>
          </cell>
        </row>
      </sheetData>
      <sheetData sheetId="1429">
        <row r="2">
          <cell r="A2">
            <v>0</v>
          </cell>
        </row>
      </sheetData>
      <sheetData sheetId="1430" refreshError="1"/>
      <sheetData sheetId="1431" refreshError="1"/>
      <sheetData sheetId="1432" refreshError="1"/>
      <sheetData sheetId="1433" refreshError="1"/>
      <sheetData sheetId="1434">
        <row r="2">
          <cell r="A2">
            <v>0</v>
          </cell>
        </row>
      </sheetData>
      <sheetData sheetId="1435">
        <row r="2">
          <cell r="A2">
            <v>0</v>
          </cell>
        </row>
      </sheetData>
      <sheetData sheetId="1436">
        <row r="2">
          <cell r="A2">
            <v>0</v>
          </cell>
        </row>
      </sheetData>
      <sheetData sheetId="1437" refreshError="1"/>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efreshError="1"/>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ow r="2">
          <cell r="A2">
            <v>0</v>
          </cell>
        </row>
      </sheetData>
      <sheetData sheetId="2891">
        <row r="2">
          <cell r="A2">
            <v>0</v>
          </cell>
        </row>
      </sheetData>
      <sheetData sheetId="2892" refreshError="1"/>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efreshError="1"/>
      <sheetData sheetId="2905" refreshError="1"/>
      <sheetData sheetId="2906" refreshError="1"/>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sheetData sheetId="3258"/>
      <sheetData sheetId="3259">
        <row r="2">
          <cell r="A2">
            <v>0</v>
          </cell>
        </row>
      </sheetData>
      <sheetData sheetId="3260"/>
      <sheetData sheetId="3261"/>
      <sheetData sheetId="3262"/>
      <sheetData sheetId="3263"/>
      <sheetData sheetId="3264"/>
      <sheetData sheetId="3265"/>
      <sheetData sheetId="3266"/>
      <sheetData sheetId="3267"/>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sheetData sheetId="3987"/>
      <sheetData sheetId="3988">
        <row r="2">
          <cell r="A2">
            <v>0</v>
          </cell>
        </row>
      </sheetData>
      <sheetData sheetId="3989">
        <row r="2">
          <cell r="A2">
            <v>0</v>
          </cell>
        </row>
      </sheetData>
      <sheetData sheetId="3990"/>
      <sheetData sheetId="3991"/>
      <sheetData sheetId="3992"/>
      <sheetData sheetId="3993"/>
      <sheetData sheetId="3994"/>
      <sheetData sheetId="3995"/>
      <sheetData sheetId="3996"/>
      <sheetData sheetId="3997"/>
      <sheetData sheetId="3998"/>
      <sheetData sheetId="3999"/>
      <sheetData sheetId="4000"/>
      <sheetData sheetId="4001">
        <row r="2">
          <cell r="A2">
            <v>0</v>
          </cell>
        </row>
      </sheetData>
      <sheetData sheetId="4002">
        <row r="2">
          <cell r="A2">
            <v>0</v>
          </cell>
        </row>
      </sheetData>
      <sheetData sheetId="4003"/>
      <sheetData sheetId="4004"/>
      <sheetData sheetId="4005"/>
      <sheetData sheetId="4006">
        <row r="2">
          <cell r="A2">
            <v>0</v>
          </cell>
        </row>
      </sheetData>
      <sheetData sheetId="4007">
        <row r="2">
          <cell r="A2">
            <v>0</v>
          </cell>
        </row>
      </sheetData>
      <sheetData sheetId="4008">
        <row r="2">
          <cell r="A2">
            <v>0</v>
          </cell>
        </row>
      </sheetData>
      <sheetData sheetId="4009"/>
      <sheetData sheetId="4010"/>
      <sheetData sheetId="4011">
        <row r="2">
          <cell r="A2">
            <v>0</v>
          </cell>
        </row>
      </sheetData>
      <sheetData sheetId="4012">
        <row r="2">
          <cell r="A2">
            <v>0</v>
          </cell>
        </row>
      </sheetData>
      <sheetData sheetId="4013"/>
      <sheetData sheetId="4014"/>
      <sheetData sheetId="4015"/>
      <sheetData sheetId="4016">
        <row r="2">
          <cell r="A2">
            <v>0</v>
          </cell>
        </row>
      </sheetData>
      <sheetData sheetId="4017">
        <row r="2">
          <cell r="A2">
            <v>0</v>
          </cell>
        </row>
      </sheetData>
      <sheetData sheetId="4018"/>
      <sheetData sheetId="4019"/>
      <sheetData sheetId="4020"/>
      <sheetData sheetId="4021">
        <row r="2">
          <cell r="A2">
            <v>0</v>
          </cell>
        </row>
      </sheetData>
      <sheetData sheetId="4022">
        <row r="2">
          <cell r="A2">
            <v>0</v>
          </cell>
        </row>
      </sheetData>
      <sheetData sheetId="4023"/>
      <sheetData sheetId="4024"/>
      <sheetData sheetId="4025">
        <row r="2">
          <cell r="A2">
            <v>0</v>
          </cell>
        </row>
      </sheetData>
      <sheetData sheetId="4026"/>
      <sheetData sheetId="4027"/>
      <sheetData sheetId="4028"/>
      <sheetData sheetId="4029"/>
      <sheetData sheetId="4030"/>
      <sheetData sheetId="4031"/>
      <sheetData sheetId="4032"/>
      <sheetData sheetId="4033"/>
      <sheetData sheetId="4034"/>
      <sheetData sheetId="4035">
        <row r="2">
          <cell r="A2">
            <v>0</v>
          </cell>
        </row>
      </sheetData>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row r="2">
          <cell r="A2">
            <v>0</v>
          </cell>
        </row>
      </sheetData>
      <sheetData sheetId="4111"/>
      <sheetData sheetId="4112"/>
      <sheetData sheetId="4113"/>
      <sheetData sheetId="4114"/>
      <sheetData sheetId="4115">
        <row r="2">
          <cell r="A2">
            <v>0</v>
          </cell>
        </row>
      </sheetData>
      <sheetData sheetId="4116"/>
      <sheetData sheetId="4117"/>
      <sheetData sheetId="4118"/>
      <sheetData sheetId="4119"/>
      <sheetData sheetId="4120">
        <row r="2">
          <cell r="A2">
            <v>0</v>
          </cell>
        </row>
      </sheetData>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row r="2">
          <cell r="A2">
            <v>0</v>
          </cell>
        </row>
      </sheetData>
      <sheetData sheetId="4141"/>
      <sheetData sheetId="4142"/>
      <sheetData sheetId="4143"/>
      <sheetData sheetId="4144"/>
      <sheetData sheetId="4145"/>
      <sheetData sheetId="4146"/>
      <sheetData sheetId="4147">
        <row r="2">
          <cell r="A2">
            <v>0</v>
          </cell>
        </row>
      </sheetData>
      <sheetData sheetId="4148"/>
      <sheetData sheetId="4149"/>
      <sheetData sheetId="4150"/>
      <sheetData sheetId="4151">
        <row r="2">
          <cell r="A2">
            <v>0</v>
          </cell>
        </row>
      </sheetData>
      <sheetData sheetId="4152">
        <row r="2">
          <cell r="A2">
            <v>0</v>
          </cell>
        </row>
      </sheetData>
      <sheetData sheetId="4153"/>
      <sheetData sheetId="4154"/>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sheetData sheetId="4164">
        <row r="2">
          <cell r="A2">
            <v>0</v>
          </cell>
        </row>
      </sheetData>
      <sheetData sheetId="4165"/>
      <sheetData sheetId="4166"/>
      <sheetData sheetId="4167"/>
      <sheetData sheetId="4168">
        <row r="2">
          <cell r="A2">
            <v>0</v>
          </cell>
        </row>
      </sheetData>
      <sheetData sheetId="4169">
        <row r="2">
          <cell r="A2">
            <v>0</v>
          </cell>
        </row>
      </sheetData>
      <sheetData sheetId="4170"/>
      <sheetData sheetId="4171"/>
      <sheetData sheetId="4172"/>
      <sheetData sheetId="4173">
        <row r="2">
          <cell r="A2">
            <v>0</v>
          </cell>
        </row>
      </sheetData>
      <sheetData sheetId="4174">
        <row r="2">
          <cell r="A2">
            <v>0</v>
          </cell>
        </row>
      </sheetData>
      <sheetData sheetId="4175"/>
      <sheetData sheetId="4176"/>
      <sheetData sheetId="4177"/>
      <sheetData sheetId="4178"/>
      <sheetData sheetId="4179"/>
      <sheetData sheetId="4180"/>
      <sheetData sheetId="4181"/>
      <sheetData sheetId="4182"/>
      <sheetData sheetId="4183"/>
      <sheetData sheetId="4184"/>
      <sheetData sheetId="4185"/>
      <sheetData sheetId="4186">
        <row r="2">
          <cell r="A2">
            <v>0</v>
          </cell>
        </row>
      </sheetData>
      <sheetData sheetId="4187">
        <row r="2">
          <cell r="A2">
            <v>0</v>
          </cell>
        </row>
      </sheetData>
      <sheetData sheetId="4188"/>
      <sheetData sheetId="4189"/>
      <sheetData sheetId="4190"/>
      <sheetData sheetId="4191">
        <row r="2">
          <cell r="A2">
            <v>0</v>
          </cell>
        </row>
      </sheetData>
      <sheetData sheetId="4192">
        <row r="2">
          <cell r="A2">
            <v>0</v>
          </cell>
        </row>
      </sheetData>
      <sheetData sheetId="4193"/>
      <sheetData sheetId="4194"/>
      <sheetData sheetId="4195"/>
      <sheetData sheetId="4196">
        <row r="2">
          <cell r="A2">
            <v>0</v>
          </cell>
        </row>
      </sheetData>
      <sheetData sheetId="4197">
        <row r="2">
          <cell r="A2">
            <v>0</v>
          </cell>
        </row>
      </sheetData>
      <sheetData sheetId="4198">
        <row r="2">
          <cell r="A2">
            <v>0</v>
          </cell>
        </row>
      </sheetData>
      <sheetData sheetId="4199"/>
      <sheetData sheetId="4200"/>
      <sheetData sheetId="4201">
        <row r="2">
          <cell r="A2">
            <v>0</v>
          </cell>
        </row>
      </sheetData>
      <sheetData sheetId="4202">
        <row r="2">
          <cell r="A2">
            <v>0</v>
          </cell>
        </row>
      </sheetData>
      <sheetData sheetId="4203"/>
      <sheetData sheetId="4204"/>
      <sheetData sheetId="4205"/>
      <sheetData sheetId="4206">
        <row r="2">
          <cell r="A2">
            <v>0</v>
          </cell>
        </row>
      </sheetData>
      <sheetData sheetId="4207">
        <row r="2">
          <cell r="A2">
            <v>0</v>
          </cell>
        </row>
      </sheetData>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row r="2">
          <cell r="A2">
            <v>0</v>
          </cell>
        </row>
      </sheetData>
      <sheetData sheetId="4229"/>
      <sheetData sheetId="4230"/>
      <sheetData sheetId="4231"/>
      <sheetData sheetId="4232"/>
      <sheetData sheetId="4233"/>
      <sheetData sheetId="4234"/>
      <sheetData sheetId="4235"/>
      <sheetData sheetId="4236"/>
      <sheetData sheetId="4237"/>
      <sheetData sheetId="4238"/>
      <sheetData sheetId="4239">
        <row r="2">
          <cell r="A2">
            <v>0</v>
          </cell>
        </row>
      </sheetData>
      <sheetData sheetId="4240"/>
      <sheetData sheetId="4241"/>
      <sheetData sheetId="4242"/>
      <sheetData sheetId="4243"/>
      <sheetData sheetId="4244"/>
      <sheetData sheetId="4245"/>
      <sheetData sheetId="4246"/>
      <sheetData sheetId="4247"/>
      <sheetData sheetId="4248"/>
      <sheetData sheetId="4249">
        <row r="2">
          <cell r="A2">
            <v>0</v>
          </cell>
        </row>
      </sheetData>
      <sheetData sheetId="4250"/>
      <sheetData sheetId="4251"/>
      <sheetData sheetId="4252"/>
      <sheetData sheetId="4253"/>
      <sheetData sheetId="4254"/>
      <sheetData sheetId="4255"/>
      <sheetData sheetId="4256"/>
      <sheetData sheetId="4257">
        <row r="2">
          <cell r="A2">
            <v>0</v>
          </cell>
        </row>
      </sheetData>
      <sheetData sheetId="4258"/>
      <sheetData sheetId="4259"/>
      <sheetData sheetId="4260"/>
      <sheetData sheetId="4261">
        <row r="2">
          <cell r="A2">
            <v>0</v>
          </cell>
        </row>
      </sheetData>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row r="2">
          <cell r="A2">
            <v>0</v>
          </cell>
        </row>
      </sheetData>
      <sheetData sheetId="4286"/>
      <sheetData sheetId="4287"/>
      <sheetData sheetId="4288"/>
      <sheetData sheetId="4289"/>
      <sheetData sheetId="4290">
        <row r="2">
          <cell r="A2">
            <v>0</v>
          </cell>
        </row>
      </sheetData>
      <sheetData sheetId="4291"/>
      <sheetData sheetId="4292"/>
      <sheetData sheetId="4293">
        <row r="2">
          <cell r="A2">
            <v>0</v>
          </cell>
        </row>
      </sheetData>
      <sheetData sheetId="4294"/>
      <sheetData sheetId="4295">
        <row r="2">
          <cell r="A2">
            <v>0</v>
          </cell>
        </row>
      </sheetData>
      <sheetData sheetId="4296"/>
      <sheetData sheetId="4297"/>
      <sheetData sheetId="4298"/>
      <sheetData sheetId="4299"/>
      <sheetData sheetId="4300">
        <row r="2">
          <cell r="A2">
            <v>0</v>
          </cell>
        </row>
      </sheetData>
      <sheetData sheetId="4301"/>
      <sheetData sheetId="4302"/>
      <sheetData sheetId="4303">
        <row r="2">
          <cell r="A2">
            <v>0</v>
          </cell>
        </row>
      </sheetData>
      <sheetData sheetId="4304"/>
      <sheetData sheetId="4305">
        <row r="2">
          <cell r="A2">
            <v>0</v>
          </cell>
        </row>
      </sheetData>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ow r="2">
          <cell r="A2">
            <v>0</v>
          </cell>
        </row>
      </sheetData>
      <sheetData sheetId="4320"/>
      <sheetData sheetId="4321"/>
      <sheetData sheetId="4322"/>
      <sheetData sheetId="4323"/>
      <sheetData sheetId="4324"/>
      <sheetData sheetId="4325">
        <row r="2">
          <cell r="A2">
            <v>0</v>
          </cell>
        </row>
      </sheetData>
      <sheetData sheetId="4326"/>
      <sheetData sheetId="4327"/>
      <sheetData sheetId="4328"/>
      <sheetData sheetId="4329"/>
      <sheetData sheetId="4330"/>
      <sheetData sheetId="4331"/>
      <sheetData sheetId="4332">
        <row r="2">
          <cell r="A2">
            <v>0</v>
          </cell>
        </row>
      </sheetData>
      <sheetData sheetId="4333"/>
      <sheetData sheetId="4334"/>
      <sheetData sheetId="4335"/>
      <sheetData sheetId="4336">
        <row r="2">
          <cell r="A2">
            <v>0</v>
          </cell>
        </row>
      </sheetData>
      <sheetData sheetId="4337">
        <row r="2">
          <cell r="A2">
            <v>0</v>
          </cell>
        </row>
      </sheetData>
      <sheetData sheetId="4338"/>
      <sheetData sheetId="4339">
        <row r="2">
          <cell r="A2">
            <v>0</v>
          </cell>
        </row>
      </sheetData>
      <sheetData sheetId="4340"/>
      <sheetData sheetId="4341">
        <row r="2">
          <cell r="A2">
            <v>0</v>
          </cell>
        </row>
      </sheetData>
      <sheetData sheetId="4342">
        <row r="2">
          <cell r="A2">
            <v>0</v>
          </cell>
        </row>
      </sheetData>
      <sheetData sheetId="4343"/>
      <sheetData sheetId="4344"/>
      <sheetData sheetId="4345"/>
      <sheetData sheetId="4346">
        <row r="2">
          <cell r="A2">
            <v>0</v>
          </cell>
        </row>
      </sheetData>
      <sheetData sheetId="4347">
        <row r="2">
          <cell r="A2">
            <v>0</v>
          </cell>
        </row>
      </sheetData>
      <sheetData sheetId="4348"/>
      <sheetData sheetId="4349">
        <row r="2">
          <cell r="A2">
            <v>0</v>
          </cell>
        </row>
      </sheetData>
      <sheetData sheetId="4350"/>
      <sheetData sheetId="4351">
        <row r="2">
          <cell r="A2">
            <v>0</v>
          </cell>
        </row>
      </sheetData>
      <sheetData sheetId="4352"/>
      <sheetData sheetId="4353"/>
      <sheetData sheetId="4354">
        <row r="2">
          <cell r="A2">
            <v>0</v>
          </cell>
        </row>
      </sheetData>
      <sheetData sheetId="4355"/>
      <sheetData sheetId="4356"/>
      <sheetData sheetId="4357"/>
      <sheetData sheetId="4358"/>
      <sheetData sheetId="4359">
        <row r="2">
          <cell r="A2">
            <v>0</v>
          </cell>
        </row>
      </sheetData>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ow r="2">
          <cell r="A2">
            <v>0</v>
          </cell>
        </row>
      </sheetData>
      <sheetData sheetId="4377"/>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sheetData sheetId="4465"/>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sheetData sheetId="4487"/>
      <sheetData sheetId="4488">
        <row r="2">
          <cell r="A2">
            <v>0</v>
          </cell>
        </row>
      </sheetData>
      <sheetData sheetId="4489"/>
      <sheetData sheetId="4490">
        <row r="2">
          <cell r="A2">
            <v>0</v>
          </cell>
        </row>
      </sheetData>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row r="2">
          <cell r="A2">
            <v>0</v>
          </cell>
        </row>
      </sheetData>
      <sheetData sheetId="4511"/>
      <sheetData sheetId="4512"/>
      <sheetData sheetId="4513"/>
      <sheetData sheetId="4514"/>
      <sheetData sheetId="4515"/>
      <sheetData sheetId="4516"/>
      <sheetData sheetId="4517">
        <row r="2">
          <cell r="A2">
            <v>0</v>
          </cell>
        </row>
      </sheetData>
      <sheetData sheetId="4518"/>
      <sheetData sheetId="4519"/>
      <sheetData sheetId="4520"/>
      <sheetData sheetId="4521"/>
      <sheetData sheetId="4522">
        <row r="2">
          <cell r="A2">
            <v>0</v>
          </cell>
        </row>
      </sheetData>
      <sheetData sheetId="4523"/>
      <sheetData sheetId="4524">
        <row r="2">
          <cell r="A2">
            <v>0</v>
          </cell>
        </row>
      </sheetData>
      <sheetData sheetId="4525"/>
      <sheetData sheetId="4526">
        <row r="2">
          <cell r="A2">
            <v>0</v>
          </cell>
        </row>
      </sheetData>
      <sheetData sheetId="4527">
        <row r="2">
          <cell r="A2">
            <v>0</v>
          </cell>
        </row>
      </sheetData>
      <sheetData sheetId="4528"/>
      <sheetData sheetId="4529"/>
      <sheetData sheetId="4530"/>
      <sheetData sheetId="4531"/>
      <sheetData sheetId="4532">
        <row r="2">
          <cell r="A2">
            <v>0</v>
          </cell>
        </row>
      </sheetData>
      <sheetData sheetId="4533"/>
      <sheetData sheetId="4534">
        <row r="2">
          <cell r="A2">
            <v>0</v>
          </cell>
        </row>
      </sheetData>
      <sheetData sheetId="4535"/>
      <sheetData sheetId="4536">
        <row r="2">
          <cell r="A2">
            <v>0</v>
          </cell>
        </row>
      </sheetData>
      <sheetData sheetId="4537"/>
      <sheetData sheetId="4538"/>
      <sheetData sheetId="4539">
        <row r="2">
          <cell r="A2">
            <v>0</v>
          </cell>
        </row>
      </sheetData>
      <sheetData sheetId="4540"/>
      <sheetData sheetId="4541"/>
      <sheetData sheetId="4542"/>
      <sheetData sheetId="4543"/>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sheetData sheetId="4553"/>
      <sheetData sheetId="4554">
        <row r="2">
          <cell r="A2">
            <v>0</v>
          </cell>
        </row>
      </sheetData>
      <sheetData sheetId="4555"/>
      <sheetData sheetId="4556"/>
      <sheetData sheetId="4557">
        <row r="2">
          <cell r="A2">
            <v>0</v>
          </cell>
        </row>
      </sheetData>
      <sheetData sheetId="4558"/>
      <sheetData sheetId="4559"/>
      <sheetData sheetId="4560"/>
      <sheetData sheetId="4561"/>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sheetData sheetId="4912"/>
      <sheetData sheetId="4913"/>
      <sheetData sheetId="4914">
        <row r="2">
          <cell r="A2">
            <v>0</v>
          </cell>
        </row>
      </sheetData>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row r="2">
          <cell r="A2">
            <v>0</v>
          </cell>
        </row>
      </sheetData>
      <sheetData sheetId="4934"/>
      <sheetData sheetId="4935"/>
      <sheetData sheetId="4936"/>
      <sheetData sheetId="4937"/>
      <sheetData sheetId="4938">
        <row r="2">
          <cell r="A2">
            <v>0</v>
          </cell>
        </row>
      </sheetData>
      <sheetData sheetId="4939"/>
      <sheetData sheetId="4940"/>
      <sheetData sheetId="4941"/>
      <sheetData sheetId="4942"/>
      <sheetData sheetId="4943"/>
      <sheetData sheetId="4944"/>
      <sheetData sheetId="4945"/>
      <sheetData sheetId="4946"/>
      <sheetData sheetId="4947"/>
      <sheetData sheetId="4948"/>
      <sheetData sheetId="4949"/>
      <sheetData sheetId="4950">
        <row r="2">
          <cell r="A2">
            <v>0</v>
          </cell>
        </row>
      </sheetData>
      <sheetData sheetId="4951"/>
      <sheetData sheetId="4952"/>
      <sheetData sheetId="4953"/>
      <sheetData sheetId="4954"/>
      <sheetData sheetId="4955"/>
      <sheetData sheetId="4956"/>
      <sheetData sheetId="4957"/>
      <sheetData sheetId="4958"/>
      <sheetData sheetId="4959"/>
      <sheetData sheetId="4960">
        <row r="2">
          <cell r="A2">
            <v>0</v>
          </cell>
        </row>
      </sheetData>
      <sheetData sheetId="4961"/>
      <sheetData sheetId="4962"/>
      <sheetData sheetId="4963"/>
      <sheetData sheetId="4964"/>
      <sheetData sheetId="4965"/>
      <sheetData sheetId="4966"/>
      <sheetData sheetId="4967"/>
      <sheetData sheetId="4968">
        <row r="2">
          <cell r="A2">
            <v>0</v>
          </cell>
        </row>
      </sheetData>
      <sheetData sheetId="4969"/>
      <sheetData sheetId="4970"/>
      <sheetData sheetId="4971"/>
      <sheetData sheetId="4972"/>
      <sheetData sheetId="4973"/>
      <sheetData sheetId="4974"/>
      <sheetData sheetId="4975"/>
      <sheetData sheetId="4976"/>
      <sheetData sheetId="4977"/>
      <sheetData sheetId="4978"/>
      <sheetData sheetId="4979">
        <row r="2">
          <cell r="A2">
            <v>0</v>
          </cell>
        </row>
      </sheetData>
      <sheetData sheetId="4980"/>
      <sheetData sheetId="4981"/>
      <sheetData sheetId="4982"/>
      <sheetData sheetId="4983"/>
      <sheetData sheetId="4984"/>
      <sheetData sheetId="4985"/>
      <sheetData sheetId="4986"/>
      <sheetData sheetId="4987"/>
      <sheetData sheetId="4988"/>
      <sheetData sheetId="4989">
        <row r="2">
          <cell r="A2">
            <v>0</v>
          </cell>
        </row>
      </sheetData>
      <sheetData sheetId="4990"/>
      <sheetData sheetId="4991"/>
      <sheetData sheetId="4992"/>
      <sheetData sheetId="4993"/>
      <sheetData sheetId="4994"/>
      <sheetData sheetId="4995"/>
      <sheetData sheetId="4996"/>
      <sheetData sheetId="4997">
        <row r="2">
          <cell r="A2">
            <v>0</v>
          </cell>
        </row>
      </sheetData>
      <sheetData sheetId="4998"/>
      <sheetData sheetId="4999"/>
      <sheetData sheetId="5000"/>
      <sheetData sheetId="5001">
        <row r="2">
          <cell r="A2">
            <v>0</v>
          </cell>
        </row>
      </sheetData>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row r="2">
          <cell r="A2">
            <v>0</v>
          </cell>
        </row>
      </sheetData>
      <sheetData sheetId="5026"/>
      <sheetData sheetId="5027"/>
      <sheetData sheetId="5028"/>
      <sheetData sheetId="5029"/>
      <sheetData sheetId="5030">
        <row r="2">
          <cell r="A2">
            <v>0</v>
          </cell>
        </row>
      </sheetData>
      <sheetData sheetId="5031"/>
      <sheetData sheetId="5032"/>
      <sheetData sheetId="5033">
        <row r="2">
          <cell r="A2">
            <v>0</v>
          </cell>
        </row>
      </sheetData>
      <sheetData sheetId="5034"/>
      <sheetData sheetId="5035">
        <row r="2">
          <cell r="A2">
            <v>0</v>
          </cell>
        </row>
      </sheetData>
      <sheetData sheetId="5036"/>
      <sheetData sheetId="5037"/>
      <sheetData sheetId="5038"/>
      <sheetData sheetId="5039"/>
      <sheetData sheetId="5040"/>
      <sheetData sheetId="5041"/>
      <sheetData sheetId="5042"/>
      <sheetData sheetId="5043">
        <row r="2">
          <cell r="A2">
            <v>0</v>
          </cell>
        </row>
      </sheetData>
      <sheetData sheetId="5044"/>
      <sheetData sheetId="5045">
        <row r="2">
          <cell r="A2">
            <v>0</v>
          </cell>
        </row>
      </sheetData>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row r="2">
          <cell r="A2">
            <v>0</v>
          </cell>
        </row>
      </sheetData>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row r="2">
          <cell r="A2">
            <v>0</v>
          </cell>
        </row>
      </sheetData>
      <sheetData sheetId="5080"/>
      <sheetData sheetId="5081">
        <row r="2">
          <cell r="A2">
            <v>0</v>
          </cell>
        </row>
      </sheetData>
      <sheetData sheetId="5082"/>
      <sheetData sheetId="5083"/>
      <sheetData sheetId="5084"/>
      <sheetData sheetId="5085"/>
      <sheetData sheetId="5086"/>
      <sheetData sheetId="5087"/>
      <sheetData sheetId="5088"/>
      <sheetData sheetId="5089">
        <row r="2">
          <cell r="A2">
            <v>0</v>
          </cell>
        </row>
      </sheetData>
      <sheetData sheetId="5090"/>
      <sheetData sheetId="5091">
        <row r="2">
          <cell r="A2">
            <v>0</v>
          </cell>
        </row>
      </sheetData>
      <sheetData sheetId="5092"/>
      <sheetData sheetId="5093"/>
      <sheetData sheetId="5094">
        <row r="2">
          <cell r="A2">
            <v>0</v>
          </cell>
        </row>
      </sheetData>
      <sheetData sheetId="5095"/>
      <sheetData sheetId="5096"/>
      <sheetData sheetId="5097"/>
      <sheetData sheetId="5098"/>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sheetData sheetId="5108"/>
      <sheetData sheetId="5109">
        <row r="2">
          <cell r="A2">
            <v>0</v>
          </cell>
        </row>
      </sheetData>
      <sheetData sheetId="5110"/>
      <sheetData sheetId="5111"/>
      <sheetData sheetId="5112"/>
      <sheetData sheetId="5113"/>
      <sheetData sheetId="5114"/>
      <sheetData sheetId="5115"/>
      <sheetData sheetId="5116"/>
      <sheetData sheetId="5117"/>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efreshError="1"/>
      <sheetData sheetId="5460">
        <row r="2">
          <cell r="A2">
            <v>0</v>
          </cell>
        </row>
      </sheetData>
      <sheetData sheetId="5461" refreshError="1"/>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efreshError="1"/>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efreshError="1"/>
      <sheetData sheetId="5493">
        <row r="2">
          <cell r="A2">
            <v>0</v>
          </cell>
        </row>
      </sheetData>
      <sheetData sheetId="5494" refreshError="1"/>
      <sheetData sheetId="5495">
        <row r="2">
          <cell r="A2" t="str">
            <v>FORMULARIO N° 4</v>
          </cell>
        </row>
      </sheetData>
      <sheetData sheetId="5496">
        <row r="2">
          <cell r="A2">
            <v>0</v>
          </cell>
        </row>
      </sheetData>
      <sheetData sheetId="5497">
        <row r="2">
          <cell r="A2">
            <v>0</v>
          </cell>
        </row>
      </sheetData>
      <sheetData sheetId="5498">
        <row r="2">
          <cell r="A2">
            <v>0</v>
          </cell>
        </row>
      </sheetData>
      <sheetData sheetId="5499">
        <row r="2">
          <cell r="A2" t="str">
            <v>Locación</v>
          </cell>
        </row>
      </sheetData>
      <sheetData sheetId="5500">
        <row r="2">
          <cell r="B2">
            <v>0</v>
          </cell>
        </row>
      </sheetData>
      <sheetData sheetId="5501">
        <row r="2">
          <cell r="B2">
            <v>0</v>
          </cell>
        </row>
      </sheetData>
      <sheetData sheetId="5502" refreshError="1"/>
      <sheetData sheetId="5503">
        <row r="2">
          <cell r="A2">
            <v>0</v>
          </cell>
        </row>
      </sheetData>
      <sheetData sheetId="5504">
        <row r="2">
          <cell r="A2">
            <v>0</v>
          </cell>
        </row>
      </sheetData>
      <sheetData sheetId="5505">
        <row r="2">
          <cell r="A2">
            <v>0</v>
          </cell>
        </row>
      </sheetData>
      <sheetData sheetId="5506"/>
      <sheetData sheetId="5507"/>
      <sheetData sheetId="5508"/>
      <sheetData sheetId="5509"/>
      <sheetData sheetId="5510">
        <row r="2">
          <cell r="A2">
            <v>0</v>
          </cell>
        </row>
      </sheetData>
      <sheetData sheetId="5511"/>
      <sheetData sheetId="5512"/>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t="str">
            <v>Locación</v>
          </cell>
        </row>
      </sheetData>
      <sheetData sheetId="5563"/>
      <sheetData sheetId="5564">
        <row r="2">
          <cell r="A2">
            <v>0</v>
          </cell>
        </row>
      </sheetData>
      <sheetData sheetId="5565"/>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sheetData sheetId="5575"/>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sheetData sheetId="5582"/>
      <sheetData sheetId="5583"/>
      <sheetData sheetId="5584"/>
      <sheetData sheetId="5585"/>
      <sheetData sheetId="5586"/>
      <sheetData sheetId="5587">
        <row r="2">
          <cell r="B2" t="str">
            <v>Patrimonio
neto
personal</v>
          </cell>
        </row>
      </sheetData>
      <sheetData sheetId="5588"/>
      <sheetData sheetId="5589"/>
      <sheetData sheetId="5590"/>
      <sheetData sheetId="5591"/>
      <sheetData sheetId="5592"/>
      <sheetData sheetId="5593"/>
      <sheetData sheetId="5594">
        <row r="2">
          <cell r="B2">
            <v>0</v>
          </cell>
        </row>
      </sheetData>
      <sheetData sheetId="5595">
        <row r="2">
          <cell r="B2">
            <v>0</v>
          </cell>
        </row>
      </sheetData>
      <sheetData sheetId="5596">
        <row r="2">
          <cell r="B2">
            <v>0</v>
          </cell>
        </row>
      </sheetData>
      <sheetData sheetId="5597"/>
      <sheetData sheetId="5598">
        <row r="2">
          <cell r="A2">
            <v>0</v>
          </cell>
        </row>
      </sheetData>
      <sheetData sheetId="5599">
        <row r="2">
          <cell r="A2">
            <v>0</v>
          </cell>
        </row>
      </sheetData>
      <sheetData sheetId="5600">
        <row r="2">
          <cell r="A2">
            <v>0</v>
          </cell>
        </row>
      </sheetData>
      <sheetData sheetId="5601">
        <row r="2">
          <cell r="B2">
            <v>0</v>
          </cell>
        </row>
      </sheetData>
      <sheetData sheetId="5602"/>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sheetData sheetId="5616"/>
      <sheetData sheetId="5617"/>
      <sheetData sheetId="5618">
        <row r="2">
          <cell r="A2">
            <v>0</v>
          </cell>
        </row>
      </sheetData>
      <sheetData sheetId="5619"/>
      <sheetData sheetId="5620"/>
      <sheetData sheetId="5621">
        <row r="2">
          <cell r="A2">
            <v>0</v>
          </cell>
        </row>
      </sheetData>
      <sheetData sheetId="5622">
        <row r="2">
          <cell r="A2">
            <v>0</v>
          </cell>
        </row>
      </sheetData>
      <sheetData sheetId="5623">
        <row r="2">
          <cell r="A2">
            <v>0</v>
          </cell>
        </row>
      </sheetData>
      <sheetData sheetId="5624"/>
      <sheetData sheetId="5625"/>
      <sheetData sheetId="5626"/>
      <sheetData sheetId="5627"/>
      <sheetData sheetId="5628"/>
      <sheetData sheetId="5629"/>
      <sheetData sheetId="5630"/>
      <sheetData sheetId="5631">
        <row r="2">
          <cell r="B2">
            <v>0</v>
          </cell>
        </row>
      </sheetData>
      <sheetData sheetId="5632">
        <row r="2">
          <cell r="B2" t="str">
            <v>Patrimonio
neto
personal</v>
          </cell>
        </row>
      </sheetData>
      <sheetData sheetId="5633"/>
      <sheetData sheetId="5634"/>
      <sheetData sheetId="5635"/>
      <sheetData sheetId="5636"/>
      <sheetData sheetId="5637"/>
      <sheetData sheetId="5638"/>
      <sheetData sheetId="5639">
        <row r="2">
          <cell r="B2">
            <v>0</v>
          </cell>
        </row>
      </sheetData>
      <sheetData sheetId="5640">
        <row r="2">
          <cell r="B2">
            <v>0</v>
          </cell>
        </row>
      </sheetData>
      <sheetData sheetId="5641">
        <row r="2">
          <cell r="B2">
            <v>0</v>
          </cell>
        </row>
      </sheetData>
      <sheetData sheetId="5642"/>
      <sheetData sheetId="5643"/>
      <sheetData sheetId="5644"/>
      <sheetData sheetId="5645"/>
      <sheetData sheetId="5646">
        <row r="2">
          <cell r="A2">
            <v>0</v>
          </cell>
        </row>
      </sheetData>
      <sheetData sheetId="5647">
        <row r="2">
          <cell r="A2">
            <v>0</v>
          </cell>
        </row>
      </sheetData>
      <sheetData sheetId="5648">
        <row r="2">
          <cell r="A2">
            <v>0</v>
          </cell>
        </row>
      </sheetData>
      <sheetData sheetId="5649">
        <row r="2">
          <cell r="A2">
            <v>0</v>
          </cell>
        </row>
      </sheetData>
      <sheetData sheetId="5650"/>
      <sheetData sheetId="5651"/>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sheetData sheetId="5658">
        <row r="2">
          <cell r="A2">
            <v>0</v>
          </cell>
        </row>
      </sheetData>
      <sheetData sheetId="5659">
        <row r="2">
          <cell r="A2">
            <v>0</v>
          </cell>
        </row>
      </sheetData>
      <sheetData sheetId="5660"/>
      <sheetData sheetId="5661"/>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B2" t="str">
            <v>Patrimonio
neto
personal</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B2">
            <v>0</v>
          </cell>
        </row>
      </sheetData>
      <sheetData sheetId="5676">
        <row r="2">
          <cell r="B2">
            <v>0</v>
          </cell>
        </row>
      </sheetData>
      <sheetData sheetId="5677">
        <row r="2">
          <cell r="B2" t="str">
            <v>Patrimonio
neto
personal</v>
          </cell>
        </row>
      </sheetData>
      <sheetData sheetId="5678"/>
      <sheetData sheetId="5679"/>
      <sheetData sheetId="5680"/>
      <sheetData sheetId="5681"/>
      <sheetData sheetId="5682"/>
      <sheetData sheetId="5683"/>
      <sheetData sheetId="5684">
        <row r="2">
          <cell r="B2">
            <v>0</v>
          </cell>
        </row>
      </sheetData>
      <sheetData sheetId="5685">
        <row r="2">
          <cell r="B2">
            <v>0</v>
          </cell>
        </row>
      </sheetData>
      <sheetData sheetId="5686">
        <row r="2">
          <cell r="B2">
            <v>0</v>
          </cell>
        </row>
      </sheetData>
      <sheetData sheetId="5687"/>
      <sheetData sheetId="5688">
        <row r="2">
          <cell r="A2">
            <v>0</v>
          </cell>
        </row>
      </sheetData>
      <sheetData sheetId="5689">
        <row r="2">
          <cell r="A2">
            <v>0</v>
          </cell>
        </row>
      </sheetData>
      <sheetData sheetId="5690">
        <row r="2">
          <cell r="A2">
            <v>0</v>
          </cell>
        </row>
      </sheetData>
      <sheetData sheetId="5691"/>
      <sheetData sheetId="5692"/>
      <sheetData sheetId="5693"/>
      <sheetData sheetId="5694"/>
      <sheetData sheetId="5695"/>
      <sheetData sheetId="5696"/>
      <sheetData sheetId="5697"/>
      <sheetData sheetId="5698">
        <row r="2">
          <cell r="A2">
            <v>0</v>
          </cell>
        </row>
      </sheetData>
      <sheetData sheetId="5699"/>
      <sheetData sheetId="5700">
        <row r="2">
          <cell r="A2">
            <v>0</v>
          </cell>
        </row>
      </sheetData>
      <sheetData sheetId="5701">
        <row r="2">
          <cell r="A2">
            <v>0</v>
          </cell>
        </row>
      </sheetData>
      <sheetData sheetId="5702"/>
      <sheetData sheetId="5703"/>
      <sheetData sheetId="5704"/>
      <sheetData sheetId="5705"/>
      <sheetData sheetId="5706"/>
      <sheetData sheetId="5707"/>
      <sheetData sheetId="5708"/>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sheetData sheetId="5715"/>
      <sheetData sheetId="5716"/>
      <sheetData sheetId="5717"/>
      <sheetData sheetId="5718"/>
      <sheetData sheetId="5719"/>
      <sheetData sheetId="5720"/>
      <sheetData sheetId="5721"/>
      <sheetData sheetId="5722">
        <row r="2">
          <cell r="B2" t="str">
            <v>Patrimonio
neto
personal</v>
          </cell>
        </row>
      </sheetData>
      <sheetData sheetId="5723"/>
      <sheetData sheetId="5724"/>
      <sheetData sheetId="5725"/>
      <sheetData sheetId="5726"/>
      <sheetData sheetId="5727"/>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row r="2">
          <cell r="A2">
            <v>0</v>
          </cell>
        </row>
      </sheetData>
      <sheetData sheetId="5789">
        <row r="2">
          <cell r="A2">
            <v>0</v>
          </cell>
        </row>
      </sheetData>
      <sheetData sheetId="5790">
        <row r="2">
          <cell r="A2">
            <v>0</v>
          </cell>
        </row>
      </sheetData>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sheetData sheetId="5893"/>
      <sheetData sheetId="5894">
        <row r="2">
          <cell r="A2" t="str">
            <v>“CONSTRUCCIÓN DE OBRAS CIVILES, ELÉCTRICAS, MECÁNICAS E INSTRUMENTACIÓN REQUERIDAS POR ECOPETROL Y SU GRUPO EMPRESARIAL PARA LA VIGENCIA 2017-2020 CON OPCIÓN DE DOS AÑOS”</v>
          </cell>
        </row>
      </sheetData>
      <sheetData sheetId="5895">
        <row r="5">
          <cell r="A5">
            <v>0</v>
          </cell>
        </row>
      </sheetData>
      <sheetData sheetId="5896"/>
      <sheetData sheetId="5897"/>
      <sheetData sheetId="5898"/>
      <sheetData sheetId="5899"/>
      <sheetData sheetId="5900"/>
      <sheetData sheetId="5901"/>
      <sheetData sheetId="5902"/>
      <sheetData sheetId="5903"/>
      <sheetData sheetId="5904" refreshError="1"/>
      <sheetData sheetId="5905" refreshError="1"/>
      <sheetData sheetId="5906" refreshError="1"/>
      <sheetData sheetId="5907">
        <row r="2">
          <cell r="A2">
            <v>0</v>
          </cell>
        </row>
      </sheetData>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row r="5">
          <cell r="B5">
            <v>0</v>
          </cell>
        </row>
      </sheetData>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42">
          <cell r="B42">
            <v>19</v>
          </cell>
        </row>
        <row r="67">
          <cell r="B67">
            <v>113.73566491619964</v>
          </cell>
        </row>
        <row r="130">
          <cell r="B130">
            <v>71.001668563587486</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DATOS DE ENTRADA"/>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67">
          <cell r="E67">
            <v>220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t="str">
            <v xml:space="preserve"> </v>
          </cell>
          <cell r="D266" t="str">
            <v xml:space="preserve"> </v>
          </cell>
          <cell r="E266" t="str">
            <v xml:space="preserve"> </v>
          </cell>
        </row>
        <row r="267">
          <cell r="A267" t="str">
            <v>Evaporacion</v>
          </cell>
          <cell r="B267" t="str">
            <v>e</v>
          </cell>
          <cell r="C267">
            <v>4.5</v>
          </cell>
          <cell r="D267" t="str">
            <v xml:space="preserve"> mm por dia</v>
          </cell>
          <cell r="E267" t="str">
            <v>Variable</v>
          </cell>
        </row>
        <row r="268">
          <cell r="C268" t="str">
            <v xml:space="preserve"> </v>
          </cell>
          <cell r="D268" t="str">
            <v xml:space="preserve"> </v>
          </cell>
          <cell r="E268" t="str">
            <v xml:space="preserve"> </v>
          </cell>
        </row>
        <row r="269">
          <cell r="A269" t="str">
            <v>Percolacion</v>
          </cell>
          <cell r="B269" t="str">
            <v>pr</v>
          </cell>
          <cell r="C269">
            <v>2</v>
          </cell>
          <cell r="D269" t="str">
            <v xml:space="preserve"> mm por dia</v>
          </cell>
          <cell r="E269" t="str">
            <v>Variable</v>
          </cell>
        </row>
        <row r="270">
          <cell r="C270" t="str">
            <v xml:space="preserve"> </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t="str">
            <v xml:space="preserve"> </v>
          </cell>
        </row>
      </sheetData>
      <sheetData sheetId="5" refreshError="1"/>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MV _ no borrar\PRESUPUESTOS\a"/>
      <sheetName val="aCCIDENTES DE 1995 - 1996.xls"/>
      <sheetName val="\I\AMV _ no borrar\PRESUPUESTOS"/>
      <sheetName val="\Users\HP\AppData\Local\Microso"/>
      <sheetName val="Hoja1"/>
      <sheetName val="AMC"/>
      <sheetName val="Basico"/>
      <sheetName val="Iva"/>
      <sheetName val="Total"/>
      <sheetName val="amc_acta"/>
      <sheetName val="amc_bas"/>
      <sheetName val="amc_iva"/>
      <sheetName val="amc_total"/>
      <sheetName val="amc_anticip"/>
      <sheetName val="\a  aaInformación GRUPO 4\A MIn"/>
      <sheetName val="\A\a  aaInformación GRUPO 4\A M"/>
      <sheetName val="aCCIDENTES%20DE%201995%20-%2019"/>
      <sheetName val="CONT_ADI"/>
      <sheetName val="Datos"/>
      <sheetName val="COSTOS UNITARIOS"/>
      <sheetName val="CA-2909"/>
      <sheetName val="aCCIDENTES_DE_1995_-_1996"/>
      <sheetName val="aCCIDENTES_DE_1995_-_19961"/>
      <sheetName val="aCCIDENTES_DE_1995_-_19962"/>
      <sheetName val="aCCIDENTES_DE_1995_-_1996_xls1"/>
      <sheetName val="MATERIALES"/>
      <sheetName val="aCCIDENTES_DE_1995_-_1996_xls"/>
      <sheetName val="aCCIDENTES_DE_1995_-_19963"/>
      <sheetName val="aCCIDENTES_DE_1995_-_19964"/>
      <sheetName val="aCCIDENTES_DE_1995_-_19965"/>
      <sheetName val="aCCIDENTES_DE_1995_-_1996_xls2"/>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Informe"/>
      <sheetName val="aCCIDENTES_DE_1995_-_199625"/>
      <sheetName val="aCCIDENTES_DE_1995_-_1996_xls6"/>
      <sheetName val="aCCIDENTES_DE_1995_-_199627"/>
      <sheetName val="aCCIDENTES_DE_1995_-_1996_xls8"/>
      <sheetName val="aCCIDENTES_DE_1995_-_199626"/>
      <sheetName val="aCCIDENTES_DE_1995_-_1996_xls7"/>
      <sheetName val="aCCIDENTES_DE_1995_-_199628"/>
      <sheetName val="aCCIDENTES_DE_1995_-_1996_xls9"/>
      <sheetName val="[aCCIDENTES DE 1995 - 1996.xls]"/>
      <sheetName val="PU (2)"/>
      <sheetName val="ACTA DE MODIFICACION  (2)"/>
      <sheetName val="INDICMICROEMP"/>
      <sheetName val="items"/>
      <sheetName val="#¡REF"/>
      <sheetName val="Datos Básicos"/>
      <sheetName val="SALARIOS"/>
      <sheetName val="Informacion"/>
      <sheetName val="SUB APU"/>
      <sheetName val="Seguim-16"/>
      <sheetName val="INV"/>
      <sheetName val="AASHTO"/>
      <sheetName val="PESOS"/>
      <sheetName val="Base Muestras"/>
      <sheetName val="Formulario N° 4"/>
      <sheetName val="EQUIPO"/>
      <sheetName val="otros"/>
      <sheetName val="PRESUPUESTO"/>
      <sheetName val="\a__aaInformación_GRUPO_4\A_MIn"/>
      <sheetName val="ACTA_DE_MODIFICACION__(2)"/>
      <sheetName val="\a__aaInformación_GRUPO_4\A_MI1"/>
      <sheetName val="ACTA_DE_MODIFICACION__(2)1"/>
      <sheetName val="SUB_APU"/>
      <sheetName val="Datos_Básicos"/>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G\I\AMV _ no borrar\PRESUPUEST"/>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Sistemas_serv1\xx\Documents a"/>
      <sheetName val="aCCIDENTES_DE_1995_-_199629"/>
      <sheetName val="aCCIDENTES_DE_1995_-_199630"/>
      <sheetName val="aCCIDENTES_DE_1995_-_199631"/>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LISTADO "/>
      <sheetName val="M.O."/>
      <sheetName val="#R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_AMV _ no borrar_PRESUPUESTOS_a"/>
      <sheetName val="_I_AMV _ no borrar_PRESUPUESTOS"/>
      <sheetName val="_Users_HP_AppData_Local_Microso"/>
      <sheetName val="_A_a  aaInformación GRUPO 4_A 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refreshError="1"/>
      <sheetData sheetId="290" refreshError="1"/>
      <sheetData sheetId="291"/>
      <sheetData sheetId="292" refreshError="1"/>
      <sheetData sheetId="293"/>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sheetData sheetId="333"/>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Datos"/>
      <sheetName val="INDICMICROEMP"/>
      <sheetName val="\a  aaInformación GRUPO 4\A MIn"/>
      <sheetName val="MATERIALES"/>
      <sheetName val="Informacion"/>
      <sheetName val="Res-Accide-10"/>
      <sheetName val="Datos Básicos"/>
      <sheetName val="SALARIOS"/>
      <sheetName val="SUB APU"/>
      <sheetName val="INV"/>
      <sheetName val="AASHTO"/>
      <sheetName val="PESOS"/>
      <sheetName val="Formulario N° 4"/>
      <sheetName val="EQUIPO"/>
      <sheetName val="HISTORICOS FUEL OIL EXP"/>
      <sheetName val="PR 1"/>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APUS"/>
      <sheetName val="Total "/>
      <sheetName val="Presupuesto de obra "/>
      <sheetName val="Cronograma "/>
      <sheetName val="Cantidades placa huella"/>
      <sheetName val="Flujo de fondos "/>
      <sheetName val="Grafica"/>
    </sheetNames>
    <sheetDataSet>
      <sheetData sheetId="0">
        <row r="18">
          <cell r="C18">
            <v>737717</v>
          </cell>
        </row>
      </sheetData>
      <sheetData sheetId="1">
        <row r="10">
          <cell r="F10">
            <v>15000</v>
          </cell>
        </row>
      </sheetData>
      <sheetData sheetId="2"/>
      <sheetData sheetId="3">
        <row r="12">
          <cell r="H12">
            <v>12500</v>
          </cell>
        </row>
      </sheetData>
      <sheetData sheetId="4">
        <row r="8">
          <cell r="F8">
            <v>1500</v>
          </cell>
        </row>
      </sheetData>
      <sheetData sheetId="5">
        <row r="12">
          <cell r="J12">
            <v>22</v>
          </cell>
        </row>
      </sheetData>
      <sheetData sheetId="6">
        <row r="7">
          <cell r="F7">
            <v>50</v>
          </cell>
        </row>
      </sheetData>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F5">
            <v>70</v>
          </cell>
          <cell r="L5">
            <v>3750</v>
          </cell>
        </row>
        <row r="6">
          <cell r="F6">
            <v>96000</v>
          </cell>
        </row>
        <row r="7">
          <cell r="F7">
            <v>3500</v>
          </cell>
          <cell r="L7">
            <v>375</v>
          </cell>
        </row>
        <row r="8">
          <cell r="F8">
            <v>480</v>
          </cell>
        </row>
        <row r="10">
          <cell r="L10">
            <v>8750</v>
          </cell>
        </row>
        <row r="11">
          <cell r="F11">
            <v>31600</v>
          </cell>
        </row>
        <row r="20">
          <cell r="F20">
            <v>1300</v>
          </cell>
        </row>
        <row r="21">
          <cell r="F21">
            <v>19700</v>
          </cell>
        </row>
        <row r="22">
          <cell r="F22">
            <v>8000</v>
          </cell>
        </row>
        <row r="23">
          <cell r="F23">
            <v>120000</v>
          </cell>
        </row>
        <row r="24">
          <cell r="F24">
            <v>3000</v>
          </cell>
        </row>
        <row r="25">
          <cell r="F25">
            <v>3300</v>
          </cell>
        </row>
        <row r="26">
          <cell r="F26">
            <v>280000</v>
          </cell>
        </row>
        <row r="27">
          <cell r="F27">
            <v>32000</v>
          </cell>
        </row>
        <row r="28">
          <cell r="F28">
            <v>11000</v>
          </cell>
        </row>
        <row r="29">
          <cell r="F29">
            <v>28641.562740230707</v>
          </cell>
        </row>
      </sheetData>
      <sheetData sheetId="1">
        <row r="40">
          <cell r="F40">
            <v>551756</v>
          </cell>
        </row>
        <row r="74">
          <cell r="F74">
            <v>419904</v>
          </cell>
        </row>
      </sheetData>
      <sheetData sheetId="2">
        <row r="10">
          <cell r="F10">
            <v>105499.83431715703</v>
          </cell>
        </row>
        <row r="16">
          <cell r="F16">
            <v>97442.650335084225</v>
          </cell>
        </row>
        <row r="17">
          <cell r="F17">
            <v>53282.230822937083</v>
          </cell>
        </row>
        <row r="18">
          <cell r="F18">
            <v>38880.399964076561</v>
          </cell>
        </row>
      </sheetData>
      <sheetData sheetId="3"/>
      <sheetData sheetId="4"/>
      <sheetData sheetId="5"/>
      <sheetData sheetId="6">
        <row r="40">
          <cell r="F40">
            <v>1701</v>
          </cell>
        </row>
      </sheetData>
      <sheetData sheetId="7"/>
      <sheetData sheetId="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list mat"/>
      <sheetName val="concretos"/>
      <sheetName val="jornaLES"/>
      <sheetName val="admin"/>
      <sheetName val="PLANTA PUERTO"/>
      <sheetName val="list_mat"/>
    </sheetNames>
    <sheetDataSet>
      <sheetData sheetId="0" refreshError="1">
        <row r="14">
          <cell r="B14">
            <v>7700</v>
          </cell>
        </row>
        <row r="15">
          <cell r="B15">
            <v>12000</v>
          </cell>
        </row>
        <row r="52">
          <cell r="B52">
            <v>750</v>
          </cell>
        </row>
      </sheetData>
      <sheetData sheetId="1" refreshError="1"/>
      <sheetData sheetId="2" refreshError="1"/>
      <sheetData sheetId="3" refreshError="1"/>
      <sheetData sheetId="4" refreshError="1"/>
      <sheetData sheetId="5" refreshError="1"/>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
      <sheetName val="N.COSPIQUE"/>
      <sheetName val="ECOP 110 kV"/>
      <sheetName val="ECOP 13.8 kV "/>
      <sheetName val="L SUBT 110"/>
      <sheetName val="RESUMEN"/>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
      <sheetName val="N.COSPIQUE"/>
      <sheetName val="ECOP 110 kV"/>
      <sheetName val="ECOP 13.8 kV "/>
      <sheetName val="L SUBT 110"/>
      <sheetName val="RESUMEN"/>
      <sheetName val="PRECIOS"/>
      <sheetName val="N_COSPIQUE"/>
      <sheetName val="ECOP_110_kV"/>
      <sheetName val="ECOP_13_8_kV_"/>
      <sheetName val="L_SUBT_110"/>
    </sheetNames>
    <sheetDataSet>
      <sheetData sheetId="0" refreshError="1">
        <row r="2">
          <cell r="C2" t="str">
            <v>CANTIDADES DE OBRAS Y PRECIOS</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
      <sheetName val="Equipo"/>
      <sheetName val="Mano de obra "/>
      <sheetName val="Cuadrillas"/>
      <sheetName val="Transporte"/>
      <sheetName val="Concretos y morteros"/>
      <sheetName val="Materiales"/>
      <sheetName val="Pre Descriminado"/>
      <sheetName val="Cantidades tuberia principal"/>
      <sheetName val="Cantidades domiciliarias"/>
      <sheetName val="APUS"/>
      <sheetName val="Presupuesto de obra"/>
      <sheetName val="Cantidades pavimento calles "/>
      <sheetName val="Cantidades acueducto"/>
      <sheetName val="Cant. Pavimento"/>
      <sheetName val="Total "/>
      <sheetName val="Cronograma "/>
      <sheetName val="Flujo de fondos "/>
      <sheetName val="Grafica"/>
    </sheetNames>
    <sheetDataSet>
      <sheetData sheetId="0">
        <row r="19">
          <cell r="C19">
            <v>737717</v>
          </cell>
        </row>
        <row r="32">
          <cell r="C32">
            <v>0.71637504155839349</v>
          </cell>
        </row>
      </sheetData>
      <sheetData sheetId="1">
        <row r="10">
          <cell r="F10">
            <v>12000</v>
          </cell>
        </row>
        <row r="13">
          <cell r="F13">
            <v>8100</v>
          </cell>
        </row>
      </sheetData>
      <sheetData sheetId="2"/>
      <sheetData sheetId="3">
        <row r="12">
          <cell r="H12">
            <v>19800</v>
          </cell>
        </row>
        <row r="21">
          <cell r="H21">
            <v>45600</v>
          </cell>
        </row>
        <row r="30">
          <cell r="H30">
            <v>31300</v>
          </cell>
        </row>
        <row r="39">
          <cell r="H39">
            <v>48500</v>
          </cell>
        </row>
        <row r="48">
          <cell r="H48">
            <v>139700</v>
          </cell>
        </row>
        <row r="57">
          <cell r="H57">
            <v>42500</v>
          </cell>
        </row>
        <row r="66">
          <cell r="H66">
            <v>59700</v>
          </cell>
        </row>
      </sheetData>
      <sheetData sheetId="4">
        <row r="8">
          <cell r="F8">
            <v>1100</v>
          </cell>
        </row>
        <row r="9">
          <cell r="F9">
            <v>1100</v>
          </cell>
        </row>
        <row r="13">
          <cell r="F13">
            <v>1</v>
          </cell>
        </row>
      </sheetData>
      <sheetData sheetId="5">
        <row r="12">
          <cell r="J12">
            <v>40.9</v>
          </cell>
          <cell r="K12">
            <v>39.5</v>
          </cell>
          <cell r="L12">
            <v>10</v>
          </cell>
        </row>
      </sheetData>
      <sheetData sheetId="6">
        <row r="7">
          <cell r="F7">
            <v>40</v>
          </cell>
        </row>
        <row r="19">
          <cell r="F19">
            <v>26000</v>
          </cell>
        </row>
        <row r="27">
          <cell r="F27">
            <v>660</v>
          </cell>
        </row>
        <row r="37">
          <cell r="F37">
            <v>19500</v>
          </cell>
        </row>
        <row r="73">
          <cell r="F73">
            <v>52000</v>
          </cell>
        </row>
      </sheetData>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OCIALES"/>
      <sheetName val="PERSONAL"/>
      <sheetName val="lisprecios"/>
      <sheetName val="PRESU"/>
      <sheetName val="LISTA DE MATERIALES"/>
      <sheetName val="MANO DE OBRA"/>
      <sheetName val="LETRINA1"/>
      <sheetName val="PRESTACIONES_SOCIALES"/>
      <sheetName val="LISTA_DE_MATERIALES"/>
      <sheetName val="MANO_DE_OBRA"/>
    </sheetNames>
    <sheetDataSet>
      <sheetData sheetId="0"/>
      <sheetData sheetId="1"/>
      <sheetData sheetId="2"/>
      <sheetData sheetId="3"/>
      <sheetData sheetId="4" refreshError="1"/>
      <sheetData sheetId="5" refreshError="1"/>
      <sheetData sheetId="6" refreshError="1"/>
      <sheetData sheetId="7"/>
      <sheetData sheetId="8"/>
      <sheetData sheetId="9"/>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MANTENIMIENTO RUTA 1001_MARZO "/>
      <sheetName val="\I\MANTENIMIENTO RUTA 1001_MARZ"/>
      <sheetName val="\F\MANTENIMIENTO RUTA 1001_MARZ"/>
      <sheetName val="a__aaInformación"/>
      <sheetName val="a__aaInformación1"/>
      <sheetName val="a__aaInformación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BASES"/>
      <sheetName val="CDItem"/>
      <sheetName val="[a  aaInformación][a  aaInforma"/>
      <sheetName val="lisprecios"/>
      <sheetName val="PERSONAL"/>
      <sheetName val="PRESTACIONES SOCIALES"/>
      <sheetName val="Presupuesto"/>
      <sheetName val="APUs"/>
      <sheetName val="INSUMOS"/>
      <sheetName val="PptoGral"/>
      <sheetName val="ANEXO IX"/>
      <sheetName val="otros"/>
      <sheetName val="\\SERVIDOR\Public2\MANTENIMIENT"/>
      <sheetName val="CONT_ADI"/>
      <sheetName val="Formulario N° 4"/>
      <sheetName val="MATERIALES"/>
      <sheetName val="EQUIPO"/>
      <sheetName val="Datos"/>
      <sheetName val="Cuadrillas"/>
      <sheetName val="Jornal"/>
      <sheetName val="#REF"/>
      <sheetName val="\Users\USUARIO\Downloads\MANTEN"/>
      <sheetName val="Fornato 6"/>
      <sheetName val="Concretos y morteros"/>
      <sheetName val="Datos iniciales "/>
      <sheetName val="Transporte"/>
      <sheetName val="INDICMICROEMP"/>
      <sheetName val="INDICE"/>
      <sheetName val="\G\I\MANTENIMIENTO RUTA 1001_MA"/>
      <sheetName val="\D\MANTENIMIENTO RUTA 1001_MARZ"/>
      <sheetName val="\G\D\MANTENIMIENTO RUTA 1001_MA"/>
      <sheetName val="\I\I\MANTENIMIENTO RUTA 1001_MA"/>
      <sheetName val="\Users\Personal\Downloads\MANTE"/>
      <sheetName val="TOTALES"/>
      <sheetName val="M.O."/>
      <sheetName val="PANEL"/>
      <sheetName val="Res-Accide-10"/>
      <sheetName val="[a  aaInformación]__cceficien_2"/>
      <sheetName val="[a  aaInformación]__cceficien_3"/>
      <sheetName val="[a  aaInformación]__cceficien_4"/>
      <sheetName val="[a  aaInformación]__cceficien_5"/>
      <sheetName val="[a  aaInformación]__cceficien_6"/>
      <sheetName val="precios-básicos2002"/>
      <sheetName val="Base Datos"/>
      <sheetName val="[a  aaInformación]__cceficien_7"/>
      <sheetName val="[a  aaInformación]__cceficien_8"/>
      <sheetName val="Emboquillar"/>
      <sheetName val="Acometidacobrerígido"/>
      <sheetName val="Acometidatoma"/>
      <sheetName val="Acometidahasta1&quot;"/>
      <sheetName val="[a  aaInformación]//cceficiente"/>
      <sheetName val="[a  aaInformación]__cceficie_15"/>
      <sheetName val="[a  aaInformación]__cceficien_9"/>
      <sheetName val="[a  aaInformación]__cceficie_10"/>
      <sheetName val="[a  aaInformación]__cceficie_11"/>
      <sheetName val="[a  aaInformación]__cceficie_12"/>
      <sheetName val="[a  aaInformación]__cceficie_13"/>
      <sheetName val="[a  aaInformación]__cceficie_14"/>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odoH"/>
      <sheetName val="Electrodo"/>
      <sheetName val="Main"/>
      <sheetName val="1M"/>
      <sheetName val="Diagrama"/>
      <sheetName val="I0"/>
      <sheetName val="IG"/>
      <sheetName val="Conductores"/>
      <sheetName val="Hoja2"/>
      <sheetName val="Varios"/>
      <sheetName val="Tabla10"/>
      <sheetName val="Constantes del Material"/>
      <sheetName val="Hoja1"/>
      <sheetName val="SPT"/>
    </sheetNames>
    <sheetDataSet>
      <sheetData sheetId="0">
        <row r="8">
          <cell r="E8">
            <v>2.4</v>
          </cell>
        </row>
      </sheetData>
      <sheetData sheetId="1">
        <row r="100">
          <cell r="E100">
            <v>1.2</v>
          </cell>
        </row>
      </sheetData>
      <sheetData sheetId="2"/>
      <sheetData sheetId="3"/>
      <sheetData sheetId="4"/>
      <sheetData sheetId="5">
        <row r="14">
          <cell r="D14">
            <v>3.8439891688317691E-2</v>
          </cell>
        </row>
      </sheetData>
      <sheetData sheetId="6">
        <row r="11">
          <cell r="C11">
            <v>9.9451687776015527E-2</v>
          </cell>
        </row>
      </sheetData>
      <sheetData sheetId="7">
        <row r="5">
          <cell r="C5">
            <v>33.630000000000003</v>
          </cell>
        </row>
      </sheetData>
      <sheetData sheetId="8">
        <row r="9">
          <cell r="D9">
            <v>2</v>
          </cell>
        </row>
        <row r="13">
          <cell r="D13">
            <v>0.44563384065730693</v>
          </cell>
        </row>
      </sheetData>
      <sheetData sheetId="9">
        <row r="5">
          <cell r="C5">
            <v>450</v>
          </cell>
        </row>
      </sheetData>
      <sheetData sheetId="10">
        <row r="8">
          <cell r="B8">
            <v>8.3300000000000006E-3</v>
          </cell>
        </row>
      </sheetData>
      <sheetData sheetId="11">
        <row r="5">
          <cell r="D5">
            <v>100</v>
          </cell>
        </row>
      </sheetData>
      <sheetData sheetId="12"/>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 val="CASA DE LA MUJER 2"/>
      <sheetName val="Res-Accide-10"/>
      <sheetName val="ANALISIS DE PRECIOS UNITARIOS"/>
      <sheetName val="CANT__PROPUESTA"/>
      <sheetName val="CANT__ALTERNATIVAS"/>
      <sheetName val="CANT_"/>
      <sheetName val="DETALLES_(2)"/>
      <sheetName val="FLUJO_"/>
      <sheetName val="CANT__MAT__"/>
      <sheetName val="CASA_DE_LA_MUJER_2"/>
    </sheetNames>
    <sheetDataSet>
      <sheetData sheetId="0"/>
      <sheetData sheetId="1"/>
      <sheetData sheetId="2"/>
      <sheetData sheetId="3"/>
      <sheetData sheetId="4" refreshError="1">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 sheetId="9" refreshError="1"/>
      <sheetData sheetId="10" refreshError="1"/>
      <sheetData sheetId="11" refreshError="1"/>
      <sheetData sheetId="12"/>
      <sheetData sheetId="13"/>
      <sheetData sheetId="14"/>
      <sheetData sheetId="15"/>
      <sheetData sheetId="16"/>
      <sheetData sheetId="17"/>
      <sheetData sheetId="18"/>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 val="Insumos y materiales"/>
      <sheetName val="Precios Basicos"/>
      <sheetName val="Precios Unitarios"/>
      <sheetName val="PRESUPUESTO"/>
      <sheetName val="CRONOGRANA"/>
      <sheetName val="AUI OBRA"/>
      <sheetName val="Interventoria"/>
      <sheetName val="cantidades (2)"/>
      <sheetName val="peso acero"/>
      <sheetName val="Factor Multiplicador"/>
      <sheetName val="CUADR,MO,EQUIP,BASIC"/>
      <sheetName val="LISTA"/>
      <sheetName val="APU"/>
      <sheetName val="PRESTACIONES_SOCIALES"/>
      <sheetName val="TRES_PIEDRAS"/>
      <sheetName val="SAN_JACINTO"/>
      <sheetName val="TRES_BINDES"/>
      <sheetName val="TRES_PALMAS"/>
      <sheetName val="Insumos_y_materiales"/>
      <sheetName val="Precios_Basicos"/>
      <sheetName val="Precios_Unitarios"/>
      <sheetName val="AUI_OBRA"/>
      <sheetName val="cantidades_(2)"/>
      <sheetName val="peso_acero"/>
      <sheetName val="Factor_Multiplicador"/>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row r="1283">
          <cell r="G1283">
            <v>138988.5</v>
          </cell>
        </row>
      </sheetData>
      <sheetData sheetId="3"/>
      <sheetData sheetId="4"/>
      <sheetData sheetId="5"/>
      <sheetData sheetId="6">
        <row r="22">
          <cell r="D22">
            <v>0</v>
          </cell>
        </row>
      </sheetData>
      <sheetData sheetId="7"/>
      <sheetData sheetId="8"/>
      <sheetData sheetId="9"/>
      <sheetData sheetId="10"/>
      <sheetData sheetId="11" refreshError="1"/>
      <sheetData sheetId="12" refreshError="1"/>
      <sheetData sheetId="13">
        <row r="12">
          <cell r="D12">
            <v>12000</v>
          </cell>
        </row>
      </sheetData>
      <sheetData sheetId="14" refreshError="1"/>
      <sheetData sheetId="15" refreshError="1"/>
      <sheetData sheetId="16">
        <row r="22">
          <cell r="D22">
            <v>0</v>
          </cell>
        </row>
      </sheetData>
      <sheetData sheetId="17">
        <row r="22">
          <cell r="D22">
            <v>0</v>
          </cell>
        </row>
      </sheetData>
      <sheetData sheetId="18">
        <row r="22">
          <cell r="D22">
            <v>0</v>
          </cell>
        </row>
      </sheetData>
      <sheetData sheetId="19">
        <row r="22">
          <cell r="D22">
            <v>0</v>
          </cell>
        </row>
      </sheetData>
      <sheetData sheetId="20">
        <row r="22">
          <cell r="D22">
            <v>0</v>
          </cell>
        </row>
      </sheetData>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row r="2">
          <cell r="Q2" t="str">
            <v>Enero</v>
          </cell>
          <cell r="S2" t="str">
            <v>Amazonas</v>
          </cell>
        </row>
        <row r="3">
          <cell r="S3" t="str">
            <v>Antioquia</v>
          </cell>
        </row>
        <row r="4">
          <cell r="S4" t="str">
            <v>Arauca</v>
          </cell>
        </row>
        <row r="5">
          <cell r="S5" t="str">
            <v>Atlántico</v>
          </cell>
        </row>
        <row r="6">
          <cell r="S6" t="str">
            <v>Bolívar</v>
          </cell>
        </row>
        <row r="7">
          <cell r="S7" t="str">
            <v>Boyacá</v>
          </cell>
        </row>
        <row r="8">
          <cell r="S8" t="str">
            <v>Caldas</v>
          </cell>
        </row>
        <row r="9">
          <cell r="S9" t="str">
            <v>Caquetá</v>
          </cell>
        </row>
        <row r="10">
          <cell r="S10" t="str">
            <v>Casanare</v>
          </cell>
        </row>
        <row r="11">
          <cell r="S11" t="str">
            <v>Cauca</v>
          </cell>
        </row>
        <row r="12">
          <cell r="S12" t="str">
            <v>Cesar</v>
          </cell>
        </row>
        <row r="13">
          <cell r="S13" t="str">
            <v>Chocó</v>
          </cell>
        </row>
        <row r="14">
          <cell r="S14" t="str">
            <v>Córdoba</v>
          </cell>
        </row>
        <row r="15">
          <cell r="S15" t="str">
            <v>Cundinamarca</v>
          </cell>
        </row>
        <row r="16">
          <cell r="S16" t="str">
            <v>Guainía</v>
          </cell>
        </row>
        <row r="17">
          <cell r="S17" t="str">
            <v>Guaviare</v>
          </cell>
        </row>
        <row r="18">
          <cell r="S18" t="str">
            <v>Huila</v>
          </cell>
        </row>
        <row r="19">
          <cell r="S19" t="str">
            <v>La Guajira</v>
          </cell>
        </row>
        <row r="20">
          <cell r="S20" t="str">
            <v>Magdalena</v>
          </cell>
        </row>
        <row r="21">
          <cell r="S21" t="str">
            <v>Meta</v>
          </cell>
        </row>
        <row r="22">
          <cell r="S22" t="str">
            <v>Nariño</v>
          </cell>
        </row>
        <row r="23">
          <cell r="S23" t="str">
            <v>Norte de Santander</v>
          </cell>
        </row>
        <row r="24">
          <cell r="S24" t="str">
            <v>Putumayo</v>
          </cell>
        </row>
        <row r="25">
          <cell r="S25" t="str">
            <v>Quindío</v>
          </cell>
        </row>
        <row r="26">
          <cell r="S26" t="str">
            <v>Risaralda</v>
          </cell>
        </row>
        <row r="27">
          <cell r="S27" t="str">
            <v>San Andrés y Providencia</v>
          </cell>
        </row>
        <row r="28">
          <cell r="S28" t="str">
            <v>Santander</v>
          </cell>
        </row>
        <row r="29">
          <cell r="S29" t="str">
            <v>Sucre</v>
          </cell>
        </row>
        <row r="30">
          <cell r="S30" t="str">
            <v>Tolima</v>
          </cell>
        </row>
        <row r="31">
          <cell r="S31" t="str">
            <v>Valle del Cauca</v>
          </cell>
        </row>
        <row r="32">
          <cell r="S32" t="str">
            <v>Vaupés</v>
          </cell>
        </row>
        <row r="33">
          <cell r="S33" t="str">
            <v>Vichada</v>
          </cell>
        </row>
      </sheetData>
      <sheetData sheetId="1"/>
      <sheetData sheetId="2"/>
      <sheetData sheetId="3"/>
      <sheetData sheetId="4"/>
      <sheetData sheetId="5"/>
      <sheetData sheetId="6"/>
      <sheetData sheetId="7"/>
      <sheetData sheetId="8"/>
      <sheetData sheetId="9"/>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row r="2">
          <cell r="Q2" t="str">
            <v>Enero</v>
          </cell>
          <cell r="S2" t="str">
            <v>Amazonas</v>
          </cell>
        </row>
        <row r="3">
          <cell r="S3" t="str">
            <v>Antioquia</v>
          </cell>
        </row>
        <row r="4">
          <cell r="S4" t="str">
            <v>Arauca</v>
          </cell>
        </row>
        <row r="5">
          <cell r="S5" t="str">
            <v>Atlántico</v>
          </cell>
        </row>
        <row r="6">
          <cell r="S6" t="str">
            <v>Bolívar</v>
          </cell>
        </row>
        <row r="7">
          <cell r="S7" t="str">
            <v>Boyacá</v>
          </cell>
        </row>
        <row r="8">
          <cell r="S8" t="str">
            <v>Caldas</v>
          </cell>
        </row>
        <row r="9">
          <cell r="S9" t="str">
            <v>Caquetá</v>
          </cell>
        </row>
        <row r="10">
          <cell r="S10" t="str">
            <v>Casanare</v>
          </cell>
        </row>
        <row r="11">
          <cell r="S11" t="str">
            <v>Cauca</v>
          </cell>
        </row>
        <row r="12">
          <cell r="S12" t="str">
            <v>Cesar</v>
          </cell>
        </row>
        <row r="13">
          <cell r="S13" t="str">
            <v>Chocó</v>
          </cell>
        </row>
        <row r="14">
          <cell r="S14" t="str">
            <v>Córdoba</v>
          </cell>
        </row>
        <row r="15">
          <cell r="S15" t="str">
            <v>Cundinamarca</v>
          </cell>
        </row>
        <row r="16">
          <cell r="S16" t="str">
            <v>Guainía</v>
          </cell>
        </row>
        <row r="17">
          <cell r="S17" t="str">
            <v>Guaviare</v>
          </cell>
        </row>
        <row r="18">
          <cell r="S18" t="str">
            <v>Huila</v>
          </cell>
        </row>
        <row r="19">
          <cell r="S19" t="str">
            <v>La Guajira</v>
          </cell>
        </row>
        <row r="20">
          <cell r="S20" t="str">
            <v>Magdalena</v>
          </cell>
        </row>
        <row r="21">
          <cell r="S21" t="str">
            <v>Meta</v>
          </cell>
        </row>
        <row r="22">
          <cell r="S22" t="str">
            <v>Nariño</v>
          </cell>
        </row>
        <row r="23">
          <cell r="S23" t="str">
            <v>Norte de Santander</v>
          </cell>
        </row>
        <row r="24">
          <cell r="S24" t="str">
            <v>Putumayo</v>
          </cell>
        </row>
        <row r="25">
          <cell r="S25" t="str">
            <v>Quindío</v>
          </cell>
        </row>
        <row r="26">
          <cell r="S26" t="str">
            <v>Risaralda</v>
          </cell>
        </row>
        <row r="27">
          <cell r="S27" t="str">
            <v>San Andrés y Providencia</v>
          </cell>
        </row>
        <row r="28">
          <cell r="S28" t="str">
            <v>Santander</v>
          </cell>
        </row>
        <row r="29">
          <cell r="S29" t="str">
            <v>Sucre</v>
          </cell>
        </row>
        <row r="30">
          <cell r="S30" t="str">
            <v>Tolima</v>
          </cell>
        </row>
        <row r="31">
          <cell r="S31" t="str">
            <v>Valle del Cauca</v>
          </cell>
        </row>
        <row r="32">
          <cell r="S32" t="str">
            <v>Vaupés</v>
          </cell>
        </row>
        <row r="33">
          <cell r="S33" t="str">
            <v>Vichada</v>
          </cell>
        </row>
      </sheetData>
      <sheetData sheetId="1"/>
      <sheetData sheetId="2"/>
      <sheetData sheetId="3"/>
      <sheetData sheetId="4"/>
      <sheetData sheetId="5"/>
      <sheetData sheetId="6"/>
      <sheetData sheetId="7"/>
      <sheetData sheetId="8"/>
      <sheetData sheetId="9"/>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insumos"/>
      <sheetName val="EQUIPO"/>
      <sheetName val="ALCASAN1"/>
    </sheetNames>
    <sheetDataSet>
      <sheetData sheetId="0" refreshError="1">
        <row r="17">
          <cell r="B17">
            <v>9000</v>
          </cell>
        </row>
        <row r="18">
          <cell r="B18">
            <v>5000</v>
          </cell>
        </row>
        <row r="19">
          <cell r="B19">
            <v>15000</v>
          </cell>
        </row>
        <row r="40">
          <cell r="B40">
            <v>5700</v>
          </cell>
        </row>
        <row r="41">
          <cell r="B41">
            <v>6700</v>
          </cell>
        </row>
        <row r="43">
          <cell r="B43">
            <v>67180</v>
          </cell>
        </row>
      </sheetData>
      <sheetData sheetId="1" refreshError="1"/>
      <sheetData sheetId="2" refreshError="1"/>
      <sheetData sheetId="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efreshError="1"/>
      <sheetData sheetId="2" refreshError="1">
        <row r="2">
          <cell r="A2" t="str">
            <v>REGIONAL CUNDINAMARCA</v>
          </cell>
        </row>
      </sheetData>
      <sheetData sheetId="3" refreshError="1"/>
      <sheetData sheetId="4" refreshError="1">
        <row r="9">
          <cell r="E9" t="str">
            <v>EDGAR EDUARDO HERNANDEZ Q.</v>
          </cell>
        </row>
      </sheetData>
      <sheetData sheetId="5"/>
      <sheetData sheetId="6" refreshError="1"/>
      <sheetData sheetId="7" refreshError="1">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cell r="C63">
            <v>1434.62</v>
          </cell>
          <cell r="D63">
            <v>10</v>
          </cell>
          <cell r="E63">
            <v>-0.88958000000000004</v>
          </cell>
        </row>
        <row r="64">
          <cell r="B64" t="str">
            <v>CALDAS</v>
          </cell>
          <cell r="C64">
            <v>30819.79</v>
          </cell>
          <cell r="D64">
            <v>34</v>
          </cell>
          <cell r="E64">
            <v>-1.4129100000000001</v>
          </cell>
        </row>
        <row r="65">
          <cell r="B65" t="str">
            <v>CHORRILLOS</v>
          </cell>
          <cell r="C65">
            <v>11521.81</v>
          </cell>
          <cell r="D65">
            <v>34</v>
          </cell>
          <cell r="E65">
            <v>-1.23658</v>
          </cell>
        </row>
        <row r="66">
          <cell r="B66" t="str">
            <v>EL CHUSCAL</v>
          </cell>
          <cell r="C66">
            <v>10551.6</v>
          </cell>
          <cell r="D66">
            <v>28</v>
          </cell>
          <cell r="E66">
            <v>-1.2185600000000001</v>
          </cell>
        </row>
        <row r="67">
          <cell r="B67" t="str">
            <v>FABRICATO</v>
          </cell>
          <cell r="C67">
            <v>3531.49</v>
          </cell>
          <cell r="D67">
            <v>22</v>
          </cell>
          <cell r="E67">
            <v>-0.97202999999999995</v>
          </cell>
        </row>
        <row r="68">
          <cell r="B68" t="str">
            <v>LA FE</v>
          </cell>
          <cell r="C68">
            <v>5882.27</v>
          </cell>
          <cell r="D68">
            <v>22</v>
          </cell>
          <cell r="E68">
            <v>-1.1150199999999999</v>
          </cell>
        </row>
        <row r="69">
          <cell r="B69" t="str">
            <v>LAS PALMAS</v>
          </cell>
          <cell r="C69">
            <v>16365.59</v>
          </cell>
          <cell r="D69">
            <v>34</v>
          </cell>
          <cell r="E69">
            <v>-1.27885</v>
          </cell>
        </row>
        <row r="70">
          <cell r="B70" t="str">
            <v>MAZO</v>
          </cell>
          <cell r="C70">
            <v>37374.230000000003</v>
          </cell>
          <cell r="D70">
            <v>42</v>
          </cell>
          <cell r="E70">
            <v>-1.4463900000000001</v>
          </cell>
        </row>
        <row r="71">
          <cell r="B71" t="str">
            <v>MIGUEL DE AGUINAGA</v>
          </cell>
          <cell r="C71">
            <v>110951.1</v>
          </cell>
          <cell r="D71">
            <v>60</v>
          </cell>
          <cell r="E71">
            <v>-1.6540999999999999</v>
          </cell>
        </row>
        <row r="72">
          <cell r="B72" t="str">
            <v>PLANTA DE FILTROS DE VILLA HERMOSA</v>
          </cell>
          <cell r="C72">
            <v>7283.46</v>
          </cell>
          <cell r="D72">
            <v>22</v>
          </cell>
          <cell r="E72">
            <v>-1.1675800000000001</v>
          </cell>
        </row>
        <row r="73">
          <cell r="B73" t="str">
            <v>PLANTA DE TRATAMIENTO LA AYURA</v>
          </cell>
          <cell r="C73">
            <v>7081.76</v>
          </cell>
          <cell r="D73">
            <v>18</v>
          </cell>
          <cell r="E73">
            <v>-1.1547099999999999</v>
          </cell>
        </row>
        <row r="74">
          <cell r="B74" t="str">
            <v>RIONEGRO-LA MACARENA</v>
          </cell>
          <cell r="C74">
            <v>3987.72</v>
          </cell>
          <cell r="D74">
            <v>18</v>
          </cell>
          <cell r="E74">
            <v>-1.03952</v>
          </cell>
        </row>
        <row r="75">
          <cell r="B75" t="str">
            <v>SAN ANDRES</v>
          </cell>
          <cell r="C75">
            <v>2103.46</v>
          </cell>
          <cell r="D75">
            <v>14</v>
          </cell>
          <cell r="E75">
            <v>-0.90659999999999996</v>
          </cell>
        </row>
        <row r="76">
          <cell r="B76" t="str">
            <v>SAN ANTONIO DE PRADO</v>
          </cell>
          <cell r="C76">
            <v>21973.75</v>
          </cell>
          <cell r="D76">
            <v>32</v>
          </cell>
          <cell r="E76">
            <v>-1.3447100000000001</v>
          </cell>
        </row>
        <row r="77">
          <cell r="B77" t="str">
            <v>SAN CRISTOBAL</v>
          </cell>
          <cell r="C77">
            <v>6183.28</v>
          </cell>
          <cell r="D77">
            <v>28</v>
          </cell>
          <cell r="E77">
            <v>-1.0817699999999999</v>
          </cell>
        </row>
        <row r="78">
          <cell r="B78" t="str">
            <v>VASCONIA</v>
          </cell>
          <cell r="C78">
            <v>3669.03</v>
          </cell>
          <cell r="D78">
            <v>10</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Formatos"/>
      <sheetName val="Accidentalidad"/>
      <sheetName val="Causa Posible"/>
      <sheetName val="Elementos Involucrados"/>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PU (2)"/>
      <sheetName val="A__P__U_2"/>
      <sheetName val="ESTADO_RED"/>
      <sheetName val="GENERALIDADES_"/>
      <sheetName val="A__P__U_3"/>
      <sheetName val="ESTADO_RED1"/>
      <sheetName val="GENERALIDADES_1"/>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Analisis Precios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7">
          <cell r="B7">
            <v>15</v>
          </cell>
        </row>
        <row r="11">
          <cell r="B11">
            <v>420</v>
          </cell>
        </row>
      </sheetData>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5"/>
      <sheetName val="Versión_Final_EAAB5"/>
      <sheetName val="Versión_Final_IDU5"/>
      <sheetName val="Mano_de_Obra5"/>
      <sheetName val="Presupuestos_Daños_IDU5"/>
      <sheetName val="9_45"/>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5094-2003"/>
      <sheetName val="resumen"/>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A. P. U."/>
      <sheetName val="AIU"/>
      <sheetName val="Insum"/>
      <sheetName val="REPLANTEO"/>
      <sheetName val="g.g"/>
      <sheetName val="EVA"/>
      <sheetName val="Program"/>
      <sheetName val="CDItem"/>
      <sheetName val="BASES"/>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Presupuesto Daños Interinstituc"/>
      <sheetName val="A__P__U_"/>
      <sheetName val="A__P__U_1"/>
      <sheetName val="A__P__U_2"/>
      <sheetName val="A__P__U_4"/>
      <sheetName val="A__P__U_3"/>
      <sheetName val="A__P__U_5"/>
      <sheetName val="Hoja1"/>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sheetData sheetId="108"/>
      <sheetData sheetId="10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 sheetId="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sheetData sheetId="1"/>
      <sheetData sheetId="2"/>
      <sheetData sheetId="3"/>
      <sheetData sheetId="4"/>
      <sheetData sheetId="5">
        <row r="1">
          <cell r="X1" t="str">
            <v>Marzo</v>
          </cell>
          <cell r="Z1" t="str">
            <v>De avance</v>
          </cell>
        </row>
        <row r="2">
          <cell r="X2" t="str">
            <v>Junio</v>
          </cell>
          <cell r="Z2" t="str">
            <v>Final</v>
          </cell>
        </row>
        <row r="3">
          <cell r="X3" t="str">
            <v>Septiembre</v>
          </cell>
        </row>
        <row r="4">
          <cell r="X4" t="str">
            <v>Diciembre</v>
          </cell>
        </row>
      </sheetData>
      <sheetData sheetId="6"/>
      <sheetData sheetId="7"/>
      <sheetData sheetId="8"/>
      <sheetData sheetId="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sheetData sheetId="1"/>
      <sheetData sheetId="2"/>
      <sheetData sheetId="3"/>
      <sheetData sheetId="4"/>
      <sheetData sheetId="5">
        <row r="1">
          <cell r="X1" t="str">
            <v>Marzo</v>
          </cell>
          <cell r="Z1" t="str">
            <v>De avance</v>
          </cell>
        </row>
        <row r="2">
          <cell r="X2" t="str">
            <v>Junio</v>
          </cell>
          <cell r="Z2" t="str">
            <v>Final</v>
          </cell>
        </row>
        <row r="3">
          <cell r="X3" t="str">
            <v>Septiembre</v>
          </cell>
        </row>
        <row r="4">
          <cell r="X4" t="str">
            <v>Diciembre</v>
          </cell>
        </row>
      </sheetData>
      <sheetData sheetId="6"/>
      <sheetData sheetId="7"/>
      <sheetData sheetId="8"/>
      <sheetData sheetId="9"/>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MaterialRelleno</v>
          </cell>
          <cell r="CD11" t="str">
            <v>Cd</v>
          </cell>
          <cell r="CE11" t="str">
            <v>Wd 'Pd'</v>
          </cell>
          <cell r="CF11" t="str">
            <v>Cs 'Cl'</v>
          </cell>
          <cell r="CG11" t="str">
            <v>WV'PV'</v>
          </cell>
          <cell r="CH11" t="str">
            <v>Wt</v>
          </cell>
          <cell r="CI11" t="str">
            <v>MaterialTubería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&lt; 7,5</v>
          </cell>
          <cell r="CP12" t="str">
            <v>MaterialEncamado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t="str">
            <v/>
          </cell>
        </row>
        <row r="16">
          <cell r="A16">
            <v>1</v>
          </cell>
          <cell r="B16" t="str">
            <v>C1'</v>
          </cell>
          <cell r="C16" t="str">
            <v>C2</v>
          </cell>
          <cell r="D16">
            <v>2.8610000000000003E-2</v>
          </cell>
          <cell r="F16">
            <v>2.8610000000000003E-2</v>
          </cell>
          <cell r="G16">
            <v>2.33</v>
          </cell>
          <cell r="H16">
            <v>2</v>
          </cell>
          <cell r="I16">
            <v>0.5</v>
          </cell>
          <cell r="J16">
            <v>25</v>
          </cell>
          <cell r="K16" t="str">
            <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t="str">
            <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t="str">
            <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t="str">
            <v/>
          </cell>
          <cell r="CP16">
            <v>3</v>
          </cell>
          <cell r="CQ16">
            <v>3</v>
          </cell>
          <cell r="DV16" t="str">
            <v>250 mm</v>
          </cell>
          <cell r="DW16">
            <v>15.05</v>
          </cell>
          <cell r="DX16" t="str">
            <v>1</v>
          </cell>
          <cell r="DY16" t="str">
            <v>CS</v>
          </cell>
          <cell r="DZ16">
            <v>753.55</v>
          </cell>
          <cell r="EA16">
            <v>753.31</v>
          </cell>
        </row>
        <row r="17">
          <cell r="AD17" t="str">
            <v/>
          </cell>
          <cell r="BU17" t="str">
            <v/>
          </cell>
        </row>
        <row r="18">
          <cell r="A18">
            <v>2</v>
          </cell>
          <cell r="B18" t="str">
            <v>C3</v>
          </cell>
          <cell r="C18" t="str">
            <v>C5</v>
          </cell>
          <cell r="D18">
            <v>9.9866999999999997E-2</v>
          </cell>
          <cell r="F18">
            <v>9.9866999999999997E-2</v>
          </cell>
          <cell r="G18">
            <v>2.33</v>
          </cell>
          <cell r="H18">
            <v>30.83</v>
          </cell>
          <cell r="I18">
            <v>7.07</v>
          </cell>
          <cell r="J18">
            <v>22.932208887447295</v>
          </cell>
          <cell r="K18" t="str">
            <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t="str">
            <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t="str">
            <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t="str">
            <v/>
          </cell>
          <cell r="CP18">
            <v>3</v>
          </cell>
          <cell r="CQ18">
            <v>3</v>
          </cell>
          <cell r="DV18" t="str">
            <v>250 mm</v>
          </cell>
          <cell r="DW18">
            <v>45.32</v>
          </cell>
          <cell r="DX18" t="str">
            <v>1</v>
          </cell>
          <cell r="DY18" t="str">
            <v>CS</v>
          </cell>
          <cell r="DZ18">
            <v>748.51</v>
          </cell>
          <cell r="EA18">
            <v>747.4</v>
          </cell>
        </row>
        <row r="19">
          <cell r="AD19" t="str">
            <v/>
          </cell>
          <cell r="BU19" t="str">
            <v/>
          </cell>
        </row>
        <row r="20">
          <cell r="A20">
            <v>3</v>
          </cell>
          <cell r="B20" t="str">
            <v>C5'</v>
          </cell>
          <cell r="C20" t="str">
            <v>C5</v>
          </cell>
          <cell r="D20">
            <v>8.1799999999999998E-3</v>
          </cell>
          <cell r="F20">
            <v>8.1799999999999998E-3</v>
          </cell>
          <cell r="G20">
            <v>2.33</v>
          </cell>
          <cell r="H20">
            <v>2</v>
          </cell>
          <cell r="I20">
            <v>0.5</v>
          </cell>
          <cell r="J20">
            <v>25</v>
          </cell>
          <cell r="K20" t="str">
            <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t="str">
            <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3.2587051391601563E-2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t="str">
            <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t="str">
            <v/>
          </cell>
          <cell r="CP20">
            <v>3</v>
          </cell>
          <cell r="CQ20">
            <v>3</v>
          </cell>
          <cell r="DV20" t="str">
            <v>250 mm</v>
          </cell>
          <cell r="DW20">
            <v>30.580000000000002</v>
          </cell>
          <cell r="DX20" t="str">
            <v>1</v>
          </cell>
          <cell r="DY20" t="str">
            <v>CS</v>
          </cell>
          <cell r="DZ20">
            <v>747.44999999999993</v>
          </cell>
          <cell r="EA20">
            <v>746.71999999999991</v>
          </cell>
        </row>
        <row r="21">
          <cell r="AD21" t="str">
            <v/>
          </cell>
          <cell r="BU21" t="str">
            <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t="str">
            <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t="str">
            <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t="str">
            <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t="str">
            <v/>
          </cell>
          <cell r="CP22">
            <v>3</v>
          </cell>
          <cell r="CQ22">
            <v>3</v>
          </cell>
          <cell r="DV22" t="str">
            <v>250 mm</v>
          </cell>
          <cell r="DW22">
            <v>42.559999999999995</v>
          </cell>
          <cell r="DX22" t="str">
            <v>1</v>
          </cell>
          <cell r="DY22" t="str">
            <v>CS</v>
          </cell>
          <cell r="DZ22">
            <v>739.68</v>
          </cell>
          <cell r="EA22">
            <v>739.13</v>
          </cell>
        </row>
        <row r="23">
          <cell r="AD23" t="str">
            <v/>
          </cell>
          <cell r="BU23" t="str">
            <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t="str">
            <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t="str">
            <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t="str">
            <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t="str">
            <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t="str">
            <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t="str">
            <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t="str">
            <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t="str">
            <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t="str">
            <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t="str">
            <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t="str">
            <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t="str">
            <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t="str">
            <v/>
          </cell>
          <cell r="CP27">
            <v>3</v>
          </cell>
          <cell r="CQ27">
            <v>3</v>
          </cell>
          <cell r="DV27" t="str">
            <v>250 mm</v>
          </cell>
          <cell r="DW27">
            <v>45.529999999999994</v>
          </cell>
          <cell r="DX27" t="str">
            <v>1</v>
          </cell>
          <cell r="DY27" t="str">
            <v>CS</v>
          </cell>
          <cell r="DZ27">
            <v>739.09</v>
          </cell>
          <cell r="EA27">
            <v>730.26</v>
          </cell>
        </row>
        <row r="28">
          <cell r="AD28" t="str">
            <v/>
          </cell>
          <cell r="BU28" t="str">
            <v/>
          </cell>
        </row>
        <row r="29">
          <cell r="A29">
            <v>9</v>
          </cell>
          <cell r="B29" t="str">
            <v>C27</v>
          </cell>
          <cell r="C29" t="str">
            <v>C29</v>
          </cell>
          <cell r="D29">
            <v>0.11533</v>
          </cell>
          <cell r="F29">
            <v>0.11533</v>
          </cell>
          <cell r="G29">
            <v>2.33</v>
          </cell>
          <cell r="H29">
            <v>57.61</v>
          </cell>
          <cell r="I29">
            <v>8.52</v>
          </cell>
          <cell r="J29">
            <v>14.789099114737025</v>
          </cell>
          <cell r="K29" t="str">
            <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t="str">
            <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0.27119827270507813</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t="str">
            <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t="str">
            <v/>
          </cell>
          <cell r="CP29">
            <v>3</v>
          </cell>
          <cell r="CQ29">
            <v>3</v>
          </cell>
          <cell r="DV29" t="str">
            <v>250 mm</v>
          </cell>
          <cell r="DW29">
            <v>45.15</v>
          </cell>
          <cell r="DX29" t="str">
            <v>1</v>
          </cell>
          <cell r="DY29" t="str">
            <v>CS</v>
          </cell>
          <cell r="DZ29">
            <v>724.54</v>
          </cell>
          <cell r="EA29">
            <v>722.37</v>
          </cell>
        </row>
        <row r="30">
          <cell r="AD30" t="str">
            <v/>
          </cell>
          <cell r="BU30" t="str">
            <v/>
          </cell>
        </row>
        <row r="31">
          <cell r="A31">
            <v>10</v>
          </cell>
          <cell r="B31" t="str">
            <v>C31</v>
          </cell>
          <cell r="C31" t="str">
            <v>C29</v>
          </cell>
          <cell r="D31">
            <v>6.1789999999999998E-2</v>
          </cell>
          <cell r="F31">
            <v>6.1789999999999998E-2</v>
          </cell>
          <cell r="G31">
            <v>2.33</v>
          </cell>
          <cell r="H31">
            <v>40.9</v>
          </cell>
          <cell r="I31">
            <v>6.59</v>
          </cell>
          <cell r="J31">
            <v>16.112469437652813</v>
          </cell>
          <cell r="K31" t="str">
            <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t="str">
            <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t="str">
            <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t="str">
            <v/>
          </cell>
          <cell r="CP31">
            <v>3</v>
          </cell>
          <cell r="CQ31">
            <v>3</v>
          </cell>
          <cell r="DV31" t="str">
            <v>250 mm</v>
          </cell>
          <cell r="DW31">
            <v>36.36</v>
          </cell>
          <cell r="DX31" t="str">
            <v>1</v>
          </cell>
          <cell r="DY31" t="str">
            <v>CS</v>
          </cell>
          <cell r="DZ31">
            <v>722.96999999999991</v>
          </cell>
          <cell r="EA31">
            <v>722.41</v>
          </cell>
        </row>
        <row r="32">
          <cell r="AD32" t="str">
            <v/>
          </cell>
          <cell r="BU32" t="str">
            <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t="str">
            <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t="str">
            <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t="str">
            <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t="str">
            <v/>
          </cell>
          <cell r="CP33">
            <v>3</v>
          </cell>
          <cell r="CQ33">
            <v>3</v>
          </cell>
          <cell r="DV33" t="str">
            <v>250 mm</v>
          </cell>
          <cell r="DW33">
            <v>35.47</v>
          </cell>
          <cell r="DX33" t="str">
            <v>1</v>
          </cell>
          <cell r="DY33" t="str">
            <v>CS</v>
          </cell>
          <cell r="DZ33">
            <v>730.27</v>
          </cell>
          <cell r="EA33">
            <v>729.53</v>
          </cell>
        </row>
        <row r="34">
          <cell r="AD34" t="str">
            <v/>
          </cell>
          <cell r="BU34" t="str">
            <v/>
          </cell>
        </row>
        <row r="35">
          <cell r="A35">
            <v>12</v>
          </cell>
          <cell r="B35" t="str">
            <v>C9</v>
          </cell>
          <cell r="C35" t="str">
            <v>C11</v>
          </cell>
          <cell r="D35">
            <v>0.10502874</v>
          </cell>
          <cell r="F35">
            <v>0.10502874</v>
          </cell>
          <cell r="G35">
            <v>2.33</v>
          </cell>
          <cell r="H35">
            <v>42.07</v>
          </cell>
          <cell r="I35">
            <v>8.1600000000000037</v>
          </cell>
          <cell r="J35">
            <v>19.396244354647024</v>
          </cell>
          <cell r="K35" t="str">
            <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t="str">
            <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t="str">
            <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t="str">
            <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t="str">
            <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t="str">
            <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t="str">
            <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t="str">
            <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t="str">
            <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t="str">
            <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t="str">
            <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t="str">
            <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t="str">
            <v/>
          </cell>
          <cell r="CP38">
            <v>3</v>
          </cell>
          <cell r="CQ38">
            <v>3</v>
          </cell>
          <cell r="DV38" t="str">
            <v>250 mm</v>
          </cell>
          <cell r="DW38">
            <v>55.879999999999995</v>
          </cell>
          <cell r="DX38" t="str">
            <v>1</v>
          </cell>
          <cell r="DY38" t="str">
            <v>CS</v>
          </cell>
          <cell r="DZ38">
            <v>722.92000000000019</v>
          </cell>
          <cell r="EA38">
            <v>713.6500000000002</v>
          </cell>
        </row>
        <row r="39">
          <cell r="AD39" t="str">
            <v/>
          </cell>
          <cell r="BU39" t="str">
            <v/>
          </cell>
        </row>
        <row r="40">
          <cell r="A40">
            <v>16</v>
          </cell>
          <cell r="B40" t="str">
            <v>C31</v>
          </cell>
          <cell r="C40" t="str">
            <v>C33</v>
          </cell>
          <cell r="D40">
            <v>0.22664999999999999</v>
          </cell>
          <cell r="F40">
            <v>0.22664999999999999</v>
          </cell>
          <cell r="G40">
            <v>2.33</v>
          </cell>
          <cell r="H40">
            <v>40.9</v>
          </cell>
          <cell r="I40">
            <v>6.59</v>
          </cell>
          <cell r="J40">
            <v>16.112469437652813</v>
          </cell>
          <cell r="K40" t="str">
            <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t="str">
            <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0.12089920043945313</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t="str">
            <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t="str">
            <v/>
          </cell>
          <cell r="CP40">
            <v>3</v>
          </cell>
          <cell r="CQ40">
            <v>3</v>
          </cell>
          <cell r="DV40" t="str">
            <v>250 mm</v>
          </cell>
          <cell r="DW40">
            <v>70.61999999999999</v>
          </cell>
          <cell r="DX40" t="str">
            <v>1</v>
          </cell>
          <cell r="DY40" t="str">
            <v>CS</v>
          </cell>
          <cell r="DZ40">
            <v>722.96999999999991</v>
          </cell>
          <cell r="EA40">
            <v>721.66</v>
          </cell>
        </row>
        <row r="41">
          <cell r="AD41" t="str">
            <v/>
          </cell>
          <cell r="BU41" t="str">
            <v/>
          </cell>
        </row>
        <row r="42">
          <cell r="A42">
            <v>17</v>
          </cell>
          <cell r="B42" t="str">
            <v>C23</v>
          </cell>
          <cell r="C42" t="str">
            <v>C25</v>
          </cell>
          <cell r="D42">
            <v>0.15017</v>
          </cell>
          <cell r="F42">
            <v>0.15017</v>
          </cell>
          <cell r="G42">
            <v>2.33</v>
          </cell>
          <cell r="H42">
            <v>55.16</v>
          </cell>
          <cell r="I42">
            <v>9.1999999999999993</v>
          </cell>
          <cell r="J42">
            <v>16.678752719361857</v>
          </cell>
          <cell r="K42" t="str">
            <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t="str">
            <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t="str">
            <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t="str">
            <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t="str">
            <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t="str">
            <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t="str">
            <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t="str">
            <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t="str">
            <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t="str">
            <v/>
          </cell>
          <cell r="CP44">
            <v>3</v>
          </cell>
          <cell r="CQ44">
            <v>3</v>
          </cell>
          <cell r="DV44" t="str">
            <v>250 mm</v>
          </cell>
          <cell r="DW44">
            <v>60.839999999999996</v>
          </cell>
          <cell r="DX44" t="str">
            <v>1</v>
          </cell>
          <cell r="DY44" t="str">
            <v>CS</v>
          </cell>
          <cell r="DZ44">
            <v>721.6</v>
          </cell>
          <cell r="EA44">
            <v>711.48</v>
          </cell>
        </row>
        <row r="45">
          <cell r="AD45" t="str">
            <v/>
          </cell>
        </row>
        <row r="46">
          <cell r="A46">
            <v>20</v>
          </cell>
          <cell r="B46" t="str">
            <v>C12</v>
          </cell>
          <cell r="C46" t="str">
            <v>C12'</v>
          </cell>
          <cell r="D46">
            <v>3.5287329999999999E-2</v>
          </cell>
          <cell r="F46">
            <v>3.5287329999999999E-2</v>
          </cell>
          <cell r="G46">
            <v>2.33</v>
          </cell>
          <cell r="H46">
            <v>2</v>
          </cell>
          <cell r="I46">
            <v>0.5</v>
          </cell>
          <cell r="J46">
            <v>25</v>
          </cell>
          <cell r="K46" t="str">
            <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t="str">
            <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t="str">
            <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t="str">
            <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t="str">
            <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t="str">
            <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t="str">
            <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0.18837356567382813</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t="str">
            <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t="str">
            <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t="str">
            <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t="str">
            <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t="str">
            <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t="str">
            <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t="str">
            <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t="str">
            <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t="str">
            <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t="str">
            <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t="str">
            <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t="str">
            <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t="str">
            <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t="str">
            <v/>
          </cell>
          <cell r="CP52">
            <v>3</v>
          </cell>
          <cell r="CQ52">
            <v>3</v>
          </cell>
          <cell r="DV52" t="str">
            <v>250 mm</v>
          </cell>
          <cell r="DW52">
            <v>49.349999999999994</v>
          </cell>
          <cell r="DX52" t="str">
            <v>1</v>
          </cell>
          <cell r="DY52" t="str">
            <v>CS</v>
          </cell>
          <cell r="DZ52">
            <v>722.22000000000025</v>
          </cell>
          <cell r="EA52">
            <v>714.57000000000028</v>
          </cell>
        </row>
        <row r="53">
          <cell r="AD53" t="str">
            <v/>
          </cell>
        </row>
        <row r="54">
          <cell r="A54">
            <v>27</v>
          </cell>
          <cell r="B54" t="str">
            <v>C69</v>
          </cell>
          <cell r="C54" t="str">
            <v>C70</v>
          </cell>
          <cell r="D54">
            <v>0.10103999999999999</v>
          </cell>
          <cell r="F54">
            <v>0.10103999999999999</v>
          </cell>
          <cell r="G54">
            <v>2.33</v>
          </cell>
          <cell r="H54">
            <v>60.84</v>
          </cell>
          <cell r="I54">
            <v>9.31</v>
          </cell>
          <cell r="J54">
            <v>15.302432610124917</v>
          </cell>
          <cell r="K54" t="str">
            <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t="str">
            <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t="str">
            <v/>
          </cell>
          <cell r="BB54" t="str">
            <v/>
          </cell>
          <cell r="BC54" t="str">
            <v/>
          </cell>
          <cell r="BD54" t="str">
            <v/>
          </cell>
          <cell r="BE54" t="str">
            <v/>
          </cell>
          <cell r="BF54" t="str">
            <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t="str">
            <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t="str">
            <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t="str">
            <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t="str">
            <v/>
          </cell>
          <cell r="CP55">
            <v>3</v>
          </cell>
          <cell r="CQ55">
            <v>3</v>
          </cell>
          <cell r="DV55" t="str">
            <v>250 mm</v>
          </cell>
          <cell r="DW55">
            <v>1.4400000000000002</v>
          </cell>
          <cell r="DX55" t="str">
            <v>1</v>
          </cell>
          <cell r="DY55" t="str">
            <v>CS</v>
          </cell>
          <cell r="DZ55">
            <v>708.59</v>
          </cell>
          <cell r="EA55">
            <v>708.25</v>
          </cell>
        </row>
        <row r="56">
          <cell r="AD56" t="str">
            <v/>
          </cell>
          <cell r="BU56" t="str">
            <v/>
          </cell>
        </row>
        <row r="57">
          <cell r="A57">
            <v>29</v>
          </cell>
          <cell r="B57" t="str">
            <v>C4</v>
          </cell>
          <cell r="C57" t="str">
            <v>C55</v>
          </cell>
          <cell r="D57">
            <v>0.12245999999999999</v>
          </cell>
          <cell r="F57">
            <v>0.12245999999999999</v>
          </cell>
          <cell r="G57">
            <v>2.33</v>
          </cell>
          <cell r="H57">
            <v>2</v>
          </cell>
          <cell r="I57">
            <v>0.5</v>
          </cell>
          <cell r="J57">
            <v>25</v>
          </cell>
          <cell r="K57" t="str">
            <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t="str">
            <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0.23282241821289063</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t="str">
            <v/>
          </cell>
          <cell r="CP57">
            <v>3</v>
          </cell>
          <cell r="CQ57">
            <v>3</v>
          </cell>
          <cell r="DV57" t="str">
            <v>250 mm</v>
          </cell>
          <cell r="DW57">
            <v>36.479999999999997</v>
          </cell>
          <cell r="DX57" t="str">
            <v>1</v>
          </cell>
          <cell r="DY57" t="str">
            <v>CS</v>
          </cell>
          <cell r="DZ57">
            <v>725.25</v>
          </cell>
          <cell r="EA57">
            <v>721.64</v>
          </cell>
        </row>
        <row r="58">
          <cell r="AD58" t="str">
            <v/>
          </cell>
          <cell r="BU58" t="str">
            <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t="str">
            <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t="str">
            <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t="str">
            <v/>
          </cell>
          <cell r="CP59">
            <v>3</v>
          </cell>
          <cell r="CQ59">
            <v>3</v>
          </cell>
          <cell r="DV59" t="str">
            <v>250 mm</v>
          </cell>
          <cell r="DW59">
            <v>66.759999999999991</v>
          </cell>
          <cell r="DX59" t="str">
            <v>1</v>
          </cell>
          <cell r="DY59" t="str">
            <v>CS</v>
          </cell>
          <cell r="DZ59">
            <v>722.26</v>
          </cell>
          <cell r="EA59">
            <v>714.81</v>
          </cell>
        </row>
        <row r="60">
          <cell r="AD60" t="str">
            <v/>
          </cell>
        </row>
        <row r="61">
          <cell r="A61" t="str">
            <v>SECTOR 3</v>
          </cell>
        </row>
        <row r="62">
          <cell r="AD62" t="str">
            <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t="str">
            <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t="str">
            <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t="str">
            <v/>
          </cell>
          <cell r="CP63">
            <v>3</v>
          </cell>
          <cell r="CQ63">
            <v>3</v>
          </cell>
          <cell r="DV63" t="str">
            <v>250 mm</v>
          </cell>
          <cell r="DW63">
            <v>36.75</v>
          </cell>
          <cell r="DX63" t="str">
            <v>1</v>
          </cell>
          <cell r="DY63" t="str">
            <v>CS</v>
          </cell>
          <cell r="DZ63">
            <v>703.18999999999994</v>
          </cell>
          <cell r="EA63">
            <v>699.84999999999991</v>
          </cell>
        </row>
        <row r="64">
          <cell r="AD64" t="str">
            <v/>
          </cell>
        </row>
        <row r="65">
          <cell r="A65" t="str">
            <v>SECTOR 4</v>
          </cell>
        </row>
        <row r="66">
          <cell r="AD66" t="str">
            <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t="str">
            <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t="str">
            <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t="str">
            <v/>
          </cell>
          <cell r="CP67">
            <v>3</v>
          </cell>
          <cell r="CQ67">
            <v>3</v>
          </cell>
          <cell r="DV67" t="str">
            <v>250 mm</v>
          </cell>
          <cell r="DW67">
            <v>42.14</v>
          </cell>
          <cell r="DX67" t="str">
            <v>1</v>
          </cell>
          <cell r="DY67" t="str">
            <v>CS</v>
          </cell>
          <cell r="DZ67">
            <v>701.05</v>
          </cell>
          <cell r="EA67">
            <v>699.87</v>
          </cell>
        </row>
        <row r="68">
          <cell r="AD68" t="str">
            <v/>
          </cell>
        </row>
        <row r="69">
          <cell r="A69" t="str">
            <v>SECTOR 5</v>
          </cell>
        </row>
        <row r="70">
          <cell r="AD70" t="str">
            <v/>
          </cell>
        </row>
        <row r="71">
          <cell r="A71">
            <v>33</v>
          </cell>
          <cell r="B71" t="str">
            <v>C89</v>
          </cell>
          <cell r="C71" t="str">
            <v>C62</v>
          </cell>
          <cell r="D71">
            <v>0.25011</v>
          </cell>
          <cell r="F71">
            <v>0.25011</v>
          </cell>
          <cell r="G71">
            <v>2.33</v>
          </cell>
          <cell r="H71">
            <v>40.909999999999997</v>
          </cell>
          <cell r="I71">
            <v>2.9499999999999993</v>
          </cell>
          <cell r="J71">
            <v>7.2109508677584939</v>
          </cell>
          <cell r="K71" t="str">
            <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t="str">
            <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t="str">
            <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t="str">
            <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t="str">
            <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t="str">
            <v/>
          </cell>
          <cell r="CL72" t="str">
            <v/>
          </cell>
          <cell r="CM72" t="str">
            <v/>
          </cell>
          <cell r="CN72" t="str">
            <v/>
          </cell>
          <cell r="CO72">
            <v>0.63081481588887955</v>
          </cell>
          <cell r="CP72">
            <v>3</v>
          </cell>
          <cell r="CQ72">
            <v>3</v>
          </cell>
          <cell r="DV72" t="str">
            <v>250 mm</v>
          </cell>
          <cell r="DW72">
            <v>7.97</v>
          </cell>
          <cell r="DX72" t="str">
            <v>-</v>
          </cell>
          <cell r="DY72" t="str">
            <v>PVC</v>
          </cell>
          <cell r="DZ72">
            <v>713.67</v>
          </cell>
          <cell r="EA72">
            <v>713.62</v>
          </cell>
        </row>
        <row r="73">
          <cell r="AD73" t="str">
            <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t="str">
            <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t="str">
            <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t="str">
            <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t="str">
            <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t="str">
            <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t="str">
            <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t="str">
            <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t="str">
            <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t="str">
            <v/>
          </cell>
          <cell r="CL78" t="str">
            <v/>
          </cell>
          <cell r="CM78" t="str">
            <v/>
          </cell>
          <cell r="CN78" t="str">
            <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t="str">
            <v/>
          </cell>
        </row>
        <row r="80">
          <cell r="A80" t="str">
            <v>DISTRITO 2</v>
          </cell>
        </row>
        <row r="81">
          <cell r="AD81" t="str">
            <v/>
          </cell>
          <cell r="BU81" t="str">
            <v/>
          </cell>
        </row>
        <row r="82">
          <cell r="A82">
            <v>38</v>
          </cell>
          <cell r="B82" t="str">
            <v>C77</v>
          </cell>
          <cell r="C82" t="str">
            <v>C81</v>
          </cell>
          <cell r="D82">
            <v>0.11669000000000002</v>
          </cell>
          <cell r="F82">
            <v>0.11669000000000002</v>
          </cell>
          <cell r="G82">
            <v>2.33</v>
          </cell>
          <cell r="H82">
            <v>2</v>
          </cell>
          <cell r="I82">
            <v>0.5</v>
          </cell>
          <cell r="J82">
            <v>25</v>
          </cell>
          <cell r="K82" t="str">
            <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t="str">
            <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t="str">
            <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t="str">
            <v/>
          </cell>
          <cell r="CP82">
            <v>3</v>
          </cell>
          <cell r="CQ82">
            <v>3</v>
          </cell>
          <cell r="DV82" t="str">
            <v>250 mm</v>
          </cell>
          <cell r="DW82">
            <v>47.37</v>
          </cell>
          <cell r="DX82" t="str">
            <v>1</v>
          </cell>
          <cell r="DY82" t="str">
            <v>CS</v>
          </cell>
          <cell r="DZ82">
            <v>726.07999999999993</v>
          </cell>
          <cell r="EA82">
            <v>722.57999999999993</v>
          </cell>
        </row>
        <row r="83">
          <cell r="AD83" t="str">
            <v/>
          </cell>
          <cell r="BU83" t="str">
            <v/>
          </cell>
        </row>
        <row r="84">
          <cell r="A84">
            <v>39</v>
          </cell>
          <cell r="B84" t="str">
            <v>C83'</v>
          </cell>
          <cell r="C84" t="str">
            <v>C83</v>
          </cell>
          <cell r="D84">
            <v>0.10196000000000001</v>
          </cell>
          <cell r="F84">
            <v>0.10196000000000001</v>
          </cell>
          <cell r="G84">
            <v>2.33</v>
          </cell>
          <cell r="H84">
            <v>53.33</v>
          </cell>
          <cell r="I84">
            <v>2.9</v>
          </cell>
          <cell r="J84">
            <v>5.4378398649915622</v>
          </cell>
          <cell r="K84" t="str">
            <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t="str">
            <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t="str">
            <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t="str">
            <v/>
          </cell>
          <cell r="CP84">
            <v>3</v>
          </cell>
          <cell r="CQ84">
            <v>3</v>
          </cell>
          <cell r="DV84" t="str">
            <v>250 mm</v>
          </cell>
          <cell r="DW84">
            <v>26.7</v>
          </cell>
          <cell r="DX84" t="str">
            <v>1</v>
          </cell>
          <cell r="DY84" t="str">
            <v>CS</v>
          </cell>
          <cell r="DZ84">
            <v>724.65</v>
          </cell>
          <cell r="EA84">
            <v>722.36</v>
          </cell>
        </row>
        <row r="85">
          <cell r="AD85" t="str">
            <v/>
          </cell>
          <cell r="BU85" t="str">
            <v/>
          </cell>
        </row>
        <row r="86">
          <cell r="A86">
            <v>40</v>
          </cell>
          <cell r="B86" t="str">
            <v>C79</v>
          </cell>
          <cell r="C86" t="str">
            <v>C107</v>
          </cell>
          <cell r="D86">
            <v>0.12464700000000001</v>
          </cell>
          <cell r="F86">
            <v>0.12464700000000001</v>
          </cell>
          <cell r="G86">
            <v>2.33</v>
          </cell>
          <cell r="H86">
            <v>2</v>
          </cell>
          <cell r="I86">
            <v>0.5</v>
          </cell>
          <cell r="J86">
            <v>25</v>
          </cell>
          <cell r="K86" t="str">
            <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t="str">
            <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t="str">
            <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t="str">
            <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t="str">
            <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t="str">
            <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t="str">
            <v/>
          </cell>
          <cell r="CP87">
            <v>3</v>
          </cell>
          <cell r="CQ87">
            <v>3</v>
          </cell>
          <cell r="DV87" t="str">
            <v>250 mm</v>
          </cell>
          <cell r="DW87">
            <v>42.779999999999994</v>
          </cell>
          <cell r="DX87" t="str">
            <v>1</v>
          </cell>
          <cell r="DY87" t="str">
            <v>CS</v>
          </cell>
          <cell r="DZ87">
            <v>720.81000000000006</v>
          </cell>
          <cell r="EA87">
            <v>719.22</v>
          </cell>
        </row>
        <row r="88">
          <cell r="AD88" t="str">
            <v/>
          </cell>
          <cell r="BU88" t="str">
            <v/>
          </cell>
        </row>
        <row r="89">
          <cell r="A89">
            <v>42</v>
          </cell>
          <cell r="B89" t="str">
            <v>C111</v>
          </cell>
          <cell r="C89" t="str">
            <v>C89</v>
          </cell>
          <cell r="D89">
            <v>9.6370000000000011E-2</v>
          </cell>
          <cell r="F89">
            <v>9.6370000000000011E-2</v>
          </cell>
          <cell r="G89">
            <v>2.33</v>
          </cell>
          <cell r="H89">
            <v>45.78</v>
          </cell>
          <cell r="I89">
            <v>4.09</v>
          </cell>
          <cell r="J89">
            <v>8.9340323285277421</v>
          </cell>
          <cell r="K89" t="str">
            <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t="str">
            <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t="str">
            <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t="str">
            <v/>
          </cell>
          <cell r="CP89">
            <v>3</v>
          </cell>
          <cell r="CQ89">
            <v>3</v>
          </cell>
          <cell r="DV89" t="str">
            <v>250 mm</v>
          </cell>
          <cell r="DW89">
            <v>42.73</v>
          </cell>
          <cell r="DX89" t="str">
            <v>1</v>
          </cell>
          <cell r="DY89" t="str">
            <v>CS</v>
          </cell>
          <cell r="DZ89">
            <v>716.76</v>
          </cell>
          <cell r="EA89">
            <v>716.3</v>
          </cell>
        </row>
        <row r="90">
          <cell r="AD90" t="str">
            <v/>
          </cell>
          <cell r="BU90" t="str">
            <v/>
          </cell>
        </row>
        <row r="91">
          <cell r="A91">
            <v>43</v>
          </cell>
          <cell r="B91" t="str">
            <v>C91'</v>
          </cell>
          <cell r="C91" t="str">
            <v>C91</v>
          </cell>
          <cell r="D91">
            <v>8.1379999999999994E-2</v>
          </cell>
          <cell r="F91">
            <v>8.1379999999999994E-2</v>
          </cell>
          <cell r="G91">
            <v>2.33</v>
          </cell>
          <cell r="H91">
            <v>2</v>
          </cell>
          <cell r="I91">
            <v>0.5</v>
          </cell>
          <cell r="J91">
            <v>25</v>
          </cell>
          <cell r="K91" t="str">
            <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t="str">
            <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t="str">
            <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t="str">
            <v/>
          </cell>
          <cell r="CP91">
            <v>3</v>
          </cell>
          <cell r="CQ91">
            <v>3</v>
          </cell>
          <cell r="DV91" t="str">
            <v>250 mm</v>
          </cell>
          <cell r="DW91">
            <v>29.85</v>
          </cell>
          <cell r="DX91" t="str">
            <v>1</v>
          </cell>
          <cell r="DY91" t="str">
            <v>CS</v>
          </cell>
          <cell r="DZ91">
            <v>708.70999999999992</v>
          </cell>
          <cell r="EA91">
            <v>708.37999999999988</v>
          </cell>
        </row>
        <row r="92">
          <cell r="AD92" t="str">
            <v/>
          </cell>
          <cell r="BU92" t="str">
            <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t="str">
            <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t="str">
            <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9.7345352172851563E-2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t="str">
            <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t="str">
            <v/>
          </cell>
          <cell r="CP93">
            <v>3</v>
          </cell>
          <cell r="CQ93">
            <v>3</v>
          </cell>
          <cell r="DV93" t="str">
            <v>250 mm</v>
          </cell>
          <cell r="DW93">
            <v>44.61</v>
          </cell>
          <cell r="DX93" t="str">
            <v>1</v>
          </cell>
          <cell r="DY93" t="str">
            <v>CS</v>
          </cell>
          <cell r="DZ93">
            <v>700.89</v>
          </cell>
          <cell r="EA93">
            <v>700.43999999999994</v>
          </cell>
        </row>
        <row r="94">
          <cell r="AD94" t="str">
            <v/>
          </cell>
        </row>
        <row r="95">
          <cell r="A95">
            <v>45</v>
          </cell>
          <cell r="B95" t="str">
            <v>C113</v>
          </cell>
          <cell r="C95" t="str">
            <v>C111</v>
          </cell>
          <cell r="D95">
            <v>0.25900000000000001</v>
          </cell>
          <cell r="F95">
            <v>0.25900000000000001</v>
          </cell>
          <cell r="G95">
            <v>2.33</v>
          </cell>
          <cell r="H95">
            <v>2</v>
          </cell>
          <cell r="I95">
            <v>0.5</v>
          </cell>
          <cell r="J95">
            <v>25</v>
          </cell>
          <cell r="K95" t="str">
            <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t="str">
            <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t="str">
            <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t="str">
            <v/>
          </cell>
          <cell r="CP95">
            <v>3</v>
          </cell>
          <cell r="CQ95">
            <v>3</v>
          </cell>
          <cell r="DV95" t="str">
            <v>250 mm</v>
          </cell>
          <cell r="DW95">
            <v>72.47</v>
          </cell>
          <cell r="DX95" t="str">
            <v>1</v>
          </cell>
          <cell r="DY95" t="str">
            <v>CS</v>
          </cell>
          <cell r="DZ95">
            <v>714.94999999999993</v>
          </cell>
          <cell r="EA95">
            <v>714.52</v>
          </cell>
        </row>
        <row r="96">
          <cell r="AD96" t="str">
            <v/>
          </cell>
          <cell r="BU96" t="str">
            <v/>
          </cell>
        </row>
        <row r="97">
          <cell r="A97">
            <v>46</v>
          </cell>
          <cell r="B97" t="str">
            <v>C91</v>
          </cell>
          <cell r="C97" t="str">
            <v>C115</v>
          </cell>
          <cell r="D97">
            <v>0.10413</v>
          </cell>
          <cell r="F97">
            <v>0.10413</v>
          </cell>
          <cell r="G97">
            <v>2.33</v>
          </cell>
          <cell r="H97">
            <v>94.4</v>
          </cell>
          <cell r="I97">
            <v>6.32</v>
          </cell>
          <cell r="J97">
            <v>6.6949152542372881</v>
          </cell>
          <cell r="K97" t="str">
            <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t="str">
            <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0.32788467407226563</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t="str">
            <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t="str">
            <v/>
          </cell>
          <cell r="CP97">
            <v>3</v>
          </cell>
          <cell r="CQ97">
            <v>3</v>
          </cell>
          <cell r="DV97" t="str">
            <v>250 mm</v>
          </cell>
          <cell r="DW97">
            <v>43.12</v>
          </cell>
          <cell r="DX97" t="str">
            <v>1</v>
          </cell>
          <cell r="DY97" t="str">
            <v>CS</v>
          </cell>
          <cell r="DZ97">
            <v>709.9799999999999</v>
          </cell>
          <cell r="EA97">
            <v>709.15999999999985</v>
          </cell>
        </row>
        <row r="98">
          <cell r="AD98" t="str">
            <v/>
          </cell>
          <cell r="BU98" t="str">
            <v/>
          </cell>
        </row>
        <row r="99">
          <cell r="A99">
            <v>47</v>
          </cell>
          <cell r="B99" t="str">
            <v>C121</v>
          </cell>
          <cell r="C99" t="str">
            <v>C119</v>
          </cell>
          <cell r="D99">
            <v>0.14602999999999999</v>
          </cell>
          <cell r="F99">
            <v>0.14602999999999999</v>
          </cell>
          <cell r="G99">
            <v>2.33</v>
          </cell>
          <cell r="H99">
            <v>2</v>
          </cell>
          <cell r="I99">
            <v>0.5</v>
          </cell>
          <cell r="J99">
            <v>25</v>
          </cell>
          <cell r="K99" t="str">
            <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t="str">
            <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t="str">
            <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t="str">
            <v/>
          </cell>
          <cell r="CP99">
            <v>3</v>
          </cell>
          <cell r="CQ99">
            <v>3</v>
          </cell>
          <cell r="DV99" t="str">
            <v>250 mm</v>
          </cell>
          <cell r="DW99">
            <v>45.5</v>
          </cell>
          <cell r="DX99" t="str">
            <v>1</v>
          </cell>
          <cell r="DY99" t="str">
            <v>CS</v>
          </cell>
          <cell r="DZ99">
            <v>700.05</v>
          </cell>
          <cell r="EA99">
            <v>699.70999999999992</v>
          </cell>
        </row>
        <row r="100">
          <cell r="AD100" t="str">
            <v/>
          </cell>
          <cell r="BU100" t="str">
            <v/>
          </cell>
        </row>
        <row r="101">
          <cell r="A101">
            <v>48</v>
          </cell>
          <cell r="B101" t="str">
            <v>C107</v>
          </cell>
          <cell r="C101" t="str">
            <v>C111</v>
          </cell>
          <cell r="D101">
            <v>0.12542</v>
          </cell>
          <cell r="F101">
            <v>0.12542</v>
          </cell>
          <cell r="G101">
            <v>2.33</v>
          </cell>
          <cell r="H101">
            <v>33.35</v>
          </cell>
          <cell r="I101">
            <v>2.2999999999999998</v>
          </cell>
          <cell r="J101">
            <v>6.8965517241379297</v>
          </cell>
          <cell r="K101" t="str">
            <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t="str">
            <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t="str">
            <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t="str">
            <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t="str">
            <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t="str">
            <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t="str">
            <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t="str">
            <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t="str">
            <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t="str">
            <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t="str">
            <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t="str">
            <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t="str">
            <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t="str">
            <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t="str">
            <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t="str">
            <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t="str">
            <v/>
          </cell>
          <cell r="CP106">
            <v>3</v>
          </cell>
          <cell r="CQ106">
            <v>3</v>
          </cell>
          <cell r="DV106" t="str">
            <v>300 mm</v>
          </cell>
          <cell r="DW106">
            <v>79.25</v>
          </cell>
          <cell r="DX106" t="str">
            <v>1</v>
          </cell>
          <cell r="DY106" t="str">
            <v>CS</v>
          </cell>
          <cell r="DZ106">
            <v>694.46</v>
          </cell>
          <cell r="EA106">
            <v>688.1</v>
          </cell>
        </row>
        <row r="107">
          <cell r="AD107" t="str">
            <v/>
          </cell>
        </row>
        <row r="108">
          <cell r="A108" t="str">
            <v>SECTOR 7</v>
          </cell>
        </row>
        <row r="109">
          <cell r="AD109" t="str">
            <v/>
          </cell>
          <cell r="BU109" t="str">
            <v/>
          </cell>
        </row>
        <row r="110">
          <cell r="A110">
            <v>54</v>
          </cell>
          <cell r="B110" t="str">
            <v>C113</v>
          </cell>
          <cell r="C110" t="str">
            <v>BOT1</v>
          </cell>
          <cell r="D110">
            <v>0.12728699999999998</v>
          </cell>
          <cell r="F110">
            <v>0.12728699999999998</v>
          </cell>
          <cell r="G110">
            <v>2.33</v>
          </cell>
          <cell r="H110">
            <v>2</v>
          </cell>
          <cell r="I110">
            <v>0.5</v>
          </cell>
          <cell r="J110">
            <v>25</v>
          </cell>
          <cell r="K110" t="str">
            <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t="str">
            <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t="str">
            <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t="str">
            <v/>
          </cell>
          <cell r="CP110">
            <v>3</v>
          </cell>
          <cell r="CQ110">
            <v>3</v>
          </cell>
          <cell r="DV110" t="str">
            <v>250 mm</v>
          </cell>
          <cell r="DW110">
            <v>29.48</v>
          </cell>
          <cell r="DX110" t="str">
            <v>1</v>
          </cell>
          <cell r="DY110" t="str">
            <v>CS</v>
          </cell>
          <cell r="DZ110">
            <v>714.54</v>
          </cell>
          <cell r="EA110">
            <v>703.04</v>
          </cell>
        </row>
        <row r="111">
          <cell r="AD111" t="str">
            <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t="str">
            <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t="str">
            <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t="str">
            <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t="str">
            <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t="str">
            <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t="str">
            <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6.0083389282226563E-2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t="str">
            <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t="str">
            <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t="str">
            <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t="str">
            <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t="str">
            <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t="str">
            <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t="str">
            <v/>
          </cell>
          <cell r="CP119">
            <v>3</v>
          </cell>
          <cell r="CQ119">
            <v>3</v>
          </cell>
          <cell r="DV119" t="str">
            <v>250 mm</v>
          </cell>
          <cell r="DW119">
            <v>34.699999999999996</v>
          </cell>
          <cell r="DX119" t="str">
            <v>1</v>
          </cell>
          <cell r="DY119" t="str">
            <v>CS</v>
          </cell>
          <cell r="DZ119">
            <v>677.22</v>
          </cell>
          <cell r="EA119">
            <v>676.15</v>
          </cell>
        </row>
        <row r="120">
          <cell r="AD120" t="str">
            <v/>
          </cell>
          <cell r="BU120" t="str">
            <v/>
          </cell>
        </row>
        <row r="121">
          <cell r="A121">
            <v>59</v>
          </cell>
          <cell r="B121" t="str">
            <v>C105</v>
          </cell>
          <cell r="C121" t="str">
            <v>C106</v>
          </cell>
          <cell r="D121">
            <v>2.7E-2</v>
          </cell>
          <cell r="F121">
            <v>2.7E-2</v>
          </cell>
          <cell r="G121">
            <v>2.33</v>
          </cell>
          <cell r="H121">
            <v>2</v>
          </cell>
          <cell r="I121">
            <v>0.5</v>
          </cell>
          <cell r="J121">
            <v>25</v>
          </cell>
          <cell r="K121" t="str">
            <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t="str">
            <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t="str">
            <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t="str">
            <v/>
          </cell>
          <cell r="CO121" t="str">
            <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t="str">
            <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t="str">
            <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t="str">
            <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t="str">
            <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0.26361465454101563</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t="str">
            <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t="str">
            <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t="str">
            <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t="str">
            <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t="str">
            <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t="str">
            <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t="str">
            <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t="str">
            <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t="str">
            <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t="str">
            <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t="str">
            <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t="str">
            <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t="str">
            <v/>
          </cell>
          <cell r="AC128" t="str">
            <v/>
          </cell>
          <cell r="AD128" t="str">
            <v/>
          </cell>
          <cell r="AE128" t="str">
            <v/>
          </cell>
          <cell r="AF128" t="str">
            <v/>
          </cell>
          <cell r="AG128" t="str">
            <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t="str">
            <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t="str">
            <v/>
          </cell>
          <cell r="CL128" t="str">
            <v/>
          </cell>
          <cell r="CM128" t="str">
            <v/>
          </cell>
          <cell r="CN128" t="str">
            <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t="str">
            <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t="str">
            <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t="str">
            <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t="str">
            <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t="str">
            <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t="str">
            <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t="str">
            <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t="str">
            <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t="str">
            <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t="str">
            <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t="str">
            <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t="str">
            <v/>
          </cell>
          <cell r="CP132">
            <v>3</v>
          </cell>
          <cell r="CQ132">
            <v>3</v>
          </cell>
          <cell r="DV132" t="str">
            <v>300 mm</v>
          </cell>
          <cell r="DW132">
            <v>10.98</v>
          </cell>
          <cell r="DX132" t="str">
            <v>1</v>
          </cell>
          <cell r="DY132" t="str">
            <v>CS</v>
          </cell>
          <cell r="DZ132">
            <v>674.79000000000008</v>
          </cell>
          <cell r="EA132">
            <v>674.7</v>
          </cell>
        </row>
        <row r="133">
          <cell r="O133" t="str">
            <v/>
          </cell>
          <cell r="AC133" t="str">
            <v/>
          </cell>
          <cell r="AD133" t="str">
            <v/>
          </cell>
          <cell r="AL133" t="str">
            <v/>
          </cell>
        </row>
        <row r="134">
          <cell r="A134" t="str">
            <v>ALC.Simp. A.R. Oriental</v>
          </cell>
          <cell r="O134" t="str">
            <v/>
          </cell>
          <cell r="AC134" t="str">
            <v/>
          </cell>
          <cell r="AL134" t="str">
            <v/>
          </cell>
        </row>
        <row r="135">
          <cell r="O135" t="str">
            <v/>
          </cell>
          <cell r="AC135" t="str">
            <v/>
          </cell>
          <cell r="AD135" t="str">
            <v/>
          </cell>
          <cell r="AL135" t="str">
            <v/>
          </cell>
        </row>
        <row r="136">
          <cell r="A136">
            <v>69</v>
          </cell>
          <cell r="B136" t="str">
            <v>CO1</v>
          </cell>
          <cell r="C136" t="str">
            <v>CO2</v>
          </cell>
          <cell r="K136" t="str">
            <v/>
          </cell>
          <cell r="L136" t="str">
            <v/>
          </cell>
          <cell r="M136" t="str">
            <v/>
          </cell>
          <cell r="N136">
            <v>0</v>
          </cell>
          <cell r="O136" t="str">
            <v/>
          </cell>
          <cell r="P136" t="str">
            <v/>
          </cell>
          <cell r="Q136">
            <v>1.8149999999999999E-2</v>
          </cell>
          <cell r="R136">
            <v>0</v>
          </cell>
          <cell r="S136">
            <v>1.8149999999999999E-2</v>
          </cell>
          <cell r="U136">
            <v>25</v>
          </cell>
          <cell r="V136">
            <v>158.4</v>
          </cell>
          <cell r="Y136">
            <v>0</v>
          </cell>
          <cell r="AB136" t="str">
            <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t="str">
            <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t="str">
            <v/>
          </cell>
          <cell r="CL136" t="str">
            <v/>
          </cell>
          <cell r="CM136" t="str">
            <v/>
          </cell>
          <cell r="CN136" t="str">
            <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t="str">
            <v/>
          </cell>
          <cell r="L137" t="str">
            <v/>
          </cell>
          <cell r="M137" t="str">
            <v/>
          </cell>
          <cell r="N137">
            <v>0</v>
          </cell>
          <cell r="O137" t="str">
            <v/>
          </cell>
          <cell r="P137">
            <v>0</v>
          </cell>
          <cell r="Q137">
            <v>9.4503499999999997E-3</v>
          </cell>
          <cell r="R137">
            <v>1.8149999999999999E-2</v>
          </cell>
          <cell r="S137">
            <v>2.7600349999999999E-2</v>
          </cell>
          <cell r="U137">
            <v>47</v>
          </cell>
          <cell r="V137">
            <v>158.4</v>
          </cell>
          <cell r="Y137">
            <v>0</v>
          </cell>
          <cell r="AB137" t="str">
            <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t="str">
            <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t="str">
            <v/>
          </cell>
          <cell r="CL137" t="str">
            <v/>
          </cell>
          <cell r="CM137" t="str">
            <v/>
          </cell>
          <cell r="CN137" t="str">
            <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t="str">
            <v/>
          </cell>
          <cell r="L138" t="str">
            <v/>
          </cell>
          <cell r="M138" t="str">
            <v/>
          </cell>
          <cell r="N138">
            <v>0</v>
          </cell>
          <cell r="O138" t="str">
            <v/>
          </cell>
          <cell r="P138">
            <v>0</v>
          </cell>
          <cell r="Q138">
            <v>1.3765969999999999E-2</v>
          </cell>
          <cell r="R138">
            <v>2.7600349999999999E-2</v>
          </cell>
          <cell r="S138">
            <v>4.1366319999999998E-2</v>
          </cell>
          <cell r="U138">
            <v>54</v>
          </cell>
          <cell r="V138">
            <v>158.4</v>
          </cell>
          <cell r="Y138">
            <v>0</v>
          </cell>
          <cell r="AB138" t="str">
            <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t="str">
            <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t="str">
            <v/>
          </cell>
          <cell r="CL138" t="str">
            <v/>
          </cell>
          <cell r="CM138" t="str">
            <v/>
          </cell>
          <cell r="CN138" t="str">
            <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t="str">
            <v/>
          </cell>
          <cell r="L139" t="str">
            <v/>
          </cell>
          <cell r="M139" t="str">
            <v/>
          </cell>
          <cell r="N139">
            <v>0</v>
          </cell>
          <cell r="O139" t="str">
            <v/>
          </cell>
          <cell r="P139">
            <v>0</v>
          </cell>
          <cell r="Q139">
            <v>1.0321240000000001E-2</v>
          </cell>
          <cell r="R139">
            <v>4.1366319999999998E-2</v>
          </cell>
          <cell r="S139">
            <v>5.168756E-2</v>
          </cell>
          <cell r="U139">
            <v>58</v>
          </cell>
          <cell r="V139">
            <v>158.4</v>
          </cell>
          <cell r="Y139">
            <v>0</v>
          </cell>
          <cell r="AB139" t="str">
            <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t="str">
            <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t="str">
            <v/>
          </cell>
          <cell r="CL139" t="str">
            <v/>
          </cell>
          <cell r="CM139" t="str">
            <v/>
          </cell>
          <cell r="CN139" t="str">
            <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t="str">
            <v/>
          </cell>
          <cell r="L140" t="str">
            <v/>
          </cell>
          <cell r="M140" t="str">
            <v/>
          </cell>
          <cell r="N140">
            <v>0</v>
          </cell>
          <cell r="O140" t="str">
            <v/>
          </cell>
          <cell r="P140">
            <v>0</v>
          </cell>
          <cell r="Q140">
            <v>7.4929300000000001E-3</v>
          </cell>
          <cell r="R140">
            <v>5.168756E-2</v>
          </cell>
          <cell r="S140">
            <v>5.9180490000000002E-2</v>
          </cell>
          <cell r="U140">
            <v>65</v>
          </cell>
          <cell r="V140">
            <v>158.4</v>
          </cell>
          <cell r="Y140">
            <v>0</v>
          </cell>
          <cell r="AB140" t="str">
            <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t="str">
            <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t="str">
            <v/>
          </cell>
          <cell r="CL140" t="str">
            <v/>
          </cell>
          <cell r="CM140" t="str">
            <v/>
          </cell>
          <cell r="CN140" t="str">
            <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t="str">
            <v/>
          </cell>
          <cell r="L141" t="str">
            <v/>
          </cell>
          <cell r="M141" t="str">
            <v/>
          </cell>
          <cell r="N141">
            <v>0</v>
          </cell>
          <cell r="O141" t="str">
            <v/>
          </cell>
          <cell r="P141">
            <v>0</v>
          </cell>
          <cell r="Q141">
            <v>1.016511E-2</v>
          </cell>
          <cell r="R141">
            <v>5.9180490000000002E-2</v>
          </cell>
          <cell r="S141">
            <v>6.9345600000000007E-2</v>
          </cell>
          <cell r="U141">
            <v>75</v>
          </cell>
          <cell r="V141">
            <v>158.4</v>
          </cell>
          <cell r="Y141">
            <v>0</v>
          </cell>
          <cell r="AB141" t="str">
            <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t="str">
            <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t="str">
            <v/>
          </cell>
          <cell r="CL141" t="str">
            <v/>
          </cell>
          <cell r="CM141" t="str">
            <v/>
          </cell>
          <cell r="CN141" t="str">
            <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t="str">
            <v/>
          </cell>
          <cell r="L142" t="str">
            <v/>
          </cell>
          <cell r="M142" t="str">
            <v/>
          </cell>
          <cell r="N142">
            <v>0</v>
          </cell>
          <cell r="O142" t="str">
            <v/>
          </cell>
          <cell r="P142">
            <v>0</v>
          </cell>
          <cell r="Q142">
            <v>4.4381300000000002E-3</v>
          </cell>
          <cell r="R142">
            <v>6.9345600000000007E-2</v>
          </cell>
          <cell r="S142">
            <v>7.3783730000000006E-2</v>
          </cell>
          <cell r="U142">
            <v>75</v>
          </cell>
          <cell r="V142">
            <v>158.4</v>
          </cell>
          <cell r="Y142">
            <v>0</v>
          </cell>
          <cell r="AB142" t="str">
            <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t="str">
            <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t="str">
            <v/>
          </cell>
          <cell r="CL142" t="str">
            <v/>
          </cell>
          <cell r="CM142" t="str">
            <v/>
          </cell>
          <cell r="CN142" t="str">
            <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t="str">
            <v/>
          </cell>
          <cell r="L143" t="str">
            <v/>
          </cell>
          <cell r="M143" t="str">
            <v/>
          </cell>
          <cell r="N143">
            <v>0</v>
          </cell>
          <cell r="O143" t="str">
            <v/>
          </cell>
          <cell r="P143">
            <v>0</v>
          </cell>
          <cell r="Q143">
            <v>1.720236E-2</v>
          </cell>
          <cell r="R143">
            <v>7.3783730000000006E-2</v>
          </cell>
          <cell r="S143">
            <v>9.0986090000000006E-2</v>
          </cell>
          <cell r="U143">
            <v>95</v>
          </cell>
          <cell r="V143">
            <v>158.4</v>
          </cell>
          <cell r="AB143" t="str">
            <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t="str">
            <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t="str">
            <v/>
          </cell>
          <cell r="CL143" t="str">
            <v/>
          </cell>
          <cell r="CM143" t="str">
            <v/>
          </cell>
          <cell r="CN143" t="str">
            <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t="str">
            <v/>
          </cell>
          <cell r="L144" t="str">
            <v/>
          </cell>
          <cell r="M144" t="str">
            <v/>
          </cell>
          <cell r="N144">
            <v>0</v>
          </cell>
          <cell r="O144" t="str">
            <v/>
          </cell>
          <cell r="P144">
            <v>0</v>
          </cell>
          <cell r="Q144">
            <v>1.4443719999999998E-2</v>
          </cell>
          <cell r="R144">
            <v>9.0986090000000006E-2</v>
          </cell>
          <cell r="S144">
            <v>0.10542981</v>
          </cell>
          <cell r="U144">
            <v>114</v>
          </cell>
          <cell r="V144">
            <v>158.4</v>
          </cell>
          <cell r="AB144" t="str">
            <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t="str">
            <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t="str">
            <v/>
          </cell>
          <cell r="CL144" t="str">
            <v/>
          </cell>
          <cell r="CM144" t="str">
            <v/>
          </cell>
          <cell r="CN144" t="str">
            <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t="str">
            <v/>
          </cell>
          <cell r="L145" t="str">
            <v/>
          </cell>
          <cell r="M145" t="str">
            <v/>
          </cell>
          <cell r="N145">
            <v>0</v>
          </cell>
          <cell r="O145" t="str">
            <v/>
          </cell>
          <cell r="P145">
            <v>0</v>
          </cell>
          <cell r="Q145">
            <v>2.0928469999999998E-2</v>
          </cell>
          <cell r="R145">
            <v>0.10542981</v>
          </cell>
          <cell r="S145">
            <v>0.12635827999999999</v>
          </cell>
          <cell r="U145">
            <v>140</v>
          </cell>
          <cell r="V145">
            <v>158.4</v>
          </cell>
          <cell r="AB145" t="str">
            <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t="str">
            <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t="str">
            <v/>
          </cell>
          <cell r="CL145" t="str">
            <v/>
          </cell>
          <cell r="CM145" t="str">
            <v/>
          </cell>
          <cell r="CN145" t="str">
            <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t="str">
            <v/>
          </cell>
          <cell r="L146" t="str">
            <v/>
          </cell>
          <cell r="M146" t="str">
            <v/>
          </cell>
          <cell r="N146">
            <v>0</v>
          </cell>
          <cell r="O146" t="str">
            <v/>
          </cell>
          <cell r="P146">
            <v>0</v>
          </cell>
          <cell r="Q146">
            <v>8.6777199999999999E-3</v>
          </cell>
          <cell r="R146">
            <v>0.12635827999999999</v>
          </cell>
          <cell r="S146">
            <v>0.13503599999999999</v>
          </cell>
          <cell r="U146">
            <v>148</v>
          </cell>
          <cell r="V146">
            <v>158.4</v>
          </cell>
          <cell r="AB146" t="str">
            <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t="str">
            <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t="str">
            <v/>
          </cell>
          <cell r="CL146" t="str">
            <v/>
          </cell>
          <cell r="CM146" t="str">
            <v/>
          </cell>
          <cell r="CN146" t="str">
            <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t="str">
            <v/>
          </cell>
          <cell r="L147" t="str">
            <v/>
          </cell>
          <cell r="M147" t="str">
            <v/>
          </cell>
          <cell r="N147">
            <v>0</v>
          </cell>
          <cell r="O147" t="str">
            <v/>
          </cell>
          <cell r="P147">
            <v>0</v>
          </cell>
          <cell r="Q147">
            <v>0</v>
          </cell>
          <cell r="R147">
            <v>0.13503599999999999</v>
          </cell>
          <cell r="S147">
            <v>0.13503599999999999</v>
          </cell>
          <cell r="U147">
            <v>148</v>
          </cell>
          <cell r="V147">
            <v>158.4</v>
          </cell>
          <cell r="AB147" t="str">
            <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t="str">
            <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t="str">
            <v/>
          </cell>
          <cell r="CL147" t="str">
            <v/>
          </cell>
          <cell r="CM147" t="str">
            <v/>
          </cell>
          <cell r="CN147" t="str">
            <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t="str">
            <v/>
          </cell>
          <cell r="L148" t="str">
            <v/>
          </cell>
          <cell r="M148" t="str">
            <v/>
          </cell>
          <cell r="N148">
            <v>0</v>
          </cell>
          <cell r="O148" t="str">
            <v/>
          </cell>
          <cell r="P148">
            <v>0</v>
          </cell>
          <cell r="Q148">
            <v>0</v>
          </cell>
          <cell r="R148">
            <v>0.13503599999999999</v>
          </cell>
          <cell r="S148">
            <v>0.13503599999999999</v>
          </cell>
          <cell r="U148">
            <v>148</v>
          </cell>
          <cell r="V148">
            <v>158.4</v>
          </cell>
          <cell r="AB148" t="str">
            <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t="str">
            <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t="str">
            <v/>
          </cell>
          <cell r="CL148" t="str">
            <v/>
          </cell>
          <cell r="CM148" t="str">
            <v/>
          </cell>
          <cell r="CN148" t="str">
            <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t="str">
            <v/>
          </cell>
          <cell r="L149" t="str">
            <v/>
          </cell>
          <cell r="M149" t="str">
            <v/>
          </cell>
          <cell r="N149">
            <v>0</v>
          </cell>
          <cell r="O149" t="str">
            <v/>
          </cell>
          <cell r="P149">
            <v>0</v>
          </cell>
          <cell r="Q149">
            <v>4.3419159999999998E-2</v>
          </cell>
          <cell r="R149">
            <v>0.13503599999999999</v>
          </cell>
          <cell r="S149">
            <v>0.17845516</v>
          </cell>
          <cell r="U149">
            <v>187</v>
          </cell>
          <cell r="V149">
            <v>158.4</v>
          </cell>
          <cell r="AB149" t="str">
            <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t="str">
            <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t="str">
            <v/>
          </cell>
          <cell r="CL149" t="str">
            <v/>
          </cell>
          <cell r="CM149" t="str">
            <v/>
          </cell>
          <cell r="CN149" t="str">
            <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t="str">
            <v/>
          </cell>
          <cell r="L150" t="str">
            <v/>
          </cell>
          <cell r="M150" t="str">
            <v/>
          </cell>
          <cell r="N150">
            <v>0</v>
          </cell>
          <cell r="O150" t="str">
            <v/>
          </cell>
          <cell r="P150">
            <v>0</v>
          </cell>
          <cell r="R150">
            <v>0.17845516</v>
          </cell>
          <cell r="S150">
            <v>0.17845516</v>
          </cell>
          <cell r="U150">
            <v>201</v>
          </cell>
          <cell r="V150">
            <v>158.4</v>
          </cell>
          <cell r="AB150" t="str">
            <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t="str">
            <v/>
          </cell>
          <cell r="BD150" t="str">
            <v/>
          </cell>
          <cell r="BE150" t="str">
            <v/>
          </cell>
          <cell r="BF150" t="str">
            <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t="str">
            <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t="str">
            <v/>
          </cell>
          <cell r="CL150" t="str">
            <v/>
          </cell>
          <cell r="CM150" t="str">
            <v/>
          </cell>
          <cell r="CN150" t="str">
            <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t="str">
            <v/>
          </cell>
          <cell r="AC151" t="str">
            <v/>
          </cell>
          <cell r="AD151" t="str">
            <v/>
          </cell>
        </row>
        <row r="152">
          <cell r="A152" t="str">
            <v>Alc. Simpl.margen derecha BA</v>
          </cell>
          <cell r="O152" t="str">
            <v/>
          </cell>
          <cell r="AC152" t="str">
            <v/>
          </cell>
        </row>
        <row r="153">
          <cell r="O153" t="str">
            <v/>
          </cell>
          <cell r="AC153" t="str">
            <v/>
          </cell>
          <cell r="AD153" t="str">
            <v/>
          </cell>
        </row>
        <row r="154">
          <cell r="A154">
            <v>84</v>
          </cell>
          <cell r="B154" t="str">
            <v>CBA1</v>
          </cell>
          <cell r="C154" t="str">
            <v>CBA2</v>
          </cell>
          <cell r="D154">
            <v>3.3433499999999998E-2</v>
          </cell>
          <cell r="F154">
            <v>3.3433499999999998E-2</v>
          </cell>
          <cell r="G154">
            <v>2.33</v>
          </cell>
          <cell r="H154">
            <v>2</v>
          </cell>
          <cell r="I154">
            <v>0.5</v>
          </cell>
          <cell r="J154">
            <v>25</v>
          </cell>
          <cell r="K154" t="str">
            <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t="str">
            <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t="str">
            <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t="str">
            <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t="str">
            <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t="str">
            <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t="str">
            <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t="str">
            <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t="str">
            <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t="str">
            <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t="str">
            <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t="str">
            <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t="str">
            <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t="str">
            <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t="str">
            <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t="str">
            <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t="str">
            <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t="str">
            <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t="str">
            <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t="str">
            <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t="str">
            <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t="str">
            <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t="str">
            <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t="str">
            <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t="str">
            <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t="str">
            <v/>
          </cell>
          <cell r="AC162" t="str">
            <v/>
          </cell>
          <cell r="AD162" t="str">
            <v/>
          </cell>
          <cell r="AE162" t="str">
            <v/>
          </cell>
          <cell r="AF162" t="str">
            <v/>
          </cell>
          <cell r="AG162" t="str">
            <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t="str">
            <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t="str">
            <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t="str">
            <v/>
          </cell>
          <cell r="K163" t="str">
            <v/>
          </cell>
          <cell r="L163" t="str">
            <v/>
          </cell>
          <cell r="M163" t="str">
            <v/>
          </cell>
          <cell r="N163">
            <v>0</v>
          </cell>
          <cell r="O163" t="str">
            <v/>
          </cell>
          <cell r="P163" t="str">
            <v/>
          </cell>
          <cell r="Q163">
            <v>0</v>
          </cell>
          <cell r="S163">
            <v>1.344671605</v>
          </cell>
          <cell r="U163">
            <v>234</v>
          </cell>
          <cell r="V163">
            <v>158.4</v>
          </cell>
          <cell r="AB163" t="str">
            <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t="str">
            <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t="str">
            <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t="str">
            <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t="str">
            <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t="str">
            <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t="str">
            <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t="str">
            <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t="str">
            <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t="str">
            <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t="str">
            <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t="str">
            <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t="str">
            <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0.28216934204101563</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t="str">
            <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t="str">
            <v/>
          </cell>
          <cell r="CP167">
            <v>3</v>
          </cell>
          <cell r="CQ167">
            <v>3</v>
          </cell>
          <cell r="DV167" t="str">
            <v>250 mm</v>
          </cell>
          <cell r="DW167">
            <v>13.370000000000001</v>
          </cell>
          <cell r="DX167" t="str">
            <v>1</v>
          </cell>
          <cell r="DY167" t="str">
            <v>CS</v>
          </cell>
          <cell r="DZ167">
            <v>708.87000000000023</v>
          </cell>
          <cell r="EA167">
            <v>706.4000000000002</v>
          </cell>
        </row>
        <row r="168">
          <cell r="O168" t="str">
            <v/>
          </cell>
          <cell r="AC168" t="str">
            <v/>
          </cell>
          <cell r="AD168" t="str">
            <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t="str">
            <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t="str">
            <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t="str">
            <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t="str">
            <v/>
          </cell>
          <cell r="CP169">
            <v>3</v>
          </cell>
          <cell r="CQ169">
            <v>3</v>
          </cell>
          <cell r="DV169" t="str">
            <v>200 mm</v>
          </cell>
          <cell r="DW169">
            <v>25.44</v>
          </cell>
          <cell r="DX169" t="str">
            <v>1</v>
          </cell>
          <cell r="DY169" t="str">
            <v>CS</v>
          </cell>
          <cell r="DZ169">
            <v>707.7</v>
          </cell>
          <cell r="EA169">
            <v>705.2</v>
          </cell>
        </row>
        <row r="170">
          <cell r="O170" t="str">
            <v/>
          </cell>
          <cell r="AC170" t="str">
            <v/>
          </cell>
          <cell r="AD170" t="str">
            <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t="str">
            <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t="str">
            <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t="str">
            <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t="str">
            <v/>
          </cell>
          <cell r="CP171">
            <v>3</v>
          </cell>
          <cell r="CQ171">
            <v>3</v>
          </cell>
          <cell r="DV171" t="str">
            <v>200 mm</v>
          </cell>
          <cell r="DW171">
            <v>23.650000000000002</v>
          </cell>
          <cell r="DX171" t="str">
            <v>1</v>
          </cell>
          <cell r="DY171" t="str">
            <v>CS</v>
          </cell>
          <cell r="DZ171">
            <v>707.4</v>
          </cell>
          <cell r="EA171">
            <v>704.69999999999993</v>
          </cell>
        </row>
        <row r="172">
          <cell r="O172" t="str">
            <v/>
          </cell>
          <cell r="AC172" t="str">
            <v/>
          </cell>
          <cell r="AD172" t="str">
            <v/>
          </cell>
        </row>
        <row r="173">
          <cell r="A173" t="str">
            <v>alc. Simp. AC Margen norte BB</v>
          </cell>
          <cell r="O173" t="str">
            <v/>
          </cell>
          <cell r="AC173" t="str">
            <v/>
          </cell>
        </row>
        <row r="174">
          <cell r="O174" t="str">
            <v/>
          </cell>
          <cell r="AC174" t="str">
            <v/>
          </cell>
          <cell r="AD174" t="str">
            <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t="str">
            <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t="str">
            <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0.15829849243164063</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t="str">
            <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t="str">
            <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t="str">
            <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t="str">
            <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t="str">
            <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t="str">
            <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t="str">
            <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t="str">
            <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t="str">
            <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t="str">
            <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t="str">
            <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t="str">
            <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t="str">
            <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t="str">
            <v/>
          </cell>
          <cell r="CP179">
            <v>3</v>
          </cell>
          <cell r="CQ179">
            <v>3</v>
          </cell>
          <cell r="DV179" t="str">
            <v>250 mm</v>
          </cell>
          <cell r="DW179">
            <v>30.43</v>
          </cell>
          <cell r="DX179" t="str">
            <v>1</v>
          </cell>
          <cell r="DY179" t="str">
            <v>CS</v>
          </cell>
          <cell r="DZ179">
            <v>695.99</v>
          </cell>
          <cell r="EA179">
            <v>691.73</v>
          </cell>
        </row>
        <row r="180">
          <cell r="O180" t="str">
            <v/>
          </cell>
          <cell r="AC180" t="str">
            <v/>
          </cell>
          <cell r="AD180" t="str">
            <v/>
          </cell>
        </row>
        <row r="181">
          <cell r="A181" t="str">
            <v>alc. Simp. AC margen sur BB</v>
          </cell>
          <cell r="O181" t="str">
            <v/>
          </cell>
          <cell r="AC181" t="str">
            <v/>
          </cell>
        </row>
        <row r="182">
          <cell r="O182" t="str">
            <v/>
          </cell>
          <cell r="AC182" t="str">
            <v/>
          </cell>
          <cell r="AD182" t="str">
            <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t="str">
            <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t="str">
            <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t="str">
            <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t="str">
            <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t="str">
            <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t="str">
            <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t="str">
            <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t="str">
            <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t="str">
            <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t="str">
            <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t="str">
            <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0.30316543579101563</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t="str">
            <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t="str">
            <v/>
          </cell>
          <cell r="CP186">
            <v>3</v>
          </cell>
          <cell r="CQ186">
            <v>3</v>
          </cell>
          <cell r="DV186" t="str">
            <v>250 mm</v>
          </cell>
          <cell r="DW186">
            <v>31.84</v>
          </cell>
          <cell r="DX186" t="str">
            <v>1</v>
          </cell>
          <cell r="DY186" t="str">
            <v>CS</v>
          </cell>
          <cell r="DZ186">
            <v>695.90000000000009</v>
          </cell>
          <cell r="EA186">
            <v>691.29000000000008</v>
          </cell>
        </row>
        <row r="187">
          <cell r="AD187" t="str">
            <v/>
          </cell>
        </row>
        <row r="188">
          <cell r="A188" t="str">
            <v>Alc. Simp.A.C margen izq.BA</v>
          </cell>
        </row>
        <row r="189">
          <cell r="AD189" t="str">
            <v/>
          </cell>
        </row>
        <row r="190">
          <cell r="A190">
            <v>109</v>
          </cell>
          <cell r="B190" t="str">
            <v>CBA19</v>
          </cell>
          <cell r="C190" t="str">
            <v>CBA20</v>
          </cell>
          <cell r="D190">
            <v>4.5907999999999997E-2</v>
          </cell>
          <cell r="F190">
            <v>4.5907999999999997E-2</v>
          </cell>
          <cell r="G190">
            <v>2.33</v>
          </cell>
          <cell r="H190">
            <v>2</v>
          </cell>
          <cell r="I190">
            <v>0.5</v>
          </cell>
          <cell r="J190">
            <v>25</v>
          </cell>
          <cell r="K190" t="str">
            <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t="str">
            <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t="str">
            <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t="str">
            <v/>
          </cell>
          <cell r="CO190" t="str">
            <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t="str">
            <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t="str">
            <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t="str">
            <v/>
          </cell>
          <cell r="CO191" t="str">
            <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t="str">
            <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t="str">
            <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t="str">
            <v/>
          </cell>
          <cell r="CO192" t="str">
            <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t="str">
            <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t="str">
            <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t="str">
            <v/>
          </cell>
          <cell r="CO193" t="str">
            <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t="str">
            <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t="str">
            <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t="str">
            <v/>
          </cell>
          <cell r="CO194" t="str">
            <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t="str">
            <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t="str">
            <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t="str">
            <v/>
          </cell>
          <cell r="CO195" t="str">
            <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t="str">
            <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t="str">
            <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t="str">
            <v/>
          </cell>
          <cell r="CO196" t="str">
            <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t="str">
            <v/>
          </cell>
          <cell r="AC197" t="str">
            <v/>
          </cell>
          <cell r="AD197" t="str">
            <v/>
          </cell>
          <cell r="AE197" t="str">
            <v/>
          </cell>
          <cell r="AF197" t="str">
            <v/>
          </cell>
          <cell r="AG197" t="str">
            <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t="str">
            <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t="str">
            <v/>
          </cell>
          <cell r="CO197" t="str">
            <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t="str">
            <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0.22529983520507813</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t="str">
            <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t="str">
            <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t="str">
            <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t="str">
            <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t="str">
            <v/>
          </cell>
          <cell r="CO199" t="str">
            <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t="str">
            <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t="str">
            <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t="str">
            <v/>
          </cell>
          <cell r="CO200" t="str">
            <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t="str">
            <v/>
          </cell>
          <cell r="AC201" t="str">
            <v/>
          </cell>
          <cell r="AD201" t="str">
            <v/>
          </cell>
          <cell r="AE201" t="str">
            <v/>
          </cell>
          <cell r="AF201" t="str">
            <v/>
          </cell>
          <cell r="AG201" t="str">
            <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t="str">
            <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t="str">
            <v/>
          </cell>
          <cell r="CO201" t="str">
            <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t="str">
            <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t="str">
            <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t="str">
            <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t="str">
            <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t="str">
            <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t="str">
            <v/>
          </cell>
          <cell r="CP203">
            <v>3</v>
          </cell>
          <cell r="CQ203">
            <v>3</v>
          </cell>
          <cell r="DV203" t="str">
            <v>250 mm</v>
          </cell>
          <cell r="DW203">
            <v>13.63</v>
          </cell>
          <cell r="DX203" t="str">
            <v>1</v>
          </cell>
          <cell r="DY203" t="str">
            <v>CS</v>
          </cell>
          <cell r="DZ203">
            <v>709.22</v>
          </cell>
          <cell r="EA203">
            <v>706.49</v>
          </cell>
        </row>
        <row r="204">
          <cell r="AD204" t="str">
            <v/>
          </cell>
        </row>
        <row r="205">
          <cell r="A205" t="str">
            <v>COLECTOR Nº 1 ZONA NORTE</v>
          </cell>
        </row>
        <row r="206">
          <cell r="AD206" t="str">
            <v/>
          </cell>
          <cell r="BU206" t="str">
            <v/>
          </cell>
        </row>
        <row r="207">
          <cell r="A207">
            <v>121</v>
          </cell>
          <cell r="B207" t="str">
            <v>C50'</v>
          </cell>
          <cell r="C207" t="str">
            <v>C50A'</v>
          </cell>
          <cell r="D207">
            <v>0.18367322999999999</v>
          </cell>
          <cell r="F207">
            <v>0.18367322999999999</v>
          </cell>
          <cell r="G207">
            <v>2.33</v>
          </cell>
          <cell r="H207">
            <v>2</v>
          </cell>
          <cell r="I207">
            <v>0.5</v>
          </cell>
          <cell r="J207">
            <v>25</v>
          </cell>
          <cell r="K207" t="str">
            <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t="str">
            <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t="str">
            <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t="str">
            <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t="str">
            <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0.45749282836914063</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t="str">
            <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t="str">
            <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t="str">
            <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t="str">
            <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t="str">
            <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t="str">
            <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t="str">
            <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t="str">
            <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t="str">
            <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t="str">
            <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t="str">
            <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t="str">
            <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t="str">
            <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t="str">
            <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t="str">
            <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t="str">
            <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t="str">
            <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t="str">
            <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t="str">
            <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t="str">
            <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t="str">
            <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t="str">
            <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t="str">
            <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t="str">
            <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t="str">
            <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t="str">
            <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t="str">
            <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t="str">
            <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t="str">
            <v/>
          </cell>
          <cell r="CL217" t="str">
            <v/>
          </cell>
          <cell r="CM217" t="str">
            <v/>
          </cell>
          <cell r="CN217" t="str">
            <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t="str">
            <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t="str">
            <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t="str">
            <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t="str">
            <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t="str">
            <v/>
          </cell>
          <cell r="BB219" t="str">
            <v/>
          </cell>
          <cell r="BC219" t="str">
            <v/>
          </cell>
          <cell r="BD219" t="str">
            <v/>
          </cell>
          <cell r="BE219" t="str">
            <v/>
          </cell>
          <cell r="BF219" t="str">
            <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t="str">
            <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t="str">
            <v/>
          </cell>
          <cell r="AC220" t="str">
            <v/>
          </cell>
          <cell r="AD220" t="str">
            <v/>
          </cell>
          <cell r="AE220" t="str">
            <v/>
          </cell>
          <cell r="AF220" t="str">
            <v/>
          </cell>
          <cell r="AG220" t="str">
            <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t="str">
            <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t="str">
            <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t="str">
            <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t="str">
            <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t="str">
            <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t="str">
            <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t="str">
            <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t="str">
            <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t="str">
            <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t="str">
            <v/>
          </cell>
          <cell r="BB223" t="str">
            <v/>
          </cell>
          <cell r="BC223" t="str">
            <v/>
          </cell>
          <cell r="BD223" t="str">
            <v/>
          </cell>
          <cell r="BE223" t="str">
            <v/>
          </cell>
          <cell r="BF223" t="str">
            <v/>
          </cell>
          <cell r="BG223">
            <v>1.1921007290690495</v>
          </cell>
          <cell r="BH223">
            <v>3.9999999999999991</v>
          </cell>
          <cell r="BI223">
            <v>1.2</v>
          </cell>
          <cell r="BJ223" t="str">
            <v/>
          </cell>
          <cell r="BK223" t="str">
            <v/>
          </cell>
          <cell r="BL223" t="str">
            <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t="str">
            <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t="str">
            <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t="str">
            <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t="str">
            <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t="str">
            <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t="str">
            <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t="str">
            <v/>
          </cell>
          <cell r="CL225" t="str">
            <v/>
          </cell>
          <cell r="CM225" t="str">
            <v/>
          </cell>
          <cell r="CN225" t="str">
            <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t="str">
            <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t="str">
            <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t="str">
            <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t="str">
            <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t="str">
            <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t="str">
            <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t="str">
            <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t="str">
            <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t="str">
            <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t="str">
            <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t="str">
            <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t="str">
            <v/>
          </cell>
          <cell r="CL229" t="str">
            <v/>
          </cell>
          <cell r="CM229" t="str">
            <v/>
          </cell>
          <cell r="CN229" t="str">
            <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t="str">
            <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t="str">
            <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t="str">
            <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t="str">
            <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t="str">
            <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t="str">
            <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t="str">
            <v/>
          </cell>
          <cell r="K232" t="str">
            <v/>
          </cell>
          <cell r="L232" t="str">
            <v/>
          </cell>
          <cell r="M232" t="str">
            <v/>
          </cell>
          <cell r="N232">
            <v>0</v>
          </cell>
          <cell r="O232" t="str">
            <v/>
          </cell>
          <cell r="P232" t="str">
            <v/>
          </cell>
          <cell r="Q232">
            <v>0</v>
          </cell>
          <cell r="R232">
            <v>0</v>
          </cell>
          <cell r="S232">
            <v>5.7860149749999987</v>
          </cell>
          <cell r="U232">
            <v>2190</v>
          </cell>
          <cell r="V232">
            <v>158.4</v>
          </cell>
          <cell r="Y232">
            <v>0</v>
          </cell>
          <cell r="AB232" t="str">
            <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t="str">
            <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t="str">
            <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t="str">
            <v/>
          </cell>
          <cell r="AC233" t="str">
            <v/>
          </cell>
          <cell r="AD233" t="str">
            <v/>
          </cell>
          <cell r="AE233" t="str">
            <v/>
          </cell>
          <cell r="AF233" t="str">
            <v/>
          </cell>
          <cell r="AG233" t="str">
            <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t="str">
            <v/>
          </cell>
          <cell r="BB233" t="str">
            <v/>
          </cell>
          <cell r="BC233" t="str">
            <v/>
          </cell>
          <cell r="BD233" t="str">
            <v/>
          </cell>
          <cell r="BE233" t="str">
            <v/>
          </cell>
          <cell r="BF233" t="str">
            <v/>
          </cell>
          <cell r="BG233">
            <v>3.2677557264939012</v>
          </cell>
          <cell r="BH233">
            <v>5.2863436123348011</v>
          </cell>
          <cell r="BI233">
            <v>1.2</v>
          </cell>
          <cell r="BJ233" t="str">
            <v/>
          </cell>
          <cell r="BK233" t="str">
            <v/>
          </cell>
          <cell r="BL233" t="str">
            <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t="str">
            <v/>
          </cell>
          <cell r="CL233" t="str">
            <v/>
          </cell>
          <cell r="CM233" t="str">
            <v/>
          </cell>
          <cell r="CN233" t="str">
            <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t="str">
            <v/>
          </cell>
          <cell r="K234" t="str">
            <v/>
          </cell>
          <cell r="L234" t="str">
            <v/>
          </cell>
          <cell r="M234" t="str">
            <v/>
          </cell>
          <cell r="N234">
            <v>0</v>
          </cell>
          <cell r="O234" t="str">
            <v/>
          </cell>
          <cell r="P234" t="str">
            <v/>
          </cell>
          <cell r="Q234">
            <v>0</v>
          </cell>
          <cell r="R234">
            <v>0</v>
          </cell>
          <cell r="S234">
            <v>5.7860149749999987</v>
          </cell>
          <cell r="U234">
            <v>2190</v>
          </cell>
          <cell r="V234">
            <v>158.4</v>
          </cell>
          <cell r="Y234">
            <v>0</v>
          </cell>
          <cell r="AB234" t="str">
            <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0.22984695434570313</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t="str">
            <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t="str">
            <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t="str">
            <v/>
          </cell>
          <cell r="K235" t="str">
            <v/>
          </cell>
          <cell r="L235" t="str">
            <v/>
          </cell>
          <cell r="M235" t="str">
            <v/>
          </cell>
          <cell r="N235">
            <v>0</v>
          </cell>
          <cell r="O235" t="str">
            <v/>
          </cell>
          <cell r="P235" t="str">
            <v/>
          </cell>
          <cell r="Q235">
            <v>0</v>
          </cell>
          <cell r="R235">
            <v>0</v>
          </cell>
          <cell r="S235">
            <v>5.7860149749999987</v>
          </cell>
          <cell r="U235">
            <v>2190</v>
          </cell>
          <cell r="V235">
            <v>158.4</v>
          </cell>
          <cell r="Y235">
            <v>0</v>
          </cell>
          <cell r="AB235" t="str">
            <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t="str">
            <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t="str">
            <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t="str">
            <v/>
          </cell>
          <cell r="K236" t="str">
            <v/>
          </cell>
          <cell r="L236" t="str">
            <v/>
          </cell>
          <cell r="M236" t="str">
            <v/>
          </cell>
          <cell r="N236">
            <v>0</v>
          </cell>
          <cell r="O236" t="str">
            <v/>
          </cell>
          <cell r="P236" t="str">
            <v/>
          </cell>
          <cell r="Q236">
            <v>0</v>
          </cell>
          <cell r="R236">
            <v>0</v>
          </cell>
          <cell r="S236">
            <v>5.7860149749999987</v>
          </cell>
          <cell r="U236">
            <v>2190</v>
          </cell>
          <cell r="V236">
            <v>158.4</v>
          </cell>
          <cell r="Y236">
            <v>0</v>
          </cell>
          <cell r="AB236" t="str">
            <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t="str">
            <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t="str">
            <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t="str">
            <v/>
          </cell>
          <cell r="K237" t="str">
            <v/>
          </cell>
          <cell r="L237" t="str">
            <v/>
          </cell>
          <cell r="M237" t="str">
            <v/>
          </cell>
          <cell r="N237">
            <v>0</v>
          </cell>
          <cell r="O237" t="str">
            <v/>
          </cell>
          <cell r="P237" t="str">
            <v/>
          </cell>
          <cell r="Q237">
            <v>0</v>
          </cell>
          <cell r="R237">
            <v>0</v>
          </cell>
          <cell r="S237">
            <v>5.7860149749999987</v>
          </cell>
          <cell r="U237">
            <v>2190</v>
          </cell>
          <cell r="V237">
            <v>158.4</v>
          </cell>
          <cell r="Y237">
            <v>0</v>
          </cell>
          <cell r="AB237" t="str">
            <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t="str">
            <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t="str">
            <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t="str">
            <v/>
          </cell>
          <cell r="K238" t="str">
            <v/>
          </cell>
          <cell r="L238" t="str">
            <v/>
          </cell>
          <cell r="M238" t="str">
            <v/>
          </cell>
          <cell r="N238">
            <v>0</v>
          </cell>
          <cell r="O238" t="str">
            <v/>
          </cell>
          <cell r="P238" t="str">
            <v/>
          </cell>
          <cell r="Q238">
            <v>0</v>
          </cell>
          <cell r="R238">
            <v>0</v>
          </cell>
          <cell r="S238">
            <v>5.7860149749999987</v>
          </cell>
          <cell r="U238">
            <v>2190</v>
          </cell>
          <cell r="V238">
            <v>158.4</v>
          </cell>
          <cell r="Y238">
            <v>0</v>
          </cell>
          <cell r="AB238" t="str">
            <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t="str">
            <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t="str">
            <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t="str">
            <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t="str">
            <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t="str">
            <v/>
          </cell>
          <cell r="CP239">
            <v>3</v>
          </cell>
          <cell r="CQ239">
            <v>3</v>
          </cell>
          <cell r="DV239" t="str">
            <v>250 mm</v>
          </cell>
          <cell r="DW239">
            <v>59.64</v>
          </cell>
          <cell r="DX239" t="str">
            <v>1</v>
          </cell>
          <cell r="DY239" t="str">
            <v>CS</v>
          </cell>
          <cell r="DZ239">
            <v>669.36</v>
          </cell>
          <cell r="EA239">
            <v>665.55000000000007</v>
          </cell>
        </row>
        <row r="240">
          <cell r="AD240" t="str">
            <v/>
          </cell>
        </row>
        <row r="241">
          <cell r="A241" t="str">
            <v>COLECTOR Nº 2  AC CALLE 9</v>
          </cell>
        </row>
        <row r="242">
          <cell r="AD242" t="str">
            <v/>
          </cell>
          <cell r="BU242" t="str">
            <v/>
          </cell>
        </row>
        <row r="243">
          <cell r="A243">
            <v>149</v>
          </cell>
          <cell r="B243" t="str">
            <v>C79</v>
          </cell>
          <cell r="C243" t="str">
            <v>C81</v>
          </cell>
          <cell r="D243">
            <v>5.7403999999999997E-2</v>
          </cell>
          <cell r="F243">
            <v>5.7403999999999997E-2</v>
          </cell>
          <cell r="G243">
            <v>2.33</v>
          </cell>
          <cell r="H243">
            <v>2</v>
          </cell>
          <cell r="I243">
            <v>0.5</v>
          </cell>
          <cell r="J243">
            <v>25</v>
          </cell>
          <cell r="K243" t="str">
            <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t="str">
            <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t="str">
            <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t="str">
            <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t="str">
            <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t="str">
            <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t="str">
            <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t="str">
            <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0.52133560180664063</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t="str">
            <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t="str">
            <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t="str">
            <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t="str">
            <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t="str">
            <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t="str">
            <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t="str">
            <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t="str">
            <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t="str">
            <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t="str">
            <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t="str">
            <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t="str">
            <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t="str">
            <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t="str">
            <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t="str">
            <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t="str">
            <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t="str">
            <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t="str">
            <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t="str">
            <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t="str">
            <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t="str">
            <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t="str">
            <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t="str">
            <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t="str">
            <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t="str">
            <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t="str">
            <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t="str">
            <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t="str">
            <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t="str">
            <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t="str">
            <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t="str">
            <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t="str">
            <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t="str">
            <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t="str">
            <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t="str">
            <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0.16283035278320313</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t="str">
            <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t="str">
            <v/>
          </cell>
          <cell r="CP257">
            <v>3</v>
          </cell>
          <cell r="CQ257">
            <v>3</v>
          </cell>
          <cell r="DV257" t="str">
            <v>250 mm</v>
          </cell>
          <cell r="DW257">
            <v>90.95</v>
          </cell>
          <cell r="DX257" t="str">
            <v>1</v>
          </cell>
          <cell r="DY257" t="str">
            <v>CS</v>
          </cell>
          <cell r="DZ257">
            <v>676.0200000000001</v>
          </cell>
          <cell r="EA257">
            <v>669.47000000000014</v>
          </cell>
        </row>
        <row r="258">
          <cell r="AD258" t="str">
            <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PRECIOS"/>
      <sheetName val="Circuitos"/>
      <sheetName val="Insumos"/>
      <sheetName val="M.Obra"/>
    </sheetNames>
    <sheetDataSet>
      <sheetData sheetId="0" refreshError="1">
        <row r="49">
          <cell r="D49">
            <v>13600</v>
          </cell>
        </row>
        <row r="62">
          <cell r="D62">
            <v>100300</v>
          </cell>
        </row>
        <row r="73">
          <cell r="D73">
            <v>23800</v>
          </cell>
        </row>
      </sheetData>
      <sheetData sheetId="1" refreshError="1"/>
      <sheetData sheetId="2" refreshError="1"/>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CANTIDADES DE OBRA"/>
      <sheetName val="PRESUPUESTO "/>
      <sheetName val="COMPONENTES"/>
      <sheetName val="COMPONENTES2"/>
      <sheetName val="INSUMOS 1"/>
      <sheetName val="ANALISIS DE AIU"/>
      <sheetName val="Cuadro Resumen"/>
      <sheetName val="Cuadro Resumen (2)"/>
      <sheetName val="DOTACIÓN"/>
      <sheetName val="CRONOGRAMA"/>
      <sheetName val="Personal"/>
      <sheetName val="Trans"/>
      <sheetName val="Equ"/>
      <sheetName val="Mat"/>
      <sheetName val="Hoja Base"/>
      <sheetName val="Mort 1-3"/>
      <sheetName val="Mort 1-4"/>
      <sheetName val="Concr 2,000"/>
      <sheetName val="Concr 2,500"/>
      <sheetName val="Concr 3,000"/>
      <sheetName val="Acero de refuerzo"/>
      <sheetName val="1.1 Localización y R"/>
      <sheetName val="1.2 Cerramiento polisombra"/>
      <sheetName val="P Eléctrico"/>
      <sheetName val="P Agua Fria"/>
      <sheetName val="P Sanitario"/>
      <sheetName val="Granito pulido "/>
      <sheetName val="Marcos puerta"/>
      <sheetName val="Marcos ventana"/>
      <sheetName val="1,1,1 Campamt"/>
      <sheetName val="1.3 Desmonte cubierta"/>
      <sheetName val="1.4 Retiro puertas"/>
      <sheetName val="1.5 Retiro aparatos"/>
      <sheetName val="1.6 Demolición muros"/>
      <sheetName val="1.7 Demolición placa piso"/>
      <sheetName val="1,2,1 Provicional agua"/>
      <sheetName val="1,2,2 Provicional luz"/>
      <sheetName val="1,3,1 Desmonte cubierta"/>
      <sheetName val="1,3,2 Demoliciòn muro"/>
      <sheetName val="1,3,3  Dm enchape"/>
      <sheetName val="1,3,4 Dm cimiento"/>
      <sheetName val="1,3,5 Dm Vig-colum"/>
      <sheetName val="1,3,6 Demolicion placa"/>
      <sheetName val="1,3,7  Dm Entrepiso"/>
      <sheetName val="1,4,2 Traslado postes"/>
      <sheetName val="1,4,3 Arb 5"/>
      <sheetName val="1,4,4 Arb 10"/>
      <sheetName val="1,4,5 Arb 15"/>
      <sheetName val="1,4,6 Arb 20"/>
      <sheetName val="1,4,7 Arb +20"/>
      <sheetName val="1,4,8 Traslado Arb"/>
      <sheetName val="2,1,1 Exc Mec"/>
      <sheetName val="2.1 Excavación mc"/>
      <sheetName val="2.2 Relleno ms"/>
      <sheetName val="2.3 Desalojo sobrantes"/>
      <sheetName val="2,1,5 Relleno M Común"/>
      <sheetName val="2,1,6  Rellenos M Selec"/>
      <sheetName val="2,1,7  Sub base Recebo "/>
      <sheetName val="2,1,8 Geotextil NT"/>
      <sheetName val="2,1,9 Geotextil Tejido"/>
      <sheetName val="3.1 Solados"/>
      <sheetName val="3.2 Ciclópeo"/>
      <sheetName val="2,2,3 Muros de contencion"/>
      <sheetName val="3.3 Concreto Zapatas"/>
      <sheetName val="3.4  Cto. Vigas de cimentación"/>
      <sheetName val="3.5 Cto. columnas"/>
      <sheetName val="3.6  Cto. Vigas aéreas"/>
      <sheetName val="3.7 Cto. cintas"/>
      <sheetName val="2,3,1 Pilotes 0,30"/>
      <sheetName val="2,2,6,2 Pilotes 0,40"/>
      <sheetName val="2,2,6,3 Pilotes 0,60"/>
      <sheetName val="2,2,6,4 Pilotes 0,80"/>
      <sheetName val="2,2,6,5 Pilotes 0,90 "/>
      <sheetName val="2,2,7 Dados en concreto"/>
      <sheetName val="2,2,8 Placa Flotante 0,60"/>
      <sheetName val="2,2,11 Placas cont= 0,15"/>
      <sheetName val="2,3,1 Acero 37000 "/>
      <sheetName val="2,3,3 Malla Electrosoldada"/>
      <sheetName val="2,4,1 Gaviones"/>
      <sheetName val="3.8 Mesones"/>
      <sheetName val="3.9 Acero estructura"/>
      <sheetName val="2,4,2A Cajon aislamiento vigas"/>
      <sheetName val="2,4,3 Icopor Aislante ciment. "/>
      <sheetName val="2,4,4 Pañete Taludes "/>
      <sheetName val="4.1 Muros"/>
      <sheetName val="4.2 Pañete"/>
      <sheetName val="5.1 Punto hco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5.2 Red hca  1,25"/>
      <sheetName val="5.3 Red hca 1"/>
      <sheetName val="5.4 Red hca ,75"/>
      <sheetName val="5.5 Red hca ,5"/>
      <sheetName val="5.6 Llave paso 0,5"/>
      <sheetName val="5.7 Llave paso 1"/>
      <sheetName val="6.1 Pto. sanit 4"/>
      <sheetName val="6.2 Pto. sanit 2"/>
      <sheetName val="6.3 Red sanit 6"/>
      <sheetName val="6.4 Red sanit 4"/>
      <sheetName val="Red sanit 2"/>
      <sheetName val="6.6 Caja inspección 0,60"/>
      <sheetName val="6.7 Caja inspección 0,80"/>
      <sheetName val="3,4,3 Caja inspección 1,00"/>
      <sheetName val="3,4,4 Caja Distribuciòn 0,40  "/>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1 Caja inspección 0,60 "/>
      <sheetName val="4,1,2 Pantalla en concreto"/>
      <sheetName val="4,1,3 Muro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5,1 Acero 37000  "/>
      <sheetName val="4,5,3 Malla Electrosoldada est"/>
      <sheetName val="7.1 Acom electrica"/>
      <sheetName val="7.2 Salida iluminación"/>
      <sheetName val="8.1 Cubierta"/>
      <sheetName val="8.2 Caballete"/>
      <sheetName val="8.3 Perfil PHR 150"/>
      <sheetName val="8.4 Templete"/>
      <sheetName val="8.5 Contravientos"/>
      <sheetName val="9.1 Base recebo"/>
      <sheetName val="9.2 Placa piso"/>
      <sheetName val="10.1 Pañete pisos"/>
      <sheetName val="10.2 Cerámica pisos"/>
      <sheetName val="10.3 Cerámica muros"/>
      <sheetName val="11.1 Puerta 1,0"/>
      <sheetName val="11.2 Puerta 0,65"/>
      <sheetName val="11.3 Ventanas"/>
      <sheetName val="12.1 Sanitario"/>
      <sheetName val="5,1,1 Bloq Conc Estruc 0,12"/>
      <sheetName val="5,1,2 Bloque concreto divisorio"/>
      <sheetName val="5,1,5  Calados en Concreto"/>
      <sheetName val="5,1,6 Bloq Conc Estruc 014"/>
      <sheetName val="5,1,7 Bloq Conc Estruc 019"/>
      <sheetName val="4,7,1,1 ASCENSOR"/>
      <sheetName val="5,2,1 Ladrillo común e=,06"/>
      <sheetName val="5,2,2 Ladrillo comun e=0,12"/>
      <sheetName val="5,2,3 Ladrillo común sobrecimie"/>
      <sheetName val="5,2,4 Muro de cierre"/>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BOMBA ELECTRICA .5 HP "/>
      <sheetName val="7,1,3,7  Tanque Subterrraneo"/>
      <sheetName val="7,1,4,1 Tuberia H.G. 1 1.2&quot;"/>
      <sheetName val="7,1,4,2  Accesorio H.G.1 1.2&quot;"/>
      <sheetName val="7,1,4,3  Siamesa de 2&quot;"/>
      <sheetName val="7,1,4,4  Gabinete CI 1 1.2&quot;"/>
      <sheetName val="7,1,5,1 Registro 1.2&quot;"/>
      <sheetName val="7,1,5,2 Registro 3 4"/>
      <sheetName val="7,1,5,3 Registro 1 "/>
      <sheetName val="7,1,5,4 Registro 114"/>
      <sheetName val="7,1,5,5 Registro 1 12"/>
      <sheetName val="7,1,5,6 Registro 2 "/>
      <sheetName val="7,1,5,8 Caja registro "/>
      <sheetName val="7,1,6,1 Tuberia PVC media"/>
      <sheetName val="7,1,6,2 Tuberia PVC 3-4&quot;"/>
      <sheetName val="7,1,6,3 Tuberia PVC 1&quot;"/>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Aguas lluvias"/>
      <sheetName val="7,1,10,1 P Ventilado lavamanos"/>
      <sheetName val="7,1,10,2 Pto 3&quot;"/>
      <sheetName val="7,1,10,2 Punto Vent 3&quot;"/>
      <sheetName val="7,1,10,3  Sanit 2"/>
      <sheetName val="7,1,10,4 Sanit 3"/>
      <sheetName val="7,1,10,5 Sanit 4"/>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2"/>
      <sheetName val="8,3"/>
      <sheetName val="8,4"/>
      <sheetName val="8,5"/>
      <sheetName val="8,6"/>
      <sheetName val="8,7"/>
      <sheetName val="8,8"/>
      <sheetName val="8,9"/>
      <sheetName val="8,10"/>
      <sheetName val="8,11"/>
      <sheetName val="12.2 Lavamanos"/>
      <sheetName val="8,13"/>
      <sheetName val="8,14"/>
      <sheetName val="8,15"/>
      <sheetName val="8,16"/>
      <sheetName val="8,17"/>
      <sheetName val="8,18"/>
      <sheetName val="8,19"/>
      <sheetName val="8,20"/>
      <sheetName val="8,21"/>
      <sheetName val="8,22"/>
      <sheetName val="8,23"/>
      <sheetName val="8,24"/>
      <sheetName val="8,26"/>
      <sheetName val="8,27"/>
      <sheetName val="8,28"/>
      <sheetName val="8,29"/>
      <sheetName val="8,30"/>
      <sheetName val="8,31"/>
      <sheetName val="8,32"/>
      <sheetName val="8,33"/>
      <sheetName val="8,34"/>
      <sheetName val="8,35"/>
      <sheetName val="8,36"/>
      <sheetName val="8,37"/>
      <sheetName val="8,38"/>
      <sheetName val="8,39"/>
      <sheetName val="8,40"/>
      <sheetName val="8,42"/>
      <sheetName val="8,43"/>
      <sheetName val="8,44"/>
      <sheetName val="8,45"/>
      <sheetName val="8,46"/>
      <sheetName val="8,47"/>
      <sheetName val="8,48"/>
      <sheetName val="8,50"/>
      <sheetName val="8,51"/>
      <sheetName val="8,53"/>
      <sheetName val="8,56"/>
      <sheetName val="8,57"/>
      <sheetName val="8,58"/>
      <sheetName val="8,59"/>
      <sheetName val="8,61"/>
      <sheetName val="8,62"/>
      <sheetName val="8,63"/>
      <sheetName val="8,64"/>
      <sheetName val="8,65"/>
      <sheetName val="8,66"/>
      <sheetName val="8,67"/>
      <sheetName val="8,68"/>
      <sheetName val="8,69"/>
      <sheetName val="8,70"/>
      <sheetName val="8,71"/>
      <sheetName val="8,72"/>
      <sheetName val="8,73"/>
      <sheetName val="8,74"/>
      <sheetName val="8,75"/>
      <sheetName val="8,77"/>
      <sheetName val="8,78"/>
      <sheetName val="8,79"/>
      <sheetName val="8,80"/>
      <sheetName val="8,81"/>
      <sheetName val="8,82"/>
      <sheetName val="8,83"/>
      <sheetName val="8,85"/>
      <sheetName val="8,86"/>
      <sheetName val="8,87"/>
      <sheetName val="8,88"/>
      <sheetName val="8,89"/>
      <sheetName val="8,90"/>
      <sheetName val="8,91"/>
      <sheetName val="8,92"/>
      <sheetName val="9,1,1 Pañete impermeabilizado"/>
      <sheetName val="9,1,2 Pañete muros interiores"/>
      <sheetName val="9,1,3 Pañete Exteriores"/>
      <sheetName val="9,2,1 Pañete bajo placa"/>
      <sheetName val="10,1,3 Alistado pisos"/>
      <sheetName val="10,1,4 Mortero afinado"/>
      <sheetName val="10,1,6 Concreto Estampado"/>
      <sheetName val="10,2,2,3 Piso tablòn ges 0,30 "/>
      <sheetName val="10,2,4,3 gravilla m2"/>
      <sheetName val="10,3,1,1 Tablòn cuarto 26"/>
      <sheetName val="10,2,4,1 Porcelanato"/>
      <sheetName val="10,3,2,1 Guardaescoba"/>
      <sheetName val="10,3,2,3 Media Caña"/>
      <sheetName val="10,3,2,4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Policarbonato 6mm"/>
      <sheetName val="11,2,4,2 Cubierta plac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tubo 2&quot; y 1&quot;"/>
      <sheetName val=" 12,2,2,4 Baranda tubo 2&quot;"/>
      <sheetName val="12,2,3,1 Rejas en varilla cuadr"/>
      <sheetName val="12,2,3,2 Rejas ventana"/>
      <sheetName val="12,2,3,3 Rejas Puerta baño"/>
      <sheetName val="12,2,3,4 Reja Ventilación"/>
      <sheetName val="12,2,4,4 Ventana Malla"/>
      <sheetName val="14,1,1 Ceramica 20 "/>
      <sheetName val="12.3 Orinal"/>
      <sheetName val="15,1,4 Lampara Fluorecente  T8"/>
      <sheetName val="16,1,2 Sanitarios infantil"/>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2 Puerta PVC Baterias"/>
      <sheetName val="17,2,3 Divisiones 0,06"/>
      <sheetName val="17,2,4 Divisiones baños "/>
      <sheetName val="17,1,3 Cieloraso Dry Wall"/>
      <sheetName val="17,2,1 Division baño"/>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19,4,3 Vidiro templado 8mm"/>
      <sheetName val="19,4,4 Puerta e Vidrio Templado"/>
      <sheetName val="12.4 Incrustaciones"/>
      <sheetName val="20,3,1 Solado esp= 0,05"/>
      <sheetName val="20,3,2 Concreto Ciclopeo "/>
      <sheetName val="20,3,3 Vigas de Amarre"/>
      <sheetName val="20,3,5  Cerramiento Malla Esla"/>
      <sheetName val="20,3,6  Muros de contencion "/>
      <sheetName val="20,4,1 Mov Tierras"/>
      <sheetName val="21,1,3 Aseo"/>
      <sheetName val="20,5,1 Gaviones en piedra"/>
      <sheetName val="20,5,2 PERGOLA  METALICA"/>
      <sheetName val="20,5,3  Acero 37000  Ext."/>
      <sheetName val="20,5,4 Acero 60000 psi"/>
      <sheetName val="20,5,5 Malla Electrosoldada  "/>
      <sheetName val="21,1,1 Lavada ladrillo "/>
      <sheetName val="20,2,13 Escalinatas"/>
      <sheetName val="20,2,3 Rampas en Cto"/>
      <sheetName val="20,4,2 Pradización"/>
      <sheetName val="20,4,4 Arborización"/>
      <sheetName val="13.1 Vinilo"/>
      <sheetName val="13.2 Vidrios"/>
      <sheetName val="13.3 Aseo"/>
      <sheetName val="21,1,4 Retiro Escombros"/>
      <sheetName val="Pasamanos "/>
    </sheetNames>
    <sheetDataSet>
      <sheetData sheetId="0"/>
      <sheetData sheetId="1"/>
      <sheetData sheetId="2"/>
      <sheetData sheetId="3"/>
      <sheetData sheetId="4"/>
      <sheetData sheetId="5"/>
      <sheetData sheetId="6"/>
      <sheetData sheetId="7"/>
      <sheetData sheetId="8"/>
      <sheetData sheetId="9"/>
      <sheetData sheetId="10"/>
      <sheetData sheetId="11">
        <row r="12">
          <cell r="A12">
            <v>0</v>
          </cell>
          <cell r="B12">
            <v>0</v>
          </cell>
          <cell r="C12">
            <v>0</v>
          </cell>
          <cell r="D12">
            <v>0</v>
          </cell>
          <cell r="E12">
            <v>0</v>
          </cell>
          <cell r="F12">
            <v>0</v>
          </cell>
          <cell r="G12">
            <v>0</v>
          </cell>
          <cell r="H12">
            <v>0</v>
          </cell>
        </row>
        <row r="13">
          <cell r="A13" t="str">
            <v>Maestro</v>
          </cell>
          <cell r="B13">
            <v>46000</v>
          </cell>
          <cell r="C13">
            <v>39100</v>
          </cell>
          <cell r="D13">
            <v>85100</v>
          </cell>
          <cell r="E13">
            <v>0</v>
          </cell>
          <cell r="F13">
            <v>0</v>
          </cell>
          <cell r="G13">
            <v>0</v>
          </cell>
          <cell r="H13">
            <v>0</v>
          </cell>
        </row>
        <row r="14">
          <cell r="A14" t="str">
            <v>Oficial</v>
          </cell>
          <cell r="B14">
            <v>36000</v>
          </cell>
          <cell r="C14">
            <v>30600</v>
          </cell>
          <cell r="D14">
            <v>66600</v>
          </cell>
          <cell r="E14">
            <v>0</v>
          </cell>
          <cell r="F14">
            <v>0</v>
          </cell>
          <cell r="G14">
            <v>0</v>
          </cell>
          <cell r="H14">
            <v>0</v>
          </cell>
        </row>
        <row r="15">
          <cell r="A15" t="str">
            <v>Obrero</v>
          </cell>
          <cell r="B15">
            <v>26000</v>
          </cell>
          <cell r="C15">
            <v>22100</v>
          </cell>
          <cell r="D15">
            <v>48100</v>
          </cell>
          <cell r="E15">
            <v>0</v>
          </cell>
          <cell r="F15">
            <v>0</v>
          </cell>
          <cell r="G15">
            <v>0</v>
          </cell>
          <cell r="H15">
            <v>0</v>
          </cell>
        </row>
        <row r="16">
          <cell r="A16">
            <v>0</v>
          </cell>
          <cell r="B16">
            <v>0</v>
          </cell>
          <cell r="C16">
            <v>0</v>
          </cell>
          <cell r="D16">
            <v>0</v>
          </cell>
          <cell r="E16">
            <v>0</v>
          </cell>
          <cell r="F16">
            <v>0</v>
          </cell>
          <cell r="G16">
            <v>0</v>
          </cell>
          <cell r="H16">
            <v>0</v>
          </cell>
        </row>
        <row r="17">
          <cell r="A17">
            <v>0</v>
          </cell>
          <cell r="B17">
            <v>0</v>
          </cell>
          <cell r="C17">
            <v>0</v>
          </cell>
          <cell r="D17">
            <v>0</v>
          </cell>
          <cell r="E17">
            <v>0</v>
          </cell>
          <cell r="F17">
            <v>0</v>
          </cell>
          <cell r="G17">
            <v>0</v>
          </cell>
          <cell r="H17">
            <v>0</v>
          </cell>
        </row>
        <row r="18">
          <cell r="A18">
            <v>0</v>
          </cell>
          <cell r="B18">
            <v>0</v>
          </cell>
          <cell r="C18">
            <v>0</v>
          </cell>
          <cell r="D18">
            <v>0</v>
          </cell>
          <cell r="E18">
            <v>0</v>
          </cell>
          <cell r="F18">
            <v>0</v>
          </cell>
          <cell r="G18">
            <v>0</v>
          </cell>
          <cell r="H18">
            <v>0</v>
          </cell>
        </row>
        <row r="19">
          <cell r="A19">
            <v>0</v>
          </cell>
          <cell r="B19">
            <v>0</v>
          </cell>
          <cell r="C19">
            <v>0</v>
          </cell>
          <cell r="D19">
            <v>0</v>
          </cell>
          <cell r="E19">
            <v>0</v>
          </cell>
          <cell r="F19">
            <v>0</v>
          </cell>
          <cell r="G19">
            <v>0</v>
          </cell>
          <cell r="H19">
            <v>0</v>
          </cell>
        </row>
        <row r="20">
          <cell r="A20">
            <v>0</v>
          </cell>
          <cell r="B20">
            <v>0</v>
          </cell>
          <cell r="C20">
            <v>0</v>
          </cell>
          <cell r="D20">
            <v>0</v>
          </cell>
          <cell r="E20">
            <v>0</v>
          </cell>
          <cell r="F20">
            <v>0</v>
          </cell>
          <cell r="G20">
            <v>0</v>
          </cell>
          <cell r="H20">
            <v>0</v>
          </cell>
        </row>
        <row r="21">
          <cell r="A21">
            <v>0</v>
          </cell>
          <cell r="B21">
            <v>0</v>
          </cell>
          <cell r="C21">
            <v>0</v>
          </cell>
          <cell r="D21">
            <v>0</v>
          </cell>
          <cell r="E21">
            <v>0</v>
          </cell>
          <cell r="F21">
            <v>0</v>
          </cell>
          <cell r="G21">
            <v>0</v>
          </cell>
          <cell r="H21">
            <v>0</v>
          </cell>
        </row>
        <row r="22">
          <cell r="A22" t="str">
            <v>ARQ. MAURICIO ZAMBRANO LOPEZ</v>
          </cell>
          <cell r="B22">
            <v>0</v>
          </cell>
          <cell r="C22">
            <v>0</v>
          </cell>
          <cell r="D22">
            <v>0</v>
          </cell>
          <cell r="E22">
            <v>0</v>
          </cell>
          <cell r="F22">
            <v>0</v>
          </cell>
          <cell r="G22">
            <v>0</v>
          </cell>
          <cell r="H22">
            <v>0</v>
          </cell>
        </row>
        <row r="23">
          <cell r="A23" t="str">
            <v>Mat. Prof.: A13712017-1085268322</v>
          </cell>
          <cell r="B23">
            <v>0</v>
          </cell>
          <cell r="C23">
            <v>0</v>
          </cell>
          <cell r="D23">
            <v>0</v>
          </cell>
          <cell r="E23">
            <v>0</v>
          </cell>
          <cell r="F23">
            <v>0</v>
          </cell>
          <cell r="G23">
            <v>0</v>
          </cell>
          <cell r="H23">
            <v>0</v>
          </cell>
        </row>
        <row r="24">
          <cell r="A24">
            <v>0</v>
          </cell>
          <cell r="B24">
            <v>0</v>
          </cell>
          <cell r="C24">
            <v>0</v>
          </cell>
          <cell r="D24">
            <v>0</v>
          </cell>
          <cell r="E24">
            <v>0</v>
          </cell>
          <cell r="F24">
            <v>0</v>
          </cell>
          <cell r="G24">
            <v>0</v>
          </cell>
          <cell r="H24">
            <v>0</v>
          </cell>
        </row>
        <row r="25">
          <cell r="A25">
            <v>0</v>
          </cell>
          <cell r="B25">
            <v>0</v>
          </cell>
          <cell r="C25">
            <v>0</v>
          </cell>
          <cell r="D25">
            <v>0</v>
          </cell>
          <cell r="E25">
            <v>0</v>
          </cell>
          <cell r="F25">
            <v>0</v>
          </cell>
          <cell r="G25">
            <v>0</v>
          </cell>
          <cell r="H25">
            <v>0</v>
          </cell>
        </row>
        <row r="26">
          <cell r="A26">
            <v>0</v>
          </cell>
          <cell r="B26">
            <v>0</v>
          </cell>
          <cell r="C26">
            <v>0</v>
          </cell>
          <cell r="D26">
            <v>0</v>
          </cell>
          <cell r="E26">
            <v>0</v>
          </cell>
          <cell r="F26">
            <v>0</v>
          </cell>
          <cell r="G26">
            <v>0</v>
          </cell>
          <cell r="H26">
            <v>0</v>
          </cell>
        </row>
        <row r="27">
          <cell r="A27">
            <v>0</v>
          </cell>
          <cell r="B27">
            <v>0</v>
          </cell>
          <cell r="C27">
            <v>0</v>
          </cell>
          <cell r="D27">
            <v>0</v>
          </cell>
          <cell r="E27">
            <v>0</v>
          </cell>
          <cell r="F27">
            <v>0</v>
          </cell>
          <cell r="G27">
            <v>0</v>
          </cell>
          <cell r="H27">
            <v>0</v>
          </cell>
        </row>
        <row r="28">
          <cell r="A28">
            <v>0</v>
          </cell>
          <cell r="B28">
            <v>0</v>
          </cell>
          <cell r="C28">
            <v>0</v>
          </cell>
          <cell r="D28">
            <v>0</v>
          </cell>
          <cell r="E28">
            <v>0</v>
          </cell>
          <cell r="F28">
            <v>0</v>
          </cell>
          <cell r="G28">
            <v>0</v>
          </cell>
          <cell r="H28">
            <v>0</v>
          </cell>
        </row>
        <row r="29">
          <cell r="A29">
            <v>0</v>
          </cell>
          <cell r="B29">
            <v>0</v>
          </cell>
          <cell r="C29">
            <v>0</v>
          </cell>
          <cell r="D29">
            <v>0</v>
          </cell>
          <cell r="E29">
            <v>0</v>
          </cell>
          <cell r="F29">
            <v>0</v>
          </cell>
          <cell r="G29">
            <v>0</v>
          </cell>
          <cell r="H29">
            <v>0</v>
          </cell>
        </row>
        <row r="30">
          <cell r="A30">
            <v>0</v>
          </cell>
          <cell r="B30">
            <v>0</v>
          </cell>
          <cell r="C30">
            <v>0</v>
          </cell>
          <cell r="D30">
            <v>0</v>
          </cell>
          <cell r="E30">
            <v>0</v>
          </cell>
          <cell r="F30">
            <v>0</v>
          </cell>
          <cell r="G30">
            <v>0</v>
          </cell>
          <cell r="H30">
            <v>0</v>
          </cell>
        </row>
        <row r="31">
          <cell r="A31">
            <v>0</v>
          </cell>
          <cell r="B31">
            <v>0</v>
          </cell>
          <cell r="C31">
            <v>0</v>
          </cell>
          <cell r="D31">
            <v>0</v>
          </cell>
          <cell r="E31">
            <v>0</v>
          </cell>
          <cell r="F31">
            <v>0</v>
          </cell>
          <cell r="G31">
            <v>0</v>
          </cell>
          <cell r="H31">
            <v>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v>0</v>
          </cell>
          <cell r="B36">
            <v>0</v>
          </cell>
          <cell r="C36">
            <v>0</v>
          </cell>
          <cell r="D36">
            <v>0</v>
          </cell>
          <cell r="E36">
            <v>0</v>
          </cell>
          <cell r="F36">
            <v>0</v>
          </cell>
          <cell r="G36">
            <v>0</v>
          </cell>
          <cell r="H36">
            <v>0</v>
          </cell>
        </row>
        <row r="37">
          <cell r="A37">
            <v>0</v>
          </cell>
          <cell r="B37">
            <v>0</v>
          </cell>
          <cell r="C37">
            <v>0</v>
          </cell>
          <cell r="D37">
            <v>0</v>
          </cell>
          <cell r="E37">
            <v>0</v>
          </cell>
          <cell r="F37">
            <v>0</v>
          </cell>
          <cell r="G37">
            <v>0</v>
          </cell>
          <cell r="H37">
            <v>0</v>
          </cell>
        </row>
        <row r="38">
          <cell r="A38">
            <v>0</v>
          </cell>
          <cell r="B38">
            <v>0</v>
          </cell>
          <cell r="C38">
            <v>0</v>
          </cell>
          <cell r="D38">
            <v>0</v>
          </cell>
          <cell r="E38">
            <v>0</v>
          </cell>
          <cell r="F38">
            <v>0</v>
          </cell>
          <cell r="G38">
            <v>0</v>
          </cell>
          <cell r="H38">
            <v>0</v>
          </cell>
        </row>
        <row r="39">
          <cell r="A39">
            <v>0</v>
          </cell>
          <cell r="B39">
            <v>0</v>
          </cell>
          <cell r="C39">
            <v>0</v>
          </cell>
          <cell r="D39">
            <v>0</v>
          </cell>
          <cell r="E39">
            <v>0</v>
          </cell>
          <cell r="F39">
            <v>0</v>
          </cell>
          <cell r="G39">
            <v>0</v>
          </cell>
          <cell r="H39">
            <v>0</v>
          </cell>
        </row>
        <row r="40">
          <cell r="A40">
            <v>0</v>
          </cell>
          <cell r="B40">
            <v>0</v>
          </cell>
          <cell r="C40">
            <v>0</v>
          </cell>
          <cell r="D40">
            <v>0</v>
          </cell>
          <cell r="E40">
            <v>0</v>
          </cell>
          <cell r="F40">
            <v>0</v>
          </cell>
          <cell r="G40">
            <v>0</v>
          </cell>
          <cell r="H40">
            <v>0</v>
          </cell>
        </row>
        <row r="41">
          <cell r="A41">
            <v>0</v>
          </cell>
          <cell r="B41">
            <v>0</v>
          </cell>
          <cell r="C41">
            <v>0</v>
          </cell>
          <cell r="D41">
            <v>0</v>
          </cell>
          <cell r="E41">
            <v>0</v>
          </cell>
          <cell r="F41">
            <v>0</v>
          </cell>
          <cell r="G41">
            <v>0</v>
          </cell>
          <cell r="H41">
            <v>0</v>
          </cell>
        </row>
        <row r="42">
          <cell r="A42">
            <v>0</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v>0</v>
          </cell>
        </row>
        <row r="44">
          <cell r="A44">
            <v>0</v>
          </cell>
          <cell r="B44">
            <v>0</v>
          </cell>
          <cell r="C44">
            <v>0</v>
          </cell>
          <cell r="D44">
            <v>0</v>
          </cell>
          <cell r="E44">
            <v>0</v>
          </cell>
          <cell r="F44">
            <v>0</v>
          </cell>
          <cell r="G44">
            <v>0</v>
          </cell>
          <cell r="H44">
            <v>0</v>
          </cell>
        </row>
        <row r="45">
          <cell r="A45">
            <v>0</v>
          </cell>
          <cell r="B45">
            <v>0</v>
          </cell>
          <cell r="C45">
            <v>0</v>
          </cell>
          <cell r="D45">
            <v>0</v>
          </cell>
          <cell r="E45">
            <v>0</v>
          </cell>
          <cell r="F45">
            <v>0</v>
          </cell>
          <cell r="G45">
            <v>0</v>
          </cell>
          <cell r="H45">
            <v>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66000</v>
          </cell>
          <cell r="I16">
            <v>0</v>
          </cell>
        </row>
        <row r="17">
          <cell r="A17" t="str">
            <v>Volqueta c/operario y combustible 5,5m3 max 30 Km</v>
          </cell>
          <cell r="B17">
            <v>5.5</v>
          </cell>
          <cell r="C17" t="str">
            <v>M3</v>
          </cell>
          <cell r="D17">
            <v>0</v>
          </cell>
          <cell r="E17">
            <v>0</v>
          </cell>
          <cell r="F17">
            <v>0</v>
          </cell>
          <cell r="G17">
            <v>0</v>
          </cell>
          <cell r="H17">
            <v>63525</v>
          </cell>
          <cell r="I17">
            <v>0</v>
          </cell>
        </row>
        <row r="18">
          <cell r="A18" t="str">
            <v>Camión 4 Toneladas</v>
          </cell>
          <cell r="B18">
            <v>4</v>
          </cell>
          <cell r="C18" t="str">
            <v>TN</v>
          </cell>
          <cell r="D18">
            <v>18000</v>
          </cell>
          <cell r="E18">
            <v>0</v>
          </cell>
          <cell r="F18">
            <v>0</v>
          </cell>
          <cell r="G18">
            <v>0</v>
          </cell>
          <cell r="H18">
            <v>36000</v>
          </cell>
          <cell r="I18">
            <v>0</v>
          </cell>
        </row>
        <row r="19">
          <cell r="A19" t="str">
            <v>Camión 8 Toneladas</v>
          </cell>
          <cell r="B19">
            <v>8</v>
          </cell>
          <cell r="C19" t="str">
            <v>TN</v>
          </cell>
          <cell r="D19">
            <v>35000</v>
          </cell>
          <cell r="E19">
            <v>0</v>
          </cell>
          <cell r="F19">
            <v>0</v>
          </cell>
          <cell r="G19">
            <v>0</v>
          </cell>
          <cell r="H19">
            <v>70000</v>
          </cell>
          <cell r="I19">
            <v>0</v>
          </cell>
        </row>
        <row r="20">
          <cell r="A20" t="str">
            <v>Cama-baja</v>
          </cell>
          <cell r="B20">
            <v>15</v>
          </cell>
          <cell r="C20" t="str">
            <v>TN</v>
          </cell>
          <cell r="D20">
            <v>70000</v>
          </cell>
          <cell r="E20">
            <v>0</v>
          </cell>
          <cell r="F20">
            <v>0</v>
          </cell>
          <cell r="G20">
            <v>0</v>
          </cell>
          <cell r="H20">
            <v>420000</v>
          </cell>
          <cell r="I20">
            <v>0</v>
          </cell>
        </row>
        <row r="21">
          <cell r="A21" t="str">
            <v>Campero</v>
          </cell>
          <cell r="B21">
            <v>1.5</v>
          </cell>
          <cell r="C21" t="str">
            <v>TN</v>
          </cell>
          <cell r="D21">
            <v>25000</v>
          </cell>
          <cell r="E21">
            <v>0</v>
          </cell>
          <cell r="F21">
            <v>0</v>
          </cell>
          <cell r="G21">
            <v>0</v>
          </cell>
          <cell r="H21">
            <v>50000</v>
          </cell>
          <cell r="I21">
            <v>0</v>
          </cell>
        </row>
        <row r="22">
          <cell r="A22" t="str">
            <v>Chalupa</v>
          </cell>
          <cell r="B22">
            <v>0.5</v>
          </cell>
          <cell r="C22" t="str">
            <v>TN</v>
          </cell>
          <cell r="D22">
            <v>25000</v>
          </cell>
          <cell r="E22">
            <v>0</v>
          </cell>
          <cell r="F22">
            <v>0</v>
          </cell>
          <cell r="G22">
            <v>0</v>
          </cell>
          <cell r="H22">
            <v>50000</v>
          </cell>
          <cell r="I22">
            <v>0</v>
          </cell>
        </row>
        <row r="23">
          <cell r="A23" t="str">
            <v>Transporte elementos prefabricados</v>
          </cell>
          <cell r="B23">
            <v>1</v>
          </cell>
          <cell r="C23" t="str">
            <v>UN</v>
          </cell>
          <cell r="D23">
            <v>6500</v>
          </cell>
          <cell r="E23">
            <v>0</v>
          </cell>
          <cell r="F23">
            <v>0</v>
          </cell>
          <cell r="G23">
            <v>0</v>
          </cell>
          <cell r="H23">
            <v>6500</v>
          </cell>
          <cell r="I23">
            <v>0</v>
          </cell>
        </row>
        <row r="24">
          <cell r="A24">
            <v>0</v>
          </cell>
          <cell r="B24">
            <v>0</v>
          </cell>
          <cell r="C24">
            <v>0</v>
          </cell>
          <cell r="D24">
            <v>0</v>
          </cell>
          <cell r="E24">
            <v>0</v>
          </cell>
          <cell r="F24">
            <v>0</v>
          </cell>
          <cell r="G24">
            <v>0</v>
          </cell>
          <cell r="H24">
            <v>0</v>
          </cell>
          <cell r="I24">
            <v>0</v>
          </cell>
        </row>
        <row r="25">
          <cell r="A25">
            <v>0</v>
          </cell>
          <cell r="B25">
            <v>0</v>
          </cell>
          <cell r="C25">
            <v>0</v>
          </cell>
          <cell r="D25">
            <v>0</v>
          </cell>
          <cell r="E25">
            <v>0</v>
          </cell>
          <cell r="F25">
            <v>0</v>
          </cell>
          <cell r="G25">
            <v>0</v>
          </cell>
          <cell r="H25">
            <v>0</v>
          </cell>
          <cell r="I25">
            <v>0</v>
          </cell>
        </row>
        <row r="26">
          <cell r="A26">
            <v>0</v>
          </cell>
          <cell r="B26">
            <v>0</v>
          </cell>
          <cell r="C26">
            <v>0</v>
          </cell>
          <cell r="D26">
            <v>0</v>
          </cell>
          <cell r="E26">
            <v>0</v>
          </cell>
          <cell r="F26">
            <v>0</v>
          </cell>
          <cell r="G26">
            <v>0</v>
          </cell>
          <cell r="H26">
            <v>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sheetData>
      <sheetData sheetId="13">
        <row r="11">
          <cell r="A11" t="str">
            <v>COSTOS DE MAQUINARIA Y EQUIPOS</v>
          </cell>
          <cell r="B11">
            <v>0</v>
          </cell>
          <cell r="C11">
            <v>0</v>
          </cell>
          <cell r="D11">
            <v>0</v>
          </cell>
          <cell r="E11">
            <v>0</v>
          </cell>
          <cell r="F11">
            <v>0</v>
          </cell>
          <cell r="G11">
            <v>0</v>
          </cell>
        </row>
        <row r="12">
          <cell r="A12">
            <v>0</v>
          </cell>
          <cell r="B12">
            <v>0</v>
          </cell>
          <cell r="C12">
            <v>0</v>
          </cell>
          <cell r="D12">
            <v>0</v>
          </cell>
          <cell r="E12">
            <v>0</v>
          </cell>
          <cell r="F12">
            <v>0</v>
          </cell>
          <cell r="G12">
            <v>0</v>
          </cell>
        </row>
        <row r="13">
          <cell r="A13" t="str">
            <v>JORNADA DIARIA</v>
          </cell>
          <cell r="B13">
            <v>8</v>
          </cell>
          <cell r="C13">
            <v>0</v>
          </cell>
          <cell r="D13">
            <v>0</v>
          </cell>
          <cell r="E13">
            <v>0</v>
          </cell>
          <cell r="F13">
            <v>0</v>
          </cell>
        </row>
        <row r="14">
          <cell r="A14" t="str">
            <v>Descripción</v>
          </cell>
          <cell r="B14" t="str">
            <v>Tarifa hora/Unidad</v>
          </cell>
          <cell r="C14">
            <v>0</v>
          </cell>
          <cell r="D14" t="str">
            <v>Tarifa -día</v>
          </cell>
          <cell r="E14" t="str">
            <v>% Actualización</v>
          </cell>
          <cell r="F14" t="str">
            <v>Valor Actualizado</v>
          </cell>
          <cell r="G14">
            <v>0</v>
          </cell>
        </row>
        <row r="15">
          <cell r="A15" t="str">
            <v>Cargador tipo Cat - 904</v>
          </cell>
          <cell r="B15">
            <v>43750</v>
          </cell>
          <cell r="C15">
            <v>0</v>
          </cell>
          <cell r="D15">
            <v>350000</v>
          </cell>
          <cell r="E15">
            <v>8.6400000000000005E-2</v>
          </cell>
          <cell r="F15">
            <v>380240</v>
          </cell>
        </row>
        <row r="16">
          <cell r="A16" t="str">
            <v>Compresor</v>
          </cell>
          <cell r="B16">
            <v>15000</v>
          </cell>
          <cell r="C16">
            <v>0</v>
          </cell>
          <cell r="D16">
            <v>120000</v>
          </cell>
          <cell r="E16">
            <v>8.6400000000000005E-2</v>
          </cell>
          <cell r="F16">
            <v>130368</v>
          </cell>
        </row>
        <row r="17">
          <cell r="A17" t="str">
            <v>Compresor 2 martillos 185 PCM</v>
          </cell>
          <cell r="B17">
            <v>65000</v>
          </cell>
          <cell r="C17">
            <v>0</v>
          </cell>
          <cell r="D17">
            <v>520000</v>
          </cell>
          <cell r="E17">
            <v>8.6400000000000005E-2</v>
          </cell>
          <cell r="F17">
            <v>564928</v>
          </cell>
          <cell r="G17" t="str">
            <v>construdata</v>
          </cell>
        </row>
        <row r="18">
          <cell r="A18" t="str">
            <v>Cortadora para metal</v>
          </cell>
          <cell r="B18">
            <v>4000</v>
          </cell>
          <cell r="C18">
            <v>0</v>
          </cell>
          <cell r="D18">
            <v>32000</v>
          </cell>
          <cell r="E18">
            <v>8.6400000000000005E-2</v>
          </cell>
          <cell r="F18">
            <v>34764.800000000003</v>
          </cell>
        </row>
        <row r="19">
          <cell r="A19" t="str">
            <v>Equipo de topografía</v>
          </cell>
          <cell r="B19">
            <v>10000</v>
          </cell>
          <cell r="C19">
            <v>0</v>
          </cell>
          <cell r="D19">
            <v>80000</v>
          </cell>
          <cell r="E19">
            <v>8.6400000000000005E-2</v>
          </cell>
          <cell r="F19">
            <v>86912</v>
          </cell>
        </row>
        <row r="20">
          <cell r="A20" t="str">
            <v>Equipo de Soldadura</v>
          </cell>
          <cell r="B20">
            <v>2900</v>
          </cell>
          <cell r="C20">
            <v>0</v>
          </cell>
          <cell r="D20">
            <v>23200</v>
          </cell>
          <cell r="E20">
            <v>8.6400000000000005E-2</v>
          </cell>
          <cell r="F20">
            <v>25204.48</v>
          </cell>
          <cell r="G20" t="str">
            <v>Construdata</v>
          </cell>
        </row>
        <row r="21">
          <cell r="A21" t="str">
            <v>Figuradora</v>
          </cell>
          <cell r="B21">
            <v>2500</v>
          </cell>
          <cell r="C21">
            <v>0</v>
          </cell>
          <cell r="D21">
            <v>20000</v>
          </cell>
          <cell r="E21">
            <v>8.6400000000000005E-2</v>
          </cell>
          <cell r="F21">
            <v>21728</v>
          </cell>
        </row>
        <row r="22">
          <cell r="A22" t="str">
            <v>Pulidora</v>
          </cell>
          <cell r="B22">
            <v>3775</v>
          </cell>
          <cell r="C22">
            <v>0</v>
          </cell>
          <cell r="D22">
            <v>30200</v>
          </cell>
          <cell r="E22">
            <v>8.6400000000000005E-2</v>
          </cell>
          <cell r="F22">
            <v>32809.279999999999</v>
          </cell>
          <cell r="G22" t="str">
            <v>construdata</v>
          </cell>
        </row>
        <row r="23">
          <cell r="A23" t="str">
            <v>Pulidora pisos incluye piedras y ceras</v>
          </cell>
          <cell r="B23">
            <v>8500</v>
          </cell>
          <cell r="C23">
            <v>0</v>
          </cell>
          <cell r="D23">
            <v>68000</v>
          </cell>
          <cell r="E23">
            <v>8.6400000000000005E-2</v>
          </cell>
          <cell r="F23">
            <v>73875.199999999997</v>
          </cell>
        </row>
        <row r="24">
          <cell r="A24" t="str">
            <v>Formaleta</v>
          </cell>
          <cell r="B24">
            <v>287.5</v>
          </cell>
          <cell r="C24">
            <v>0</v>
          </cell>
          <cell r="D24">
            <v>2300</v>
          </cell>
          <cell r="E24">
            <v>8.6400000000000005E-2</v>
          </cell>
          <cell r="F24">
            <v>2498.7199999999998</v>
          </cell>
        </row>
        <row r="25">
          <cell r="A25" t="str">
            <v>Formaleta entrepiso por 4 semanas M2</v>
          </cell>
          <cell r="B25">
            <v>62.5</v>
          </cell>
          <cell r="C25">
            <v>0</v>
          </cell>
          <cell r="D25">
            <v>500</v>
          </cell>
          <cell r="E25">
            <v>8.6400000000000005E-2</v>
          </cell>
          <cell r="F25">
            <v>543.20000000000005</v>
          </cell>
        </row>
        <row r="26">
          <cell r="A26" t="str">
            <v>Formaleta entrepiso M2</v>
          </cell>
          <cell r="B26">
            <v>31.25</v>
          </cell>
          <cell r="C26">
            <v>0</v>
          </cell>
          <cell r="D26">
            <v>250</v>
          </cell>
          <cell r="E26">
            <v>8.6400000000000005E-2</v>
          </cell>
          <cell r="F26">
            <v>271.60000000000002</v>
          </cell>
        </row>
        <row r="27">
          <cell r="A27" t="str">
            <v>Herramienta Eléctrica</v>
          </cell>
          <cell r="B27">
            <v>684.875</v>
          </cell>
          <cell r="C27">
            <v>0</v>
          </cell>
          <cell r="D27">
            <v>5479</v>
          </cell>
          <cell r="E27">
            <v>8.6400000000000005E-2</v>
          </cell>
          <cell r="F27">
            <v>5952.39</v>
          </cell>
        </row>
        <row r="28">
          <cell r="A28" t="str">
            <v>Herramienta menor</v>
          </cell>
          <cell r="B28">
            <v>437.5</v>
          </cell>
          <cell r="C28">
            <v>0</v>
          </cell>
          <cell r="D28">
            <v>3500</v>
          </cell>
          <cell r="E28">
            <v>8.6400000000000005E-2</v>
          </cell>
          <cell r="F28">
            <v>3802.4</v>
          </cell>
        </row>
        <row r="29">
          <cell r="A29" t="str">
            <v>Mezcladora a gasolina</v>
          </cell>
          <cell r="B29">
            <v>7500</v>
          </cell>
          <cell r="C29">
            <v>0</v>
          </cell>
          <cell r="D29">
            <v>60000</v>
          </cell>
          <cell r="E29">
            <v>8.6400000000000005E-2</v>
          </cell>
          <cell r="F29">
            <v>65184</v>
          </cell>
          <cell r="G29" t="str">
            <v>construdata</v>
          </cell>
        </row>
        <row r="30">
          <cell r="A30" t="str">
            <v>Motosierra profesional</v>
          </cell>
          <cell r="B30">
            <v>3750</v>
          </cell>
          <cell r="C30">
            <v>0</v>
          </cell>
          <cell r="D30">
            <v>30000</v>
          </cell>
          <cell r="E30">
            <v>8.6400000000000005E-2</v>
          </cell>
          <cell r="F30">
            <v>32592</v>
          </cell>
          <cell r="G30" t="str">
            <v>constructor</v>
          </cell>
        </row>
        <row r="31">
          <cell r="A31" t="str">
            <v>Andamio metálico</v>
          </cell>
          <cell r="B31">
            <v>125</v>
          </cell>
          <cell r="C31">
            <v>0</v>
          </cell>
          <cell r="D31">
            <v>1000</v>
          </cell>
          <cell r="E31">
            <v>8.6400000000000005E-2</v>
          </cell>
          <cell r="F31">
            <v>1086.4000000000001</v>
          </cell>
          <cell r="G31" t="str">
            <v>construdata</v>
          </cell>
        </row>
        <row r="32">
          <cell r="A32" t="str">
            <v xml:space="preserve">Paral metálico </v>
          </cell>
          <cell r="B32">
            <v>213.75</v>
          </cell>
          <cell r="C32">
            <v>0</v>
          </cell>
          <cell r="D32">
            <v>1710</v>
          </cell>
          <cell r="E32">
            <v>8.6400000000000005E-2</v>
          </cell>
          <cell r="F32">
            <v>1857.74</v>
          </cell>
          <cell r="G32" t="str">
            <v>construdata</v>
          </cell>
        </row>
        <row r="33">
          <cell r="A33" t="str">
            <v>Paral telescopico</v>
          </cell>
          <cell r="B33">
            <v>213.75</v>
          </cell>
          <cell r="C33">
            <v>0</v>
          </cell>
          <cell r="D33">
            <v>1710</v>
          </cell>
          <cell r="E33">
            <v>8.6400000000000005E-2</v>
          </cell>
          <cell r="F33">
            <v>1857.74</v>
          </cell>
          <cell r="G33" t="str">
            <v>construdata</v>
          </cell>
        </row>
        <row r="34">
          <cell r="A34" t="str">
            <v>Poleas y Cuerdas</v>
          </cell>
          <cell r="B34">
            <v>4500</v>
          </cell>
          <cell r="C34">
            <v>0</v>
          </cell>
          <cell r="D34">
            <v>36000</v>
          </cell>
          <cell r="E34">
            <v>8.6400000000000005E-2</v>
          </cell>
          <cell r="F34">
            <v>39110.400000000001</v>
          </cell>
        </row>
        <row r="35">
          <cell r="A35" t="str">
            <v>Rana</v>
          </cell>
          <cell r="B35">
            <v>4375</v>
          </cell>
          <cell r="C35">
            <v>0</v>
          </cell>
          <cell r="D35">
            <v>35000</v>
          </cell>
          <cell r="E35">
            <v>8.6400000000000005E-2</v>
          </cell>
          <cell r="F35">
            <v>38024</v>
          </cell>
          <cell r="G35" t="str">
            <v>construdata</v>
          </cell>
        </row>
        <row r="36">
          <cell r="A36" t="str">
            <v>Retroexcavadora orugas tipo 320 pala 1,2 m3</v>
          </cell>
          <cell r="B36">
            <v>102937</v>
          </cell>
          <cell r="C36">
            <v>0</v>
          </cell>
          <cell r="D36">
            <v>823496</v>
          </cell>
          <cell r="E36">
            <v>8.6400000000000005E-2</v>
          </cell>
          <cell r="F36">
            <v>894646.05</v>
          </cell>
          <cell r="G36" t="str">
            <v xml:space="preserve">construdata </v>
          </cell>
        </row>
        <row r="37">
          <cell r="A37" t="str">
            <v>Retroexcavadora llantas Tipo Cat 428</v>
          </cell>
          <cell r="B37">
            <v>80000</v>
          </cell>
          <cell r="C37">
            <v>0</v>
          </cell>
          <cell r="D37">
            <v>640000</v>
          </cell>
          <cell r="E37">
            <v>8.6400000000000005E-2</v>
          </cell>
          <cell r="F37">
            <v>695296</v>
          </cell>
          <cell r="G37" t="str">
            <v>construdata</v>
          </cell>
        </row>
        <row r="38">
          <cell r="A38" t="str">
            <v>Tanque de agua</v>
          </cell>
          <cell r="B38">
            <v>4081.25</v>
          </cell>
          <cell r="C38">
            <v>0</v>
          </cell>
          <cell r="D38">
            <v>32650</v>
          </cell>
          <cell r="E38">
            <v>8.6400000000000005E-2</v>
          </cell>
          <cell r="F38">
            <v>35470.959999999999</v>
          </cell>
        </row>
        <row r="39">
          <cell r="A39" t="str">
            <v>Taladro Industrial</v>
          </cell>
          <cell r="B39">
            <v>4375</v>
          </cell>
          <cell r="C39">
            <v>0</v>
          </cell>
          <cell r="D39">
            <v>35000</v>
          </cell>
          <cell r="E39">
            <v>8.6400000000000005E-2</v>
          </cell>
          <cell r="F39">
            <v>38024</v>
          </cell>
        </row>
        <row r="40">
          <cell r="A40" t="str">
            <v>Vibrocompactador a gasolina</v>
          </cell>
          <cell r="B40">
            <v>6061</v>
          </cell>
          <cell r="C40">
            <v>0</v>
          </cell>
          <cell r="D40">
            <v>48488</v>
          </cell>
          <cell r="E40">
            <v>8.6400000000000005E-2</v>
          </cell>
          <cell r="F40">
            <v>52677.36</v>
          </cell>
        </row>
        <row r="41">
          <cell r="A41" t="str">
            <v>Vibrador electrico concreto 110</v>
          </cell>
          <cell r="B41">
            <v>5000</v>
          </cell>
          <cell r="C41">
            <v>0</v>
          </cell>
          <cell r="D41">
            <v>40000</v>
          </cell>
          <cell r="E41">
            <v>8.6400000000000005E-2</v>
          </cell>
          <cell r="F41">
            <v>43456</v>
          </cell>
        </row>
        <row r="42">
          <cell r="A42" t="str">
            <v>Vibrador a gasolina</v>
          </cell>
          <cell r="B42">
            <v>4615</v>
          </cell>
          <cell r="C42">
            <v>0</v>
          </cell>
          <cell r="D42">
            <v>36920</v>
          </cell>
          <cell r="E42">
            <v>8.6400000000000005E-2</v>
          </cell>
          <cell r="F42">
            <v>40109.89</v>
          </cell>
          <cell r="G42" t="str">
            <v>Construdata</v>
          </cell>
        </row>
        <row r="43">
          <cell r="A43" t="str">
            <v>Volqueta (6m3/Operario y combustible)</v>
          </cell>
          <cell r="B43">
            <v>31250</v>
          </cell>
          <cell r="C43">
            <v>0</v>
          </cell>
          <cell r="D43">
            <v>250000</v>
          </cell>
          <cell r="E43">
            <v>8.6400000000000005E-2</v>
          </cell>
          <cell r="F43">
            <v>271600</v>
          </cell>
        </row>
        <row r="44">
          <cell r="A44" t="str">
            <v>Pluma (incluye operario, andamio y equipo de seguridad)</v>
          </cell>
          <cell r="B44" t="e">
            <v>#REF!</v>
          </cell>
          <cell r="C44">
            <v>0</v>
          </cell>
          <cell r="D44" t="e">
            <v>#REF!</v>
          </cell>
          <cell r="E44">
            <v>8.6400000000000005E-2</v>
          </cell>
          <cell r="F44" t="e">
            <v>#REF!</v>
          </cell>
          <cell r="G44" t="str">
            <v>Construdata</v>
          </cell>
        </row>
        <row r="45">
          <cell r="A45" t="str">
            <v>Carretilla tipo bogue</v>
          </cell>
          <cell r="B45">
            <v>375</v>
          </cell>
          <cell r="C45">
            <v>0</v>
          </cell>
          <cell r="D45">
            <v>3000</v>
          </cell>
          <cell r="E45">
            <v>8.6400000000000005E-2</v>
          </cell>
          <cell r="F45">
            <v>3259.2</v>
          </cell>
          <cell r="G45" t="str">
            <v>constructor</v>
          </cell>
        </row>
        <row r="46">
          <cell r="A46" t="str">
            <v>Equipo entrepiso (incluye, formaleta, parales y cercha metálica)</v>
          </cell>
          <cell r="B46">
            <v>125</v>
          </cell>
          <cell r="C46">
            <v>0</v>
          </cell>
          <cell r="D46">
            <v>1000</v>
          </cell>
          <cell r="E46">
            <v>8.6400000000000005E-2</v>
          </cell>
          <cell r="F46">
            <v>1086.4000000000001</v>
          </cell>
        </row>
        <row r="47">
          <cell r="A47" t="str">
            <v>Cortadora ladrillo, incluye disco</v>
          </cell>
          <cell r="B47">
            <v>3375</v>
          </cell>
          <cell r="C47">
            <v>0</v>
          </cell>
          <cell r="D47">
            <v>27000</v>
          </cell>
          <cell r="E47">
            <v>8.6400000000000005E-2</v>
          </cell>
          <cell r="F47">
            <v>29332.799999999999</v>
          </cell>
          <cell r="G47" t="str">
            <v>Construdata</v>
          </cell>
        </row>
        <row r="48">
          <cell r="A48" t="str">
            <v>Kit pintura (rodillo, brocha, lija, espatula)</v>
          </cell>
          <cell r="B48">
            <v>1875</v>
          </cell>
          <cell r="C48">
            <v>0</v>
          </cell>
          <cell r="D48">
            <v>15000</v>
          </cell>
          <cell r="E48">
            <v>8.6400000000000005E-2</v>
          </cell>
          <cell r="F48">
            <v>16296</v>
          </cell>
        </row>
        <row r="49">
          <cell r="A49" t="str">
            <v>Equipo perforador de pilotes d = 0,30 mts</v>
          </cell>
          <cell r="B49">
            <v>38000</v>
          </cell>
          <cell r="C49">
            <v>0</v>
          </cell>
          <cell r="D49">
            <v>38000</v>
          </cell>
          <cell r="E49">
            <v>8.6400000000000005E-2</v>
          </cell>
          <cell r="F49">
            <v>41283.199999999997</v>
          </cell>
        </row>
        <row r="50">
          <cell r="A50" t="str">
            <v xml:space="preserve">Equipo perforador de pilotes d = 0,40 mts </v>
          </cell>
          <cell r="B50">
            <v>42000</v>
          </cell>
          <cell r="C50">
            <v>0</v>
          </cell>
          <cell r="D50">
            <v>42000</v>
          </cell>
          <cell r="E50">
            <v>8.6400000000000005E-2</v>
          </cell>
          <cell r="F50">
            <v>45628.800000000003</v>
          </cell>
        </row>
        <row r="51">
          <cell r="A51" t="str">
            <v xml:space="preserve">Equipo perforador de pilotes d = 0,60 mts </v>
          </cell>
          <cell r="B51">
            <v>65000</v>
          </cell>
          <cell r="C51">
            <v>0</v>
          </cell>
          <cell r="D51">
            <v>65000</v>
          </cell>
          <cell r="E51">
            <v>8.6400000000000005E-2</v>
          </cell>
          <cell r="F51">
            <v>70616</v>
          </cell>
        </row>
        <row r="52">
          <cell r="A52" t="str">
            <v>Equipo perforador de pilotes d = 0,80 mts</v>
          </cell>
          <cell r="B52">
            <v>114000</v>
          </cell>
          <cell r="C52">
            <v>0</v>
          </cell>
          <cell r="D52">
            <v>114000</v>
          </cell>
          <cell r="E52">
            <v>8.6400000000000005E-2</v>
          </cell>
          <cell r="F52">
            <v>123849.60000000001</v>
          </cell>
        </row>
        <row r="53">
          <cell r="A53" t="str">
            <v xml:space="preserve">Equipo perforador de pilotes d = 0,90 mts </v>
          </cell>
          <cell r="B53">
            <v>152000</v>
          </cell>
          <cell r="C53">
            <v>0</v>
          </cell>
          <cell r="D53">
            <v>152000</v>
          </cell>
          <cell r="E53">
            <v>8.6400000000000005E-2</v>
          </cell>
          <cell r="F53">
            <v>165132.79999999999</v>
          </cell>
        </row>
        <row r="54">
          <cell r="A54" t="str">
            <v>Soplete (incluye cilindro gas)</v>
          </cell>
          <cell r="B54">
            <v>8125</v>
          </cell>
          <cell r="C54">
            <v>0</v>
          </cell>
          <cell r="D54">
            <v>65000</v>
          </cell>
          <cell r="E54">
            <v>8.6400000000000005E-2</v>
          </cell>
          <cell r="F54">
            <v>70616</v>
          </cell>
        </row>
        <row r="55">
          <cell r="A55" t="str">
            <v>Motobomba</v>
          </cell>
          <cell r="B55">
            <v>3750</v>
          </cell>
          <cell r="C55">
            <v>0</v>
          </cell>
          <cell r="D55">
            <v>30000</v>
          </cell>
          <cell r="E55">
            <v>8.6400000000000005E-2</v>
          </cell>
          <cell r="F55">
            <v>32592</v>
          </cell>
          <cell r="G55" t="str">
            <v>construdata</v>
          </cell>
        </row>
        <row r="56">
          <cell r="A56" t="str">
            <v>Canguro</v>
          </cell>
          <cell r="B56">
            <v>6875</v>
          </cell>
          <cell r="C56">
            <v>0</v>
          </cell>
          <cell r="D56">
            <v>55000</v>
          </cell>
          <cell r="E56">
            <v>8.6400000000000005E-2</v>
          </cell>
          <cell r="F56">
            <v>59752</v>
          </cell>
          <cell r="G56" t="str">
            <v>constructor</v>
          </cell>
        </row>
        <row r="57">
          <cell r="A57" t="str">
            <v>Pulidora incluye piedras para pulido</v>
          </cell>
          <cell r="B57">
            <v>3775</v>
          </cell>
          <cell r="C57">
            <v>0</v>
          </cell>
          <cell r="D57">
            <v>30200</v>
          </cell>
          <cell r="E57">
            <v>8.6400000000000005E-2</v>
          </cell>
          <cell r="F57">
            <v>32809.279999999999</v>
          </cell>
          <cell r="G57" t="str">
            <v>construdata</v>
          </cell>
        </row>
        <row r="58">
          <cell r="A58" t="str">
            <v>Cortadora de ladrillo incluye disco</v>
          </cell>
          <cell r="B58">
            <v>4750</v>
          </cell>
          <cell r="C58">
            <v>0</v>
          </cell>
          <cell r="D58">
            <v>38000</v>
          </cell>
          <cell r="E58">
            <v>8.6400000000000005E-2</v>
          </cell>
          <cell r="F58">
            <v>41283.199999999997</v>
          </cell>
        </row>
        <row r="59">
          <cell r="A59" t="str">
            <v>Broca tusteno de 1/4"</v>
          </cell>
          <cell r="B59">
            <v>0</v>
          </cell>
          <cell r="C59">
            <v>0</v>
          </cell>
          <cell r="D59">
            <v>0</v>
          </cell>
          <cell r="E59">
            <v>0</v>
          </cell>
          <cell r="F59">
            <v>0</v>
          </cell>
        </row>
        <row r="60">
          <cell r="A60" t="str">
            <v>Broca tusteno de 3/8"</v>
          </cell>
          <cell r="B60">
            <v>0</v>
          </cell>
          <cell r="C60">
            <v>0</v>
          </cell>
          <cell r="D60">
            <v>0</v>
          </cell>
          <cell r="E60">
            <v>0</v>
          </cell>
          <cell r="F60">
            <v>0</v>
          </cell>
        </row>
        <row r="61">
          <cell r="A61" t="str">
            <v>Broca tusteno de 1/2"</v>
          </cell>
          <cell r="B61">
            <v>0</v>
          </cell>
          <cell r="C61">
            <v>0</v>
          </cell>
          <cell r="D61">
            <v>0</v>
          </cell>
          <cell r="E61">
            <v>0</v>
          </cell>
          <cell r="F61">
            <v>0</v>
          </cell>
        </row>
        <row r="62">
          <cell r="A62" t="str">
            <v>Broca tusteno de 5/8"</v>
          </cell>
          <cell r="B62">
            <v>0</v>
          </cell>
          <cell r="C62">
            <v>0</v>
          </cell>
          <cell r="D62">
            <v>0</v>
          </cell>
          <cell r="E62">
            <v>0</v>
          </cell>
          <cell r="F62">
            <v>0</v>
          </cell>
        </row>
        <row r="63">
          <cell r="A63" t="str">
            <v xml:space="preserve">Grua </v>
          </cell>
          <cell r="B63">
            <v>50000</v>
          </cell>
          <cell r="C63">
            <v>0</v>
          </cell>
          <cell r="D63">
            <v>400000</v>
          </cell>
          <cell r="E63">
            <v>0</v>
          </cell>
          <cell r="F63">
            <v>400000</v>
          </cell>
          <cell r="G63" t="str">
            <v>construdata</v>
          </cell>
        </row>
      </sheetData>
      <sheetData sheetId="14">
        <row r="10">
          <cell r="A10" t="str">
            <v>Descripción</v>
          </cell>
          <cell r="B10" t="str">
            <v>Unid</v>
          </cell>
          <cell r="C10" t="str">
            <v>Cant</v>
          </cell>
          <cell r="D10" t="str">
            <v>Valor unitario</v>
          </cell>
          <cell r="E10" t="str">
            <v>Observaciones / proveedor</v>
          </cell>
        </row>
        <row r="11">
          <cell r="A11" t="str">
            <v>A.C.P.M.</v>
          </cell>
          <cell r="B11" t="str">
            <v>GL</v>
          </cell>
          <cell r="C11">
            <v>1</v>
          </cell>
          <cell r="D11">
            <v>7500</v>
          </cell>
          <cell r="E11">
            <v>0</v>
          </cell>
        </row>
        <row r="12">
          <cell r="A12" t="str">
            <v>Abrazadera de 1"</v>
          </cell>
          <cell r="B12" t="str">
            <v>Un</v>
          </cell>
          <cell r="C12">
            <v>1</v>
          </cell>
          <cell r="D12">
            <v>442.74999999999994</v>
          </cell>
          <cell r="E12">
            <v>0</v>
          </cell>
        </row>
        <row r="13">
          <cell r="A13" t="str">
            <v>Abrazadera de 1/2"</v>
          </cell>
          <cell r="B13" t="str">
            <v>Un</v>
          </cell>
          <cell r="C13">
            <v>1</v>
          </cell>
          <cell r="D13">
            <v>227.7</v>
          </cell>
          <cell r="E13">
            <v>0</v>
          </cell>
        </row>
        <row r="14">
          <cell r="A14" t="str">
            <v>Abrazadera de 3/4"</v>
          </cell>
          <cell r="B14" t="str">
            <v>Un</v>
          </cell>
          <cell r="C14">
            <v>1</v>
          </cell>
          <cell r="D14">
            <v>278.29999999999995</v>
          </cell>
          <cell r="E14">
            <v>0</v>
          </cell>
        </row>
        <row r="15">
          <cell r="A15" t="str">
            <v>Abrazadera metálica</v>
          </cell>
          <cell r="B15" t="str">
            <v>UN</v>
          </cell>
          <cell r="C15">
            <v>1</v>
          </cell>
          <cell r="D15">
            <v>402.49999999999994</v>
          </cell>
          <cell r="E15">
            <v>0</v>
          </cell>
        </row>
        <row r="16">
          <cell r="A16" t="str">
            <v>Abrazadera metálica 1 1/2"</v>
          </cell>
          <cell r="B16" t="str">
            <v>UN</v>
          </cell>
          <cell r="C16">
            <v>1</v>
          </cell>
          <cell r="D16">
            <v>1150</v>
          </cell>
          <cell r="E16">
            <v>0</v>
          </cell>
        </row>
        <row r="17">
          <cell r="A17" t="str">
            <v>Abrazadera metálica 1 1/4"</v>
          </cell>
          <cell r="B17" t="str">
            <v>UN</v>
          </cell>
          <cell r="C17">
            <v>1</v>
          </cell>
          <cell r="D17">
            <v>862.49999999999989</v>
          </cell>
          <cell r="E17">
            <v>0</v>
          </cell>
        </row>
        <row r="18">
          <cell r="A18" t="str">
            <v>Abrazadera metálica 1"</v>
          </cell>
          <cell r="B18" t="str">
            <v>UN</v>
          </cell>
          <cell r="C18">
            <v>1</v>
          </cell>
          <cell r="D18">
            <v>442.74999999999994</v>
          </cell>
          <cell r="E18">
            <v>0</v>
          </cell>
        </row>
        <row r="19">
          <cell r="A19" t="str">
            <v>Abrazadera metálica 2"</v>
          </cell>
          <cell r="B19" t="str">
            <v>UN</v>
          </cell>
          <cell r="C19">
            <v>1</v>
          </cell>
          <cell r="D19">
            <v>1380</v>
          </cell>
          <cell r="E19">
            <v>0</v>
          </cell>
        </row>
        <row r="20">
          <cell r="A20" t="str">
            <v xml:space="preserve">Accesorio novafort </v>
          </cell>
          <cell r="B20" t="str">
            <v>UN</v>
          </cell>
          <cell r="C20">
            <v>1</v>
          </cell>
          <cell r="D20">
            <v>22425</v>
          </cell>
          <cell r="E20">
            <v>0</v>
          </cell>
        </row>
        <row r="21">
          <cell r="A21" t="str">
            <v>Accesorio PVCP-RDE 2" UZ</v>
          </cell>
          <cell r="B21" t="str">
            <v>ML</v>
          </cell>
          <cell r="C21">
            <v>1</v>
          </cell>
          <cell r="D21">
            <v>21275</v>
          </cell>
          <cell r="E21">
            <v>0</v>
          </cell>
        </row>
        <row r="22">
          <cell r="A22" t="str">
            <v>Accesorio PVCP-RDE 3" UZ</v>
          </cell>
          <cell r="B22" t="str">
            <v>ML</v>
          </cell>
          <cell r="C22">
            <v>1</v>
          </cell>
          <cell r="D22">
            <v>33810</v>
          </cell>
          <cell r="E22">
            <v>0</v>
          </cell>
        </row>
        <row r="23">
          <cell r="A23" t="str">
            <v>Accesorios - H.G. 1/2"</v>
          </cell>
          <cell r="B23" t="str">
            <v>UN</v>
          </cell>
          <cell r="C23">
            <v>1</v>
          </cell>
          <cell r="D23">
            <v>2875</v>
          </cell>
          <cell r="E23">
            <v>0</v>
          </cell>
        </row>
        <row r="24">
          <cell r="A24" t="str">
            <v>Accesorios - Y de 3"</v>
          </cell>
          <cell r="B24" t="str">
            <v>UN</v>
          </cell>
          <cell r="C24">
            <v>1</v>
          </cell>
          <cell r="D24">
            <v>9173.5499999999993</v>
          </cell>
          <cell r="E24">
            <v>0</v>
          </cell>
        </row>
        <row r="25">
          <cell r="A25" t="str">
            <v>Accesorios - Y de 4"</v>
          </cell>
          <cell r="B25" t="str">
            <v>UN</v>
          </cell>
          <cell r="C25">
            <v>1</v>
          </cell>
          <cell r="D25">
            <v>15818.249999999998</v>
          </cell>
          <cell r="E25">
            <v>0</v>
          </cell>
        </row>
        <row r="26">
          <cell r="A26" t="str">
            <v>Accesorios PVC</v>
          </cell>
          <cell r="B26" t="str">
            <v>UN</v>
          </cell>
          <cell r="C26">
            <v>1</v>
          </cell>
          <cell r="D26">
            <v>6899.9999999999991</v>
          </cell>
          <cell r="E26">
            <v>0</v>
          </cell>
        </row>
        <row r="27">
          <cell r="A27" t="str">
            <v>Accesorios PVC-P 1 1/2"</v>
          </cell>
          <cell r="B27" t="str">
            <v>UN</v>
          </cell>
          <cell r="C27">
            <v>1</v>
          </cell>
          <cell r="D27">
            <v>2989.9999999999995</v>
          </cell>
          <cell r="E27">
            <v>0</v>
          </cell>
        </row>
        <row r="28">
          <cell r="A28" t="str">
            <v>Accesorios PVC-P 1 1/4"</v>
          </cell>
          <cell r="B28" t="str">
            <v>UN</v>
          </cell>
          <cell r="C28">
            <v>1</v>
          </cell>
          <cell r="D28">
            <v>2127.5</v>
          </cell>
          <cell r="E28">
            <v>0</v>
          </cell>
        </row>
        <row r="29">
          <cell r="A29" t="str">
            <v>Accesorios PVC-P 1"</v>
          </cell>
          <cell r="B29" t="str">
            <v>UN</v>
          </cell>
          <cell r="C29">
            <v>1</v>
          </cell>
          <cell r="D29">
            <v>1127</v>
          </cell>
          <cell r="E29">
            <v>0</v>
          </cell>
        </row>
        <row r="30">
          <cell r="A30" t="str">
            <v>Accesorios PVC-P 1/2"</v>
          </cell>
          <cell r="B30" t="str">
            <v>UN</v>
          </cell>
          <cell r="C30">
            <v>1</v>
          </cell>
          <cell r="D30">
            <v>368</v>
          </cell>
          <cell r="E30">
            <v>0</v>
          </cell>
        </row>
        <row r="31">
          <cell r="A31" t="str">
            <v>Accesorios PVC-P 3/4"</v>
          </cell>
          <cell r="B31" t="str">
            <v>UN</v>
          </cell>
          <cell r="C31">
            <v>1</v>
          </cell>
          <cell r="D31">
            <v>575</v>
          </cell>
          <cell r="E31">
            <v>0</v>
          </cell>
        </row>
        <row r="32">
          <cell r="A32" t="str">
            <v>Acero de refuerzo 60000 PSI</v>
          </cell>
          <cell r="B32" t="str">
            <v>KG</v>
          </cell>
          <cell r="C32">
            <v>1</v>
          </cell>
          <cell r="D32">
            <v>2856</v>
          </cell>
          <cell r="E32">
            <v>0</v>
          </cell>
        </row>
        <row r="33">
          <cell r="A33" t="str">
            <v>Acido muriatico</v>
          </cell>
          <cell r="B33" t="str">
            <v>Gl</v>
          </cell>
          <cell r="C33">
            <v>1</v>
          </cell>
          <cell r="D33">
            <v>9775</v>
          </cell>
          <cell r="E33">
            <v>0</v>
          </cell>
        </row>
        <row r="34">
          <cell r="A34" t="str">
            <v xml:space="preserve">Acoflex plastico de 1/2" x  50 cms Lavamanos </v>
          </cell>
          <cell r="B34" t="str">
            <v>UN</v>
          </cell>
          <cell r="C34">
            <v>1</v>
          </cell>
          <cell r="D34">
            <v>4047.9999999999995</v>
          </cell>
          <cell r="E34">
            <v>0</v>
          </cell>
        </row>
        <row r="35">
          <cell r="A35" t="str">
            <v>Acoflex plastico de 1/2" x 7/8" de 50 cms. Sanitario</v>
          </cell>
          <cell r="B35" t="str">
            <v>UN</v>
          </cell>
          <cell r="C35">
            <v>1</v>
          </cell>
          <cell r="D35">
            <v>4047.9999999999995</v>
          </cell>
          <cell r="E35">
            <v>0</v>
          </cell>
        </row>
        <row r="36">
          <cell r="A36" t="str">
            <v>Acrilico transparente 2 mm, protección UV</v>
          </cell>
          <cell r="B36" t="str">
            <v>M2</v>
          </cell>
          <cell r="C36">
            <v>1</v>
          </cell>
          <cell r="D36">
            <v>20125</v>
          </cell>
          <cell r="E36" t="str">
            <v>Por viaje de 4 metros cúbicos</v>
          </cell>
        </row>
        <row r="37">
          <cell r="A37" t="str">
            <v>Ad.Terminal cond.1"</v>
          </cell>
          <cell r="B37" t="str">
            <v>UN</v>
          </cell>
          <cell r="C37">
            <v>1</v>
          </cell>
          <cell r="D37">
            <v>339.25</v>
          </cell>
          <cell r="E37">
            <v>0</v>
          </cell>
        </row>
        <row r="38">
          <cell r="A38" t="str">
            <v>Ad.Terminal cond.1/2"</v>
          </cell>
          <cell r="B38" t="str">
            <v>UN</v>
          </cell>
          <cell r="C38">
            <v>1</v>
          </cell>
          <cell r="D38">
            <v>126.49999999999999</v>
          </cell>
          <cell r="E38">
            <v>0</v>
          </cell>
        </row>
        <row r="39">
          <cell r="A39" t="str">
            <v>Ad.Terminal cond.3/4"</v>
          </cell>
          <cell r="B39" t="str">
            <v>UN</v>
          </cell>
          <cell r="C39">
            <v>1</v>
          </cell>
          <cell r="D39">
            <v>204.73484848484844</v>
          </cell>
          <cell r="E39">
            <v>0</v>
          </cell>
        </row>
        <row r="40">
          <cell r="A40" t="str">
            <v>Adaptador bajante rectangular PVC - Aguas Lluvias</v>
          </cell>
          <cell r="B40" t="str">
            <v>UN</v>
          </cell>
          <cell r="C40">
            <v>1</v>
          </cell>
          <cell r="D40">
            <v>5377.4</v>
          </cell>
          <cell r="E40">
            <v>0</v>
          </cell>
        </row>
        <row r="41">
          <cell r="A41" t="str">
            <v>Adaptador bajante rectangular PVC - alcantarillado</v>
          </cell>
          <cell r="B41" t="str">
            <v>UN</v>
          </cell>
          <cell r="C41">
            <v>1</v>
          </cell>
          <cell r="D41">
            <v>8945.8499999999985</v>
          </cell>
          <cell r="E41">
            <v>0</v>
          </cell>
        </row>
        <row r="42">
          <cell r="A42" t="str">
            <v>Adaptador conduit de 1/2"</v>
          </cell>
          <cell r="B42" t="str">
            <v>UN</v>
          </cell>
          <cell r="C42">
            <v>1</v>
          </cell>
          <cell r="D42">
            <v>229.99999999999997</v>
          </cell>
          <cell r="E42">
            <v>0</v>
          </cell>
        </row>
        <row r="43">
          <cell r="A43" t="str">
            <v>Adaptador hembra PE AL PE 1216 - 1/2"</v>
          </cell>
          <cell r="B43" t="str">
            <v>UN</v>
          </cell>
          <cell r="C43">
            <v>1</v>
          </cell>
          <cell r="D43">
            <v>5602.7999999999993</v>
          </cell>
          <cell r="E43">
            <v>0</v>
          </cell>
        </row>
        <row r="44">
          <cell r="A44" t="str">
            <v>Adaptador hembra PE AL PE 1216 - 3/4"</v>
          </cell>
          <cell r="B44" t="str">
            <v>UN</v>
          </cell>
          <cell r="C44">
            <v>1</v>
          </cell>
          <cell r="D44">
            <v>6536.5999999999995</v>
          </cell>
          <cell r="E44">
            <v>0</v>
          </cell>
        </row>
        <row r="45">
          <cell r="A45" t="str">
            <v>Adaptador macho PE AL PE 1216 - 1/2"</v>
          </cell>
          <cell r="B45" t="str">
            <v>UN</v>
          </cell>
          <cell r="C45">
            <v>1</v>
          </cell>
          <cell r="D45">
            <v>4935.7999999999993</v>
          </cell>
          <cell r="E45">
            <v>0</v>
          </cell>
        </row>
        <row r="46">
          <cell r="A46" t="str">
            <v>Adaptador macho PE AL PE 1216 - 3/4"</v>
          </cell>
          <cell r="B46" t="str">
            <v>UN</v>
          </cell>
          <cell r="C46">
            <v>1</v>
          </cell>
          <cell r="D46">
            <v>7070.2</v>
          </cell>
          <cell r="E46">
            <v>0</v>
          </cell>
        </row>
        <row r="47">
          <cell r="A47" t="str">
            <v>Adaptador macho PVC de 1 1/2"</v>
          </cell>
          <cell r="B47" t="str">
            <v>UN</v>
          </cell>
          <cell r="C47">
            <v>1</v>
          </cell>
          <cell r="D47">
            <v>2557.6</v>
          </cell>
          <cell r="E47">
            <v>0</v>
          </cell>
        </row>
        <row r="48">
          <cell r="A48" t="str">
            <v>Adaptador macho PVC de 1"</v>
          </cell>
          <cell r="B48" t="str">
            <v>UN</v>
          </cell>
          <cell r="C48">
            <v>1</v>
          </cell>
          <cell r="D48">
            <v>1046.5</v>
          </cell>
          <cell r="E48">
            <v>0</v>
          </cell>
        </row>
        <row r="49">
          <cell r="A49" t="str">
            <v>Adaptador macho PVC de 1/2"</v>
          </cell>
          <cell r="B49" t="str">
            <v>UN</v>
          </cell>
          <cell r="C49">
            <v>1</v>
          </cell>
          <cell r="D49">
            <v>276</v>
          </cell>
          <cell r="E49">
            <v>0</v>
          </cell>
        </row>
        <row r="50">
          <cell r="A50" t="str">
            <v>Adaptador macho PVC de 2 plg</v>
          </cell>
          <cell r="B50" t="str">
            <v>UN</v>
          </cell>
          <cell r="C50">
            <v>1</v>
          </cell>
          <cell r="D50">
            <v>3653.5499999999997</v>
          </cell>
          <cell r="E50">
            <v>0</v>
          </cell>
        </row>
        <row r="51">
          <cell r="A51" t="str">
            <v>Adoquín peatonal Santa Fe</v>
          </cell>
          <cell r="B51" t="str">
            <v>UN</v>
          </cell>
          <cell r="C51">
            <v>1</v>
          </cell>
          <cell r="D51">
            <v>1035</v>
          </cell>
          <cell r="E51">
            <v>0</v>
          </cell>
        </row>
        <row r="52">
          <cell r="A52" t="str">
            <v>Agua</v>
          </cell>
          <cell r="B52" t="str">
            <v>Litro</v>
          </cell>
          <cell r="C52">
            <v>1</v>
          </cell>
          <cell r="D52">
            <v>30</v>
          </cell>
          <cell r="E52">
            <v>0</v>
          </cell>
        </row>
        <row r="53">
          <cell r="A53" t="str">
            <v>Aislador de carrete en porcelana</v>
          </cell>
          <cell r="B53" t="str">
            <v>UN</v>
          </cell>
          <cell r="C53">
            <v>1</v>
          </cell>
          <cell r="D53">
            <v>4024.9999999999995</v>
          </cell>
          <cell r="E53">
            <v>0</v>
          </cell>
        </row>
        <row r="54">
          <cell r="A54" t="str">
            <v>Aislador de rosca para empalme</v>
          </cell>
          <cell r="B54" t="str">
            <v>Un</v>
          </cell>
          <cell r="C54">
            <v>1</v>
          </cell>
          <cell r="D54">
            <v>368</v>
          </cell>
          <cell r="E54">
            <v>0</v>
          </cell>
        </row>
        <row r="55">
          <cell r="A55" t="str">
            <v>Aislador para percha BT</v>
          </cell>
          <cell r="B55" t="str">
            <v>Un</v>
          </cell>
          <cell r="C55">
            <v>1</v>
          </cell>
          <cell r="D55">
            <v>33235</v>
          </cell>
          <cell r="E55">
            <v>0</v>
          </cell>
        </row>
        <row r="56">
          <cell r="A56" t="str">
            <v>Aislador tipo pin</v>
          </cell>
          <cell r="B56" t="str">
            <v>Un</v>
          </cell>
          <cell r="C56">
            <v>1</v>
          </cell>
          <cell r="D56">
            <v>35937.5</v>
          </cell>
          <cell r="E56">
            <v>0</v>
          </cell>
        </row>
        <row r="57">
          <cell r="A57" t="str">
            <v>Alambre cobre THW 10 AWG</v>
          </cell>
          <cell r="B57" t="str">
            <v>ML</v>
          </cell>
          <cell r="C57">
            <v>1</v>
          </cell>
          <cell r="D57">
            <v>1201.75</v>
          </cell>
          <cell r="E57">
            <v>0</v>
          </cell>
        </row>
        <row r="58">
          <cell r="A58" t="str">
            <v>Alambre cobre THW 12 AWG</v>
          </cell>
          <cell r="B58" t="str">
            <v>ML</v>
          </cell>
          <cell r="C58">
            <v>1</v>
          </cell>
          <cell r="D58">
            <v>678.5</v>
          </cell>
          <cell r="E58">
            <v>0</v>
          </cell>
        </row>
        <row r="59">
          <cell r="A59" t="str">
            <v>Alambre cobre THW 14 AWG</v>
          </cell>
          <cell r="B59" t="str">
            <v>ML</v>
          </cell>
          <cell r="C59">
            <v>1</v>
          </cell>
          <cell r="D59">
            <v>549.69999999999993</v>
          </cell>
          <cell r="E59">
            <v>0</v>
          </cell>
        </row>
        <row r="60">
          <cell r="A60" t="str">
            <v>Alambre cobre THW 8 AWG</v>
          </cell>
          <cell r="B60" t="str">
            <v>ML</v>
          </cell>
          <cell r="C60">
            <v>1</v>
          </cell>
          <cell r="D60">
            <v>2403.5</v>
          </cell>
          <cell r="E60">
            <v>0</v>
          </cell>
        </row>
        <row r="61">
          <cell r="A61" t="str">
            <v>Alambre Cu desnudo AWG 10</v>
          </cell>
          <cell r="B61" t="str">
            <v>ml</v>
          </cell>
          <cell r="C61">
            <v>1</v>
          </cell>
          <cell r="D61">
            <v>1770.9999999999998</v>
          </cell>
          <cell r="E61">
            <v>0</v>
          </cell>
        </row>
        <row r="62">
          <cell r="A62" t="str">
            <v>Alambre Cu desnudo AWG 12</v>
          </cell>
          <cell r="B62" t="str">
            <v>ml</v>
          </cell>
          <cell r="C62">
            <v>1</v>
          </cell>
          <cell r="D62">
            <v>919.99999999999989</v>
          </cell>
          <cell r="E62">
            <v>0</v>
          </cell>
        </row>
        <row r="63">
          <cell r="A63" t="str">
            <v>Alambre Cu desnudo AWG 14</v>
          </cell>
          <cell r="B63" t="str">
            <v>ml</v>
          </cell>
          <cell r="C63">
            <v>1</v>
          </cell>
          <cell r="D63">
            <v>690</v>
          </cell>
          <cell r="E63">
            <v>0</v>
          </cell>
        </row>
        <row r="64">
          <cell r="A64" t="str">
            <v>Alambre de cobre No 10</v>
          </cell>
          <cell r="B64" t="str">
            <v>Ml</v>
          </cell>
          <cell r="C64">
            <v>1</v>
          </cell>
          <cell r="D64">
            <v>2535.06</v>
          </cell>
          <cell r="E64">
            <v>0</v>
          </cell>
        </row>
        <row r="65">
          <cell r="A65" t="str">
            <v>Alambre de cobre No 12</v>
          </cell>
          <cell r="B65" t="str">
            <v>Ml</v>
          </cell>
          <cell r="C65">
            <v>1</v>
          </cell>
          <cell r="D65">
            <v>1669.8</v>
          </cell>
          <cell r="E65">
            <v>0</v>
          </cell>
        </row>
        <row r="66">
          <cell r="A66" t="str">
            <v>Alambre de cobre No 14 desnudo</v>
          </cell>
          <cell r="B66" t="str">
            <v>Ml</v>
          </cell>
          <cell r="C66">
            <v>1</v>
          </cell>
          <cell r="D66">
            <v>1396.56</v>
          </cell>
          <cell r="E66">
            <v>0</v>
          </cell>
        </row>
        <row r="67">
          <cell r="A67" t="str">
            <v>Alambre negro Cal. 18</v>
          </cell>
          <cell r="B67" t="str">
            <v>KG</v>
          </cell>
          <cell r="C67">
            <v>1</v>
          </cell>
          <cell r="D67">
            <v>3794.9999999999995</v>
          </cell>
          <cell r="E67">
            <v>0</v>
          </cell>
        </row>
        <row r="68">
          <cell r="A68" t="str">
            <v>Alambre Teléfono 2x22 estañado</v>
          </cell>
          <cell r="B68" t="str">
            <v>ML</v>
          </cell>
          <cell r="C68">
            <v>1</v>
          </cell>
          <cell r="D68">
            <v>505.99999999999994</v>
          </cell>
          <cell r="E68">
            <v>0</v>
          </cell>
        </row>
        <row r="69">
          <cell r="A69" t="str">
            <v>Alicates</v>
          </cell>
          <cell r="B69" t="str">
            <v>Un</v>
          </cell>
          <cell r="C69">
            <v>1</v>
          </cell>
          <cell r="D69">
            <v>34715.625</v>
          </cell>
          <cell r="E69">
            <v>0</v>
          </cell>
        </row>
        <row r="70">
          <cell r="A70" t="str">
            <v>Alquiler Campamento 20 a 60 M2</v>
          </cell>
          <cell r="B70" t="str">
            <v>MES</v>
          </cell>
          <cell r="C70">
            <v>1</v>
          </cell>
          <cell r="D70">
            <v>370300</v>
          </cell>
          <cell r="E70">
            <v>0</v>
          </cell>
        </row>
        <row r="71">
          <cell r="A71" t="str">
            <v>Alumol Sika</v>
          </cell>
          <cell r="B71" t="str">
            <v>Kg</v>
          </cell>
          <cell r="C71">
            <v>1</v>
          </cell>
          <cell r="D71">
            <v>24278.799999999999</v>
          </cell>
          <cell r="E71">
            <v>0</v>
          </cell>
        </row>
        <row r="72">
          <cell r="A72" t="str">
            <v>Amarre plástico (zuncho)</v>
          </cell>
          <cell r="B72" t="str">
            <v>Un</v>
          </cell>
          <cell r="C72">
            <v>1</v>
          </cell>
          <cell r="D72">
            <v>63.249999999999993</v>
          </cell>
          <cell r="E72">
            <v>0</v>
          </cell>
        </row>
        <row r="73">
          <cell r="A73" t="str">
            <v>Anclajes y abrazadera para bajantes aguas lluvias (3 - 4 plg)</v>
          </cell>
          <cell r="B73" t="str">
            <v>UN</v>
          </cell>
          <cell r="C73">
            <v>1</v>
          </cell>
          <cell r="D73">
            <v>7474.9999999999991</v>
          </cell>
          <cell r="E73">
            <v>0</v>
          </cell>
        </row>
        <row r="74">
          <cell r="A74" t="str">
            <v>Angulo 2 1/2" x 2 1/2" x 3/16"</v>
          </cell>
          <cell r="B74" t="str">
            <v>ML</v>
          </cell>
          <cell r="C74">
            <v>1</v>
          </cell>
          <cell r="D74">
            <v>12130.199999999999</v>
          </cell>
          <cell r="E74">
            <v>0</v>
          </cell>
        </row>
        <row r="75">
          <cell r="A75" t="str">
            <v>Angulo 3/4 x 1/8</v>
          </cell>
          <cell r="B75" t="str">
            <v>ML</v>
          </cell>
          <cell r="C75">
            <v>1</v>
          </cell>
          <cell r="D75">
            <v>1770.9999999999998</v>
          </cell>
          <cell r="E75">
            <v>0</v>
          </cell>
        </row>
        <row r="76">
          <cell r="A76" t="str">
            <v>Angulo de cercha de 2" x 1"</v>
          </cell>
          <cell r="B76" t="str">
            <v>ML</v>
          </cell>
          <cell r="C76">
            <v>1</v>
          </cell>
          <cell r="D76">
            <v>6899.9999999999991</v>
          </cell>
          <cell r="E76">
            <v>0</v>
          </cell>
        </row>
        <row r="77">
          <cell r="A77" t="str">
            <v>Angulo de unión A-29</v>
          </cell>
          <cell r="B77" t="str">
            <v>Ml</v>
          </cell>
          <cell r="C77">
            <v>1</v>
          </cell>
          <cell r="D77">
            <v>6692.9999999999991</v>
          </cell>
          <cell r="E77" t="str">
            <v>Angulo de aluminio para ventaneria</v>
          </cell>
        </row>
        <row r="78">
          <cell r="A78" t="str">
            <v>Anticorrosivo rojo claro PHLC</v>
          </cell>
          <cell r="B78" t="str">
            <v>GL</v>
          </cell>
          <cell r="C78">
            <v>1</v>
          </cell>
          <cell r="D78">
            <v>40135</v>
          </cell>
          <cell r="E78">
            <v>0</v>
          </cell>
        </row>
        <row r="79">
          <cell r="A79" t="str">
            <v xml:space="preserve">Antihumedad fachada </v>
          </cell>
          <cell r="B79" t="str">
            <v>KG</v>
          </cell>
          <cell r="C79">
            <v>1</v>
          </cell>
          <cell r="D79">
            <v>12994.999999999998</v>
          </cell>
          <cell r="E79">
            <v>0</v>
          </cell>
        </row>
        <row r="80">
          <cell r="A80" t="str">
            <v>Arandela</v>
          </cell>
          <cell r="B80" t="str">
            <v>Un</v>
          </cell>
          <cell r="C80">
            <v>1</v>
          </cell>
          <cell r="D80">
            <v>40.25</v>
          </cell>
          <cell r="E80">
            <v>0</v>
          </cell>
        </row>
        <row r="81">
          <cell r="A81" t="str">
            <v>Arbol especie local de 1,80 a 2,00 mts</v>
          </cell>
          <cell r="B81" t="str">
            <v>UN</v>
          </cell>
          <cell r="C81">
            <v>1</v>
          </cell>
          <cell r="D81">
            <v>25299.999999999996</v>
          </cell>
          <cell r="E81">
            <v>0</v>
          </cell>
        </row>
        <row r="82">
          <cell r="A82" t="str">
            <v>Arena  de peña</v>
          </cell>
          <cell r="B82" t="str">
            <v>M3</v>
          </cell>
          <cell r="C82">
            <v>1</v>
          </cell>
          <cell r="D82">
            <v>65000</v>
          </cell>
          <cell r="E82">
            <v>0</v>
          </cell>
        </row>
        <row r="83">
          <cell r="A83" t="str">
            <v>Arena de rio</v>
          </cell>
          <cell r="B83" t="str">
            <v>M3</v>
          </cell>
          <cell r="C83">
            <v>1</v>
          </cell>
          <cell r="D83">
            <v>52324.999999999993</v>
          </cell>
          <cell r="E83">
            <v>0</v>
          </cell>
        </row>
        <row r="84">
          <cell r="A84" t="str">
            <v>Ascensor (8 personas) 2 paradas</v>
          </cell>
          <cell r="B84" t="str">
            <v>UN</v>
          </cell>
          <cell r="C84">
            <v>1</v>
          </cell>
          <cell r="D84">
            <v>65000000</v>
          </cell>
          <cell r="E84">
            <v>0</v>
          </cell>
        </row>
        <row r="85">
          <cell r="A85" t="str">
            <v>Atornillador</v>
          </cell>
          <cell r="B85" t="str">
            <v>Un</v>
          </cell>
          <cell r="C85">
            <v>1</v>
          </cell>
          <cell r="D85">
            <v>14834.999999999998</v>
          </cell>
          <cell r="E85">
            <v>0</v>
          </cell>
        </row>
        <row r="86">
          <cell r="A86" t="str">
            <v>Automático 3x100 Amp.</v>
          </cell>
          <cell r="B86" t="str">
            <v>Un</v>
          </cell>
          <cell r="C86">
            <v>1</v>
          </cell>
          <cell r="D86">
            <v>294745</v>
          </cell>
          <cell r="E86">
            <v>0</v>
          </cell>
        </row>
        <row r="87">
          <cell r="A87" t="str">
            <v>Automático 3x30, 3x40, 3x50 o 3x60 Amp.</v>
          </cell>
          <cell r="B87" t="str">
            <v>Un</v>
          </cell>
          <cell r="C87">
            <v>1</v>
          </cell>
          <cell r="D87">
            <v>84065</v>
          </cell>
          <cell r="E87">
            <v>0</v>
          </cell>
        </row>
        <row r="88">
          <cell r="A88" t="str">
            <v>Automático enchufable 1x20 Amp.</v>
          </cell>
          <cell r="B88" t="str">
            <v>Un</v>
          </cell>
          <cell r="C88">
            <v>1</v>
          </cell>
          <cell r="D88">
            <v>17963</v>
          </cell>
          <cell r="E88">
            <v>0</v>
          </cell>
        </row>
        <row r="89">
          <cell r="A89" t="str">
            <v>Automático enchufable 1x40 Amp.</v>
          </cell>
          <cell r="B89" t="str">
            <v>Un</v>
          </cell>
          <cell r="C89">
            <v>1</v>
          </cell>
          <cell r="D89">
            <v>17963</v>
          </cell>
          <cell r="E89">
            <v>0</v>
          </cell>
        </row>
        <row r="90">
          <cell r="A90" t="str">
            <v>Automático enchufable 2x20, 2x30, 2x40, 2x50 o 2x60 Amp.</v>
          </cell>
          <cell r="B90" t="str">
            <v>Un</v>
          </cell>
          <cell r="C90">
            <v>1</v>
          </cell>
          <cell r="D90">
            <v>48138.999999999993</v>
          </cell>
          <cell r="E90">
            <v>0</v>
          </cell>
        </row>
        <row r="91">
          <cell r="A91" t="str">
            <v>Automático enchufable 2x70, 2x80 o 2x100 Amp.</v>
          </cell>
          <cell r="B91" t="str">
            <v>Un</v>
          </cell>
          <cell r="C91">
            <v>1</v>
          </cell>
          <cell r="D91">
            <v>81880</v>
          </cell>
          <cell r="E91">
            <v>0</v>
          </cell>
        </row>
        <row r="92">
          <cell r="A92" t="str">
            <v>Bajante PVC Rectangular</v>
          </cell>
          <cell r="B92" t="str">
            <v>Ml</v>
          </cell>
          <cell r="C92">
            <v>1</v>
          </cell>
          <cell r="D92">
            <v>21724.649999999998</v>
          </cell>
          <cell r="E92">
            <v>0</v>
          </cell>
        </row>
        <row r="93">
          <cell r="A93" t="str">
            <v xml:space="preserve">Baldosin cerámico blanco 20 x 20  Trafico 4 </v>
          </cell>
          <cell r="B93" t="str">
            <v>M2</v>
          </cell>
          <cell r="C93">
            <v>1</v>
          </cell>
          <cell r="D93">
            <v>27000</v>
          </cell>
          <cell r="E93">
            <v>0</v>
          </cell>
        </row>
        <row r="94">
          <cell r="A94" t="str">
            <v>Baldosin cerámico blanco 30 x 30</v>
          </cell>
          <cell r="B94" t="str">
            <v>m2</v>
          </cell>
          <cell r="C94">
            <v>1</v>
          </cell>
          <cell r="D94">
            <v>32500</v>
          </cell>
          <cell r="E94">
            <v>0</v>
          </cell>
        </row>
        <row r="95">
          <cell r="A95" t="str">
            <v>Baldosin cerámico cristanac corona 32,4 x 32,4</v>
          </cell>
          <cell r="B95" t="str">
            <v>M2</v>
          </cell>
          <cell r="C95">
            <v>1</v>
          </cell>
          <cell r="D95">
            <v>31049.999999999996</v>
          </cell>
          <cell r="E95">
            <v>0</v>
          </cell>
        </row>
        <row r="96">
          <cell r="A96" t="str">
            <v>Baldosin cerámico Italia (30,5 x 30,5)</v>
          </cell>
          <cell r="B96" t="str">
            <v>M3</v>
          </cell>
          <cell r="C96">
            <v>1</v>
          </cell>
          <cell r="D96">
            <v>28749.999999999996</v>
          </cell>
          <cell r="E96">
            <v>0</v>
          </cell>
        </row>
        <row r="97">
          <cell r="A97" t="str">
            <v>Baldosin cerámico pared  de 20 x 20 blanco primera</v>
          </cell>
          <cell r="B97" t="str">
            <v>M2</v>
          </cell>
          <cell r="C97">
            <v>1</v>
          </cell>
          <cell r="D97">
            <v>28174.999999999996</v>
          </cell>
          <cell r="E97">
            <v>0</v>
          </cell>
        </row>
        <row r="98">
          <cell r="A98" t="str">
            <v>Baldosin cerámico pared Valencia 20,5 x 30,5</v>
          </cell>
          <cell r="B98" t="str">
            <v>M2</v>
          </cell>
          <cell r="C98">
            <v>1</v>
          </cell>
          <cell r="D98">
            <v>24149.999999999996</v>
          </cell>
          <cell r="E98">
            <v>0</v>
          </cell>
        </row>
        <row r="99">
          <cell r="A99" t="str">
            <v>Baldosin de granito (30 x 30)</v>
          </cell>
          <cell r="B99" t="str">
            <v>M2</v>
          </cell>
          <cell r="C99">
            <v>1</v>
          </cell>
          <cell r="D99">
            <v>49164</v>
          </cell>
          <cell r="E99">
            <v>0</v>
          </cell>
        </row>
        <row r="100">
          <cell r="A100" t="str">
            <v>Barniz vitriflex</v>
          </cell>
          <cell r="B100" t="str">
            <v>GL</v>
          </cell>
          <cell r="C100">
            <v>1</v>
          </cell>
          <cell r="D100">
            <v>102234.99999999999</v>
          </cell>
          <cell r="E100">
            <v>0</v>
          </cell>
        </row>
        <row r="101">
          <cell r="A101" t="str">
            <v>Barra  proyectante Franklin Brass, en acero Inoxidable de  1-1/4" 39 - 1/4" proyectante, capacidad mínima de 500 libras; incluye chazos y tornillos suminsitrados por el fabricante.</v>
          </cell>
          <cell r="B101" t="str">
            <v>UN</v>
          </cell>
          <cell r="C101">
            <v>1</v>
          </cell>
          <cell r="D101">
            <v>603750</v>
          </cell>
          <cell r="E101">
            <v>0</v>
          </cell>
        </row>
        <row r="102">
          <cell r="A102" t="str">
            <v>Barra discapacitados 18" (46 cm) cromo grival</v>
          </cell>
          <cell r="B102" t="str">
            <v>UN</v>
          </cell>
          <cell r="C102">
            <v>1</v>
          </cell>
          <cell r="D102">
            <v>109249.99999999999</v>
          </cell>
          <cell r="E102">
            <v>0</v>
          </cell>
        </row>
        <row r="103">
          <cell r="A103" t="str">
            <v>Barra discapacitados 30" (76 cm) cromo grival; incluye chazos y tornillos, suministrados por el fabricante</v>
          </cell>
          <cell r="B103" t="str">
            <v>UN</v>
          </cell>
          <cell r="C103">
            <v>1</v>
          </cell>
          <cell r="D103">
            <v>94874.999999999985</v>
          </cell>
          <cell r="E103">
            <v>0</v>
          </cell>
        </row>
        <row r="104">
          <cell r="A104" t="str">
            <v>Bentonita</v>
          </cell>
          <cell r="B104" t="str">
            <v>Bt</v>
          </cell>
          <cell r="C104">
            <v>1</v>
          </cell>
          <cell r="D104">
            <v>46230</v>
          </cell>
          <cell r="E104">
            <v>0</v>
          </cell>
        </row>
        <row r="105">
          <cell r="A105" t="str">
            <v>Bisagra alum.Ext 2"</v>
          </cell>
          <cell r="B105" t="str">
            <v>UN</v>
          </cell>
          <cell r="C105">
            <v>1</v>
          </cell>
          <cell r="D105">
            <v>921.15</v>
          </cell>
          <cell r="E105" t="str">
            <v>aluminio</v>
          </cell>
        </row>
        <row r="106">
          <cell r="A106" t="str">
            <v>Bisagra alum.Ext 3"</v>
          </cell>
          <cell r="B106" t="str">
            <v>UN</v>
          </cell>
          <cell r="C106">
            <v>1</v>
          </cell>
          <cell r="D106">
            <v>2072.2999999999997</v>
          </cell>
          <cell r="E106" t="str">
            <v>aluminio</v>
          </cell>
        </row>
        <row r="107">
          <cell r="A107" t="str">
            <v>Bisagra Metalisteria triple</v>
          </cell>
          <cell r="B107" t="str">
            <v>UN</v>
          </cell>
          <cell r="C107">
            <v>1</v>
          </cell>
          <cell r="D107">
            <v>6209.9999999999991</v>
          </cell>
          <cell r="E107" t="str">
            <v>Por viaje de 1000 bloques</v>
          </cell>
        </row>
        <row r="108">
          <cell r="A108" t="str">
            <v>Bisagra tipo flauta para pueta de vidrio</v>
          </cell>
          <cell r="B108" t="str">
            <v>UN</v>
          </cell>
          <cell r="C108">
            <v>1</v>
          </cell>
          <cell r="D108">
            <v>45000</v>
          </cell>
          <cell r="E108" t="str">
            <v>Por viaje de 1000 bloques</v>
          </cell>
        </row>
        <row r="109">
          <cell r="A109" t="str">
            <v>Bloque calado sencillo 20 x 20</v>
          </cell>
          <cell r="B109" t="str">
            <v>UN</v>
          </cell>
          <cell r="C109">
            <v>1</v>
          </cell>
          <cell r="D109">
            <v>1609.9999999999998</v>
          </cell>
          <cell r="E109">
            <v>0</v>
          </cell>
        </row>
        <row r="110">
          <cell r="A110" t="str">
            <v>Bloque en concreto par muros estructurales de 0,09 x 19 x 39</v>
          </cell>
          <cell r="B110" t="str">
            <v>UN</v>
          </cell>
          <cell r="C110">
            <v>1</v>
          </cell>
          <cell r="D110">
            <v>1552.4999999999998</v>
          </cell>
          <cell r="E110">
            <v>0</v>
          </cell>
        </row>
        <row r="111">
          <cell r="A111" t="str">
            <v>Bloque en concreto para muros  tipo piedra de 12 x 20 X 40 cm.</v>
          </cell>
          <cell r="B111" t="str">
            <v>UN</v>
          </cell>
          <cell r="C111">
            <v>1</v>
          </cell>
          <cell r="D111">
            <v>3277.4999999999995</v>
          </cell>
          <cell r="E111">
            <v>0</v>
          </cell>
        </row>
        <row r="112">
          <cell r="A112" t="str">
            <v>Bloque en concreto para muros estructurales de 12  X 20 X 40</v>
          </cell>
          <cell r="B112" t="str">
            <v>UN</v>
          </cell>
          <cell r="C112">
            <v>1</v>
          </cell>
          <cell r="D112">
            <v>2875</v>
          </cell>
          <cell r="E112">
            <v>0</v>
          </cell>
        </row>
        <row r="113">
          <cell r="A113" t="str">
            <v>Bloque en concreto para muros no estructurales, lisos de  6 x 20 x 40</v>
          </cell>
          <cell r="B113" t="str">
            <v>UN</v>
          </cell>
          <cell r="C113">
            <v>1</v>
          </cell>
          <cell r="D113">
            <v>2185</v>
          </cell>
          <cell r="E113">
            <v>0</v>
          </cell>
        </row>
        <row r="114">
          <cell r="A114" t="str">
            <v>Bloque muro LN-14N</v>
          </cell>
          <cell r="B114" t="str">
            <v>UN</v>
          </cell>
          <cell r="C114">
            <v>1</v>
          </cell>
          <cell r="D114">
            <v>2415</v>
          </cell>
          <cell r="E114">
            <v>0</v>
          </cell>
        </row>
        <row r="115">
          <cell r="A115" t="str">
            <v>Bloque No.4</v>
          </cell>
          <cell r="B115" t="str">
            <v>UN</v>
          </cell>
          <cell r="C115">
            <v>1</v>
          </cell>
          <cell r="D115">
            <v>1380</v>
          </cell>
          <cell r="E115">
            <v>0</v>
          </cell>
        </row>
        <row r="116">
          <cell r="A116" t="str">
            <v>Bloque No.5</v>
          </cell>
          <cell r="B116" t="str">
            <v>UN</v>
          </cell>
          <cell r="C116">
            <v>1</v>
          </cell>
          <cell r="D116">
            <v>1092.5</v>
          </cell>
          <cell r="E116">
            <v>0</v>
          </cell>
        </row>
        <row r="117">
          <cell r="A117" t="str">
            <v>Bomba electrica de medio caballo</v>
          </cell>
          <cell r="B117" t="str">
            <v>Un</v>
          </cell>
          <cell r="C117">
            <v>1</v>
          </cell>
          <cell r="D117">
            <v>1150000</v>
          </cell>
          <cell r="E117">
            <v>0</v>
          </cell>
        </row>
        <row r="118">
          <cell r="A118" t="str">
            <v>Bombillo de bajo consumo</v>
          </cell>
          <cell r="B118" t="str">
            <v>Un</v>
          </cell>
          <cell r="C118">
            <v>1</v>
          </cell>
          <cell r="D118">
            <v>11350.5</v>
          </cell>
          <cell r="E118">
            <v>0</v>
          </cell>
        </row>
        <row r="119">
          <cell r="A119" t="str">
            <v>Boquilla terminal EMT de 1"</v>
          </cell>
          <cell r="B119" t="str">
            <v>Un</v>
          </cell>
          <cell r="C119">
            <v>1</v>
          </cell>
          <cell r="D119">
            <v>2265.5</v>
          </cell>
          <cell r="E119">
            <v>0</v>
          </cell>
        </row>
        <row r="120">
          <cell r="A120" t="str">
            <v>Boquilla terminal EMT de 1-1/2"</v>
          </cell>
          <cell r="B120" t="str">
            <v>Un</v>
          </cell>
          <cell r="C120">
            <v>1</v>
          </cell>
          <cell r="D120">
            <v>5623.5</v>
          </cell>
          <cell r="E120">
            <v>0</v>
          </cell>
        </row>
        <row r="121">
          <cell r="A121" t="str">
            <v>Boquilla terminal EMT de 3/4"</v>
          </cell>
          <cell r="B121" t="str">
            <v>Un</v>
          </cell>
          <cell r="C121">
            <v>1</v>
          </cell>
          <cell r="D121">
            <v>1391.5</v>
          </cell>
          <cell r="E121">
            <v>0</v>
          </cell>
        </row>
        <row r="122">
          <cell r="A122" t="str">
            <v>Boquilla terminal PVC de 1"</v>
          </cell>
          <cell r="B122" t="str">
            <v>Un</v>
          </cell>
          <cell r="C122">
            <v>1</v>
          </cell>
          <cell r="D122">
            <v>895.61999999999989</v>
          </cell>
          <cell r="E122">
            <v>0</v>
          </cell>
        </row>
        <row r="123">
          <cell r="A123" t="str">
            <v>Boquilla terminal PVC de 1/2"</v>
          </cell>
          <cell r="B123" t="str">
            <v>Un</v>
          </cell>
          <cell r="C123">
            <v>1</v>
          </cell>
          <cell r="D123">
            <v>440.21999999999997</v>
          </cell>
          <cell r="E123">
            <v>0</v>
          </cell>
        </row>
        <row r="124">
          <cell r="A124" t="str">
            <v>Boquilla terminal PVC de 1-1/2"</v>
          </cell>
          <cell r="B124" t="str">
            <v>Un</v>
          </cell>
          <cell r="C124">
            <v>1</v>
          </cell>
          <cell r="D124">
            <v>1368.5</v>
          </cell>
          <cell r="E124">
            <v>0</v>
          </cell>
        </row>
        <row r="125">
          <cell r="A125" t="str">
            <v>Boquilla terminal PVC de 3/4"</v>
          </cell>
          <cell r="B125" t="str">
            <v>Un</v>
          </cell>
          <cell r="C125">
            <v>1</v>
          </cell>
          <cell r="D125">
            <v>667.91999999999985</v>
          </cell>
          <cell r="E125">
            <v>0</v>
          </cell>
        </row>
        <row r="126">
          <cell r="A126" t="str">
            <v>Brazo para luminaria en poste</v>
          </cell>
          <cell r="B126" t="str">
            <v>UN</v>
          </cell>
          <cell r="C126">
            <v>1</v>
          </cell>
          <cell r="D126">
            <v>229904.55</v>
          </cell>
          <cell r="E126">
            <v>0</v>
          </cell>
        </row>
        <row r="127">
          <cell r="A127" t="str">
            <v>Breaker de riel bipolar  2 x 100A</v>
          </cell>
          <cell r="B127" t="str">
            <v>Un</v>
          </cell>
          <cell r="C127">
            <v>1</v>
          </cell>
          <cell r="D127">
            <v>40250</v>
          </cell>
          <cell r="E127">
            <v>0</v>
          </cell>
        </row>
        <row r="128">
          <cell r="A128" t="str">
            <v>Broca para concreto 1/2"</v>
          </cell>
          <cell r="B128" t="str">
            <v>UN</v>
          </cell>
          <cell r="C128">
            <v>1</v>
          </cell>
          <cell r="D128">
            <v>14259.999999999998</v>
          </cell>
          <cell r="E128">
            <v>0</v>
          </cell>
        </row>
        <row r="129">
          <cell r="A129" t="str">
            <v>Broca para concreto 1/4"</v>
          </cell>
          <cell r="B129" t="str">
            <v>UN</v>
          </cell>
          <cell r="C129">
            <v>1</v>
          </cell>
          <cell r="D129">
            <v>5807.5</v>
          </cell>
          <cell r="E129">
            <v>0</v>
          </cell>
        </row>
        <row r="130">
          <cell r="A130" t="str">
            <v>Buje roscado  1" x 1 1/4"  PVC - Presión</v>
          </cell>
          <cell r="B130" t="str">
            <v>UN</v>
          </cell>
          <cell r="C130">
            <v>1</v>
          </cell>
          <cell r="D130">
            <v>2656.5</v>
          </cell>
          <cell r="E130">
            <v>0</v>
          </cell>
        </row>
        <row r="131">
          <cell r="A131" t="str">
            <v>Buje roscado  1" x 3/4"  PVC - Presión</v>
          </cell>
          <cell r="B131" t="str">
            <v>UN</v>
          </cell>
          <cell r="C131">
            <v>1</v>
          </cell>
          <cell r="D131">
            <v>1391.5</v>
          </cell>
          <cell r="E131">
            <v>0</v>
          </cell>
        </row>
        <row r="132">
          <cell r="A132" t="str">
            <v>Buje roscado  3/4" x 1/2" PVC - Presión</v>
          </cell>
          <cell r="B132" t="str">
            <v>UN</v>
          </cell>
          <cell r="C132">
            <v>1</v>
          </cell>
          <cell r="D132">
            <v>885.49999999999989</v>
          </cell>
          <cell r="E132">
            <v>0</v>
          </cell>
        </row>
        <row r="133">
          <cell r="A133" t="str">
            <v xml:space="preserve">Buje HG roscado  2" x 1 1/2" </v>
          </cell>
          <cell r="B133" t="str">
            <v>UN</v>
          </cell>
          <cell r="C133">
            <v>1</v>
          </cell>
          <cell r="D133">
            <v>55000</v>
          </cell>
          <cell r="E133">
            <v>0</v>
          </cell>
        </row>
        <row r="134">
          <cell r="A134" t="str">
            <v>Caballete para cubierta bioclimatica, en acero y foil de aluminio de 0,70 x 2 mts</v>
          </cell>
          <cell r="B134" t="str">
            <v>Un</v>
          </cell>
          <cell r="C134">
            <v>1</v>
          </cell>
          <cell r="D134">
            <v>108944</v>
          </cell>
          <cell r="E134">
            <v>0</v>
          </cell>
        </row>
        <row r="135">
          <cell r="A135" t="str">
            <v>Cable ACSR 1/0</v>
          </cell>
          <cell r="B135" t="str">
            <v>Ml</v>
          </cell>
          <cell r="C135">
            <v>1</v>
          </cell>
          <cell r="D135">
            <v>4513.75</v>
          </cell>
          <cell r="E135">
            <v>0</v>
          </cell>
        </row>
        <row r="136">
          <cell r="A136" t="str">
            <v>Cable ACSR 2/0</v>
          </cell>
          <cell r="B136" t="str">
            <v>Ml</v>
          </cell>
          <cell r="C136">
            <v>1</v>
          </cell>
          <cell r="D136">
            <v>5577.5</v>
          </cell>
          <cell r="E136">
            <v>0</v>
          </cell>
        </row>
        <row r="137">
          <cell r="A137" t="str">
            <v>Cable antifraude 1x8+8</v>
          </cell>
          <cell r="B137" t="str">
            <v>Ml</v>
          </cell>
          <cell r="C137">
            <v>1</v>
          </cell>
          <cell r="D137">
            <v>10258</v>
          </cell>
          <cell r="E137">
            <v>0</v>
          </cell>
        </row>
        <row r="138">
          <cell r="A138" t="str">
            <v>Cable antifraude 2x4+4</v>
          </cell>
          <cell r="B138" t="str">
            <v>Ml</v>
          </cell>
          <cell r="C138">
            <v>1</v>
          </cell>
          <cell r="D138">
            <v>35086.5</v>
          </cell>
          <cell r="E138">
            <v>0</v>
          </cell>
        </row>
        <row r="139">
          <cell r="A139" t="str">
            <v>Cable antifraude 2x6+6</v>
          </cell>
          <cell r="B139" t="str">
            <v>Ml</v>
          </cell>
          <cell r="C139">
            <v>1</v>
          </cell>
          <cell r="D139">
            <v>22655</v>
          </cell>
          <cell r="E139">
            <v>0</v>
          </cell>
        </row>
        <row r="140">
          <cell r="A140" t="str">
            <v>Cable antifraude 2x8+8</v>
          </cell>
          <cell r="B140" t="str">
            <v>Ml</v>
          </cell>
          <cell r="C140">
            <v>1</v>
          </cell>
          <cell r="D140">
            <v>15616.999999999998</v>
          </cell>
          <cell r="E140">
            <v>0</v>
          </cell>
        </row>
        <row r="141">
          <cell r="A141" t="str">
            <v>Cable antifraude 3x4+6</v>
          </cell>
          <cell r="B141" t="str">
            <v>Ml</v>
          </cell>
          <cell r="C141">
            <v>1</v>
          </cell>
          <cell r="D141">
            <v>43953</v>
          </cell>
          <cell r="E141">
            <v>0</v>
          </cell>
        </row>
        <row r="142">
          <cell r="A142" t="str">
            <v>Cable antifraude 3x6+8</v>
          </cell>
          <cell r="B142" t="str">
            <v>Ml</v>
          </cell>
          <cell r="C142">
            <v>1</v>
          </cell>
          <cell r="D142">
            <v>27312.499999999996</v>
          </cell>
          <cell r="E142">
            <v>0</v>
          </cell>
        </row>
        <row r="143">
          <cell r="A143" t="str">
            <v>Cable antifraude 3x8+10</v>
          </cell>
          <cell r="B143" t="str">
            <v>Ml</v>
          </cell>
          <cell r="C143">
            <v>1</v>
          </cell>
          <cell r="D143">
            <v>18883</v>
          </cell>
          <cell r="E143">
            <v>0</v>
          </cell>
        </row>
        <row r="144">
          <cell r="A144" t="str">
            <v>Cable de cobre No 2</v>
          </cell>
          <cell r="B144" t="str">
            <v>Ml</v>
          </cell>
          <cell r="C144">
            <v>1</v>
          </cell>
          <cell r="D144">
            <v>18519.599999999999</v>
          </cell>
          <cell r="E144">
            <v>0</v>
          </cell>
        </row>
        <row r="145">
          <cell r="A145" t="str">
            <v>Cable de cobre No 4</v>
          </cell>
          <cell r="B145" t="str">
            <v>Ml</v>
          </cell>
          <cell r="C145">
            <v>1</v>
          </cell>
          <cell r="D145">
            <v>14547.499999999998</v>
          </cell>
          <cell r="E145">
            <v>0</v>
          </cell>
        </row>
        <row r="146">
          <cell r="A146" t="str">
            <v>Cable de cobre No 6</v>
          </cell>
          <cell r="B146" t="str">
            <v>Ml</v>
          </cell>
          <cell r="C146">
            <v>1</v>
          </cell>
          <cell r="D146">
            <v>8197.1999999999989</v>
          </cell>
          <cell r="E146">
            <v>0</v>
          </cell>
        </row>
        <row r="147">
          <cell r="A147" t="str">
            <v>Cable de cobre No 8</v>
          </cell>
          <cell r="B147" t="str">
            <v>Ml</v>
          </cell>
          <cell r="C147">
            <v>1</v>
          </cell>
          <cell r="D147">
            <v>5464.7999999999993</v>
          </cell>
          <cell r="E147">
            <v>0</v>
          </cell>
        </row>
        <row r="148">
          <cell r="A148" t="str">
            <v xml:space="preserve">Cadena galvanizada 3/8" </v>
          </cell>
          <cell r="B148" t="str">
            <v>Ml</v>
          </cell>
          <cell r="C148">
            <v>0</v>
          </cell>
          <cell r="D148">
            <v>15984.999999999998</v>
          </cell>
          <cell r="E148">
            <v>0</v>
          </cell>
        </row>
        <row r="149">
          <cell r="A149" t="str">
            <v>Caja 2400</v>
          </cell>
          <cell r="B149" t="str">
            <v>Un</v>
          </cell>
          <cell r="C149">
            <v>1</v>
          </cell>
          <cell r="D149">
            <v>1724.9999999999998</v>
          </cell>
          <cell r="E149">
            <v>0</v>
          </cell>
        </row>
        <row r="150">
          <cell r="A150" t="str">
            <v>Caja 5800</v>
          </cell>
          <cell r="B150" t="str">
            <v>Un</v>
          </cell>
          <cell r="C150">
            <v>1</v>
          </cell>
          <cell r="D150">
            <v>1265</v>
          </cell>
          <cell r="E150">
            <v>0</v>
          </cell>
        </row>
        <row r="151">
          <cell r="A151" t="str">
            <v>Caja de un medidor Agua</v>
          </cell>
          <cell r="B151" t="str">
            <v>Un</v>
          </cell>
          <cell r="C151">
            <v>1</v>
          </cell>
          <cell r="D151">
            <v>63767.499999999993</v>
          </cell>
          <cell r="E151">
            <v>0</v>
          </cell>
        </row>
        <row r="152">
          <cell r="A152" t="str">
            <v>Caja en mampostería de 30x30x30</v>
          </cell>
          <cell r="B152" t="str">
            <v>Un</v>
          </cell>
          <cell r="C152">
            <v>1</v>
          </cell>
          <cell r="D152">
            <v>75647</v>
          </cell>
          <cell r="E152">
            <v>0</v>
          </cell>
        </row>
        <row r="153">
          <cell r="A153" t="str">
            <v>Caja en mampostería doble</v>
          </cell>
          <cell r="B153" t="str">
            <v>Un</v>
          </cell>
          <cell r="C153">
            <v>1</v>
          </cell>
          <cell r="D153">
            <v>478284.99999999994</v>
          </cell>
          <cell r="E153">
            <v>0</v>
          </cell>
        </row>
        <row r="154">
          <cell r="A154" t="str">
            <v>Caja en mampostería sencilla</v>
          </cell>
          <cell r="B154" t="str">
            <v>Un</v>
          </cell>
          <cell r="C154">
            <v>1</v>
          </cell>
          <cell r="D154">
            <v>235749.99999999997</v>
          </cell>
          <cell r="E154">
            <v>0</v>
          </cell>
        </row>
        <row r="155">
          <cell r="A155" t="str">
            <v>Caja en mampostería tipo A.P.</v>
          </cell>
          <cell r="B155" t="str">
            <v>Un</v>
          </cell>
          <cell r="C155">
            <v>1</v>
          </cell>
          <cell r="D155">
            <v>113389.99999999999</v>
          </cell>
          <cell r="E155">
            <v>0</v>
          </cell>
        </row>
        <row r="156">
          <cell r="A156" t="str">
            <v>Caja octagonal</v>
          </cell>
          <cell r="B156" t="str">
            <v>Un</v>
          </cell>
          <cell r="C156">
            <v>1</v>
          </cell>
          <cell r="D156">
            <v>1270.75</v>
          </cell>
          <cell r="E156">
            <v>0</v>
          </cell>
        </row>
        <row r="157">
          <cell r="A157" t="str">
            <v>Caja para 2 circuitos monofásica</v>
          </cell>
          <cell r="B157" t="str">
            <v>Un</v>
          </cell>
          <cell r="C157">
            <v>1</v>
          </cell>
          <cell r="D157">
            <v>12534.999999999998</v>
          </cell>
          <cell r="E157">
            <v>0</v>
          </cell>
        </row>
        <row r="158">
          <cell r="A158" t="str">
            <v>Caja para 3 circuitos monofásica</v>
          </cell>
          <cell r="B158" t="str">
            <v>Un</v>
          </cell>
          <cell r="C158">
            <v>1</v>
          </cell>
          <cell r="D158">
            <v>60144.999999999993</v>
          </cell>
          <cell r="E158">
            <v>0</v>
          </cell>
        </row>
        <row r="159">
          <cell r="A159" t="str">
            <v>Caja para 4 circuitos monofásica</v>
          </cell>
          <cell r="B159" t="str">
            <v>Un</v>
          </cell>
          <cell r="C159">
            <v>1</v>
          </cell>
          <cell r="D159">
            <v>21275</v>
          </cell>
          <cell r="E159">
            <v>0</v>
          </cell>
        </row>
        <row r="160">
          <cell r="A160" t="str">
            <v>Caja para 6 circuitos monofásica</v>
          </cell>
          <cell r="B160" t="str">
            <v>Un</v>
          </cell>
          <cell r="C160">
            <v>1</v>
          </cell>
          <cell r="D160">
            <v>95564.999999999985</v>
          </cell>
          <cell r="E160">
            <v>0</v>
          </cell>
        </row>
        <row r="161">
          <cell r="A161" t="str">
            <v>Caja para 9 circuitos bifásica</v>
          </cell>
          <cell r="B161" t="str">
            <v>Un</v>
          </cell>
          <cell r="C161">
            <v>1</v>
          </cell>
          <cell r="D161">
            <v>117299.99999999999</v>
          </cell>
          <cell r="E161">
            <v>0</v>
          </cell>
        </row>
        <row r="162">
          <cell r="A162" t="str">
            <v>Caja para contador energia</v>
          </cell>
          <cell r="B162" t="str">
            <v>Un</v>
          </cell>
          <cell r="C162">
            <v>1</v>
          </cell>
          <cell r="D162">
            <v>294400</v>
          </cell>
          <cell r="E162">
            <v>0</v>
          </cell>
        </row>
        <row r="163">
          <cell r="A163" t="str">
            <v>Caja para contador medición indirecta</v>
          </cell>
          <cell r="B163" t="str">
            <v>Un</v>
          </cell>
          <cell r="C163">
            <v>1</v>
          </cell>
          <cell r="D163">
            <v>2148545</v>
          </cell>
          <cell r="E163">
            <v>0</v>
          </cell>
        </row>
        <row r="164">
          <cell r="A164" t="str">
            <v>Caja tapa registro europa de 15 x 15 blanca</v>
          </cell>
          <cell r="B164" t="str">
            <v>UN</v>
          </cell>
          <cell r="C164">
            <v>1</v>
          </cell>
          <cell r="D164">
            <v>6784.9999999999991</v>
          </cell>
          <cell r="E164">
            <v>0</v>
          </cell>
        </row>
        <row r="165">
          <cell r="A165" t="str">
            <v>Calado en concreto prefabricado de 0,40 x 0,40 x 0,20 mts (según diseño arquitectónico)</v>
          </cell>
          <cell r="B165" t="str">
            <v>UN</v>
          </cell>
          <cell r="C165">
            <v>1</v>
          </cell>
          <cell r="D165">
            <v>20700</v>
          </cell>
          <cell r="E165">
            <v>0</v>
          </cell>
        </row>
        <row r="166">
          <cell r="A166" t="str">
            <v>Canal PVC  Tipo Amazonas</v>
          </cell>
          <cell r="B166" t="str">
            <v>ML</v>
          </cell>
          <cell r="C166">
            <v>1</v>
          </cell>
          <cell r="D166">
            <v>24299.499999999996</v>
          </cell>
          <cell r="E166">
            <v>0</v>
          </cell>
        </row>
        <row r="167">
          <cell r="A167" t="str">
            <v>Canaleta .8  L=2.40</v>
          </cell>
          <cell r="B167" t="str">
            <v>UN</v>
          </cell>
          <cell r="C167">
            <v>1</v>
          </cell>
          <cell r="D167">
            <v>11205.6</v>
          </cell>
          <cell r="E167">
            <v>0</v>
          </cell>
        </row>
        <row r="168">
          <cell r="A168" t="str">
            <v>Canaleta Metal C/Divis.10 x 4</v>
          </cell>
          <cell r="B168" t="str">
            <v>UN</v>
          </cell>
          <cell r="C168">
            <v>1</v>
          </cell>
          <cell r="D168">
            <v>15342.437499999998</v>
          </cell>
          <cell r="E168">
            <v>0</v>
          </cell>
        </row>
        <row r="169">
          <cell r="A169" t="str">
            <v>Capacete 1"</v>
          </cell>
          <cell r="B169" t="str">
            <v>Un</v>
          </cell>
          <cell r="C169">
            <v>1</v>
          </cell>
          <cell r="D169">
            <v>3737.4999999999995</v>
          </cell>
          <cell r="E169">
            <v>0</v>
          </cell>
        </row>
        <row r="170">
          <cell r="A170" t="str">
            <v>Capacete 1-1/2"</v>
          </cell>
          <cell r="B170" t="str">
            <v>Un</v>
          </cell>
          <cell r="C170">
            <v>1</v>
          </cell>
          <cell r="D170">
            <v>10338.5</v>
          </cell>
          <cell r="E170">
            <v>0</v>
          </cell>
        </row>
        <row r="171">
          <cell r="A171" t="str">
            <v>Capacete 3/4"</v>
          </cell>
          <cell r="B171" t="str">
            <v>Un</v>
          </cell>
          <cell r="C171">
            <v>1</v>
          </cell>
          <cell r="D171">
            <v>2277</v>
          </cell>
          <cell r="E171">
            <v>0</v>
          </cell>
        </row>
        <row r="172">
          <cell r="A172" t="str">
            <v>Capacete de 1 1/2"</v>
          </cell>
          <cell r="B172" t="str">
            <v>UN</v>
          </cell>
          <cell r="C172">
            <v>0</v>
          </cell>
          <cell r="D172">
            <v>4140</v>
          </cell>
          <cell r="E172">
            <v>0</v>
          </cell>
        </row>
        <row r="173">
          <cell r="A173" t="str">
            <v>Capacete de 1 1/4"</v>
          </cell>
          <cell r="B173" t="str">
            <v>UN</v>
          </cell>
          <cell r="C173">
            <v>1</v>
          </cell>
          <cell r="D173">
            <v>3564.9999999999995</v>
          </cell>
          <cell r="E173">
            <v>0</v>
          </cell>
        </row>
        <row r="174">
          <cell r="A174" t="str">
            <v>Caseton de E = 0,52 m</v>
          </cell>
          <cell r="B174" t="str">
            <v>M2</v>
          </cell>
          <cell r="C174">
            <v>1</v>
          </cell>
          <cell r="D174">
            <v>26449.999999999996</v>
          </cell>
          <cell r="E174">
            <v>0</v>
          </cell>
        </row>
        <row r="175">
          <cell r="A175" t="str">
            <v>Caseton de E = 0.40 m</v>
          </cell>
          <cell r="B175" t="str">
            <v>M2</v>
          </cell>
          <cell r="C175">
            <v>1</v>
          </cell>
          <cell r="D175">
            <v>24724.999999999996</v>
          </cell>
          <cell r="E175">
            <v>0</v>
          </cell>
        </row>
        <row r="176">
          <cell r="A176" t="str">
            <v>Caseton de E = 0.42 m</v>
          </cell>
          <cell r="B176" t="str">
            <v>M2</v>
          </cell>
          <cell r="C176">
            <v>1</v>
          </cell>
          <cell r="D176">
            <v>25874.999999999996</v>
          </cell>
          <cell r="E176">
            <v>0</v>
          </cell>
        </row>
        <row r="177">
          <cell r="A177" t="str">
            <v>Caseton de E = 0.45 m</v>
          </cell>
          <cell r="B177" t="str">
            <v>M2</v>
          </cell>
          <cell r="C177">
            <v>1</v>
          </cell>
          <cell r="D177">
            <v>25299.999999999996</v>
          </cell>
          <cell r="E177">
            <v>0</v>
          </cell>
        </row>
        <row r="178">
          <cell r="A178" t="str">
            <v>Caseton de E = 0.45 m</v>
          </cell>
          <cell r="B178" t="str">
            <v>M2</v>
          </cell>
          <cell r="C178">
            <v>1</v>
          </cell>
          <cell r="D178">
            <v>25299.999999999996</v>
          </cell>
          <cell r="E178">
            <v>0</v>
          </cell>
        </row>
        <row r="179">
          <cell r="A179" t="str">
            <v>Caucho granular</v>
          </cell>
          <cell r="B179" t="str">
            <v>KG</v>
          </cell>
          <cell r="C179">
            <v>1</v>
          </cell>
          <cell r="D179">
            <v>958</v>
          </cell>
          <cell r="E179">
            <v>0</v>
          </cell>
        </row>
        <row r="180">
          <cell r="A180" t="str">
            <v xml:space="preserve">Cemento gris </v>
          </cell>
          <cell r="B180" t="str">
            <v>KG</v>
          </cell>
          <cell r="C180">
            <v>1</v>
          </cell>
          <cell r="D180">
            <v>540</v>
          </cell>
          <cell r="E180" t="str">
            <v>Bulto de 50 Kilogramos, puesto en obra</v>
          </cell>
        </row>
        <row r="181">
          <cell r="A181" t="str">
            <v>Cerco ordinario 3M</v>
          </cell>
          <cell r="B181" t="str">
            <v>ML</v>
          </cell>
          <cell r="C181">
            <v>1</v>
          </cell>
          <cell r="D181">
            <v>1380</v>
          </cell>
          <cell r="E181">
            <v>0</v>
          </cell>
        </row>
        <row r="182">
          <cell r="A182" t="str">
            <v>Cerradura acceso principal puerta en vidrio</v>
          </cell>
          <cell r="B182" t="str">
            <v>UN</v>
          </cell>
          <cell r="C182">
            <v>1</v>
          </cell>
          <cell r="D182">
            <v>70500</v>
          </cell>
          <cell r="E182">
            <v>0</v>
          </cell>
        </row>
        <row r="183">
          <cell r="A183" t="str">
            <v>Cerradura de alcoba en poma metálica</v>
          </cell>
          <cell r="B183" t="str">
            <v>UN</v>
          </cell>
          <cell r="C183">
            <v>1</v>
          </cell>
          <cell r="D183">
            <v>46632.5</v>
          </cell>
          <cell r="E183">
            <v>0</v>
          </cell>
        </row>
        <row r="184">
          <cell r="A184" t="str">
            <v>Cerradura Gato doble cerrojo/210400</v>
          </cell>
          <cell r="B184" t="str">
            <v>UN</v>
          </cell>
          <cell r="C184">
            <v>1</v>
          </cell>
          <cell r="D184">
            <v>39330</v>
          </cell>
          <cell r="E184">
            <v>0</v>
          </cell>
        </row>
        <row r="185">
          <cell r="A185" t="str">
            <v>Cerradura Inafer C-998 Madera</v>
          </cell>
          <cell r="B185" t="str">
            <v>UN</v>
          </cell>
          <cell r="C185">
            <v>1</v>
          </cell>
          <cell r="D185">
            <v>35535</v>
          </cell>
          <cell r="E185">
            <v>0</v>
          </cell>
        </row>
        <row r="186">
          <cell r="A186" t="str">
            <v>Cerradura puerta discapacitados 63 AA - F30 B A &amp; A</v>
          </cell>
          <cell r="B186" t="str">
            <v>UN</v>
          </cell>
          <cell r="C186">
            <v>1</v>
          </cell>
          <cell r="D186">
            <v>114999.99999999999</v>
          </cell>
          <cell r="E186">
            <v>0</v>
          </cell>
        </row>
        <row r="187">
          <cell r="A187" t="str">
            <v xml:space="preserve">Cerradura Schlage, cilindrica de manija Jupiter cromada mate Ref. </v>
          </cell>
          <cell r="B187" t="str">
            <v>UN</v>
          </cell>
          <cell r="C187">
            <v>1</v>
          </cell>
          <cell r="D187">
            <v>66585</v>
          </cell>
          <cell r="E187">
            <v>0</v>
          </cell>
        </row>
        <row r="188">
          <cell r="A188" t="str">
            <v>Cerradura Shlage Ref A30D - terraza, Georgia</v>
          </cell>
          <cell r="B188" t="str">
            <v>UN</v>
          </cell>
          <cell r="C188">
            <v>1</v>
          </cell>
          <cell r="D188">
            <v>32429.999999999996</v>
          </cell>
          <cell r="E188">
            <v>0</v>
          </cell>
        </row>
        <row r="189">
          <cell r="A189" t="str">
            <v>Cerradura Shlage Ref B362 Doble cilindro</v>
          </cell>
          <cell r="B189" t="str">
            <v>UN</v>
          </cell>
          <cell r="C189">
            <v>1</v>
          </cell>
          <cell r="D189">
            <v>64284.999999999993</v>
          </cell>
          <cell r="E189">
            <v>0</v>
          </cell>
        </row>
        <row r="190">
          <cell r="A190" t="str">
            <v>Cerradura YALE 170 1/4</v>
          </cell>
          <cell r="B190" t="str">
            <v>UN</v>
          </cell>
          <cell r="C190">
            <v>1</v>
          </cell>
          <cell r="D190">
            <v>48127.499999999993</v>
          </cell>
          <cell r="E190">
            <v>0</v>
          </cell>
        </row>
        <row r="191">
          <cell r="A191" t="str">
            <v>Cerradura YALE doble pasador 987-1 1/4</v>
          </cell>
          <cell r="B191" t="str">
            <v>UN</v>
          </cell>
          <cell r="C191">
            <v>1</v>
          </cell>
          <cell r="D191">
            <v>99934.999999999985</v>
          </cell>
          <cell r="E191">
            <v>0</v>
          </cell>
        </row>
        <row r="192">
          <cell r="A192" t="str">
            <v>Cesped - especie nativa</v>
          </cell>
          <cell r="B192" t="str">
            <v>M2</v>
          </cell>
          <cell r="C192">
            <v>1</v>
          </cell>
          <cell r="D192">
            <v>7129.9999999999991</v>
          </cell>
          <cell r="E192">
            <v>0</v>
          </cell>
        </row>
        <row r="193">
          <cell r="A193" t="str">
            <v xml:space="preserve">Chazo p/tornillo </v>
          </cell>
          <cell r="B193" t="str">
            <v>UN</v>
          </cell>
          <cell r="C193">
            <v>1</v>
          </cell>
          <cell r="D193">
            <v>77.05</v>
          </cell>
          <cell r="E193">
            <v>0</v>
          </cell>
        </row>
        <row r="194">
          <cell r="A194" t="str">
            <v>Cheque red white roscado  3/4"; incluye accesorios</v>
          </cell>
          <cell r="B194" t="str">
            <v>UN</v>
          </cell>
          <cell r="C194">
            <v>1</v>
          </cell>
          <cell r="D194">
            <v>55084.999999999993</v>
          </cell>
          <cell r="E194">
            <v>0</v>
          </cell>
        </row>
        <row r="195">
          <cell r="A195" t="str">
            <v>Cheque red white roscado de   1/2"; incluye accesorios</v>
          </cell>
          <cell r="B195" t="str">
            <v>UN</v>
          </cell>
          <cell r="C195">
            <v>1</v>
          </cell>
          <cell r="D195">
            <v>30934.999999999996</v>
          </cell>
          <cell r="E195">
            <v>0</v>
          </cell>
        </row>
        <row r="196">
          <cell r="A196" t="str">
            <v>Cheque red white roscado de 1"; incluye accesorios</v>
          </cell>
          <cell r="B196" t="str">
            <v>UN</v>
          </cell>
          <cell r="C196">
            <v>1</v>
          </cell>
          <cell r="D196">
            <v>80385</v>
          </cell>
          <cell r="E196">
            <v>0</v>
          </cell>
        </row>
        <row r="197">
          <cell r="A197" t="str">
            <v>Cinta aislante</v>
          </cell>
          <cell r="B197" t="str">
            <v>Un</v>
          </cell>
          <cell r="C197">
            <v>1</v>
          </cell>
          <cell r="D197">
            <v>3622.4999999999995</v>
          </cell>
          <cell r="E197">
            <v>0</v>
          </cell>
        </row>
        <row r="198">
          <cell r="A198" t="str">
            <v>Cinta aluminio industrial</v>
          </cell>
          <cell r="B198" t="str">
            <v>Un</v>
          </cell>
          <cell r="C198">
            <v>1</v>
          </cell>
          <cell r="D198">
            <v>61900</v>
          </cell>
          <cell r="E198">
            <v>0</v>
          </cell>
        </row>
        <row r="199">
          <cell r="A199" t="str">
            <v>Cinta peligro</v>
          </cell>
          <cell r="B199" t="str">
            <v>ML</v>
          </cell>
          <cell r="C199">
            <v>1</v>
          </cell>
          <cell r="D199">
            <v>23</v>
          </cell>
          <cell r="E199">
            <v>0</v>
          </cell>
        </row>
        <row r="200">
          <cell r="A200" t="str">
            <v xml:space="preserve">Cinta Teflón </v>
          </cell>
          <cell r="B200" t="str">
            <v>UN</v>
          </cell>
          <cell r="C200">
            <v>1</v>
          </cell>
          <cell r="D200">
            <v>804.99999999999989</v>
          </cell>
          <cell r="E200">
            <v>0</v>
          </cell>
        </row>
        <row r="201">
          <cell r="A201" t="str">
            <v>Clavija de caucho 3 polos aérea</v>
          </cell>
          <cell r="B201" t="str">
            <v>Un</v>
          </cell>
          <cell r="C201">
            <v>1</v>
          </cell>
          <cell r="D201">
            <v>4197.5</v>
          </cell>
          <cell r="E201">
            <v>0</v>
          </cell>
        </row>
        <row r="202">
          <cell r="A202" t="str">
            <v>CLORO DESINFECTANTE</v>
          </cell>
          <cell r="B202" t="str">
            <v>UN</v>
          </cell>
          <cell r="C202">
            <v>1</v>
          </cell>
          <cell r="D202">
            <v>14374.999999999998</v>
          </cell>
          <cell r="E202">
            <v>0</v>
          </cell>
        </row>
        <row r="203">
          <cell r="A203" t="str">
            <v>Codo 90º  CxC Sanitario 2"</v>
          </cell>
          <cell r="B203" t="str">
            <v>UN</v>
          </cell>
          <cell r="C203">
            <v>1</v>
          </cell>
          <cell r="D203">
            <v>2044.6999999999998</v>
          </cell>
          <cell r="E203">
            <v>0</v>
          </cell>
        </row>
        <row r="204">
          <cell r="A204" t="str">
            <v>Codo 90º  CxC Sanitario 3"</v>
          </cell>
          <cell r="B204" t="str">
            <v>UN</v>
          </cell>
          <cell r="C204">
            <v>1</v>
          </cell>
          <cell r="D204">
            <v>4738</v>
          </cell>
          <cell r="E204">
            <v>0</v>
          </cell>
        </row>
        <row r="205">
          <cell r="A205" t="str">
            <v>Codo 90º  CxC Sanitario 4"</v>
          </cell>
          <cell r="B205" t="str">
            <v>UN</v>
          </cell>
          <cell r="C205">
            <v>1</v>
          </cell>
          <cell r="D205">
            <v>8164.9999999999991</v>
          </cell>
          <cell r="E205">
            <v>0</v>
          </cell>
        </row>
        <row r="206">
          <cell r="A206" t="str">
            <v>Codo 90º 1/4 CxC 3"</v>
          </cell>
          <cell r="B206" t="str">
            <v>UN</v>
          </cell>
          <cell r="C206">
            <v>1</v>
          </cell>
          <cell r="D206">
            <v>4738</v>
          </cell>
          <cell r="E206">
            <v>0</v>
          </cell>
        </row>
        <row r="207">
          <cell r="A207" t="str">
            <v>Codo 90º 1/4 CxC 4"</v>
          </cell>
          <cell r="B207" t="str">
            <v>UN</v>
          </cell>
          <cell r="C207">
            <v>1</v>
          </cell>
          <cell r="D207">
            <v>8164.9999999999991</v>
          </cell>
          <cell r="E207">
            <v>0</v>
          </cell>
        </row>
        <row r="208">
          <cell r="A208" t="str">
            <v>Codo 90º Pres.PVC 1 1/2"</v>
          </cell>
          <cell r="B208" t="str">
            <v>UN</v>
          </cell>
          <cell r="C208">
            <v>1</v>
          </cell>
          <cell r="D208">
            <v>4465.45</v>
          </cell>
          <cell r="E208">
            <v>0</v>
          </cell>
        </row>
        <row r="209">
          <cell r="A209" t="str">
            <v>Codo 90º Pres.PVC 1"</v>
          </cell>
          <cell r="B209" t="str">
            <v>UN</v>
          </cell>
          <cell r="C209">
            <v>1</v>
          </cell>
          <cell r="D209">
            <v>1242</v>
          </cell>
          <cell r="E209">
            <v>0</v>
          </cell>
        </row>
        <row r="210">
          <cell r="A210" t="str">
            <v>Codo 90º Pres.PVC 1/2"</v>
          </cell>
          <cell r="B210" t="str">
            <v>UN</v>
          </cell>
          <cell r="C210">
            <v>1</v>
          </cell>
          <cell r="D210">
            <v>333.5</v>
          </cell>
          <cell r="E210">
            <v>0</v>
          </cell>
        </row>
        <row r="211">
          <cell r="A211" t="str">
            <v>Codo 90º Pres.PVC 2"</v>
          </cell>
          <cell r="B211" t="str">
            <v>UN</v>
          </cell>
          <cell r="C211">
            <v>1</v>
          </cell>
          <cell r="D211">
            <v>5802.9</v>
          </cell>
          <cell r="E211">
            <v>0</v>
          </cell>
        </row>
        <row r="212">
          <cell r="A212" t="str">
            <v>Codo 90º Pres.PVC 3/4"</v>
          </cell>
          <cell r="B212" t="str">
            <v>UN</v>
          </cell>
          <cell r="C212">
            <v>1</v>
          </cell>
          <cell r="D212">
            <v>632.5</v>
          </cell>
          <cell r="E212">
            <v>0</v>
          </cell>
        </row>
        <row r="213">
          <cell r="A213" t="str">
            <v>Codo bajante 90º PVC rectangular</v>
          </cell>
          <cell r="B213" t="str">
            <v>UN</v>
          </cell>
          <cell r="C213">
            <v>1</v>
          </cell>
          <cell r="D213">
            <v>6059.3499999999995</v>
          </cell>
          <cell r="E213">
            <v>0</v>
          </cell>
        </row>
        <row r="214">
          <cell r="A214" t="str">
            <v>Codo H.G: 1"</v>
          </cell>
          <cell r="B214" t="str">
            <v>UN</v>
          </cell>
          <cell r="C214">
            <v>1</v>
          </cell>
          <cell r="D214">
            <v>5906.4</v>
          </cell>
          <cell r="E214">
            <v>0</v>
          </cell>
        </row>
        <row r="215">
          <cell r="A215" t="str">
            <v>Codo H.G: 1. 1/2"</v>
          </cell>
          <cell r="B215" t="str">
            <v>UN</v>
          </cell>
          <cell r="C215">
            <v>1</v>
          </cell>
          <cell r="D215">
            <v>12246.349999999999</v>
          </cell>
          <cell r="E215">
            <v>0</v>
          </cell>
        </row>
        <row r="216">
          <cell r="A216" t="str">
            <v>Codo H.G: 2"</v>
          </cell>
          <cell r="B216" t="str">
            <v>UN</v>
          </cell>
          <cell r="C216">
            <v>1</v>
          </cell>
          <cell r="D216">
            <v>20000</v>
          </cell>
          <cell r="E216">
            <v>0</v>
          </cell>
        </row>
        <row r="217">
          <cell r="A217" t="str">
            <v>Codo H.G: 1/2"</v>
          </cell>
          <cell r="B217" t="str">
            <v>UN</v>
          </cell>
          <cell r="C217">
            <v>1</v>
          </cell>
          <cell r="D217">
            <v>3061.2999999999997</v>
          </cell>
          <cell r="E217">
            <v>0</v>
          </cell>
        </row>
        <row r="218">
          <cell r="A218" t="str">
            <v>Codo PVC-P 1/2"</v>
          </cell>
          <cell r="B218" t="str">
            <v>UN</v>
          </cell>
          <cell r="C218">
            <v>1</v>
          </cell>
          <cell r="D218">
            <v>333.5</v>
          </cell>
          <cell r="E218">
            <v>0</v>
          </cell>
        </row>
        <row r="219">
          <cell r="A219" t="str">
            <v>Codo PVC-P 3/4"</v>
          </cell>
          <cell r="B219" t="str">
            <v>UN</v>
          </cell>
          <cell r="C219">
            <v>1</v>
          </cell>
          <cell r="D219">
            <v>632.5</v>
          </cell>
          <cell r="E219">
            <v>0</v>
          </cell>
        </row>
        <row r="220">
          <cell r="A220" t="str">
            <v>Codo PVC-S  22,5º</v>
          </cell>
          <cell r="B220" t="str">
            <v>UN</v>
          </cell>
          <cell r="C220">
            <v>1</v>
          </cell>
          <cell r="D220">
            <v>3449.9999999999995</v>
          </cell>
          <cell r="E220">
            <v>0</v>
          </cell>
        </row>
        <row r="221">
          <cell r="A221" t="str">
            <v>Concreto de 2,000 p.s.i.</v>
          </cell>
          <cell r="B221" t="str">
            <v>M3</v>
          </cell>
          <cell r="C221">
            <v>1</v>
          </cell>
          <cell r="D221">
            <v>324781.8</v>
          </cell>
          <cell r="E221">
            <v>0</v>
          </cell>
        </row>
        <row r="222">
          <cell r="A222" t="str">
            <v>Concreto de 2,500 p.s.i.</v>
          </cell>
          <cell r="B222" t="str">
            <v>M3</v>
          </cell>
          <cell r="C222">
            <v>1</v>
          </cell>
          <cell r="D222">
            <v>337486.8</v>
          </cell>
          <cell r="E222">
            <v>0</v>
          </cell>
        </row>
        <row r="223">
          <cell r="A223" t="str">
            <v>Concreto de 3,000 p.s.i.</v>
          </cell>
          <cell r="B223" t="str">
            <v>M3</v>
          </cell>
          <cell r="C223">
            <v>1</v>
          </cell>
          <cell r="D223">
            <v>381918.6</v>
          </cell>
          <cell r="E223">
            <v>0</v>
          </cell>
        </row>
        <row r="224">
          <cell r="A224" t="str">
            <v>Concreto de 3,000 p.s.i., premezclado y  bombeado</v>
          </cell>
          <cell r="B224" t="str">
            <v>M3</v>
          </cell>
          <cell r="C224">
            <v>1</v>
          </cell>
          <cell r="D224">
            <v>386399.99999999994</v>
          </cell>
          <cell r="E224">
            <v>0</v>
          </cell>
        </row>
        <row r="225">
          <cell r="A225" t="str">
            <v>Concreto de 4,000 p.s.i.</v>
          </cell>
          <cell r="B225" t="str">
            <v>M3</v>
          </cell>
          <cell r="C225">
            <v>1</v>
          </cell>
          <cell r="D225">
            <v>478339.45249999996</v>
          </cell>
          <cell r="E225">
            <v>0</v>
          </cell>
        </row>
        <row r="226">
          <cell r="A226" t="str">
            <v>Conector para lamina colaborante</v>
          </cell>
          <cell r="B226" t="str">
            <v>UN</v>
          </cell>
          <cell r="C226">
            <v>1</v>
          </cell>
          <cell r="D226">
            <v>1000</v>
          </cell>
          <cell r="E226">
            <v>0</v>
          </cell>
        </row>
        <row r="227">
          <cell r="A227" t="str">
            <v>Conector para varilla cooper weld</v>
          </cell>
          <cell r="B227" t="str">
            <v>UN</v>
          </cell>
          <cell r="C227">
            <v>1</v>
          </cell>
          <cell r="D227">
            <v>5175</v>
          </cell>
          <cell r="E227">
            <v>0</v>
          </cell>
        </row>
        <row r="228">
          <cell r="A228" t="str">
            <v>Contador electrónico bifásico</v>
          </cell>
          <cell r="B228" t="str">
            <v>UN</v>
          </cell>
          <cell r="C228">
            <v>1</v>
          </cell>
          <cell r="D228">
            <v>375475</v>
          </cell>
          <cell r="E228">
            <v>0</v>
          </cell>
        </row>
        <row r="229">
          <cell r="A229" t="str">
            <v>Contador electrónico Trifásico</v>
          </cell>
          <cell r="B229" t="str">
            <v>UN</v>
          </cell>
          <cell r="C229">
            <v>1</v>
          </cell>
          <cell r="D229">
            <v>485414.99999999994</v>
          </cell>
          <cell r="E229">
            <v>0</v>
          </cell>
        </row>
        <row r="230">
          <cell r="A230" t="str">
            <v>Coraza PVC de 1/2"</v>
          </cell>
          <cell r="B230" t="str">
            <v>Ml</v>
          </cell>
          <cell r="C230">
            <v>1</v>
          </cell>
          <cell r="D230">
            <v>1533.1799999999998</v>
          </cell>
          <cell r="E230">
            <v>0</v>
          </cell>
        </row>
        <row r="231">
          <cell r="A231" t="str">
            <v>Cortacircuito de cañuela</v>
          </cell>
          <cell r="B231" t="str">
            <v>Un</v>
          </cell>
          <cell r="C231">
            <v>1</v>
          </cell>
          <cell r="D231">
            <v>188025</v>
          </cell>
          <cell r="E231">
            <v>0</v>
          </cell>
        </row>
        <row r="232">
          <cell r="A232" t="str">
            <v>Cortafrío</v>
          </cell>
          <cell r="B232" t="str">
            <v>Un</v>
          </cell>
          <cell r="C232">
            <v>1</v>
          </cell>
          <cell r="D232">
            <v>27772.499999999996</v>
          </cell>
          <cell r="E232">
            <v>0</v>
          </cell>
        </row>
        <row r="233">
          <cell r="A233" t="str">
            <v>Cruceta de 1.50</v>
          </cell>
          <cell r="B233" t="str">
            <v>Un</v>
          </cell>
          <cell r="C233">
            <v>1</v>
          </cell>
          <cell r="D233">
            <v>88435</v>
          </cell>
          <cell r="E233">
            <v>0</v>
          </cell>
        </row>
        <row r="234">
          <cell r="A234" t="str">
            <v>Curva conduit PVC 1"</v>
          </cell>
          <cell r="B234" t="str">
            <v>Un</v>
          </cell>
          <cell r="C234">
            <v>1</v>
          </cell>
          <cell r="D234">
            <v>1335.8399999999997</v>
          </cell>
          <cell r="E234">
            <v>0</v>
          </cell>
        </row>
        <row r="235">
          <cell r="A235" t="str">
            <v>Curva conduit PVC 1/2"</v>
          </cell>
          <cell r="B235" t="str">
            <v>Un</v>
          </cell>
          <cell r="C235">
            <v>1</v>
          </cell>
          <cell r="D235">
            <v>880.43999999999994</v>
          </cell>
          <cell r="E235">
            <v>0</v>
          </cell>
        </row>
        <row r="236">
          <cell r="A236" t="str">
            <v>Curva conduit PVC 1-1/2"</v>
          </cell>
          <cell r="B236" t="str">
            <v>Un</v>
          </cell>
          <cell r="C236">
            <v>1</v>
          </cell>
          <cell r="D236">
            <v>2921</v>
          </cell>
          <cell r="E236">
            <v>0</v>
          </cell>
        </row>
        <row r="237">
          <cell r="A237" t="str">
            <v>Curva conduit PVC 3/4"</v>
          </cell>
          <cell r="B237" t="str">
            <v>Un</v>
          </cell>
          <cell r="C237">
            <v>1</v>
          </cell>
          <cell r="D237">
            <v>925.98</v>
          </cell>
          <cell r="E237">
            <v>0</v>
          </cell>
        </row>
        <row r="238">
          <cell r="A238" t="str">
            <v>Curva galvanizada de 1 1/2"</v>
          </cell>
          <cell r="B238" t="str">
            <v>UN</v>
          </cell>
          <cell r="C238">
            <v>0</v>
          </cell>
          <cell r="D238">
            <v>15179.999999999998</v>
          </cell>
          <cell r="E238">
            <v>0</v>
          </cell>
        </row>
        <row r="239">
          <cell r="A239" t="str">
            <v>Curva galvanizada de 1 1/4"</v>
          </cell>
          <cell r="B239" t="str">
            <v>UN</v>
          </cell>
          <cell r="C239">
            <v>1</v>
          </cell>
          <cell r="D239">
            <v>11615</v>
          </cell>
          <cell r="E239">
            <v>0</v>
          </cell>
        </row>
        <row r="240">
          <cell r="A240" t="str">
            <v>Curva galvanizada de 1"</v>
          </cell>
          <cell r="B240" t="str">
            <v>UN</v>
          </cell>
          <cell r="C240">
            <v>1</v>
          </cell>
          <cell r="D240">
            <v>4485</v>
          </cell>
          <cell r="E240">
            <v>0</v>
          </cell>
        </row>
        <row r="241">
          <cell r="A241" t="str">
            <v>Derivación luminaria con empalme y cable encauchetado</v>
          </cell>
          <cell r="B241" t="str">
            <v>UN</v>
          </cell>
          <cell r="C241">
            <v>1</v>
          </cell>
          <cell r="D241">
            <v>45770</v>
          </cell>
          <cell r="E241">
            <v>0</v>
          </cell>
        </row>
        <row r="242">
          <cell r="A242" t="str">
            <v>Desagüe automatico lavamanos</v>
          </cell>
          <cell r="B242" t="str">
            <v>un</v>
          </cell>
          <cell r="C242">
            <v>1</v>
          </cell>
          <cell r="D242">
            <v>15984.999999999998</v>
          </cell>
          <cell r="E242">
            <v>0</v>
          </cell>
        </row>
        <row r="243">
          <cell r="A243" t="str">
            <v>Detergentes, ácidos</v>
          </cell>
          <cell r="B243" t="str">
            <v>GL</v>
          </cell>
          <cell r="C243">
            <v>1</v>
          </cell>
          <cell r="D243">
            <v>862.49999999999989</v>
          </cell>
          <cell r="E243">
            <v>0</v>
          </cell>
        </row>
        <row r="244">
          <cell r="A244" t="str">
            <v>Diagonal</v>
          </cell>
          <cell r="B244" t="str">
            <v>Un</v>
          </cell>
          <cell r="C244">
            <v>1</v>
          </cell>
          <cell r="D244">
            <v>70495</v>
          </cell>
          <cell r="E244">
            <v>0</v>
          </cell>
        </row>
        <row r="245">
          <cell r="A245" t="str">
            <v>Dilatador en acero inoxidable para vidrio templado</v>
          </cell>
          <cell r="B245" t="str">
            <v>Un</v>
          </cell>
          <cell r="C245">
            <v>1</v>
          </cell>
          <cell r="D245">
            <v>45230</v>
          </cell>
          <cell r="E245">
            <v>0</v>
          </cell>
        </row>
        <row r="246">
          <cell r="A246" t="str">
            <v>Disolvente Thinner</v>
          </cell>
          <cell r="B246" t="str">
            <v>GL</v>
          </cell>
          <cell r="C246">
            <v>1</v>
          </cell>
          <cell r="D246">
            <v>17871</v>
          </cell>
          <cell r="E246">
            <v>0</v>
          </cell>
        </row>
        <row r="247">
          <cell r="A247" t="str">
            <v>Divisor Ref ALN - 546</v>
          </cell>
          <cell r="B247" t="str">
            <v>ML</v>
          </cell>
          <cell r="C247">
            <v>1</v>
          </cell>
          <cell r="D247">
            <v>12155.499999999998</v>
          </cell>
          <cell r="E247" t="str">
            <v>alumiio</v>
          </cell>
        </row>
        <row r="248">
          <cell r="A248" t="str">
            <v>Domo acrílico</v>
          </cell>
          <cell r="B248" t="str">
            <v>Un</v>
          </cell>
          <cell r="C248">
            <v>1</v>
          </cell>
          <cell r="D248">
            <v>91885</v>
          </cell>
          <cell r="E248">
            <v>0</v>
          </cell>
        </row>
        <row r="249">
          <cell r="A249" t="str">
            <v xml:space="preserve">Ducha  sencilla incluye accesorios </v>
          </cell>
          <cell r="B249" t="str">
            <v>UN</v>
          </cell>
          <cell r="C249">
            <v>1</v>
          </cell>
          <cell r="D249">
            <v>28634.999999999996</v>
          </cell>
          <cell r="E249">
            <v>0</v>
          </cell>
        </row>
        <row r="250">
          <cell r="A250" t="str">
            <v>Durmiente abarco 4M</v>
          </cell>
          <cell r="B250" t="str">
            <v>ML</v>
          </cell>
          <cell r="C250">
            <v>1</v>
          </cell>
          <cell r="D250">
            <v>5502.75</v>
          </cell>
          <cell r="E250">
            <v>0</v>
          </cell>
        </row>
        <row r="251">
          <cell r="A251" t="str">
            <v>Durmiente ordinario 3 m</v>
          </cell>
          <cell r="B251" t="str">
            <v>ML</v>
          </cell>
          <cell r="C251">
            <v>1</v>
          </cell>
          <cell r="D251">
            <v>4024.9999999999995</v>
          </cell>
          <cell r="E251">
            <v>0</v>
          </cell>
        </row>
        <row r="252">
          <cell r="A252" t="str">
            <v>Emboquillador beige</v>
          </cell>
          <cell r="B252" t="str">
            <v>kg</v>
          </cell>
          <cell r="C252">
            <v>1</v>
          </cell>
          <cell r="D252">
            <v>1850</v>
          </cell>
          <cell r="E252" t="str">
            <v>aluminio</v>
          </cell>
        </row>
        <row r="253">
          <cell r="A253" t="str">
            <v>Emboquillador blanco</v>
          </cell>
          <cell r="B253" t="str">
            <v>kg</v>
          </cell>
          <cell r="C253">
            <v>1</v>
          </cell>
          <cell r="D253">
            <v>1850</v>
          </cell>
          <cell r="E253" t="str">
            <v>aluminio</v>
          </cell>
        </row>
        <row r="254">
          <cell r="A254" t="str">
            <v>Empaque Triangular Caucho</v>
          </cell>
          <cell r="B254" t="str">
            <v>ML</v>
          </cell>
          <cell r="C254">
            <v>1</v>
          </cell>
          <cell r="D254">
            <v>747.49999999999989</v>
          </cell>
          <cell r="E254" t="str">
            <v>aluminio</v>
          </cell>
        </row>
        <row r="255">
          <cell r="A255" t="str">
            <v>Encauchetado 3x14</v>
          </cell>
          <cell r="B255" t="str">
            <v>Ml</v>
          </cell>
          <cell r="C255">
            <v>1</v>
          </cell>
          <cell r="D255">
            <v>5034.7</v>
          </cell>
          <cell r="E255">
            <v>0</v>
          </cell>
        </row>
        <row r="256">
          <cell r="A256" t="str">
            <v>Enchape de mesón en madera Cedro</v>
          </cell>
          <cell r="B256" t="str">
            <v>M2</v>
          </cell>
          <cell r="C256">
            <v>1</v>
          </cell>
          <cell r="D256">
            <v>109249.99999999999</v>
          </cell>
          <cell r="E256">
            <v>0</v>
          </cell>
        </row>
        <row r="257">
          <cell r="A257" t="str">
            <v>Encofroil MET- Desmoldante Cast Off</v>
          </cell>
          <cell r="B257" t="str">
            <v>Kg</v>
          </cell>
          <cell r="C257">
            <v>1</v>
          </cell>
          <cell r="D257">
            <v>1319.1176470588234</v>
          </cell>
          <cell r="E257">
            <v>0</v>
          </cell>
        </row>
        <row r="258">
          <cell r="A258" t="str">
            <v>Escuadra metálica para anclaje</v>
          </cell>
          <cell r="B258" t="str">
            <v>UN</v>
          </cell>
          <cell r="C258">
            <v>1</v>
          </cell>
          <cell r="D258">
            <v>3449.9999999999995</v>
          </cell>
          <cell r="E258">
            <v>0</v>
          </cell>
        </row>
        <row r="259">
          <cell r="A259" t="str">
            <v>Esfumado 20,5 x 20,5</v>
          </cell>
          <cell r="B259" t="str">
            <v>M2</v>
          </cell>
          <cell r="C259">
            <v>1</v>
          </cell>
          <cell r="D259">
            <v>14259.999999999998</v>
          </cell>
          <cell r="E259">
            <v>0</v>
          </cell>
        </row>
        <row r="260">
          <cell r="A260" t="str">
            <v>Esmalte epoxico Epoxibler 2 componentes</v>
          </cell>
          <cell r="B260" t="str">
            <v>GL</v>
          </cell>
          <cell r="C260">
            <v>1</v>
          </cell>
          <cell r="D260">
            <v>206884.99999999997</v>
          </cell>
          <cell r="E260">
            <v>0</v>
          </cell>
        </row>
        <row r="261">
          <cell r="A261" t="str">
            <v>Esmalte mate supersintético</v>
          </cell>
          <cell r="B261" t="str">
            <v>GL</v>
          </cell>
          <cell r="C261">
            <v>1</v>
          </cell>
          <cell r="D261">
            <v>68167.399999999994</v>
          </cell>
          <cell r="E261">
            <v>0</v>
          </cell>
        </row>
        <row r="262">
          <cell r="A262" t="str">
            <v xml:space="preserve">Esmalte sintético </v>
          </cell>
          <cell r="B262" t="str">
            <v>GL</v>
          </cell>
          <cell r="C262">
            <v>1</v>
          </cell>
          <cell r="D262">
            <v>64284.999999999993</v>
          </cell>
          <cell r="E262">
            <v>0</v>
          </cell>
        </row>
        <row r="263">
          <cell r="A263" t="str">
            <v>Esmalte sintético Pintulux</v>
          </cell>
          <cell r="B263" t="str">
            <v>GL</v>
          </cell>
          <cell r="C263">
            <v>1</v>
          </cell>
          <cell r="D263">
            <v>63019.999999999993</v>
          </cell>
          <cell r="E263">
            <v>0</v>
          </cell>
        </row>
        <row r="264">
          <cell r="A264" t="str">
            <v>Esmalte sobre reja</v>
          </cell>
          <cell r="B264" t="str">
            <v>M2</v>
          </cell>
          <cell r="C264">
            <v>1</v>
          </cell>
          <cell r="D264">
            <v>2875</v>
          </cell>
          <cell r="E264">
            <v>0</v>
          </cell>
        </row>
        <row r="265">
          <cell r="A265" t="str">
            <v>Espárrago para anclaje</v>
          </cell>
          <cell r="B265" t="str">
            <v>Un</v>
          </cell>
          <cell r="C265">
            <v>1</v>
          </cell>
          <cell r="D265">
            <v>885.49999999999989</v>
          </cell>
          <cell r="E265">
            <v>0</v>
          </cell>
        </row>
        <row r="266">
          <cell r="A266" t="str">
            <v>Espejo biselado de 4 mm</v>
          </cell>
          <cell r="B266" t="str">
            <v>M2</v>
          </cell>
          <cell r="C266">
            <v>1</v>
          </cell>
          <cell r="D266">
            <v>45310</v>
          </cell>
          <cell r="E266">
            <v>0</v>
          </cell>
        </row>
        <row r="267">
          <cell r="A267" t="str">
            <v>Estaca madera para replanteo</v>
          </cell>
          <cell r="B267" t="str">
            <v>UN</v>
          </cell>
          <cell r="C267">
            <v>1</v>
          </cell>
          <cell r="D267">
            <v>500</v>
          </cell>
          <cell r="E267">
            <v>0</v>
          </cell>
        </row>
        <row r="268">
          <cell r="A268" t="str">
            <v xml:space="preserve">Estuco </v>
          </cell>
          <cell r="B268" t="str">
            <v>KG</v>
          </cell>
          <cell r="C268">
            <v>1</v>
          </cell>
          <cell r="D268">
            <v>1104</v>
          </cell>
          <cell r="E268">
            <v>0</v>
          </cell>
        </row>
        <row r="269">
          <cell r="A269" t="str">
            <v xml:space="preserve">Falleba </v>
          </cell>
          <cell r="B269" t="str">
            <v>UN</v>
          </cell>
          <cell r="C269">
            <v>1</v>
          </cell>
          <cell r="D269">
            <v>11385</v>
          </cell>
          <cell r="E269">
            <v>0</v>
          </cell>
        </row>
        <row r="270">
          <cell r="A270" t="str">
            <v>Falleba con portacandado</v>
          </cell>
          <cell r="B270" t="str">
            <v>UN</v>
          </cell>
          <cell r="C270">
            <v>1</v>
          </cell>
          <cell r="D270">
            <v>23000</v>
          </cell>
          <cell r="E270">
            <v>0</v>
          </cell>
        </row>
        <row r="271">
          <cell r="A271" t="str">
            <v>Flotador 3/4 plg - bronce, incluye accesorios</v>
          </cell>
          <cell r="B271" t="str">
            <v>UN</v>
          </cell>
          <cell r="C271">
            <v>1</v>
          </cell>
          <cell r="D271">
            <v>59230.749999999993</v>
          </cell>
          <cell r="E271">
            <v>0</v>
          </cell>
        </row>
        <row r="272">
          <cell r="A272" t="str">
            <v>Flotador mecánico 1" Incluye accesorios</v>
          </cell>
          <cell r="B272" t="str">
            <v>UN</v>
          </cell>
          <cell r="C272">
            <v>1</v>
          </cell>
          <cell r="D272">
            <v>112055.99999999999</v>
          </cell>
          <cell r="E272">
            <v>0</v>
          </cell>
        </row>
        <row r="273">
          <cell r="A273" t="str">
            <v>Fluorescente 2x32 bajo consumo</v>
          </cell>
          <cell r="B273" t="str">
            <v>Un</v>
          </cell>
          <cell r="C273">
            <v>1</v>
          </cell>
          <cell r="D273">
            <v>109928.49999999999</v>
          </cell>
          <cell r="E273">
            <v>0</v>
          </cell>
        </row>
        <row r="274">
          <cell r="A274" t="str">
            <v>Fotocelda para luminaria en poste</v>
          </cell>
          <cell r="B274" t="str">
            <v>UN</v>
          </cell>
          <cell r="C274">
            <v>1</v>
          </cell>
          <cell r="D274">
            <v>45770</v>
          </cell>
          <cell r="E274">
            <v>0</v>
          </cell>
        </row>
        <row r="275">
          <cell r="A275" t="str">
            <v xml:space="preserve">Gancho galvanizado con platina </v>
          </cell>
          <cell r="B275" t="str">
            <v>UN</v>
          </cell>
          <cell r="C275">
            <v>1</v>
          </cell>
          <cell r="D275">
            <v>13224.999999999998</v>
          </cell>
          <cell r="E275">
            <v>0</v>
          </cell>
        </row>
        <row r="276">
          <cell r="A276" t="str">
            <v>Gancho para canaleta 90 madera</v>
          </cell>
          <cell r="B276" t="str">
            <v>UN</v>
          </cell>
          <cell r="C276">
            <v>1</v>
          </cell>
          <cell r="D276">
            <v>1292.5999999999999</v>
          </cell>
          <cell r="E276">
            <v>0</v>
          </cell>
        </row>
        <row r="277">
          <cell r="A277" t="str">
            <v>Gancho teja eternit 150mm</v>
          </cell>
          <cell r="B277" t="str">
            <v>UN</v>
          </cell>
          <cell r="C277">
            <v>1</v>
          </cell>
          <cell r="D277">
            <v>500.24999999999994</v>
          </cell>
          <cell r="E277">
            <v>0</v>
          </cell>
        </row>
        <row r="278">
          <cell r="A278" t="str">
            <v>Gancho teja eternit 55mm</v>
          </cell>
          <cell r="B278" t="str">
            <v>UN</v>
          </cell>
          <cell r="C278">
            <v>1</v>
          </cell>
          <cell r="D278">
            <v>249.54999999999998</v>
          </cell>
          <cell r="E278">
            <v>0</v>
          </cell>
        </row>
        <row r="279">
          <cell r="A279" t="str">
            <v>Gancho Tensor GalvanizadoTipo comercial 5/16 x 4 1/4"</v>
          </cell>
          <cell r="B279" t="str">
            <v>UN</v>
          </cell>
          <cell r="C279">
            <v>1</v>
          </cell>
          <cell r="D279">
            <v>3219.9999999999995</v>
          </cell>
          <cell r="E279">
            <v>0</v>
          </cell>
        </row>
        <row r="280">
          <cell r="A280" t="str">
            <v>Gabinete contra incendios (Inluye extintor, hacha y manguera contra incendioas de 30 mts)</v>
          </cell>
          <cell r="B280" t="str">
            <v>UN</v>
          </cell>
          <cell r="C280">
            <v>1</v>
          </cell>
          <cell r="D280">
            <v>2500000</v>
          </cell>
          <cell r="E280">
            <v>0</v>
          </cell>
        </row>
        <row r="281">
          <cell r="A281" t="str">
            <v>Geotextil NT 1600</v>
          </cell>
          <cell r="B281" t="str">
            <v>M2</v>
          </cell>
          <cell r="C281">
            <v>1</v>
          </cell>
          <cell r="D281">
            <v>3679.9999999999995</v>
          </cell>
          <cell r="E281">
            <v>0</v>
          </cell>
        </row>
        <row r="282">
          <cell r="A282" t="str">
            <v>Geotextil Tejido 1700</v>
          </cell>
          <cell r="B282" t="str">
            <v>M2</v>
          </cell>
          <cell r="C282">
            <v>1</v>
          </cell>
          <cell r="D282">
            <v>4703.5</v>
          </cell>
          <cell r="E282">
            <v>0</v>
          </cell>
        </row>
        <row r="283">
          <cell r="A283" t="str">
            <v>Grafil 6 mm</v>
          </cell>
          <cell r="B283" t="str">
            <v>kg</v>
          </cell>
          <cell r="C283">
            <v>1</v>
          </cell>
          <cell r="D283">
            <v>3201.6</v>
          </cell>
          <cell r="E283">
            <v>0</v>
          </cell>
        </row>
        <row r="284">
          <cell r="A284" t="str">
            <v>Grafil 8 mm</v>
          </cell>
          <cell r="B284" t="str">
            <v>kg</v>
          </cell>
          <cell r="C284">
            <v>1</v>
          </cell>
          <cell r="D284">
            <v>3201.6</v>
          </cell>
          <cell r="E284">
            <v>0</v>
          </cell>
        </row>
        <row r="285">
          <cell r="A285" t="str">
            <v>Grama sintetica verde 800 fibrilada</v>
          </cell>
          <cell r="B285" t="str">
            <v>M2</v>
          </cell>
          <cell r="C285">
            <v>1</v>
          </cell>
          <cell r="D285">
            <v>120000</v>
          </cell>
          <cell r="E285">
            <v>0</v>
          </cell>
        </row>
        <row r="286">
          <cell r="A286" t="str">
            <v>Grama sintetica Blanca 800 fibrilada</v>
          </cell>
          <cell r="B286" t="str">
            <v>M2</v>
          </cell>
          <cell r="C286">
            <v>1</v>
          </cell>
          <cell r="D286">
            <v>120000</v>
          </cell>
          <cell r="E286">
            <v>0</v>
          </cell>
        </row>
        <row r="287">
          <cell r="A287" t="str">
            <v>Granito No.2</v>
          </cell>
          <cell r="B287" t="str">
            <v>Bulto</v>
          </cell>
          <cell r="C287">
            <v>1</v>
          </cell>
          <cell r="D287">
            <v>27484.999999999996</v>
          </cell>
          <cell r="E287">
            <v>0</v>
          </cell>
        </row>
        <row r="288">
          <cell r="A288" t="str">
            <v>Granito Pulido para mesones</v>
          </cell>
          <cell r="B288" t="str">
            <v>M2</v>
          </cell>
          <cell r="C288">
            <v>1</v>
          </cell>
          <cell r="D288">
            <v>38349.360500000003</v>
          </cell>
          <cell r="E288">
            <v>0</v>
          </cell>
        </row>
        <row r="289">
          <cell r="A289" t="str">
            <v>Gravilla de rio (viaje 5 m3)</v>
          </cell>
          <cell r="B289" t="str">
            <v>M3</v>
          </cell>
          <cell r="C289">
            <v>1</v>
          </cell>
          <cell r="D289">
            <v>47149.999999999993</v>
          </cell>
          <cell r="E289">
            <v>0</v>
          </cell>
        </row>
        <row r="290">
          <cell r="A290" t="str">
            <v>Gravilla mona Nº 2</v>
          </cell>
          <cell r="B290" t="str">
            <v>Bulto</v>
          </cell>
          <cell r="C290">
            <v>1</v>
          </cell>
          <cell r="D290">
            <v>27484.999999999996</v>
          </cell>
          <cell r="E290">
            <v>0</v>
          </cell>
        </row>
        <row r="291">
          <cell r="A291" t="str">
            <v>Griferia Lavaplatos sencilla metal cromo</v>
          </cell>
          <cell r="B291" t="str">
            <v>un</v>
          </cell>
          <cell r="C291">
            <v>1</v>
          </cell>
          <cell r="D291">
            <v>41285</v>
          </cell>
          <cell r="E291">
            <v>0</v>
          </cell>
        </row>
        <row r="292">
          <cell r="A292" t="str">
            <v>Grúa</v>
          </cell>
          <cell r="B292" t="str">
            <v>Día</v>
          </cell>
          <cell r="C292">
            <v>1</v>
          </cell>
          <cell r="D292">
            <v>402499.99999999994</v>
          </cell>
          <cell r="E292">
            <v>0</v>
          </cell>
        </row>
        <row r="293">
          <cell r="A293" t="str">
            <v>Guardaescoba granito  7 X 33</v>
          </cell>
          <cell r="B293" t="str">
            <v>Ml</v>
          </cell>
          <cell r="C293">
            <v>1</v>
          </cell>
          <cell r="D293">
            <v>10350</v>
          </cell>
          <cell r="E293">
            <v>0</v>
          </cell>
        </row>
        <row r="294">
          <cell r="A294" t="str">
            <v>Guardaescoba granito pulido media caña; tipo alfa</v>
          </cell>
          <cell r="B294" t="str">
            <v>Ml</v>
          </cell>
          <cell r="C294">
            <v>1</v>
          </cell>
          <cell r="D294">
            <v>40250</v>
          </cell>
          <cell r="E294">
            <v>0</v>
          </cell>
        </row>
        <row r="295">
          <cell r="A295" t="str">
            <v>Guaya 1/8"</v>
          </cell>
          <cell r="B295" t="str">
            <v>ML</v>
          </cell>
          <cell r="C295">
            <v>1</v>
          </cell>
          <cell r="D295">
            <v>1092.5</v>
          </cell>
          <cell r="E295">
            <v>0</v>
          </cell>
        </row>
        <row r="296">
          <cell r="A296" t="str">
            <v>Hebilla bandit 3/8"</v>
          </cell>
          <cell r="B296" t="str">
            <v>Un</v>
          </cell>
          <cell r="C296">
            <v>1</v>
          </cell>
          <cell r="D296">
            <v>1138.5</v>
          </cell>
          <cell r="E296">
            <v>0</v>
          </cell>
        </row>
        <row r="297">
          <cell r="A297" t="str">
            <v>Hidrosello Canal Amazonas</v>
          </cell>
          <cell r="B297" t="str">
            <v>UN</v>
          </cell>
          <cell r="C297">
            <v>1</v>
          </cell>
          <cell r="D297">
            <v>1578.9499999999998</v>
          </cell>
          <cell r="E297">
            <v>0</v>
          </cell>
        </row>
        <row r="298">
          <cell r="A298" t="str">
            <v>Hierro cuadrado 9 mm</v>
          </cell>
          <cell r="B298" t="str">
            <v>ML</v>
          </cell>
          <cell r="C298">
            <v>1</v>
          </cell>
          <cell r="D298">
            <v>1572.05</v>
          </cell>
          <cell r="E298">
            <v>0</v>
          </cell>
        </row>
        <row r="299">
          <cell r="A299" t="str">
            <v>Hoja puerta triplex 0,81</v>
          </cell>
          <cell r="B299" t="str">
            <v>UN</v>
          </cell>
          <cell r="C299">
            <v>1</v>
          </cell>
          <cell r="D299">
            <v>56579.999999999993</v>
          </cell>
          <cell r="E299">
            <v>0</v>
          </cell>
        </row>
        <row r="300">
          <cell r="A300" t="str">
            <v>Hoja puerta triplex 4mm.(2x1). Entamborada. Estructura ancho=0.10 m., espesor 4cm.</v>
          </cell>
          <cell r="B300" t="str">
            <v>UN</v>
          </cell>
          <cell r="C300">
            <v>1</v>
          </cell>
          <cell r="D300">
            <v>97749.999999999985</v>
          </cell>
          <cell r="E300">
            <v>0</v>
          </cell>
        </row>
        <row r="301">
          <cell r="A301" t="str">
            <v>Icopor</v>
          </cell>
          <cell r="B301" t="str">
            <v>M3</v>
          </cell>
          <cell r="C301">
            <v>1</v>
          </cell>
          <cell r="D301">
            <v>224249.99999999997</v>
          </cell>
          <cell r="E301">
            <v>0</v>
          </cell>
        </row>
        <row r="302">
          <cell r="A302" t="str">
            <v>Instalación Acometidad Sanitaria - Baños inc Mat.</v>
          </cell>
          <cell r="B302" t="str">
            <v>UN</v>
          </cell>
          <cell r="C302">
            <v>1</v>
          </cell>
          <cell r="D302">
            <v>172500</v>
          </cell>
          <cell r="E302">
            <v>0</v>
          </cell>
        </row>
        <row r="303">
          <cell r="A303" t="str">
            <v>Interruptor doble</v>
          </cell>
          <cell r="B303" t="str">
            <v>Un</v>
          </cell>
          <cell r="C303">
            <v>1</v>
          </cell>
          <cell r="D303">
            <v>10338.5</v>
          </cell>
          <cell r="E303">
            <v>0</v>
          </cell>
        </row>
        <row r="304">
          <cell r="A304" t="str">
            <v>Interruptor sencillo</v>
          </cell>
          <cell r="B304" t="str">
            <v>Un</v>
          </cell>
          <cell r="C304">
            <v>1</v>
          </cell>
          <cell r="D304">
            <v>8026.9999999999991</v>
          </cell>
          <cell r="E304">
            <v>0</v>
          </cell>
        </row>
        <row r="305">
          <cell r="A305" t="str">
            <v>Interruptor sencillo + tomacorriente con polo a tierra</v>
          </cell>
          <cell r="B305" t="str">
            <v>UN</v>
          </cell>
          <cell r="C305">
            <v>1</v>
          </cell>
          <cell r="D305">
            <v>11959.999999999998</v>
          </cell>
          <cell r="E305">
            <v>0</v>
          </cell>
        </row>
        <row r="306">
          <cell r="A306" t="str">
            <v>Interruptor triple</v>
          </cell>
          <cell r="B306" t="str">
            <v>Un</v>
          </cell>
          <cell r="C306">
            <v>1</v>
          </cell>
          <cell r="D306">
            <v>16824.5</v>
          </cell>
          <cell r="E306">
            <v>0</v>
          </cell>
        </row>
        <row r="307">
          <cell r="A307" t="str">
            <v>Juego conx. Tanque</v>
          </cell>
          <cell r="B307" t="str">
            <v>UN</v>
          </cell>
          <cell r="C307">
            <v>1</v>
          </cell>
          <cell r="D307">
            <v>11089.449999999999</v>
          </cell>
          <cell r="E307">
            <v>0</v>
          </cell>
        </row>
        <row r="308">
          <cell r="A308" t="str">
            <v>Ladrillo prensado Santa Fe</v>
          </cell>
          <cell r="B308" t="str">
            <v>UN</v>
          </cell>
          <cell r="C308">
            <v>1</v>
          </cell>
          <cell r="D308">
            <v>778.55</v>
          </cell>
          <cell r="E308">
            <v>0</v>
          </cell>
        </row>
        <row r="309">
          <cell r="A309" t="str">
            <v>Ladrillo rejilla</v>
          </cell>
          <cell r="B309" t="str">
            <v>UN</v>
          </cell>
          <cell r="C309">
            <v>1</v>
          </cell>
          <cell r="D309">
            <v>505.99999999999994</v>
          </cell>
          <cell r="E309">
            <v>0</v>
          </cell>
        </row>
        <row r="310">
          <cell r="A310" t="str">
            <v>Ladrillo tolete común</v>
          </cell>
          <cell r="B310" t="str">
            <v>UN</v>
          </cell>
          <cell r="C310">
            <v>1</v>
          </cell>
          <cell r="D310">
            <v>500</v>
          </cell>
          <cell r="E310">
            <v>0</v>
          </cell>
        </row>
        <row r="311">
          <cell r="A311" t="str">
            <v>Ladrillo tolete estructural, color según especificaciones arquitectónicas, propias del proyecto (visto 2 caras)</v>
          </cell>
          <cell r="B311" t="str">
            <v>UN</v>
          </cell>
          <cell r="C311">
            <v>1</v>
          </cell>
          <cell r="D311">
            <v>557.75</v>
          </cell>
          <cell r="E311">
            <v>0</v>
          </cell>
        </row>
        <row r="312">
          <cell r="A312" t="str">
            <v>Ladrillo tolete recocido</v>
          </cell>
          <cell r="B312" t="str">
            <v>UN</v>
          </cell>
          <cell r="C312">
            <v>1</v>
          </cell>
          <cell r="D312">
            <v>408.24999999999994</v>
          </cell>
          <cell r="E312">
            <v>0</v>
          </cell>
        </row>
        <row r="313">
          <cell r="A313" t="str">
            <v>Lamina Colaborante 2" Cal. 18 - M2</v>
          </cell>
          <cell r="B313" t="str">
            <v>M2</v>
          </cell>
          <cell r="C313">
            <v>1</v>
          </cell>
          <cell r="D313">
            <v>23876</v>
          </cell>
          <cell r="E313">
            <v>0</v>
          </cell>
        </row>
        <row r="314">
          <cell r="A314" t="str">
            <v>Lamina Cold-Rolled Cal. 18 - M2</v>
          </cell>
          <cell r="B314" t="str">
            <v>M2</v>
          </cell>
          <cell r="C314">
            <v>1</v>
          </cell>
          <cell r="D314">
            <v>34230.899999999994</v>
          </cell>
          <cell r="E314">
            <v>0</v>
          </cell>
        </row>
        <row r="315">
          <cell r="A315" t="str">
            <v>Lamina Cold-Rolled Cal. 20</v>
          </cell>
          <cell r="B315" t="str">
            <v>M2</v>
          </cell>
          <cell r="C315">
            <v>1</v>
          </cell>
          <cell r="D315">
            <v>19550</v>
          </cell>
          <cell r="E315">
            <v>0</v>
          </cell>
        </row>
        <row r="316">
          <cell r="A316" t="str">
            <v>Lamina Cold-Rolled Cal.18  1,2 x 2,4 m</v>
          </cell>
          <cell r="B316" t="str">
            <v>UN</v>
          </cell>
          <cell r="C316">
            <v>1</v>
          </cell>
          <cell r="D316">
            <v>98582.599999999991</v>
          </cell>
          <cell r="E316">
            <v>0</v>
          </cell>
        </row>
        <row r="317">
          <cell r="A317" t="str">
            <v>Lámina galvanizada Cal 18</v>
          </cell>
          <cell r="B317" t="str">
            <v>M2</v>
          </cell>
          <cell r="C317">
            <v>1</v>
          </cell>
          <cell r="D317">
            <v>27695.449999999997</v>
          </cell>
          <cell r="E317">
            <v>0</v>
          </cell>
        </row>
        <row r="318">
          <cell r="A318" t="str">
            <v>Lamina galvanizada cal.20</v>
          </cell>
          <cell r="B318" t="str">
            <v>UN</v>
          </cell>
          <cell r="C318">
            <v>1</v>
          </cell>
          <cell r="D318">
            <v>17853.75</v>
          </cell>
          <cell r="E318">
            <v>0</v>
          </cell>
        </row>
        <row r="319">
          <cell r="A319" t="str">
            <v>Lamina policarbonato alveolar de 6mm</v>
          </cell>
          <cell r="B319" t="str">
            <v>UN</v>
          </cell>
          <cell r="C319">
            <v>1</v>
          </cell>
          <cell r="D319">
            <v>750000</v>
          </cell>
          <cell r="E319">
            <v>0</v>
          </cell>
        </row>
        <row r="320">
          <cell r="A320" t="str">
            <v>Lámina lisa Aluminio e=3mm</v>
          </cell>
          <cell r="B320" t="str">
            <v>M2</v>
          </cell>
          <cell r="C320">
            <v>1</v>
          </cell>
          <cell r="D320">
            <v>106333.59999999999</v>
          </cell>
          <cell r="E320">
            <v>0</v>
          </cell>
        </row>
        <row r="321">
          <cell r="A321" t="str">
            <v>Lámpara fluorescente 2 x 32 - T 8</v>
          </cell>
          <cell r="B321" t="str">
            <v>UN</v>
          </cell>
          <cell r="C321">
            <v>1</v>
          </cell>
          <cell r="D321">
            <v>60000</v>
          </cell>
          <cell r="E321">
            <v>0</v>
          </cell>
        </row>
        <row r="322">
          <cell r="A322" t="str">
            <v xml:space="preserve">Lámpara Fluorescente 2 x 48" </v>
          </cell>
          <cell r="B322" t="str">
            <v>UN</v>
          </cell>
          <cell r="C322">
            <v>1</v>
          </cell>
          <cell r="D322">
            <v>95334.999999999985</v>
          </cell>
          <cell r="E322">
            <v>0</v>
          </cell>
        </row>
        <row r="323">
          <cell r="A323" t="str">
            <v xml:space="preserve">Lámpara TIPO LED" </v>
          </cell>
          <cell r="B323" t="str">
            <v>UN</v>
          </cell>
          <cell r="C323">
            <v>1</v>
          </cell>
          <cell r="D323">
            <v>75000</v>
          </cell>
          <cell r="E323">
            <v>0</v>
          </cell>
        </row>
        <row r="324">
          <cell r="A324" t="str">
            <v>Lavamanos  de colgar blanco</v>
          </cell>
          <cell r="B324" t="str">
            <v>UN</v>
          </cell>
          <cell r="C324">
            <v>1</v>
          </cell>
          <cell r="D324">
            <v>80845</v>
          </cell>
          <cell r="E324">
            <v>0</v>
          </cell>
        </row>
        <row r="325">
          <cell r="A325" t="str">
            <v>Lavamanos de sobreponer blanco</v>
          </cell>
          <cell r="B325" t="str">
            <v>UN</v>
          </cell>
          <cell r="C325">
            <v>1</v>
          </cell>
          <cell r="D325">
            <v>124314.99999999999</v>
          </cell>
          <cell r="E325">
            <v>0</v>
          </cell>
        </row>
        <row r="326">
          <cell r="A326" t="str">
            <v>Lavaplatos de empotrar acero inoxidable 35x50</v>
          </cell>
          <cell r="B326" t="str">
            <v>UN</v>
          </cell>
          <cell r="C326">
            <v>1</v>
          </cell>
          <cell r="D326">
            <v>52784.999999999993</v>
          </cell>
          <cell r="E326">
            <v>0</v>
          </cell>
        </row>
        <row r="327">
          <cell r="A327" t="str">
            <v>Limpiador PVC 1/8</v>
          </cell>
          <cell r="B327" t="str">
            <v>Gl</v>
          </cell>
          <cell r="C327">
            <v>1</v>
          </cell>
          <cell r="D327">
            <v>18216</v>
          </cell>
          <cell r="E327">
            <v>0</v>
          </cell>
        </row>
        <row r="328">
          <cell r="A328" t="str">
            <v>Llave individual para lavamanos</v>
          </cell>
          <cell r="B328" t="str">
            <v>un</v>
          </cell>
          <cell r="C328">
            <v>1</v>
          </cell>
          <cell r="D328">
            <v>13684.999999999998</v>
          </cell>
          <cell r="E328">
            <v>0</v>
          </cell>
        </row>
        <row r="329">
          <cell r="A329" t="str">
            <v>Llave terminal 1/2" - cromada , incluye adaptadores</v>
          </cell>
          <cell r="B329" t="str">
            <v>UN</v>
          </cell>
          <cell r="C329">
            <v>1</v>
          </cell>
          <cell r="D329">
            <v>17250</v>
          </cell>
          <cell r="E329">
            <v>0</v>
          </cell>
        </row>
        <row r="330">
          <cell r="A330" t="str">
            <v>Lona Verde</v>
          </cell>
          <cell r="B330" t="str">
            <v>ML</v>
          </cell>
          <cell r="C330">
            <v>1</v>
          </cell>
          <cell r="D330">
            <v>2185</v>
          </cell>
          <cell r="E330">
            <v>0</v>
          </cell>
        </row>
        <row r="331">
          <cell r="A331" t="str">
            <v>Lubricante de silicona Canal y Bajante Amazonas</v>
          </cell>
          <cell r="B331" t="str">
            <v>UN</v>
          </cell>
          <cell r="C331">
            <v>1</v>
          </cell>
          <cell r="D331">
            <v>2300</v>
          </cell>
          <cell r="E331">
            <v>0</v>
          </cell>
        </row>
        <row r="332">
          <cell r="A332" t="str">
            <v>Luminaria de sodio cerrada 125W 208W</v>
          </cell>
          <cell r="B332" t="str">
            <v>UN</v>
          </cell>
          <cell r="C332">
            <v>1</v>
          </cell>
          <cell r="D332">
            <v>358800</v>
          </cell>
          <cell r="E332">
            <v>0</v>
          </cell>
        </row>
        <row r="333">
          <cell r="A333" t="str">
            <v>Luminaria de sodio cerrada 70W 208W</v>
          </cell>
          <cell r="B333" t="str">
            <v>UN</v>
          </cell>
          <cell r="C333">
            <v>1</v>
          </cell>
          <cell r="D333">
            <v>83835</v>
          </cell>
          <cell r="E333">
            <v>0</v>
          </cell>
        </row>
        <row r="334">
          <cell r="A334" t="str">
            <v>Luminaria tipo LED 150W</v>
          </cell>
          <cell r="B334" t="str">
            <v>UN</v>
          </cell>
          <cell r="C334">
            <v>1</v>
          </cell>
          <cell r="D334">
            <v>180000</v>
          </cell>
          <cell r="E334">
            <v>0</v>
          </cell>
        </row>
        <row r="335">
          <cell r="A335" t="str">
            <v>Malla con vena</v>
          </cell>
          <cell r="B335" t="str">
            <v>M2</v>
          </cell>
          <cell r="C335">
            <v>1</v>
          </cell>
          <cell r="D335">
            <v>250000</v>
          </cell>
          <cell r="E335">
            <v>0</v>
          </cell>
        </row>
        <row r="336">
          <cell r="A336" t="str">
            <v>Malla electrosoldada D 4 x 4 mm y Separación 15 x 25 cm</v>
          </cell>
          <cell r="B336" t="str">
            <v>KG</v>
          </cell>
          <cell r="C336">
            <v>1</v>
          </cell>
          <cell r="D336">
            <v>2550</v>
          </cell>
          <cell r="E336">
            <v>0</v>
          </cell>
        </row>
        <row r="337">
          <cell r="A337" t="str">
            <v>Malla Eslabonada galvanizada Cal 12 huecos de 1/12 x  1/2 plg</v>
          </cell>
          <cell r="B337" t="str">
            <v>M2</v>
          </cell>
          <cell r="C337">
            <v>1</v>
          </cell>
          <cell r="D337">
            <v>31739.999999999996</v>
          </cell>
          <cell r="E337">
            <v>0</v>
          </cell>
        </row>
        <row r="338">
          <cell r="A338" t="str">
            <v>Malla para gaviones</v>
          </cell>
          <cell r="B338" t="str">
            <v>M2</v>
          </cell>
          <cell r="C338">
            <v>1</v>
          </cell>
          <cell r="D338">
            <v>25299.999999999996</v>
          </cell>
          <cell r="E338">
            <v>0</v>
          </cell>
        </row>
        <row r="339">
          <cell r="A339" t="str">
            <v>Malla tipo gallinero</v>
          </cell>
          <cell r="B339" t="str">
            <v>M2</v>
          </cell>
          <cell r="C339">
            <v>1</v>
          </cell>
          <cell r="D339">
            <v>1520.3</v>
          </cell>
          <cell r="E339">
            <v>0</v>
          </cell>
        </row>
        <row r="340">
          <cell r="A340" t="str">
            <v xml:space="preserve">Mallas electrosoldadas </v>
          </cell>
          <cell r="B340" t="str">
            <v>KG</v>
          </cell>
          <cell r="C340">
            <v>1</v>
          </cell>
          <cell r="D340">
            <v>3622.4999999999995</v>
          </cell>
          <cell r="E340">
            <v>0</v>
          </cell>
        </row>
        <row r="341">
          <cell r="A341" t="str">
            <v>Manija</v>
          </cell>
          <cell r="B341" t="str">
            <v>UN</v>
          </cell>
          <cell r="C341">
            <v>1</v>
          </cell>
          <cell r="D341">
            <v>14374.999999999998</v>
          </cell>
          <cell r="E341">
            <v>0</v>
          </cell>
        </row>
        <row r="342">
          <cell r="A342" t="str">
            <v xml:space="preserve">Manija para ventana de aluminio </v>
          </cell>
          <cell r="B342" t="str">
            <v>UN</v>
          </cell>
          <cell r="C342">
            <v>1</v>
          </cell>
          <cell r="D342">
            <v>5175</v>
          </cell>
          <cell r="E342">
            <v>0</v>
          </cell>
        </row>
        <row r="343">
          <cell r="A343" t="str">
            <v>Maniobra de corte</v>
          </cell>
          <cell r="B343" t="str">
            <v>Gl</v>
          </cell>
          <cell r="C343">
            <v>1</v>
          </cell>
          <cell r="D343">
            <v>575000</v>
          </cell>
          <cell r="E343">
            <v>0</v>
          </cell>
        </row>
        <row r="344">
          <cell r="A344" t="str">
            <v>Manto Asfaltico con foil de aluminio</v>
          </cell>
          <cell r="B344" t="str">
            <v>M2</v>
          </cell>
          <cell r="C344">
            <v>1</v>
          </cell>
          <cell r="D344">
            <v>20355</v>
          </cell>
          <cell r="E344">
            <v>0</v>
          </cell>
        </row>
        <row r="345">
          <cell r="A345" t="str">
            <v>Marco para caja doble</v>
          </cell>
          <cell r="B345" t="str">
            <v>Un</v>
          </cell>
          <cell r="C345">
            <v>1</v>
          </cell>
          <cell r="D345">
            <v>141228.04999999999</v>
          </cell>
          <cell r="E345">
            <v>0</v>
          </cell>
        </row>
        <row r="346">
          <cell r="A346" t="str">
            <v>Marco para caja sencilla</v>
          </cell>
          <cell r="B346" t="str">
            <v>Un</v>
          </cell>
          <cell r="C346">
            <v>1</v>
          </cell>
          <cell r="D346">
            <v>101944.04999999999</v>
          </cell>
          <cell r="E346">
            <v>0</v>
          </cell>
        </row>
        <row r="347">
          <cell r="A347" t="str">
            <v>Marco puerta de seguridad Cal.18</v>
          </cell>
          <cell r="B347" t="str">
            <v>ML</v>
          </cell>
          <cell r="C347">
            <v>1</v>
          </cell>
          <cell r="D347">
            <v>13799.999999999998</v>
          </cell>
          <cell r="E347">
            <v>0</v>
          </cell>
        </row>
        <row r="348">
          <cell r="A348" t="str">
            <v>Marco puerta lámina 1.00. Lám.Cal.18</v>
          </cell>
          <cell r="B348" t="str">
            <v>UN</v>
          </cell>
          <cell r="C348">
            <v>1</v>
          </cell>
          <cell r="D348">
            <v>63249.999999999993</v>
          </cell>
          <cell r="E348">
            <v>0</v>
          </cell>
        </row>
        <row r="349">
          <cell r="A349" t="str">
            <v>Marco puerta lámina Cold rolled Cal 18</v>
          </cell>
          <cell r="B349" t="str">
            <v>ML</v>
          </cell>
          <cell r="C349">
            <v>1</v>
          </cell>
          <cell r="D349">
            <v>21544.881999999998</v>
          </cell>
          <cell r="E349">
            <v>0</v>
          </cell>
        </row>
        <row r="350">
          <cell r="A350" t="str">
            <v>Marco ventana</v>
          </cell>
          <cell r="B350" t="str">
            <v>Ml</v>
          </cell>
          <cell r="C350">
            <v>1</v>
          </cell>
          <cell r="D350">
            <v>3009.5499999999997</v>
          </cell>
          <cell r="E350">
            <v>0</v>
          </cell>
        </row>
        <row r="351">
          <cell r="A351" t="str">
            <v>Marco y tapa para caja de inspección de  0,30 x 0,30 mts</v>
          </cell>
          <cell r="B351" t="str">
            <v>UN</v>
          </cell>
          <cell r="C351">
            <v>1</v>
          </cell>
          <cell r="D351">
            <v>57499.999999999993</v>
          </cell>
          <cell r="E351">
            <v>0</v>
          </cell>
        </row>
        <row r="352">
          <cell r="A352" t="str">
            <v>Marco y tapa para cámara de inspección CS274</v>
          </cell>
          <cell r="B352" t="str">
            <v>UN</v>
          </cell>
          <cell r="C352">
            <v>1</v>
          </cell>
          <cell r="D352">
            <v>144900</v>
          </cell>
          <cell r="E352">
            <v>0</v>
          </cell>
        </row>
        <row r="353">
          <cell r="A353" t="str">
            <v>Marco y tapa para cámara de inspección CS275</v>
          </cell>
          <cell r="B353" t="str">
            <v>UN</v>
          </cell>
          <cell r="C353">
            <v>1</v>
          </cell>
          <cell r="D353">
            <v>161000</v>
          </cell>
          <cell r="E353">
            <v>0</v>
          </cell>
        </row>
        <row r="354">
          <cell r="A354" t="str">
            <v>Marmolina</v>
          </cell>
          <cell r="B354" t="str">
            <v>Bulto</v>
          </cell>
          <cell r="C354">
            <v>1</v>
          </cell>
          <cell r="D354">
            <v>8625</v>
          </cell>
          <cell r="E354">
            <v>0</v>
          </cell>
        </row>
        <row r="355">
          <cell r="A355" t="str">
            <v>Medidor de agua 1/2"</v>
          </cell>
          <cell r="B355" t="str">
            <v>UN</v>
          </cell>
          <cell r="C355">
            <v>1</v>
          </cell>
          <cell r="D355">
            <v>97749.999999999985</v>
          </cell>
          <cell r="E355">
            <v>0</v>
          </cell>
        </row>
        <row r="356">
          <cell r="A356" t="str">
            <v>Medidor de luz Trifásico</v>
          </cell>
          <cell r="B356" t="str">
            <v>UN</v>
          </cell>
          <cell r="C356">
            <v>1</v>
          </cell>
          <cell r="D356">
            <v>258749.99999999997</v>
          </cell>
          <cell r="E356">
            <v>0</v>
          </cell>
        </row>
        <row r="357">
          <cell r="A357" t="str">
            <v>Mesón acero inoxidable Cal.16. Dim.(0.60 x 0.85).</v>
          </cell>
          <cell r="B357" t="str">
            <v>UN</v>
          </cell>
          <cell r="C357">
            <v>1</v>
          </cell>
          <cell r="D357">
            <v>165600</v>
          </cell>
          <cell r="E357">
            <v>0</v>
          </cell>
        </row>
        <row r="358">
          <cell r="A358" t="str">
            <v>Mesón acero inoxidable Cal.16. Dim.(0.76 x 1.02).</v>
          </cell>
          <cell r="B358" t="str">
            <v>UN</v>
          </cell>
          <cell r="C358">
            <v>1</v>
          </cell>
          <cell r="D358">
            <v>193199.99999999997</v>
          </cell>
          <cell r="E358">
            <v>0</v>
          </cell>
        </row>
        <row r="359">
          <cell r="A359" t="str">
            <v>Mesón acero inoxidable Cal.16. Dim.(0.90 x 2.95).</v>
          </cell>
          <cell r="B359" t="str">
            <v>UN</v>
          </cell>
          <cell r="C359">
            <v>1</v>
          </cell>
          <cell r="D359">
            <v>919999.99999999988</v>
          </cell>
          <cell r="E359">
            <v>0</v>
          </cell>
        </row>
        <row r="360">
          <cell r="A360" t="str">
            <v>Mesón acero inoxidable Cal.16. Dim.(1.30 x 4.15).</v>
          </cell>
          <cell r="B360" t="str">
            <v>UN</v>
          </cell>
          <cell r="C360">
            <v>1</v>
          </cell>
          <cell r="D360">
            <v>1724999.9999999998</v>
          </cell>
          <cell r="E360">
            <v>0</v>
          </cell>
        </row>
        <row r="361">
          <cell r="A361" t="str">
            <v>Mortero 1:3</v>
          </cell>
          <cell r="B361" t="str">
            <v>M3</v>
          </cell>
          <cell r="C361">
            <v>1</v>
          </cell>
          <cell r="D361">
            <v>459551.39649999997</v>
          </cell>
          <cell r="E361">
            <v>0</v>
          </cell>
        </row>
        <row r="362">
          <cell r="A362" t="str">
            <v>Mortero 1:3 impermeabilizado</v>
          </cell>
          <cell r="B362" t="str">
            <v>M3</v>
          </cell>
          <cell r="C362">
            <v>1</v>
          </cell>
          <cell r="D362">
            <v>539010.6925</v>
          </cell>
          <cell r="E362">
            <v>0</v>
          </cell>
        </row>
        <row r="363">
          <cell r="A363" t="str">
            <v>Mortero 1:4</v>
          </cell>
          <cell r="B363" t="str">
            <v>M3</v>
          </cell>
          <cell r="C363">
            <v>1</v>
          </cell>
          <cell r="D363">
            <v>400125.7905</v>
          </cell>
          <cell r="E363">
            <v>0</v>
          </cell>
        </row>
        <row r="364">
          <cell r="A364" t="str">
            <v>Mortero 1:4 impermeabilizado</v>
          </cell>
          <cell r="B364" t="str">
            <v>M3</v>
          </cell>
          <cell r="C364">
            <v>1</v>
          </cell>
          <cell r="D364">
            <v>479585.08649999998</v>
          </cell>
          <cell r="E364">
            <v>0</v>
          </cell>
        </row>
        <row r="365">
          <cell r="A365" t="str">
            <v>Mortero 1:5</v>
          </cell>
          <cell r="B365" t="str">
            <v>M3</v>
          </cell>
          <cell r="C365">
            <v>1</v>
          </cell>
          <cell r="D365">
            <v>356915.51799999998</v>
          </cell>
          <cell r="E365">
            <v>0</v>
          </cell>
        </row>
        <row r="366">
          <cell r="A366" t="str">
            <v>Mortero 1:7</v>
          </cell>
          <cell r="B366" t="str">
            <v>M3</v>
          </cell>
          <cell r="C366">
            <v>1</v>
          </cell>
          <cell r="D366">
            <v>304682.42599999998</v>
          </cell>
          <cell r="E366">
            <v>0</v>
          </cell>
        </row>
        <row r="367">
          <cell r="A367" t="str">
            <v>Mortero de pega 1:4 e=1,5 cm</v>
          </cell>
          <cell r="B367" t="str">
            <v>M3</v>
          </cell>
          <cell r="C367">
            <v>1</v>
          </cell>
          <cell r="D367">
            <v>400125.7905</v>
          </cell>
          <cell r="E367">
            <v>0</v>
          </cell>
        </row>
        <row r="368">
          <cell r="A368" t="str">
            <v xml:space="preserve">Mortero de relleno 1:4 </v>
          </cell>
          <cell r="B368" t="str">
            <v>M3</v>
          </cell>
          <cell r="C368">
            <v>1</v>
          </cell>
          <cell r="D368">
            <v>400125.7905</v>
          </cell>
          <cell r="E368">
            <v>0</v>
          </cell>
        </row>
        <row r="369">
          <cell r="A369" t="str">
            <v>Multiamperímetro</v>
          </cell>
          <cell r="B369" t="str">
            <v>Un</v>
          </cell>
          <cell r="C369">
            <v>1</v>
          </cell>
          <cell r="D369">
            <v>486018.74999999994</v>
          </cell>
          <cell r="E369">
            <v>0</v>
          </cell>
        </row>
        <row r="370">
          <cell r="A370" t="str">
            <v>Niple H.G. 1/2 " x 0,10 m</v>
          </cell>
          <cell r="B370" t="str">
            <v>UN</v>
          </cell>
          <cell r="C370">
            <v>1</v>
          </cell>
          <cell r="D370">
            <v>2415</v>
          </cell>
          <cell r="E370">
            <v>0</v>
          </cell>
        </row>
        <row r="371">
          <cell r="A371" t="str">
            <v>Niple H.G. 1/2 " x 0,20 m</v>
          </cell>
          <cell r="B371" t="str">
            <v>UN</v>
          </cell>
          <cell r="C371">
            <v>1</v>
          </cell>
          <cell r="D371">
            <v>2875</v>
          </cell>
          <cell r="E371">
            <v>0</v>
          </cell>
        </row>
        <row r="372">
          <cell r="A372" t="str">
            <v>Omega sistema Dry Wall</v>
          </cell>
          <cell r="B372" t="str">
            <v>ML</v>
          </cell>
          <cell r="C372">
            <v>1</v>
          </cell>
          <cell r="D372">
            <v>2916.67</v>
          </cell>
          <cell r="E372">
            <v>0</v>
          </cell>
        </row>
        <row r="373">
          <cell r="A373" t="str">
            <v>Orinal Mediano  blanco primera calidad,   incluye griferia tradicional cromo  tipo grival  o similar y accesorios</v>
          </cell>
          <cell r="B373" t="str">
            <v>UN</v>
          </cell>
          <cell r="C373">
            <v>1</v>
          </cell>
          <cell r="D373">
            <v>277495</v>
          </cell>
          <cell r="E373">
            <v>0</v>
          </cell>
        </row>
        <row r="374">
          <cell r="A374" t="str">
            <v>Pabmeril pliego</v>
          </cell>
          <cell r="B374" t="str">
            <v>UN</v>
          </cell>
          <cell r="C374">
            <v>1</v>
          </cell>
          <cell r="D374">
            <v>1799.52</v>
          </cell>
          <cell r="E374">
            <v>0</v>
          </cell>
        </row>
        <row r="375">
          <cell r="A375" t="str">
            <v>Panel Yeso</v>
          </cell>
          <cell r="B375" t="str">
            <v>M2</v>
          </cell>
          <cell r="C375">
            <v>1</v>
          </cell>
          <cell r="D375">
            <v>7638</v>
          </cell>
          <cell r="E375">
            <v>0</v>
          </cell>
        </row>
        <row r="376">
          <cell r="A376" t="str">
            <v>Paral de Madera 3m</v>
          </cell>
          <cell r="B376" t="str">
            <v>ML</v>
          </cell>
          <cell r="C376">
            <v>1</v>
          </cell>
          <cell r="D376">
            <v>2415</v>
          </cell>
          <cell r="E376">
            <v>0</v>
          </cell>
        </row>
        <row r="377">
          <cell r="A377" t="str">
            <v>Paral en tubo metalico seccion cuadra de 1 1/2" cal. 18</v>
          </cell>
          <cell r="B377" t="str">
            <v>Ml</v>
          </cell>
          <cell r="C377">
            <v>1</v>
          </cell>
          <cell r="D377">
            <v>6285.9</v>
          </cell>
          <cell r="E377">
            <v>0</v>
          </cell>
        </row>
        <row r="378">
          <cell r="A378" t="str">
            <v>Pararayos</v>
          </cell>
          <cell r="B378" t="str">
            <v>Un</v>
          </cell>
          <cell r="C378">
            <v>1</v>
          </cell>
          <cell r="D378">
            <v>155480</v>
          </cell>
          <cell r="E378">
            <v>0</v>
          </cell>
        </row>
        <row r="379">
          <cell r="A379" t="str">
            <v>Pasador para division de baño</v>
          </cell>
          <cell r="B379" t="str">
            <v>Un</v>
          </cell>
          <cell r="C379">
            <v>1</v>
          </cell>
          <cell r="D379">
            <v>4500</v>
          </cell>
          <cell r="E379">
            <v>0</v>
          </cell>
        </row>
        <row r="380">
          <cell r="A380" t="str">
            <v>Pegacor blanco</v>
          </cell>
          <cell r="B380" t="str">
            <v>KG</v>
          </cell>
          <cell r="C380">
            <v>1</v>
          </cell>
          <cell r="D380">
            <v>1288</v>
          </cell>
          <cell r="E380">
            <v>0</v>
          </cell>
        </row>
        <row r="381">
          <cell r="A381" t="str">
            <v xml:space="preserve">Peinazo </v>
          </cell>
          <cell r="B381" t="str">
            <v>Ml</v>
          </cell>
          <cell r="C381">
            <v>1</v>
          </cell>
          <cell r="D381">
            <v>6285.9</v>
          </cell>
          <cell r="E381">
            <v>0</v>
          </cell>
        </row>
        <row r="382">
          <cell r="A382" t="str">
            <v>Percha de 2 puestos BT</v>
          </cell>
          <cell r="B382" t="str">
            <v>Un</v>
          </cell>
          <cell r="C382">
            <v>1</v>
          </cell>
          <cell r="D382">
            <v>37145</v>
          </cell>
          <cell r="E382">
            <v>0</v>
          </cell>
        </row>
        <row r="383">
          <cell r="A383" t="str">
            <v>Percha de 3 puestos BT</v>
          </cell>
          <cell r="B383" t="str">
            <v>Un</v>
          </cell>
          <cell r="C383">
            <v>1</v>
          </cell>
          <cell r="D383">
            <v>40963</v>
          </cell>
          <cell r="E383">
            <v>0</v>
          </cell>
        </row>
        <row r="384">
          <cell r="A384" t="str">
            <v>Percha de 4 puestos BT</v>
          </cell>
          <cell r="B384" t="str">
            <v>Un</v>
          </cell>
          <cell r="C384">
            <v>1</v>
          </cell>
          <cell r="D384">
            <v>45540</v>
          </cell>
          <cell r="E384">
            <v>0</v>
          </cell>
        </row>
        <row r="385">
          <cell r="A385" t="str">
            <v>Percha galvanizada de 1 puesto</v>
          </cell>
          <cell r="B385" t="str">
            <v>UN</v>
          </cell>
          <cell r="C385">
            <v>1</v>
          </cell>
          <cell r="D385">
            <v>7474.9999999999991</v>
          </cell>
          <cell r="E385">
            <v>0</v>
          </cell>
        </row>
        <row r="386">
          <cell r="A386" t="str">
            <v>Perfil ALN 1101</v>
          </cell>
          <cell r="B386" t="str">
            <v>ML</v>
          </cell>
          <cell r="C386">
            <v>1</v>
          </cell>
          <cell r="D386">
            <v>7091.6666666666661</v>
          </cell>
          <cell r="E386">
            <v>0</v>
          </cell>
        </row>
        <row r="387">
          <cell r="A387" t="str">
            <v>Perfil ALN 1102</v>
          </cell>
          <cell r="B387" t="str">
            <v>ML</v>
          </cell>
          <cell r="C387">
            <v>1</v>
          </cell>
          <cell r="D387">
            <v>4408.333333333333</v>
          </cell>
          <cell r="E387">
            <v>0</v>
          </cell>
        </row>
        <row r="388">
          <cell r="A388" t="str">
            <v>Perfil ALN 167</v>
          </cell>
          <cell r="B388" t="str">
            <v>ML</v>
          </cell>
          <cell r="C388">
            <v>1</v>
          </cell>
          <cell r="D388">
            <v>6133.3333333333321</v>
          </cell>
          <cell r="E388">
            <v>0</v>
          </cell>
        </row>
        <row r="389">
          <cell r="A389" t="str">
            <v>Perfil ALN 173</v>
          </cell>
          <cell r="B389" t="str">
            <v>ML</v>
          </cell>
          <cell r="C389">
            <v>1</v>
          </cell>
          <cell r="D389">
            <v>4787.45</v>
          </cell>
          <cell r="E389">
            <v>0</v>
          </cell>
        </row>
        <row r="390">
          <cell r="A390" t="str">
            <v>Perfil ALN 174</v>
          </cell>
          <cell r="B390" t="str">
            <v>ML</v>
          </cell>
          <cell r="C390">
            <v>1</v>
          </cell>
          <cell r="D390">
            <v>5908.7</v>
          </cell>
          <cell r="E390">
            <v>0</v>
          </cell>
        </row>
        <row r="391">
          <cell r="A391" t="str">
            <v>Perfil ALN 175</v>
          </cell>
          <cell r="B391" t="str">
            <v>ML</v>
          </cell>
          <cell r="C391">
            <v>1</v>
          </cell>
          <cell r="D391">
            <v>4160.7</v>
          </cell>
          <cell r="E391">
            <v>0</v>
          </cell>
        </row>
        <row r="392">
          <cell r="A392" t="str">
            <v>Perfil ALN 176</v>
          </cell>
          <cell r="B392" t="str">
            <v>ML</v>
          </cell>
          <cell r="C392">
            <v>1</v>
          </cell>
          <cell r="D392">
            <v>8483.5499999999993</v>
          </cell>
          <cell r="E392">
            <v>0</v>
          </cell>
        </row>
        <row r="393">
          <cell r="A393" t="str">
            <v>Perfil ALN 177</v>
          </cell>
          <cell r="B393" t="str">
            <v>ML</v>
          </cell>
          <cell r="C393">
            <v>1</v>
          </cell>
          <cell r="D393">
            <v>2862.35</v>
          </cell>
          <cell r="E393">
            <v>0</v>
          </cell>
        </row>
        <row r="394">
          <cell r="A394" t="str">
            <v>Perfil ALN 219</v>
          </cell>
          <cell r="B394" t="str">
            <v>ML</v>
          </cell>
          <cell r="C394">
            <v>1</v>
          </cell>
          <cell r="D394">
            <v>7474.9999999999991</v>
          </cell>
          <cell r="E394">
            <v>0</v>
          </cell>
        </row>
        <row r="395">
          <cell r="A395" t="str">
            <v>Perfil ALN 292</v>
          </cell>
          <cell r="B395" t="str">
            <v>ML</v>
          </cell>
          <cell r="C395">
            <v>1</v>
          </cell>
          <cell r="D395">
            <v>9936</v>
          </cell>
          <cell r="E395">
            <v>0</v>
          </cell>
        </row>
        <row r="396">
          <cell r="A396" t="str">
            <v>Perfil ALN 312</v>
          </cell>
          <cell r="B396" t="str">
            <v>ML</v>
          </cell>
          <cell r="C396">
            <v>1</v>
          </cell>
          <cell r="D396">
            <v>4600</v>
          </cell>
          <cell r="E396">
            <v>0</v>
          </cell>
        </row>
        <row r="397">
          <cell r="A397" t="str">
            <v>Perfil ALN 313</v>
          </cell>
          <cell r="B397" t="str">
            <v>ML</v>
          </cell>
          <cell r="C397">
            <v>1</v>
          </cell>
          <cell r="D397">
            <v>23000</v>
          </cell>
          <cell r="E397">
            <v>0</v>
          </cell>
        </row>
        <row r="398">
          <cell r="A398" t="str">
            <v>Perfil ALN 314</v>
          </cell>
          <cell r="B398" t="str">
            <v>ML</v>
          </cell>
          <cell r="C398">
            <v>1</v>
          </cell>
          <cell r="D398">
            <v>13799.999999999998</v>
          </cell>
          <cell r="E398">
            <v>0</v>
          </cell>
        </row>
        <row r="399">
          <cell r="A399" t="str">
            <v>Perfil ALN 315</v>
          </cell>
          <cell r="B399" t="str">
            <v>ML</v>
          </cell>
          <cell r="C399">
            <v>1</v>
          </cell>
          <cell r="D399">
            <v>4695.833333333333</v>
          </cell>
          <cell r="E399">
            <v>0</v>
          </cell>
        </row>
        <row r="400">
          <cell r="A400" t="str">
            <v>Perfil ALN 682</v>
          </cell>
          <cell r="B400" t="str">
            <v>ML</v>
          </cell>
          <cell r="C400">
            <v>1</v>
          </cell>
          <cell r="D400">
            <v>8049.9999999999991</v>
          </cell>
          <cell r="E400">
            <v>0</v>
          </cell>
        </row>
        <row r="401">
          <cell r="A401" t="str">
            <v>Perfil ALN 876</v>
          </cell>
          <cell r="B401" t="str">
            <v>ML</v>
          </cell>
          <cell r="C401">
            <v>1</v>
          </cell>
          <cell r="D401">
            <v>0</v>
          </cell>
          <cell r="E401">
            <v>0</v>
          </cell>
        </row>
        <row r="402">
          <cell r="A402" t="str">
            <v>Perfil ALN 877</v>
          </cell>
          <cell r="B402" t="str">
            <v>ML</v>
          </cell>
          <cell r="C402">
            <v>1</v>
          </cell>
          <cell r="D402">
            <v>0</v>
          </cell>
          <cell r="E402">
            <v>0</v>
          </cell>
        </row>
        <row r="403">
          <cell r="A403" t="str">
            <v>Perfil ALN 879</v>
          </cell>
          <cell r="B403" t="str">
            <v>ML</v>
          </cell>
          <cell r="C403">
            <v>1</v>
          </cell>
          <cell r="D403">
            <v>0</v>
          </cell>
          <cell r="E403">
            <v>0</v>
          </cell>
        </row>
        <row r="404">
          <cell r="A404" t="str">
            <v>Perfil ALN 937</v>
          </cell>
          <cell r="B404" t="str">
            <v>ML</v>
          </cell>
          <cell r="C404">
            <v>1</v>
          </cell>
          <cell r="D404">
            <v>0</v>
          </cell>
          <cell r="E404">
            <v>0</v>
          </cell>
        </row>
        <row r="405">
          <cell r="A405" t="str">
            <v>Perfil ALN-545</v>
          </cell>
          <cell r="B405" t="str">
            <v>Ml</v>
          </cell>
          <cell r="C405">
            <v>1</v>
          </cell>
          <cell r="D405">
            <v>11787.499999999998</v>
          </cell>
          <cell r="E405">
            <v>0</v>
          </cell>
        </row>
        <row r="406">
          <cell r="A406" t="str">
            <v>Perfil aluminio T094 de 3 x 1" (72 X 21 mm)</v>
          </cell>
          <cell r="B406" t="str">
            <v>ML</v>
          </cell>
          <cell r="C406">
            <v>1</v>
          </cell>
          <cell r="D406">
            <v>8816.6666666666661</v>
          </cell>
          <cell r="E406">
            <v>0</v>
          </cell>
        </row>
        <row r="407">
          <cell r="A407" t="str">
            <v>Perfil aluminio tubular 3 x 1" x 1/2"  T-095 - 1 aleta</v>
          </cell>
          <cell r="B407" t="str">
            <v>Ml</v>
          </cell>
          <cell r="C407">
            <v>1</v>
          </cell>
          <cell r="D407">
            <v>12458.333333333334</v>
          </cell>
          <cell r="E407">
            <v>0</v>
          </cell>
        </row>
        <row r="408">
          <cell r="A408" t="str">
            <v>Perfil aluminio tubular con aletas cuad. 1" doble aleta divisor  T-078.</v>
          </cell>
          <cell r="B408" t="str">
            <v>ML</v>
          </cell>
          <cell r="C408">
            <v>1</v>
          </cell>
          <cell r="D408">
            <v>6197.3499999999995</v>
          </cell>
          <cell r="E408">
            <v>0</v>
          </cell>
        </row>
        <row r="409">
          <cell r="A409" t="str">
            <v xml:space="preserve">Perfil aluminio 2" </v>
          </cell>
          <cell r="B409" t="str">
            <v>ML</v>
          </cell>
          <cell r="C409">
            <v>1</v>
          </cell>
          <cell r="D409">
            <v>31295</v>
          </cell>
          <cell r="E409">
            <v>0</v>
          </cell>
        </row>
        <row r="410">
          <cell r="A410" t="str">
            <v>Perfil ASTM A 500 grado C 60 x 40 x 2 MM</v>
          </cell>
          <cell r="B410" t="str">
            <v>Kg</v>
          </cell>
          <cell r="C410">
            <v>1</v>
          </cell>
          <cell r="D410">
            <v>4692</v>
          </cell>
          <cell r="E410">
            <v>0</v>
          </cell>
        </row>
        <row r="411">
          <cell r="A411" t="str">
            <v>Perfil en aluminio 1/2" x 1/2"</v>
          </cell>
          <cell r="B411" t="str">
            <v>ML</v>
          </cell>
          <cell r="C411">
            <v>1</v>
          </cell>
          <cell r="D411">
            <v>1811.2499999999998</v>
          </cell>
          <cell r="E411">
            <v>0</v>
          </cell>
        </row>
        <row r="412">
          <cell r="A412" t="str">
            <v>Perfil hierro 1/2" x 1/2" x 6 mts</v>
          </cell>
          <cell r="B412" t="str">
            <v>ML</v>
          </cell>
          <cell r="C412">
            <v>1</v>
          </cell>
          <cell r="D412">
            <v>8500</v>
          </cell>
          <cell r="E412">
            <v>0</v>
          </cell>
        </row>
        <row r="413">
          <cell r="A413" t="str">
            <v>Perfil para cubierta PHR C</v>
          </cell>
          <cell r="B413" t="str">
            <v>KG</v>
          </cell>
          <cell r="C413">
            <v>1</v>
          </cell>
          <cell r="D413">
            <v>3967.4999999999995</v>
          </cell>
          <cell r="E413">
            <v>0</v>
          </cell>
        </row>
        <row r="414">
          <cell r="A414" t="str">
            <v>Perfil PHR - PAG 160 X 60 - 1,5 MM</v>
          </cell>
          <cell r="B414" t="str">
            <v>KG</v>
          </cell>
          <cell r="C414">
            <v>1</v>
          </cell>
          <cell r="D414">
            <v>5347.5</v>
          </cell>
          <cell r="E414">
            <v>0</v>
          </cell>
        </row>
        <row r="415">
          <cell r="A415" t="str">
            <v>Perfil PHR C - 220 x 80  2,5 mm</v>
          </cell>
          <cell r="B415" t="str">
            <v>Kg</v>
          </cell>
          <cell r="C415">
            <v>1</v>
          </cell>
          <cell r="D415">
            <v>4692</v>
          </cell>
          <cell r="E415">
            <v>0</v>
          </cell>
        </row>
        <row r="416">
          <cell r="A416" t="str">
            <v>Perfil T04</v>
          </cell>
          <cell r="B416" t="str">
            <v>ML</v>
          </cell>
          <cell r="C416">
            <v>1</v>
          </cell>
          <cell r="D416">
            <v>11500</v>
          </cell>
          <cell r="E416">
            <v>0</v>
          </cell>
        </row>
        <row r="417">
          <cell r="A417" t="str">
            <v>Perfil IPE 270</v>
          </cell>
          <cell r="B417" t="str">
            <v>Kg</v>
          </cell>
          <cell r="C417">
            <v>1</v>
          </cell>
          <cell r="D417">
            <v>6347</v>
          </cell>
          <cell r="E417">
            <v>0</v>
          </cell>
        </row>
        <row r="418">
          <cell r="A418" t="str">
            <v>Perno 1/2" Alt.Vel..1 3/4"</v>
          </cell>
          <cell r="B418" t="str">
            <v>UN</v>
          </cell>
          <cell r="C418">
            <v>1</v>
          </cell>
          <cell r="D418">
            <v>690</v>
          </cell>
          <cell r="E418">
            <v>0</v>
          </cell>
        </row>
        <row r="419">
          <cell r="A419" t="str">
            <v>Perno de expansión 3" x 3/8"</v>
          </cell>
          <cell r="B419" t="str">
            <v>UN</v>
          </cell>
          <cell r="C419">
            <v>1</v>
          </cell>
          <cell r="D419">
            <v>2530</v>
          </cell>
          <cell r="E419">
            <v>0</v>
          </cell>
        </row>
        <row r="420">
          <cell r="A420" t="str">
            <v>Pernos</v>
          </cell>
          <cell r="B420" t="str">
            <v>Un</v>
          </cell>
          <cell r="C420">
            <v>1</v>
          </cell>
          <cell r="D420">
            <v>5175</v>
          </cell>
          <cell r="E420">
            <v>0</v>
          </cell>
        </row>
        <row r="421">
          <cell r="A421" t="str">
            <v>Pernos 3x8"</v>
          </cell>
          <cell r="B421" t="str">
            <v>UN</v>
          </cell>
          <cell r="C421">
            <v>1</v>
          </cell>
          <cell r="D421">
            <v>690</v>
          </cell>
          <cell r="E421">
            <v>0</v>
          </cell>
        </row>
        <row r="422">
          <cell r="A422" t="str">
            <v>Pernos A-36 de 3x4" x .80 mts</v>
          </cell>
          <cell r="B422" t="str">
            <v>UN</v>
          </cell>
          <cell r="C422">
            <v>1</v>
          </cell>
          <cell r="D422">
            <v>12550</v>
          </cell>
          <cell r="E422">
            <v>0</v>
          </cell>
        </row>
        <row r="423">
          <cell r="A423" t="str">
            <v>Perros de 1/8"</v>
          </cell>
          <cell r="B423" t="str">
            <v>UN</v>
          </cell>
          <cell r="C423">
            <v>1</v>
          </cell>
          <cell r="D423">
            <v>431.24999999999994</v>
          </cell>
          <cell r="E423">
            <v>0</v>
          </cell>
        </row>
        <row r="424">
          <cell r="A424" t="str">
            <v>Piedra media zonga</v>
          </cell>
          <cell r="B424" t="str">
            <v>M3</v>
          </cell>
          <cell r="C424">
            <v>1</v>
          </cell>
          <cell r="D424">
            <v>34500</v>
          </cell>
          <cell r="E424">
            <v>0</v>
          </cell>
        </row>
        <row r="425">
          <cell r="A425" t="str">
            <v>Pintura Koraza plastica</v>
          </cell>
          <cell r="B425" t="str">
            <v>GL</v>
          </cell>
          <cell r="C425">
            <v>1</v>
          </cell>
          <cell r="D425">
            <v>59822.999999999993</v>
          </cell>
          <cell r="E425">
            <v>0</v>
          </cell>
        </row>
        <row r="426">
          <cell r="A426" t="str">
            <v xml:space="preserve">Pintura Wash Primer </v>
          </cell>
          <cell r="B426" t="str">
            <v>GL</v>
          </cell>
          <cell r="C426">
            <v>1</v>
          </cell>
          <cell r="D426">
            <v>112699.99999999999</v>
          </cell>
          <cell r="E426">
            <v>0</v>
          </cell>
        </row>
        <row r="427">
          <cell r="A427" t="str">
            <v>Pirlan en madera para dilatación</v>
          </cell>
          <cell r="B427" t="str">
            <v>Ml</v>
          </cell>
          <cell r="C427">
            <v>1</v>
          </cell>
          <cell r="D427">
            <v>632.5</v>
          </cell>
          <cell r="E427">
            <v>0</v>
          </cell>
        </row>
        <row r="428">
          <cell r="A428" t="str">
            <v>Pisavidrio Ref ALN - 544</v>
          </cell>
          <cell r="B428" t="str">
            <v>ML</v>
          </cell>
          <cell r="C428">
            <v>1</v>
          </cell>
          <cell r="D428">
            <v>1724.9999999999998</v>
          </cell>
          <cell r="E428">
            <v>0</v>
          </cell>
        </row>
        <row r="429">
          <cell r="A429" t="str">
            <v>Pivote puerta metálica</v>
          </cell>
          <cell r="B429" t="str">
            <v>UN</v>
          </cell>
          <cell r="C429">
            <v>1</v>
          </cell>
          <cell r="D429">
            <v>8625</v>
          </cell>
          <cell r="E429">
            <v>0</v>
          </cell>
        </row>
        <row r="430">
          <cell r="A430" t="str">
            <v>Planchón - cedro macho (.15 x .04 x 3)</v>
          </cell>
          <cell r="B430" t="str">
            <v>ML</v>
          </cell>
          <cell r="C430">
            <v>1</v>
          </cell>
          <cell r="D430">
            <v>24085.600000000002</v>
          </cell>
          <cell r="E430">
            <v>0</v>
          </cell>
        </row>
        <row r="431">
          <cell r="A431" t="str">
            <v>Planchón ordinario 4 metros</v>
          </cell>
          <cell r="B431" t="str">
            <v>ML</v>
          </cell>
          <cell r="C431">
            <v>1</v>
          </cell>
          <cell r="D431">
            <v>3160.2</v>
          </cell>
          <cell r="E431">
            <v>0</v>
          </cell>
        </row>
        <row r="432">
          <cell r="A432" t="str">
            <v>Platina  de 0,30 x 0,40x 3/4" perforada</v>
          </cell>
          <cell r="B432" t="str">
            <v>UN</v>
          </cell>
          <cell r="C432">
            <v>1</v>
          </cell>
          <cell r="D432">
            <v>230600</v>
          </cell>
          <cell r="E432">
            <v>0</v>
          </cell>
        </row>
        <row r="433">
          <cell r="A433" t="str">
            <v>Platina  de 0,12 x 0,12 x 1/16" perforada</v>
          </cell>
          <cell r="B433" t="str">
            <v>UN</v>
          </cell>
          <cell r="C433">
            <v>1</v>
          </cell>
          <cell r="D433">
            <v>23402.5</v>
          </cell>
          <cell r="E433">
            <v>0</v>
          </cell>
        </row>
        <row r="434">
          <cell r="A434" t="str">
            <v>Platina 1 1/2"x 3/16</v>
          </cell>
          <cell r="B434" t="str">
            <v>ML</v>
          </cell>
          <cell r="C434">
            <v>1</v>
          </cell>
          <cell r="D434">
            <v>3880.1</v>
          </cell>
          <cell r="E434">
            <v>0</v>
          </cell>
        </row>
        <row r="435">
          <cell r="A435" t="str">
            <v>Platina 1"x 3/16"</v>
          </cell>
          <cell r="B435" t="str">
            <v>ML</v>
          </cell>
          <cell r="C435">
            <v>1</v>
          </cell>
          <cell r="D435">
            <v>2572.1704999999997</v>
          </cell>
          <cell r="E435">
            <v>0</v>
          </cell>
        </row>
        <row r="436">
          <cell r="A436" t="str">
            <v>Platina 3/16" de 0,06 x 0,13 mts</v>
          </cell>
          <cell r="B436" t="str">
            <v>UN</v>
          </cell>
          <cell r="C436">
            <v>1</v>
          </cell>
          <cell r="D436">
            <v>9487.5</v>
          </cell>
          <cell r="E436">
            <v>0</v>
          </cell>
        </row>
        <row r="437">
          <cell r="A437" t="str">
            <v>Platina anclaje muro de 0,12x0,12x1/16"</v>
          </cell>
          <cell r="B437" t="str">
            <v>UN</v>
          </cell>
          <cell r="C437">
            <v>1</v>
          </cell>
          <cell r="D437">
            <v>5692.5</v>
          </cell>
          <cell r="E437">
            <v>0</v>
          </cell>
        </row>
        <row r="438">
          <cell r="A438" t="str">
            <v>Platina para soporte abrazadera en U</v>
          </cell>
          <cell r="B438" t="str">
            <v>Un</v>
          </cell>
          <cell r="C438">
            <v>1</v>
          </cell>
          <cell r="D438">
            <v>1037.3</v>
          </cell>
          <cell r="E438">
            <v>0</v>
          </cell>
        </row>
        <row r="439">
          <cell r="A439" t="str">
            <v>Poceta para laboratorios en acero inoxidable de 0,50 x 0,35 mts. De empotrar con un hueco</v>
          </cell>
          <cell r="B439" t="str">
            <v>UN</v>
          </cell>
          <cell r="C439">
            <v>1</v>
          </cell>
          <cell r="D439">
            <v>52784.999999999993</v>
          </cell>
          <cell r="E439">
            <v>0</v>
          </cell>
        </row>
        <row r="440">
          <cell r="A440" t="str">
            <v>Polietileno Cal 6</v>
          </cell>
          <cell r="B440" t="str">
            <v>M2</v>
          </cell>
          <cell r="C440">
            <v>1</v>
          </cell>
          <cell r="D440">
            <v>1380</v>
          </cell>
          <cell r="E440">
            <v>0</v>
          </cell>
        </row>
        <row r="441">
          <cell r="A441" t="str">
            <v>Porcelanato rectificado quarx summer tan natural mate .60 x .60</v>
          </cell>
          <cell r="B441" t="str">
            <v>m2</v>
          </cell>
          <cell r="C441">
            <v>1</v>
          </cell>
          <cell r="D441">
            <v>37000</v>
          </cell>
          <cell r="E441">
            <v>0</v>
          </cell>
        </row>
        <row r="442">
          <cell r="A442" t="str">
            <v xml:space="preserve">Portacandado </v>
          </cell>
          <cell r="B442" t="str">
            <v>UN</v>
          </cell>
          <cell r="C442">
            <v>1</v>
          </cell>
          <cell r="D442">
            <v>0</v>
          </cell>
          <cell r="E442">
            <v>0</v>
          </cell>
        </row>
        <row r="443">
          <cell r="A443" t="str">
            <v>Poste en concreto de 10 metros 510 kl</v>
          </cell>
          <cell r="B443" t="str">
            <v>Un</v>
          </cell>
          <cell r="C443">
            <v>1</v>
          </cell>
          <cell r="D443">
            <v>369610</v>
          </cell>
          <cell r="E443">
            <v>0</v>
          </cell>
        </row>
        <row r="444">
          <cell r="A444" t="str">
            <v>Poste en concreto de 10 metros 750 kl</v>
          </cell>
          <cell r="B444" t="str">
            <v>Un</v>
          </cell>
          <cell r="C444">
            <v>1</v>
          </cell>
          <cell r="D444">
            <v>480818.44999999995</v>
          </cell>
          <cell r="E444">
            <v>0</v>
          </cell>
        </row>
        <row r="445">
          <cell r="A445" t="str">
            <v>Poste en concreto de 12 metros 1050 kl</v>
          </cell>
          <cell r="B445" t="str">
            <v>Un</v>
          </cell>
          <cell r="C445">
            <v>1</v>
          </cell>
          <cell r="D445">
            <v>821853.24999999988</v>
          </cell>
          <cell r="E445">
            <v>0</v>
          </cell>
        </row>
        <row r="446">
          <cell r="A446" t="str">
            <v>Poste en concreto de 12 metros 510 kl</v>
          </cell>
          <cell r="B446" t="str">
            <v>Un</v>
          </cell>
          <cell r="C446">
            <v>1</v>
          </cell>
          <cell r="D446">
            <v>551206.5</v>
          </cell>
          <cell r="E446">
            <v>0</v>
          </cell>
        </row>
        <row r="447">
          <cell r="A447" t="str">
            <v>Poste en concreto de 12 metros 750 kl</v>
          </cell>
          <cell r="B447" t="str">
            <v>Un</v>
          </cell>
          <cell r="C447">
            <v>1</v>
          </cell>
          <cell r="D447">
            <v>558446.89999999991</v>
          </cell>
          <cell r="E447">
            <v>0</v>
          </cell>
        </row>
        <row r="448">
          <cell r="A448" t="str">
            <v>Poste en concreto de 8 metros Tipo AP</v>
          </cell>
          <cell r="B448" t="str">
            <v>Un</v>
          </cell>
          <cell r="C448">
            <v>1</v>
          </cell>
          <cell r="D448">
            <v>343275</v>
          </cell>
          <cell r="E448">
            <v>0</v>
          </cell>
        </row>
        <row r="449">
          <cell r="A449" t="str">
            <v>Pretales</v>
          </cell>
          <cell r="B449" t="str">
            <v>Un</v>
          </cell>
          <cell r="C449">
            <v>1</v>
          </cell>
          <cell r="D449">
            <v>166635</v>
          </cell>
          <cell r="E449">
            <v>0</v>
          </cell>
        </row>
        <row r="450">
          <cell r="A450" t="str">
            <v>Protector escalera (pirlan en bronce angosto)</v>
          </cell>
          <cell r="B450" t="str">
            <v>Ml</v>
          </cell>
          <cell r="C450">
            <v>1</v>
          </cell>
          <cell r="D450">
            <v>19550</v>
          </cell>
          <cell r="E450">
            <v>0</v>
          </cell>
        </row>
        <row r="451">
          <cell r="A451" t="str">
            <v>Puentes de empalme</v>
          </cell>
          <cell r="B451" t="str">
            <v>Un</v>
          </cell>
          <cell r="C451">
            <v>1</v>
          </cell>
          <cell r="D451">
            <v>231264.99999999997</v>
          </cell>
          <cell r="E451">
            <v>0</v>
          </cell>
        </row>
        <row r="452">
          <cell r="A452" t="str">
            <v>Puerta  Baños y duchas, en aluminio y lámina galvanizada Anolok</v>
          </cell>
          <cell r="B452" t="str">
            <v>UN</v>
          </cell>
          <cell r="C452">
            <v>1</v>
          </cell>
          <cell r="D452">
            <v>287500</v>
          </cell>
          <cell r="E452">
            <v>0</v>
          </cell>
        </row>
        <row r="453">
          <cell r="A453" t="str">
            <v xml:space="preserve">Puerta  para ducha, en vidrio,  incoloro, templado, de e = 6 mm, incluye herrajes y accesorios de h = 1,80 mts  y 0,65 mts </v>
          </cell>
          <cell r="B453" t="str">
            <v>UN</v>
          </cell>
          <cell r="C453">
            <v>1</v>
          </cell>
          <cell r="D453">
            <v>143750</v>
          </cell>
          <cell r="E453">
            <v>0</v>
          </cell>
        </row>
        <row r="454">
          <cell r="A454" t="str">
            <v>Puerta Baño Minusvalidos</v>
          </cell>
          <cell r="B454" t="str">
            <v>UN</v>
          </cell>
          <cell r="C454">
            <v>1</v>
          </cell>
          <cell r="D454">
            <v>109249.99999999999</v>
          </cell>
          <cell r="E454">
            <v>0</v>
          </cell>
        </row>
        <row r="455">
          <cell r="A455" t="str">
            <v>Puerta económica Pizano 1.00. Triplex e=4mm.</v>
          </cell>
          <cell r="B455" t="str">
            <v>UN</v>
          </cell>
          <cell r="C455">
            <v>1</v>
          </cell>
          <cell r="D455">
            <v>76372.9375</v>
          </cell>
          <cell r="E455">
            <v>0</v>
          </cell>
        </row>
        <row r="456">
          <cell r="A456" t="str">
            <v>Puerta sistema constructivo PVC de 0,62 x 1,60 m</v>
          </cell>
          <cell r="B456" t="str">
            <v>UN</v>
          </cell>
          <cell r="C456">
            <v>1</v>
          </cell>
          <cell r="D456">
            <v>615250</v>
          </cell>
          <cell r="E456">
            <v>0</v>
          </cell>
        </row>
        <row r="457">
          <cell r="A457" t="str">
            <v>Puntilla con cabeza 2"</v>
          </cell>
          <cell r="B457" t="str">
            <v>LB</v>
          </cell>
          <cell r="C457">
            <v>1</v>
          </cell>
          <cell r="D457">
            <v>2160.85</v>
          </cell>
          <cell r="E457">
            <v>0</v>
          </cell>
        </row>
        <row r="458">
          <cell r="A458" t="str">
            <v>Punto Agua fría PVC</v>
          </cell>
          <cell r="B458" t="str">
            <v>UN</v>
          </cell>
          <cell r="C458">
            <v>1</v>
          </cell>
          <cell r="D458">
            <v>25826.032999999999</v>
          </cell>
          <cell r="E458">
            <v>0</v>
          </cell>
        </row>
        <row r="459">
          <cell r="A459" t="str">
            <v>Punto desagüe PVC 3" y  4"</v>
          </cell>
          <cell r="B459" t="str">
            <v>UN</v>
          </cell>
          <cell r="C459">
            <v>1</v>
          </cell>
          <cell r="D459">
            <v>32678.227499999997</v>
          </cell>
          <cell r="E459">
            <v>0</v>
          </cell>
        </row>
        <row r="460">
          <cell r="A460" t="str">
            <v>Punto Eléctrico</v>
          </cell>
          <cell r="B460" t="str">
            <v>UN</v>
          </cell>
          <cell r="C460">
            <v>1</v>
          </cell>
          <cell r="D460">
            <v>416760.33349999995</v>
          </cell>
          <cell r="E460">
            <v>0</v>
          </cell>
        </row>
        <row r="461">
          <cell r="A461" t="str">
            <v>Rajón</v>
          </cell>
          <cell r="B461" t="str">
            <v>M3</v>
          </cell>
          <cell r="C461">
            <v>1</v>
          </cell>
          <cell r="D461">
            <v>43000</v>
          </cell>
          <cell r="E461">
            <v>0</v>
          </cell>
        </row>
        <row r="462">
          <cell r="A462" t="str">
            <v xml:space="preserve">Recebo  </v>
          </cell>
          <cell r="B462" t="str">
            <v>M3</v>
          </cell>
          <cell r="C462">
            <v>1</v>
          </cell>
          <cell r="D462">
            <v>34000</v>
          </cell>
          <cell r="E462">
            <v>0</v>
          </cell>
        </row>
        <row r="463">
          <cell r="A463" t="str">
            <v>Registro  de cortina R &amp; W 1 1/2" italiano; inlcuye accesorios</v>
          </cell>
          <cell r="B463" t="str">
            <v>UN</v>
          </cell>
          <cell r="C463">
            <v>1</v>
          </cell>
          <cell r="D463">
            <v>114884.99999999999</v>
          </cell>
          <cell r="E463">
            <v>0</v>
          </cell>
        </row>
        <row r="464">
          <cell r="A464" t="str">
            <v>Registro de corte de 1/2"</v>
          </cell>
          <cell r="B464" t="str">
            <v>UN</v>
          </cell>
          <cell r="C464">
            <v>1</v>
          </cell>
          <cell r="D464">
            <v>36685</v>
          </cell>
          <cell r="E464">
            <v>0</v>
          </cell>
        </row>
        <row r="465">
          <cell r="A465" t="str">
            <v>Registro de cortina 1/2 R &amp; W italiano ; incluye accesorios</v>
          </cell>
          <cell r="B465" t="str">
            <v>UN</v>
          </cell>
          <cell r="C465">
            <v>1</v>
          </cell>
          <cell r="D465">
            <v>36685</v>
          </cell>
          <cell r="E465">
            <v>0</v>
          </cell>
        </row>
        <row r="466">
          <cell r="A466" t="str">
            <v>Registro de cortina R &amp; w 1 1/4" italiano; incluye accesorios</v>
          </cell>
          <cell r="B466" t="str">
            <v>UN</v>
          </cell>
          <cell r="C466">
            <v>1</v>
          </cell>
          <cell r="D466">
            <v>83835</v>
          </cell>
          <cell r="E466">
            <v>0</v>
          </cell>
        </row>
        <row r="467">
          <cell r="A467" t="str">
            <v>Registro de cortina R&amp;W italiano de   1"; incluye accesorios</v>
          </cell>
          <cell r="B467" t="str">
            <v>UN</v>
          </cell>
          <cell r="C467">
            <v>1</v>
          </cell>
          <cell r="D467">
            <v>63134.999999999993</v>
          </cell>
          <cell r="E467">
            <v>0</v>
          </cell>
        </row>
        <row r="468">
          <cell r="A468" t="str">
            <v>Registro de cortina Roscado liviano  Ref. 272 A Red &amp; White 2"; incluye accesorios</v>
          </cell>
          <cell r="B468" t="str">
            <v>UN</v>
          </cell>
          <cell r="C468">
            <v>1</v>
          </cell>
          <cell r="D468">
            <v>187335</v>
          </cell>
          <cell r="E468">
            <v>0</v>
          </cell>
        </row>
        <row r="469">
          <cell r="A469" t="str">
            <v>Registro R&amp;W  de cortina de  3/4" italiano; inlcuye accesorios</v>
          </cell>
          <cell r="B469" t="str">
            <v>UN</v>
          </cell>
          <cell r="C469">
            <v>1</v>
          </cell>
          <cell r="D469">
            <v>45885</v>
          </cell>
          <cell r="E469">
            <v>0</v>
          </cell>
        </row>
        <row r="470">
          <cell r="A470" t="str">
            <v>Rejilla tragante  cupula aluminio 5x3"</v>
          </cell>
          <cell r="B470" t="str">
            <v>UN</v>
          </cell>
          <cell r="C470">
            <v>1</v>
          </cell>
          <cell r="D470">
            <v>15984.999999999998</v>
          </cell>
          <cell r="E470">
            <v>0</v>
          </cell>
        </row>
        <row r="471">
          <cell r="A471" t="str">
            <v>Rejilla tragante  cupula aluminio 6x4"</v>
          </cell>
          <cell r="B471" t="str">
            <v>UN</v>
          </cell>
          <cell r="C471">
            <v>1</v>
          </cell>
          <cell r="D471">
            <v>25184.999999999996</v>
          </cell>
          <cell r="E471">
            <v>0</v>
          </cell>
        </row>
        <row r="472">
          <cell r="A472" t="str">
            <v>Rejilla Ventilación plastica de 0,20 x 0,20 mts.</v>
          </cell>
          <cell r="B472" t="str">
            <v>UN</v>
          </cell>
          <cell r="C472">
            <v>1</v>
          </cell>
          <cell r="D472">
            <v>6784.9999999999991</v>
          </cell>
          <cell r="E472">
            <v>0</v>
          </cell>
        </row>
        <row r="473">
          <cell r="A473" t="str">
            <v>Remaches Pop</v>
          </cell>
          <cell r="B473" t="str">
            <v>UN</v>
          </cell>
          <cell r="C473">
            <v>1</v>
          </cell>
          <cell r="D473">
            <v>402.49999999999994</v>
          </cell>
          <cell r="E473">
            <v>0</v>
          </cell>
        </row>
        <row r="474">
          <cell r="A474" t="str">
            <v>Remate  Lateral Superior para cubierta trapezoidal, en acero y con foil de aluminio de 0,24 x 2 mts</v>
          </cell>
          <cell r="B474" t="str">
            <v>UN</v>
          </cell>
          <cell r="C474">
            <v>1</v>
          </cell>
          <cell r="D474">
            <v>67850</v>
          </cell>
          <cell r="E474">
            <v>0</v>
          </cell>
        </row>
        <row r="475">
          <cell r="A475" t="str">
            <v>Remate en U 6x2010mm policarbonato</v>
          </cell>
          <cell r="B475" t="str">
            <v>UN</v>
          </cell>
          <cell r="C475">
            <v>1</v>
          </cell>
          <cell r="D475">
            <v>8900</v>
          </cell>
          <cell r="E475">
            <v>0</v>
          </cell>
        </row>
        <row r="476">
          <cell r="A476" t="str">
            <v>Repisa ordinaria 3 metros</v>
          </cell>
          <cell r="B476" t="str">
            <v>UN</v>
          </cell>
          <cell r="C476">
            <v>1</v>
          </cell>
          <cell r="D476">
            <v>3449.9999999999995</v>
          </cell>
          <cell r="E476">
            <v>0</v>
          </cell>
        </row>
        <row r="477">
          <cell r="A477" t="str">
            <v>Roseta de porcelana</v>
          </cell>
          <cell r="B477" t="str">
            <v>Un</v>
          </cell>
          <cell r="C477">
            <v>1</v>
          </cell>
          <cell r="D477">
            <v>2438</v>
          </cell>
          <cell r="E477">
            <v>0</v>
          </cell>
        </row>
        <row r="478">
          <cell r="A478" t="str">
            <v>Sanitario Acuacer</v>
          </cell>
          <cell r="B478" t="str">
            <v>UN</v>
          </cell>
          <cell r="C478">
            <v>1</v>
          </cell>
          <cell r="D478">
            <v>148810</v>
          </cell>
          <cell r="E478">
            <v>0</v>
          </cell>
        </row>
        <row r="479">
          <cell r="A479" t="str">
            <v>Sanitario infantil blanco, primeras; incluye griferia grival o similar y/o superior en calidad  y  accesorios</v>
          </cell>
          <cell r="B479" t="str">
            <v>UN</v>
          </cell>
          <cell r="C479">
            <v>1</v>
          </cell>
          <cell r="D479">
            <v>245808</v>
          </cell>
          <cell r="E479">
            <v>0</v>
          </cell>
        </row>
        <row r="480">
          <cell r="A480" t="str">
            <v>Sanitario institucional blanco, primeras; incluye griferia grival o similar y/o superior en calidad  y  accesorios</v>
          </cell>
          <cell r="B480" t="str">
            <v>UN</v>
          </cell>
          <cell r="C480">
            <v>1</v>
          </cell>
          <cell r="D480">
            <v>195499.99999999997</v>
          </cell>
          <cell r="E480">
            <v>0</v>
          </cell>
        </row>
        <row r="481">
          <cell r="A481" t="str">
            <v>Sanitario para discapacitados, blanco primera calidad, incluye accesorios</v>
          </cell>
          <cell r="B481" t="str">
            <v>UN</v>
          </cell>
          <cell r="C481">
            <v>1</v>
          </cell>
          <cell r="D481">
            <v>204699.99999999997</v>
          </cell>
          <cell r="E481">
            <v>0</v>
          </cell>
        </row>
        <row r="482">
          <cell r="A482" t="str">
            <v>Sellante de cobre de alta</v>
          </cell>
          <cell r="B482" t="str">
            <v>gr</v>
          </cell>
          <cell r="C482">
            <v>1</v>
          </cell>
          <cell r="D482">
            <v>312.79999999999995</v>
          </cell>
          <cell r="E482">
            <v>0</v>
          </cell>
        </row>
        <row r="483">
          <cell r="A483" t="str">
            <v>Siamesa en bronce de 2" (Incluye accesorios)</v>
          </cell>
          <cell r="B483" t="str">
            <v>UN</v>
          </cell>
          <cell r="C483">
            <v>1</v>
          </cell>
          <cell r="D483">
            <v>2350000</v>
          </cell>
          <cell r="E483">
            <v>0</v>
          </cell>
        </row>
        <row r="484">
          <cell r="A484" t="str">
            <v>SIFóN 135º PVC-S 3" C x E</v>
          </cell>
          <cell r="B484" t="str">
            <v>UN</v>
          </cell>
          <cell r="C484">
            <v>1</v>
          </cell>
          <cell r="D484">
            <v>6829.8499999999995</v>
          </cell>
          <cell r="E484">
            <v>0</v>
          </cell>
        </row>
        <row r="485">
          <cell r="A485" t="str">
            <v>SIFóN 135º PVC-S 4" C x E</v>
          </cell>
          <cell r="B485" t="str">
            <v>UN</v>
          </cell>
          <cell r="C485">
            <v>1</v>
          </cell>
          <cell r="D485">
            <v>14797.05</v>
          </cell>
          <cell r="E485">
            <v>0</v>
          </cell>
        </row>
        <row r="486">
          <cell r="A486" t="str">
            <v>SIFóN 180º PVC-S 2" Cx C</v>
          </cell>
          <cell r="B486" t="str">
            <v>UN</v>
          </cell>
          <cell r="C486">
            <v>1</v>
          </cell>
          <cell r="D486">
            <v>3205.0499999999997</v>
          </cell>
          <cell r="E486">
            <v>0</v>
          </cell>
        </row>
        <row r="487">
          <cell r="A487" t="str">
            <v xml:space="preserve">Sika Anchorfix-4 600 cc </v>
          </cell>
          <cell r="B487" t="str">
            <v>UN</v>
          </cell>
          <cell r="C487">
            <v>1</v>
          </cell>
          <cell r="D487">
            <v>86250</v>
          </cell>
          <cell r="E487">
            <v>0</v>
          </cell>
        </row>
        <row r="488">
          <cell r="A488" t="str">
            <v>Sika-1 Imp.Integral</v>
          </cell>
          <cell r="B488" t="str">
            <v>KG</v>
          </cell>
          <cell r="C488">
            <v>1</v>
          </cell>
          <cell r="D488">
            <v>6094.9999999999991</v>
          </cell>
          <cell r="E488">
            <v>0</v>
          </cell>
        </row>
        <row r="489">
          <cell r="A489" t="str">
            <v>Silicona liquida 300 ML</v>
          </cell>
          <cell r="B489" t="str">
            <v>UN</v>
          </cell>
          <cell r="C489">
            <v>1</v>
          </cell>
          <cell r="D489">
            <v>10235</v>
          </cell>
          <cell r="E489">
            <v>0</v>
          </cell>
        </row>
        <row r="490">
          <cell r="A490" t="str">
            <v>Silicona transparente</v>
          </cell>
          <cell r="B490" t="str">
            <v>UN</v>
          </cell>
          <cell r="C490">
            <v>1</v>
          </cell>
          <cell r="D490">
            <v>8950</v>
          </cell>
          <cell r="E490">
            <v>0</v>
          </cell>
        </row>
        <row r="491">
          <cell r="A491" t="str">
            <v>Sistema corredizo metálico</v>
          </cell>
          <cell r="B491" t="str">
            <v>ML</v>
          </cell>
          <cell r="C491">
            <v>1</v>
          </cell>
          <cell r="D491">
            <v>9775</v>
          </cell>
          <cell r="E491">
            <v>0</v>
          </cell>
        </row>
        <row r="492">
          <cell r="A492" t="str">
            <v>Soldadura 95-5, plata</v>
          </cell>
          <cell r="B492" t="str">
            <v>Lb</v>
          </cell>
          <cell r="C492">
            <v>1</v>
          </cell>
          <cell r="D492">
            <v>37720</v>
          </cell>
          <cell r="E492">
            <v>0</v>
          </cell>
        </row>
        <row r="493">
          <cell r="A493" t="str">
            <v>Soldadura de estaño P/Cobre</v>
          </cell>
          <cell r="B493" t="str">
            <v>ML</v>
          </cell>
          <cell r="C493">
            <v>1</v>
          </cell>
          <cell r="D493">
            <v>14116.249999999998</v>
          </cell>
          <cell r="E493">
            <v>0</v>
          </cell>
        </row>
        <row r="494">
          <cell r="A494" t="str">
            <v>Soldadura elect.004-3/23"</v>
          </cell>
          <cell r="B494" t="str">
            <v>KG</v>
          </cell>
          <cell r="C494">
            <v>1</v>
          </cell>
          <cell r="D494">
            <v>7359.9999999999991</v>
          </cell>
          <cell r="E494">
            <v>0</v>
          </cell>
        </row>
        <row r="495">
          <cell r="A495" t="str">
            <v>Soldadura 6013 x 1/8</v>
          </cell>
          <cell r="B495" t="str">
            <v>KG</v>
          </cell>
          <cell r="C495">
            <v>1</v>
          </cell>
          <cell r="D495">
            <v>5876.56</v>
          </cell>
          <cell r="E495">
            <v>0</v>
          </cell>
        </row>
        <row r="496">
          <cell r="A496" t="str">
            <v>Soldadura PVC 1/8</v>
          </cell>
          <cell r="B496" t="str">
            <v>Gl</v>
          </cell>
          <cell r="C496">
            <v>1</v>
          </cell>
          <cell r="D496">
            <v>27323.999999999996</v>
          </cell>
          <cell r="E496">
            <v>0</v>
          </cell>
        </row>
        <row r="497">
          <cell r="A497" t="str">
            <v>Soldadura PVC liquida 1/4</v>
          </cell>
          <cell r="B497" t="str">
            <v>UN</v>
          </cell>
          <cell r="C497">
            <v>1</v>
          </cell>
          <cell r="D497">
            <v>68013.299999999988</v>
          </cell>
          <cell r="E497">
            <v>0</v>
          </cell>
        </row>
        <row r="498">
          <cell r="A498" t="str">
            <v>Soporte  bajante PVC rectangular</v>
          </cell>
          <cell r="B498" t="str">
            <v>UN</v>
          </cell>
          <cell r="C498">
            <v>1</v>
          </cell>
          <cell r="D498">
            <v>1949.2499999999998</v>
          </cell>
          <cell r="E498">
            <v>0</v>
          </cell>
        </row>
        <row r="499">
          <cell r="A499" t="str">
            <v>Soporte Canal Amazonas</v>
          </cell>
          <cell r="B499" t="str">
            <v>UN</v>
          </cell>
          <cell r="C499">
            <v>1</v>
          </cell>
          <cell r="D499">
            <v>2520.7999999999997</v>
          </cell>
          <cell r="E499">
            <v>0</v>
          </cell>
        </row>
        <row r="500">
          <cell r="A500" t="str">
            <v>Soporte tipo U para tubo 1"</v>
          </cell>
          <cell r="B500" t="str">
            <v>Un</v>
          </cell>
          <cell r="C500">
            <v>1</v>
          </cell>
          <cell r="D500">
            <v>1302.9499999999998</v>
          </cell>
          <cell r="E500">
            <v>0</v>
          </cell>
        </row>
        <row r="501">
          <cell r="A501" t="str">
            <v>Soporte tipo U para tubo 1/2"</v>
          </cell>
          <cell r="B501" t="str">
            <v>Un</v>
          </cell>
          <cell r="C501">
            <v>1</v>
          </cell>
          <cell r="D501">
            <v>771.65</v>
          </cell>
          <cell r="E501">
            <v>0</v>
          </cell>
        </row>
        <row r="502">
          <cell r="A502" t="str">
            <v>Soporte tipo U para tubo 3/4"</v>
          </cell>
          <cell r="B502" t="str">
            <v>Un</v>
          </cell>
          <cell r="C502">
            <v>1</v>
          </cell>
          <cell r="D502">
            <v>841.22499999999991</v>
          </cell>
          <cell r="E502">
            <v>0</v>
          </cell>
        </row>
        <row r="503">
          <cell r="A503" t="str">
            <v>Subcontrato eléctrico</v>
          </cell>
          <cell r="B503" t="str">
            <v>%</v>
          </cell>
          <cell r="C503">
            <v>1</v>
          </cell>
          <cell r="D503">
            <v>31006.905263157892</v>
          </cell>
          <cell r="E503">
            <v>0</v>
          </cell>
        </row>
        <row r="504">
          <cell r="A504" t="str">
            <v>Suministro e instalación de Lavamanos de colgar blanco, primera calidad, incluye griferia y accesorios</v>
          </cell>
          <cell r="B504" t="str">
            <v>UN</v>
          </cell>
          <cell r="C504">
            <v>1</v>
          </cell>
          <cell r="D504">
            <v>158466.64199999996</v>
          </cell>
          <cell r="E504">
            <v>0</v>
          </cell>
        </row>
        <row r="505">
          <cell r="A505" t="str">
            <v>Suplemento para caja 5800</v>
          </cell>
          <cell r="B505" t="str">
            <v>Un</v>
          </cell>
          <cell r="C505">
            <v>1</v>
          </cell>
          <cell r="D505">
            <v>482.99999999999994</v>
          </cell>
          <cell r="E505">
            <v>0</v>
          </cell>
        </row>
        <row r="506">
          <cell r="A506" t="str">
            <v>T ventana</v>
          </cell>
          <cell r="B506" t="str">
            <v>Ml</v>
          </cell>
          <cell r="C506">
            <v>1</v>
          </cell>
          <cell r="D506">
            <v>4715</v>
          </cell>
          <cell r="E506">
            <v>0</v>
          </cell>
        </row>
        <row r="507">
          <cell r="A507" t="str">
            <v>Tabla burra C Macho 0,28 - 3 mts</v>
          </cell>
          <cell r="B507" t="str">
            <v>ml</v>
          </cell>
          <cell r="C507">
            <v>1</v>
          </cell>
          <cell r="D507">
            <v>93380</v>
          </cell>
          <cell r="E507">
            <v>0</v>
          </cell>
        </row>
        <row r="508">
          <cell r="A508" t="str">
            <v>Tabla burra ordinario 0,30 - 3 mts</v>
          </cell>
          <cell r="B508" t="str">
            <v>UN</v>
          </cell>
          <cell r="C508">
            <v>1</v>
          </cell>
          <cell r="D508">
            <v>32015.999999999996</v>
          </cell>
          <cell r="E508">
            <v>0</v>
          </cell>
        </row>
        <row r="509">
          <cell r="A509" t="str">
            <v>Tabla burra ordinario 0,25 - 2.4 mts</v>
          </cell>
          <cell r="B509" t="str">
            <v>UN</v>
          </cell>
          <cell r="C509">
            <v>1</v>
          </cell>
          <cell r="D509">
            <v>13500</v>
          </cell>
          <cell r="E509">
            <v>0</v>
          </cell>
        </row>
        <row r="510">
          <cell r="A510" t="str">
            <v>Tabla chapa-ordinario 0,10 - 3 mts</v>
          </cell>
          <cell r="B510" t="str">
            <v>UN</v>
          </cell>
          <cell r="C510">
            <v>1</v>
          </cell>
          <cell r="D510">
            <v>5154.2999999999993</v>
          </cell>
          <cell r="E510">
            <v>0</v>
          </cell>
        </row>
        <row r="511">
          <cell r="A511" t="str">
            <v>Tabla chapa-ordinario 0,30 - 3 mts</v>
          </cell>
          <cell r="B511" t="str">
            <v>UN</v>
          </cell>
          <cell r="C511">
            <v>1</v>
          </cell>
          <cell r="D511">
            <v>5330.25</v>
          </cell>
          <cell r="E511">
            <v>0</v>
          </cell>
        </row>
        <row r="512">
          <cell r="A512" t="str">
            <v>Tablemac (super T) 9 mm; 4 usos</v>
          </cell>
          <cell r="B512" t="str">
            <v>M2</v>
          </cell>
          <cell r="C512">
            <v>1</v>
          </cell>
          <cell r="D512">
            <v>3679.9999999999995</v>
          </cell>
          <cell r="E512">
            <v>0</v>
          </cell>
        </row>
        <row r="513">
          <cell r="A513" t="str">
            <v>Tablero 18 Circuitos con espacio para totalizador</v>
          </cell>
          <cell r="B513" t="str">
            <v>UN</v>
          </cell>
          <cell r="C513">
            <v>1</v>
          </cell>
          <cell r="D513">
            <v>368000</v>
          </cell>
          <cell r="E513">
            <v>0</v>
          </cell>
        </row>
        <row r="514">
          <cell r="A514" t="str">
            <v xml:space="preserve">Tablero bifasico TBC 24 circuitos </v>
          </cell>
          <cell r="B514" t="str">
            <v>UN</v>
          </cell>
          <cell r="C514">
            <v>1</v>
          </cell>
          <cell r="D514">
            <v>345000</v>
          </cell>
          <cell r="E514">
            <v>0</v>
          </cell>
        </row>
        <row r="515">
          <cell r="A515" t="str">
            <v>Tablero de 12 circuitos con puerta</v>
          </cell>
          <cell r="B515" t="str">
            <v>Un</v>
          </cell>
          <cell r="C515">
            <v>1</v>
          </cell>
          <cell r="D515">
            <v>175490</v>
          </cell>
          <cell r="E515">
            <v>0</v>
          </cell>
        </row>
        <row r="516">
          <cell r="A516" t="str">
            <v>Tablero de 18 circuitos con puerta</v>
          </cell>
          <cell r="B516" t="str">
            <v>Un</v>
          </cell>
          <cell r="C516">
            <v>1</v>
          </cell>
          <cell r="D516">
            <v>228389.99999999997</v>
          </cell>
          <cell r="E516">
            <v>0</v>
          </cell>
        </row>
        <row r="517">
          <cell r="A517" t="str">
            <v>Tablero de 24 circuitos con puerta</v>
          </cell>
          <cell r="B517" t="str">
            <v>Un</v>
          </cell>
          <cell r="C517">
            <v>1</v>
          </cell>
          <cell r="D517">
            <v>254149.99999999997</v>
          </cell>
          <cell r="E517">
            <v>0</v>
          </cell>
        </row>
        <row r="518">
          <cell r="A518" t="str">
            <v>Tablero de 36 circuitos con puerta</v>
          </cell>
          <cell r="B518" t="str">
            <v>Un</v>
          </cell>
          <cell r="C518">
            <v>1</v>
          </cell>
          <cell r="D518">
            <v>328900</v>
          </cell>
          <cell r="E518">
            <v>0</v>
          </cell>
        </row>
        <row r="519">
          <cell r="A519" t="str">
            <v>Tablero de 42 circuitos con puerta</v>
          </cell>
          <cell r="B519" t="str">
            <v>Un</v>
          </cell>
          <cell r="C519">
            <v>1</v>
          </cell>
          <cell r="D519">
            <v>369150</v>
          </cell>
          <cell r="E519">
            <v>0</v>
          </cell>
        </row>
        <row r="520">
          <cell r="A520" t="str">
            <v>Tablero en madera entamborada</v>
          </cell>
          <cell r="B520" t="str">
            <v>M2</v>
          </cell>
          <cell r="C520">
            <v>1</v>
          </cell>
          <cell r="D520">
            <v>74750</v>
          </cell>
          <cell r="E520">
            <v>0</v>
          </cell>
        </row>
        <row r="521">
          <cell r="A521" t="str">
            <v>Tablero TBP 16B con puerta y chapas plástico de 16 circuitos</v>
          </cell>
          <cell r="B521" t="str">
            <v>UN</v>
          </cell>
          <cell r="C521">
            <v>1</v>
          </cell>
          <cell r="D521">
            <v>175375</v>
          </cell>
          <cell r="E521">
            <v>0</v>
          </cell>
        </row>
        <row r="522">
          <cell r="A522" t="str">
            <v>Tablón  cuarto 26</v>
          </cell>
          <cell r="B522" t="str">
            <v>ML</v>
          </cell>
          <cell r="C522">
            <v>1</v>
          </cell>
          <cell r="D522">
            <v>5175</v>
          </cell>
          <cell r="E522">
            <v>0</v>
          </cell>
        </row>
        <row r="523">
          <cell r="A523" t="str">
            <v>Tablón Gres de 0,30 x 0,30</v>
          </cell>
          <cell r="B523" t="str">
            <v>M2</v>
          </cell>
          <cell r="C523">
            <v>1</v>
          </cell>
          <cell r="D523">
            <v>27207.85</v>
          </cell>
          <cell r="E523">
            <v>0</v>
          </cell>
        </row>
        <row r="524">
          <cell r="A524" t="str">
            <v>Taco terminal UNIP,HQP 30A</v>
          </cell>
          <cell r="B524" t="str">
            <v>UN</v>
          </cell>
          <cell r="C524">
            <v>1</v>
          </cell>
          <cell r="D524">
            <v>5520</v>
          </cell>
          <cell r="E524">
            <v>0</v>
          </cell>
        </row>
        <row r="525">
          <cell r="A525" t="str">
            <v>Tanque plástico 1000 lts</v>
          </cell>
          <cell r="B525" t="str">
            <v>UN</v>
          </cell>
          <cell r="C525">
            <v>1</v>
          </cell>
          <cell r="D525">
            <v>387260.19999999995</v>
          </cell>
          <cell r="E525">
            <v>0</v>
          </cell>
        </row>
        <row r="526">
          <cell r="A526" t="str">
            <v>Tanque plástico 2000 lts</v>
          </cell>
          <cell r="B526" t="str">
            <v>UN</v>
          </cell>
          <cell r="C526">
            <v>1</v>
          </cell>
          <cell r="D526">
            <v>600000</v>
          </cell>
          <cell r="E526">
            <v>0</v>
          </cell>
        </row>
        <row r="527">
          <cell r="A527" t="str">
            <v>Tanque plástico 500 lts</v>
          </cell>
          <cell r="B527" t="str">
            <v>UN</v>
          </cell>
          <cell r="C527">
            <v>1</v>
          </cell>
          <cell r="D527">
            <v>229314.59999999998</v>
          </cell>
          <cell r="E527">
            <v>0</v>
          </cell>
        </row>
        <row r="528">
          <cell r="A528" t="str">
            <v>Tanque plástico 5000 lts</v>
          </cell>
          <cell r="B528" t="str">
            <v>UN</v>
          </cell>
          <cell r="C528">
            <v>1</v>
          </cell>
          <cell r="D528">
            <v>2349841</v>
          </cell>
          <cell r="E528">
            <v>0</v>
          </cell>
        </row>
        <row r="529">
          <cell r="A529" t="str">
            <v>Tapa ciega metálica para toma</v>
          </cell>
          <cell r="B529" t="str">
            <v>Un</v>
          </cell>
          <cell r="C529">
            <v>1</v>
          </cell>
          <cell r="D529">
            <v>781.99999999999989</v>
          </cell>
          <cell r="E529">
            <v>0</v>
          </cell>
        </row>
        <row r="530">
          <cell r="A530" t="str">
            <v>Tapa Int Derecha Canal Amazonas</v>
          </cell>
          <cell r="B530" t="str">
            <v>UN</v>
          </cell>
          <cell r="C530">
            <v>1</v>
          </cell>
          <cell r="D530">
            <v>4411.3999999999996</v>
          </cell>
          <cell r="E530">
            <v>0</v>
          </cell>
        </row>
        <row r="531">
          <cell r="A531" t="str">
            <v>Tapa Int Izquierda Canal Amazonas</v>
          </cell>
          <cell r="B531" t="str">
            <v>UN</v>
          </cell>
          <cell r="C531">
            <v>1</v>
          </cell>
          <cell r="D531">
            <v>4371.1499999999996</v>
          </cell>
          <cell r="E531">
            <v>0</v>
          </cell>
        </row>
        <row r="532">
          <cell r="A532" t="str">
            <v>Tapa para caja A.P.</v>
          </cell>
          <cell r="B532" t="str">
            <v>UN</v>
          </cell>
          <cell r="C532">
            <v>1</v>
          </cell>
          <cell r="D532">
            <v>94299.999999999985</v>
          </cell>
          <cell r="E532">
            <v>0</v>
          </cell>
        </row>
        <row r="533">
          <cell r="A533" t="str">
            <v>Tapa para caja de 30x30x5</v>
          </cell>
          <cell r="B533" t="str">
            <v>Un</v>
          </cell>
          <cell r="C533">
            <v>1</v>
          </cell>
          <cell r="D533">
            <v>29756.249999999996</v>
          </cell>
          <cell r="E533">
            <v>0</v>
          </cell>
        </row>
        <row r="534">
          <cell r="A534" t="str">
            <v>Tapa para caja eléctrica</v>
          </cell>
          <cell r="B534" t="str">
            <v>Un</v>
          </cell>
          <cell r="C534">
            <v>1</v>
          </cell>
          <cell r="D534">
            <v>194349.99999999997</v>
          </cell>
          <cell r="E534">
            <v>0</v>
          </cell>
        </row>
        <row r="535">
          <cell r="A535" t="str">
            <v>Tapa salida cordón caja octagonal</v>
          </cell>
          <cell r="B535" t="str">
            <v>Un</v>
          </cell>
          <cell r="C535">
            <v>1</v>
          </cell>
          <cell r="D535">
            <v>1127</v>
          </cell>
          <cell r="E535">
            <v>0</v>
          </cell>
        </row>
        <row r="536">
          <cell r="A536" t="str">
            <v>Tapaporos Nogal</v>
          </cell>
          <cell r="B536" t="str">
            <v>GL</v>
          </cell>
          <cell r="C536">
            <v>1</v>
          </cell>
          <cell r="D536">
            <v>40940</v>
          </cell>
          <cell r="E536">
            <v>0</v>
          </cell>
        </row>
        <row r="537">
          <cell r="A537" t="str">
            <v>Tapas 3x1"</v>
          </cell>
          <cell r="B537" t="str">
            <v>UN</v>
          </cell>
          <cell r="C537">
            <v>1</v>
          </cell>
          <cell r="D537">
            <v>1127</v>
          </cell>
          <cell r="E537" t="str">
            <v>Tapa en aluminio para ventaneria</v>
          </cell>
        </row>
        <row r="538">
          <cell r="A538" t="str">
            <v>TAPóN H.G. 1"</v>
          </cell>
          <cell r="B538" t="str">
            <v>UN</v>
          </cell>
          <cell r="C538">
            <v>1</v>
          </cell>
          <cell r="D538">
            <v>2645</v>
          </cell>
          <cell r="E538">
            <v>0</v>
          </cell>
        </row>
        <row r="539">
          <cell r="A539" t="str">
            <v>TAPóN H.G. 1/2"</v>
          </cell>
          <cell r="B539" t="str">
            <v>UN</v>
          </cell>
          <cell r="C539">
            <v>1</v>
          </cell>
          <cell r="D539">
            <v>1494.9999999999998</v>
          </cell>
          <cell r="E539">
            <v>0</v>
          </cell>
        </row>
        <row r="540">
          <cell r="A540" t="str">
            <v>TAPóN H.G. 3/4"</v>
          </cell>
          <cell r="B540" t="str">
            <v>UN</v>
          </cell>
          <cell r="C540">
            <v>1</v>
          </cell>
          <cell r="D540">
            <v>1724.9999999999998</v>
          </cell>
          <cell r="E540">
            <v>0</v>
          </cell>
        </row>
        <row r="541">
          <cell r="A541" t="str">
            <v>Tapon PVC 2" - Prueba</v>
          </cell>
          <cell r="B541" t="str">
            <v>UN</v>
          </cell>
          <cell r="C541">
            <v>1</v>
          </cell>
          <cell r="D541">
            <v>575</v>
          </cell>
          <cell r="E541">
            <v>0</v>
          </cell>
        </row>
        <row r="542">
          <cell r="A542" t="str">
            <v>Tapon PVC 3" de prueba</v>
          </cell>
          <cell r="B542" t="str">
            <v>UN</v>
          </cell>
          <cell r="C542">
            <v>1</v>
          </cell>
          <cell r="D542">
            <v>690</v>
          </cell>
          <cell r="E542">
            <v>0</v>
          </cell>
        </row>
        <row r="543">
          <cell r="A543" t="str">
            <v>Tapon PVC 4" - Prueba</v>
          </cell>
          <cell r="B543" t="str">
            <v>UN</v>
          </cell>
          <cell r="C543">
            <v>1</v>
          </cell>
          <cell r="D543">
            <v>1380</v>
          </cell>
          <cell r="E543">
            <v>0</v>
          </cell>
        </row>
        <row r="544">
          <cell r="A544" t="str">
            <v>Tapon PVC-P 1/2"</v>
          </cell>
          <cell r="B544" t="str">
            <v>UN</v>
          </cell>
          <cell r="C544">
            <v>1</v>
          </cell>
          <cell r="D544">
            <v>229.99999999999997</v>
          </cell>
          <cell r="E544">
            <v>0</v>
          </cell>
        </row>
        <row r="545">
          <cell r="A545" t="str">
            <v>Tee 1 1/2" PVC - Presión</v>
          </cell>
          <cell r="B545" t="str">
            <v>UN</v>
          </cell>
          <cell r="C545">
            <v>1</v>
          </cell>
          <cell r="D545">
            <v>4715</v>
          </cell>
          <cell r="E545">
            <v>0</v>
          </cell>
        </row>
        <row r="546">
          <cell r="A546" t="str">
            <v>Tee 1 1/4 PVC - Presión</v>
          </cell>
          <cell r="B546" t="str">
            <v>UN</v>
          </cell>
          <cell r="C546">
            <v>1</v>
          </cell>
          <cell r="D546">
            <v>4255</v>
          </cell>
          <cell r="E546">
            <v>0</v>
          </cell>
        </row>
        <row r="547">
          <cell r="A547" t="str">
            <v>Tee 1" PVC - Presión</v>
          </cell>
          <cell r="B547" t="str">
            <v>UN</v>
          </cell>
          <cell r="C547">
            <v>1</v>
          </cell>
          <cell r="D547">
            <v>1638.7499999999998</v>
          </cell>
          <cell r="E547">
            <v>0</v>
          </cell>
        </row>
        <row r="548">
          <cell r="A548" t="str">
            <v>Tee 1/2" PVC - Presión</v>
          </cell>
          <cell r="B548" t="str">
            <v>UN</v>
          </cell>
          <cell r="C548">
            <v>1</v>
          </cell>
          <cell r="D548">
            <v>515</v>
          </cell>
          <cell r="E548">
            <v>0</v>
          </cell>
        </row>
        <row r="549">
          <cell r="A549" t="str">
            <v>Tee 3/4"    PVC - Presión</v>
          </cell>
          <cell r="B549" t="str">
            <v>UN</v>
          </cell>
          <cell r="C549">
            <v>1</v>
          </cell>
          <cell r="D549">
            <v>919.99999999999989</v>
          </cell>
          <cell r="E549">
            <v>0</v>
          </cell>
        </row>
        <row r="550">
          <cell r="A550" t="str">
            <v>Tee PVC-P 3/4" x 1/2"</v>
          </cell>
          <cell r="B550" t="str">
            <v>UN</v>
          </cell>
          <cell r="C550">
            <v>1</v>
          </cell>
          <cell r="D550">
            <v>1150</v>
          </cell>
          <cell r="E550">
            <v>0</v>
          </cell>
        </row>
        <row r="551">
          <cell r="A551" t="str">
            <v>Tee Sencilla 2" Sanitaria</v>
          </cell>
          <cell r="B551" t="str">
            <v>UN</v>
          </cell>
          <cell r="C551">
            <v>1</v>
          </cell>
          <cell r="D551">
            <v>4171.0499999999993</v>
          </cell>
          <cell r="E551">
            <v>0</v>
          </cell>
        </row>
        <row r="552">
          <cell r="A552" t="str">
            <v>Tee Sencilla 4" Sanitaria</v>
          </cell>
          <cell r="B552" t="str">
            <v>UN</v>
          </cell>
          <cell r="C552">
            <v>1</v>
          </cell>
          <cell r="D552">
            <v>10814.599999999999</v>
          </cell>
          <cell r="E552">
            <v>0</v>
          </cell>
        </row>
        <row r="553">
          <cell r="A553" t="str">
            <v>Tee HG 1 1/2"</v>
          </cell>
          <cell r="B553" t="str">
            <v>UN</v>
          </cell>
          <cell r="C553">
            <v>1</v>
          </cell>
          <cell r="D553">
            <v>78900</v>
          </cell>
          <cell r="E553">
            <v>0</v>
          </cell>
        </row>
        <row r="554">
          <cell r="A554" t="str">
            <v xml:space="preserve">Teflon </v>
          </cell>
          <cell r="B554" t="str">
            <v>UN</v>
          </cell>
          <cell r="C554">
            <v>1</v>
          </cell>
          <cell r="D554">
            <v>2300</v>
          </cell>
          <cell r="E554">
            <v>0</v>
          </cell>
        </row>
        <row r="555">
          <cell r="A555" t="str">
            <v xml:space="preserve">Teja Bioclimatica trapezoidal de e = 1,8 mm, con foil y lámina de acero, incluye traslapo </v>
          </cell>
          <cell r="B555" t="str">
            <v>M2</v>
          </cell>
          <cell r="C555">
            <v>1</v>
          </cell>
          <cell r="D555">
            <v>38426.829268292684</v>
          </cell>
          <cell r="E555">
            <v>0</v>
          </cell>
        </row>
        <row r="556">
          <cell r="A556" t="str">
            <v xml:space="preserve">Teja Bioclimatica trapezoidal de e = 1,8 mm, Marina con foil y lámina de acero, incluye traslapo </v>
          </cell>
          <cell r="B556" t="str">
            <v>M2</v>
          </cell>
          <cell r="C556">
            <v>1</v>
          </cell>
          <cell r="D556">
            <v>56518.292682926833</v>
          </cell>
          <cell r="E556">
            <v>0</v>
          </cell>
        </row>
        <row r="557">
          <cell r="A557" t="str">
            <v xml:space="preserve">Teja Bioclimatica trapezoidal de e = 1,9 mm, con foil y lámina de acero, incluye traslapo </v>
          </cell>
          <cell r="B557" t="str">
            <v>M2</v>
          </cell>
          <cell r="C557">
            <v>1</v>
          </cell>
          <cell r="D557">
            <v>47963.414634146342</v>
          </cell>
          <cell r="E557">
            <v>0</v>
          </cell>
        </row>
        <row r="558">
          <cell r="A558" t="str">
            <v xml:space="preserve">Teja Bioclimatica trapezoidal de e = 1,9 mm, Marina con foil y lámina de acero, incluye traslapo </v>
          </cell>
          <cell r="B558" t="str">
            <v>M2</v>
          </cell>
          <cell r="C558">
            <v>1</v>
          </cell>
          <cell r="D558">
            <v>67176.829268292684</v>
          </cell>
          <cell r="E558">
            <v>0</v>
          </cell>
        </row>
        <row r="559">
          <cell r="A559" t="str">
            <v xml:space="preserve">Teja Bioclimatica trapezoidal de e = 2,0 mm, con foil y lámina de acero, incluye traslapo </v>
          </cell>
          <cell r="B559" t="str">
            <v>M2</v>
          </cell>
          <cell r="C559">
            <v>1</v>
          </cell>
          <cell r="D559">
            <v>56658.536585365851</v>
          </cell>
          <cell r="E559">
            <v>0</v>
          </cell>
        </row>
        <row r="560">
          <cell r="A560" t="str">
            <v xml:space="preserve">Teja Bioclimatica trapezoidal de e = 2,0 mm, Marina con foil y lámina de acero, incluye traslapo </v>
          </cell>
          <cell r="B560" t="str">
            <v>M2</v>
          </cell>
          <cell r="C560">
            <v>1</v>
          </cell>
          <cell r="D560">
            <v>76292.682926829279</v>
          </cell>
          <cell r="E560">
            <v>0</v>
          </cell>
        </row>
        <row r="561">
          <cell r="A561" t="str">
            <v>Teja de asbesto cemento No.6</v>
          </cell>
          <cell r="B561" t="str">
            <v>UN</v>
          </cell>
          <cell r="C561">
            <v>1</v>
          </cell>
          <cell r="D561">
            <v>23689.999999999996</v>
          </cell>
          <cell r="E561">
            <v>0</v>
          </cell>
        </row>
        <row r="562">
          <cell r="A562" t="str">
            <v>Teja de asbesto cemento No.8</v>
          </cell>
          <cell r="B562" t="str">
            <v>UN</v>
          </cell>
          <cell r="C562">
            <v>1</v>
          </cell>
          <cell r="D562">
            <v>30762.499999999996</v>
          </cell>
          <cell r="E562">
            <v>0</v>
          </cell>
        </row>
        <row r="563">
          <cell r="A563" t="str">
            <v>Teja trapezoidal transparente en policarbonato tipo ajota de ajorver</v>
          </cell>
          <cell r="B563" t="str">
            <v>M2</v>
          </cell>
          <cell r="C563">
            <v>1</v>
          </cell>
          <cell r="D563">
            <v>71591.329499999993</v>
          </cell>
          <cell r="E563">
            <v>0</v>
          </cell>
        </row>
        <row r="564">
          <cell r="A564" t="str">
            <v>Templete</v>
          </cell>
          <cell r="B564" t="str">
            <v>Un</v>
          </cell>
          <cell r="C564">
            <v>1</v>
          </cell>
          <cell r="D564">
            <v>271975</v>
          </cell>
          <cell r="E564">
            <v>0</v>
          </cell>
        </row>
        <row r="565">
          <cell r="A565" t="str">
            <v xml:space="preserve">Tensor para cable antifraude </v>
          </cell>
          <cell r="B565" t="str">
            <v>UN</v>
          </cell>
          <cell r="C565">
            <v>1</v>
          </cell>
          <cell r="D565">
            <v>4830</v>
          </cell>
          <cell r="E565">
            <v>0</v>
          </cell>
        </row>
        <row r="566">
          <cell r="A566" t="str">
            <v>Tierra negra fertilizada</v>
          </cell>
          <cell r="B566" t="str">
            <v>M3</v>
          </cell>
          <cell r="C566">
            <v>1</v>
          </cell>
          <cell r="D566">
            <v>57499.999999999993</v>
          </cell>
          <cell r="E566">
            <v>0</v>
          </cell>
        </row>
        <row r="567">
          <cell r="A567" t="str">
            <v>Tintilla</v>
          </cell>
          <cell r="B567" t="str">
            <v>GL</v>
          </cell>
          <cell r="C567">
            <v>1</v>
          </cell>
          <cell r="D567">
            <v>21413</v>
          </cell>
          <cell r="E567">
            <v>0</v>
          </cell>
        </row>
        <row r="568">
          <cell r="A568" t="str">
            <v>Toma de caucho 3 polos aérea</v>
          </cell>
          <cell r="B568" t="str">
            <v>Un</v>
          </cell>
          <cell r="C568">
            <v>1</v>
          </cell>
          <cell r="D568">
            <v>3783.4999999999995</v>
          </cell>
          <cell r="E568">
            <v>0</v>
          </cell>
        </row>
        <row r="569">
          <cell r="A569" t="str">
            <v>Toma de T.V. para cable coaxial</v>
          </cell>
          <cell r="B569" t="str">
            <v>UN</v>
          </cell>
          <cell r="C569">
            <v>1</v>
          </cell>
          <cell r="D569">
            <v>7129.9999999999991</v>
          </cell>
          <cell r="E569">
            <v>0</v>
          </cell>
        </row>
        <row r="570">
          <cell r="A570" t="str">
            <v>Toma Doble GFCI</v>
          </cell>
          <cell r="B570" t="str">
            <v>UN</v>
          </cell>
          <cell r="C570">
            <v>1</v>
          </cell>
          <cell r="D570">
            <v>32199.999999999996</v>
          </cell>
          <cell r="E570">
            <v>0</v>
          </cell>
        </row>
        <row r="571">
          <cell r="A571" t="str">
            <v>Toma doble tipo hospitalaria P.T.</v>
          </cell>
          <cell r="B571" t="str">
            <v>UN</v>
          </cell>
          <cell r="C571">
            <v>1</v>
          </cell>
          <cell r="D571">
            <v>16675</v>
          </cell>
          <cell r="E571">
            <v>0</v>
          </cell>
        </row>
        <row r="572">
          <cell r="A572" t="str">
            <v>Toma eléctrica doble 20A pata trabada</v>
          </cell>
          <cell r="B572" t="str">
            <v>UN</v>
          </cell>
          <cell r="C572">
            <v>1</v>
          </cell>
          <cell r="D572">
            <v>16675</v>
          </cell>
          <cell r="E572">
            <v>0</v>
          </cell>
        </row>
        <row r="573">
          <cell r="A573" t="str">
            <v xml:space="preserve">Toma eléctrica doble P.T. </v>
          </cell>
          <cell r="B573" t="str">
            <v>UN</v>
          </cell>
          <cell r="C573">
            <v>1</v>
          </cell>
          <cell r="D573">
            <v>5117.5</v>
          </cell>
          <cell r="E573">
            <v>0</v>
          </cell>
        </row>
        <row r="574">
          <cell r="A574" t="str">
            <v>Toma monofásica doble con polo</v>
          </cell>
          <cell r="B574" t="str">
            <v>Un</v>
          </cell>
          <cell r="C574">
            <v>1</v>
          </cell>
          <cell r="D574">
            <v>7187.4999999999991</v>
          </cell>
          <cell r="E574">
            <v>0</v>
          </cell>
        </row>
        <row r="575">
          <cell r="A575" t="str">
            <v>Toma monofásica GFCI</v>
          </cell>
          <cell r="B575" t="str">
            <v>Un</v>
          </cell>
          <cell r="C575">
            <v>1</v>
          </cell>
          <cell r="D575">
            <v>17664</v>
          </cell>
          <cell r="E575">
            <v>0</v>
          </cell>
        </row>
        <row r="576">
          <cell r="A576" t="str">
            <v>Toma telefónica</v>
          </cell>
          <cell r="B576" t="str">
            <v>UN</v>
          </cell>
          <cell r="C576">
            <v>1</v>
          </cell>
          <cell r="D576">
            <v>2780.7</v>
          </cell>
          <cell r="E576">
            <v>0</v>
          </cell>
        </row>
        <row r="577">
          <cell r="A577" t="str">
            <v xml:space="preserve">Toma Trifásica </v>
          </cell>
          <cell r="B577" t="str">
            <v>Un</v>
          </cell>
          <cell r="C577">
            <v>1</v>
          </cell>
          <cell r="D577">
            <v>22459.5</v>
          </cell>
          <cell r="E577">
            <v>0</v>
          </cell>
        </row>
        <row r="578">
          <cell r="A578" t="str">
            <v>Tornillo autoperforante fijador de correa para metal de12-14 x 3/4" - Acero</v>
          </cell>
          <cell r="B578" t="str">
            <v>UN</v>
          </cell>
          <cell r="C578">
            <v>1</v>
          </cell>
          <cell r="D578">
            <v>700</v>
          </cell>
          <cell r="E578">
            <v>0</v>
          </cell>
        </row>
        <row r="579">
          <cell r="A579" t="str">
            <v>Tornillo expansivo AH - 1614 5/16 x 3 "</v>
          </cell>
          <cell r="B579" t="str">
            <v>UN</v>
          </cell>
          <cell r="C579">
            <v>1</v>
          </cell>
          <cell r="D579">
            <v>1035</v>
          </cell>
          <cell r="E579">
            <v>0</v>
          </cell>
        </row>
        <row r="580">
          <cell r="A580" t="str">
            <v>Tornillo expansivo HLC 10x80/48</v>
          </cell>
          <cell r="B580" t="str">
            <v>UN</v>
          </cell>
          <cell r="C580">
            <v>1</v>
          </cell>
          <cell r="D580">
            <v>5175</v>
          </cell>
          <cell r="E580">
            <v>0</v>
          </cell>
        </row>
        <row r="581">
          <cell r="A581" t="str">
            <v>Tornillo goloso</v>
          </cell>
          <cell r="B581" t="str">
            <v>Un</v>
          </cell>
          <cell r="C581">
            <v>1</v>
          </cell>
          <cell r="D581">
            <v>69</v>
          </cell>
          <cell r="E581">
            <v>0</v>
          </cell>
        </row>
        <row r="582">
          <cell r="A582" t="str">
            <v>Tornillo goloso 1/8 x 1 1/4</v>
          </cell>
          <cell r="B582" t="str">
            <v>UN</v>
          </cell>
          <cell r="C582">
            <v>1</v>
          </cell>
          <cell r="D582">
            <v>69</v>
          </cell>
          <cell r="E582">
            <v>0</v>
          </cell>
        </row>
        <row r="583">
          <cell r="A583" t="str">
            <v>Tornillo Inoxidable Canal y Bajante Amazonas</v>
          </cell>
          <cell r="B583" t="str">
            <v>un</v>
          </cell>
          <cell r="C583">
            <v>1</v>
          </cell>
          <cell r="D583">
            <v>136.85</v>
          </cell>
          <cell r="E583">
            <v>0</v>
          </cell>
        </row>
        <row r="584">
          <cell r="A584" t="str">
            <v>Tornillo Inoxidable Canal y Bajante PVC</v>
          </cell>
          <cell r="B584" t="str">
            <v>UN</v>
          </cell>
          <cell r="C584">
            <v>1</v>
          </cell>
          <cell r="D584">
            <v>136.85</v>
          </cell>
          <cell r="E584">
            <v>0</v>
          </cell>
        </row>
        <row r="585">
          <cell r="A585" t="str">
            <v>Tornillo lámina D=3/8"</v>
          </cell>
          <cell r="B585" t="str">
            <v>UN</v>
          </cell>
          <cell r="C585">
            <v>1</v>
          </cell>
          <cell r="D585">
            <v>17.25</v>
          </cell>
          <cell r="E585">
            <v>0</v>
          </cell>
        </row>
        <row r="586">
          <cell r="A586" t="str">
            <v>Tornillo teja en lámina de acero y foil</v>
          </cell>
          <cell r="B586" t="str">
            <v>UN</v>
          </cell>
          <cell r="C586">
            <v>1</v>
          </cell>
          <cell r="D586">
            <v>520.8119999999999</v>
          </cell>
          <cell r="E586">
            <v>0</v>
          </cell>
        </row>
        <row r="587">
          <cell r="A587" t="str">
            <v>Tornillos 2"</v>
          </cell>
          <cell r="B587" t="str">
            <v>UN</v>
          </cell>
          <cell r="C587">
            <v>1</v>
          </cell>
          <cell r="D587">
            <v>664.69999999999993</v>
          </cell>
          <cell r="E587">
            <v>0</v>
          </cell>
        </row>
        <row r="588">
          <cell r="A588" t="str">
            <v>Transformador de corriente 200/5 amp</v>
          </cell>
          <cell r="B588" t="str">
            <v>Un</v>
          </cell>
          <cell r="C588">
            <v>1</v>
          </cell>
          <cell r="D588">
            <v>173650</v>
          </cell>
          <cell r="E588">
            <v>0</v>
          </cell>
        </row>
        <row r="589">
          <cell r="A589" t="str">
            <v>Transformador en poste bifásico de 15 Kva</v>
          </cell>
          <cell r="B589" t="str">
            <v>Un</v>
          </cell>
          <cell r="C589">
            <v>1</v>
          </cell>
          <cell r="D589">
            <v>3047499.9999999995</v>
          </cell>
          <cell r="E589">
            <v>0</v>
          </cell>
        </row>
        <row r="590">
          <cell r="A590" t="str">
            <v>Transformador en poste bifásico de 30 Kva</v>
          </cell>
          <cell r="B590" t="str">
            <v>Un</v>
          </cell>
          <cell r="C590">
            <v>1</v>
          </cell>
          <cell r="D590">
            <v>4351830</v>
          </cell>
          <cell r="E590">
            <v>0</v>
          </cell>
        </row>
        <row r="591">
          <cell r="A591" t="str">
            <v>Transformador en poste bifásico de 45 Kva</v>
          </cell>
          <cell r="B591" t="str">
            <v>Un</v>
          </cell>
          <cell r="C591">
            <v>1</v>
          </cell>
          <cell r="D591">
            <v>4784000</v>
          </cell>
          <cell r="E591">
            <v>0</v>
          </cell>
        </row>
        <row r="592">
          <cell r="A592" t="str">
            <v>Transformador en poste trifásico de 15 Kva</v>
          </cell>
          <cell r="B592" t="str">
            <v>Un</v>
          </cell>
          <cell r="C592">
            <v>1</v>
          </cell>
          <cell r="D592">
            <v>4694760</v>
          </cell>
          <cell r="E592">
            <v>0</v>
          </cell>
        </row>
        <row r="593">
          <cell r="A593" t="str">
            <v>Transformador en poste trifásico de 30 Kva</v>
          </cell>
          <cell r="B593" t="str">
            <v>Un</v>
          </cell>
          <cell r="C593">
            <v>1</v>
          </cell>
          <cell r="D593">
            <v>5337150</v>
          </cell>
          <cell r="E593">
            <v>0</v>
          </cell>
        </row>
        <row r="594">
          <cell r="A594" t="str">
            <v xml:space="preserve">Triturado </v>
          </cell>
          <cell r="B594" t="str">
            <v>M3</v>
          </cell>
          <cell r="C594">
            <v>1</v>
          </cell>
          <cell r="D594">
            <v>74000</v>
          </cell>
          <cell r="E594">
            <v>0</v>
          </cell>
        </row>
        <row r="595">
          <cell r="A595" t="str">
            <v xml:space="preserve">Tuberia A.N. 2 plg </v>
          </cell>
          <cell r="B595" t="str">
            <v>ML</v>
          </cell>
          <cell r="C595">
            <v>1</v>
          </cell>
          <cell r="D595">
            <v>16647.399999999998</v>
          </cell>
          <cell r="E595">
            <v>0</v>
          </cell>
        </row>
        <row r="596">
          <cell r="A596" t="str">
            <v>Tuberia A.N. 3 plg 2,3 mm</v>
          </cell>
          <cell r="B596" t="str">
            <v>ML</v>
          </cell>
          <cell r="C596">
            <v>1</v>
          </cell>
          <cell r="D596">
            <v>27390.699999999997</v>
          </cell>
          <cell r="E596">
            <v>0</v>
          </cell>
        </row>
        <row r="597">
          <cell r="A597" t="str">
            <v>Tuberia A.N. Ø1 1/2"</v>
          </cell>
          <cell r="B597" t="str">
            <v>ML</v>
          </cell>
          <cell r="C597">
            <v>1</v>
          </cell>
          <cell r="D597">
            <v>14466.999999999998</v>
          </cell>
          <cell r="E597">
            <v>0</v>
          </cell>
        </row>
        <row r="598">
          <cell r="A598" t="str">
            <v>Tuberia Galvanizada 1 1/2" 2,5 mm Cal 12</v>
          </cell>
          <cell r="B598" t="str">
            <v>ML</v>
          </cell>
          <cell r="C598">
            <v>1</v>
          </cell>
          <cell r="D598">
            <v>17250</v>
          </cell>
          <cell r="E598">
            <v>0</v>
          </cell>
        </row>
        <row r="599">
          <cell r="A599" t="str">
            <v>Tuberia novafort 10" 255 mm</v>
          </cell>
          <cell r="B599" t="str">
            <v>ML</v>
          </cell>
          <cell r="C599">
            <v>1</v>
          </cell>
          <cell r="D599">
            <v>57677.1</v>
          </cell>
          <cell r="E599">
            <v>0</v>
          </cell>
        </row>
        <row r="600">
          <cell r="A600" t="str">
            <v>Tuberia novafort 12" 315 mm</v>
          </cell>
          <cell r="B600" t="str">
            <v>ML</v>
          </cell>
          <cell r="C600">
            <v>1</v>
          </cell>
          <cell r="D600">
            <v>83294.5</v>
          </cell>
          <cell r="E600">
            <v>0</v>
          </cell>
        </row>
        <row r="601">
          <cell r="A601" t="str">
            <v>Tuberia novafort 4" 110 mm</v>
          </cell>
          <cell r="B601" t="str">
            <v>ML</v>
          </cell>
          <cell r="C601">
            <v>1</v>
          </cell>
          <cell r="D601">
            <v>14765.999999999998</v>
          </cell>
          <cell r="E601">
            <v>0</v>
          </cell>
        </row>
        <row r="602">
          <cell r="A602" t="str">
            <v>Tuberia novafort 6" 160 mm</v>
          </cell>
          <cell r="B602" t="str">
            <v>ML</v>
          </cell>
          <cell r="C602">
            <v>1</v>
          </cell>
          <cell r="D602">
            <v>26820.3</v>
          </cell>
          <cell r="E602">
            <v>0</v>
          </cell>
        </row>
        <row r="603">
          <cell r="A603" t="str">
            <v>Tuberia novafort 8" 200 mm</v>
          </cell>
          <cell r="B603" t="str">
            <v>ML</v>
          </cell>
          <cell r="C603">
            <v>1</v>
          </cell>
          <cell r="D603">
            <v>39208.1</v>
          </cell>
          <cell r="E603">
            <v>0</v>
          </cell>
        </row>
        <row r="604">
          <cell r="A604" t="str">
            <v xml:space="preserve">Tuberia PE AL PE amarilla gas 1216 1/2" </v>
          </cell>
          <cell r="B604" t="str">
            <v>Ml</v>
          </cell>
          <cell r="C604">
            <v>1</v>
          </cell>
          <cell r="D604">
            <v>3027.95</v>
          </cell>
          <cell r="E604">
            <v>0</v>
          </cell>
        </row>
        <row r="605">
          <cell r="A605" t="str">
            <v>Tubo A.N. 1 1/2 plg, 2 mm</v>
          </cell>
          <cell r="B605" t="str">
            <v>ML</v>
          </cell>
          <cell r="C605">
            <v>1</v>
          </cell>
          <cell r="D605">
            <v>11615</v>
          </cell>
          <cell r="E605">
            <v>0</v>
          </cell>
        </row>
        <row r="606">
          <cell r="A606" t="str">
            <v>Tubo A.N. 1 plg, 2 mm</v>
          </cell>
          <cell r="B606" t="str">
            <v>ML</v>
          </cell>
          <cell r="C606">
            <v>1</v>
          </cell>
          <cell r="D606">
            <v>7704.9999999999991</v>
          </cell>
          <cell r="E606">
            <v>0</v>
          </cell>
        </row>
        <row r="607">
          <cell r="A607" t="str">
            <v>Tubo conduit EMT 1"</v>
          </cell>
          <cell r="B607" t="str">
            <v>Ml</v>
          </cell>
          <cell r="C607">
            <v>1</v>
          </cell>
          <cell r="D607">
            <v>6715.9999999999991</v>
          </cell>
          <cell r="E607">
            <v>0</v>
          </cell>
        </row>
        <row r="608">
          <cell r="A608" t="str">
            <v>Tubo conduit EMT 1-1/2"</v>
          </cell>
          <cell r="B608" t="str">
            <v>Ml</v>
          </cell>
          <cell r="C608">
            <v>1</v>
          </cell>
          <cell r="D608">
            <v>9073.5</v>
          </cell>
          <cell r="E608">
            <v>0</v>
          </cell>
        </row>
        <row r="609">
          <cell r="A609" t="str">
            <v>Tubo conduit EMT 3/4"</v>
          </cell>
          <cell r="B609" t="str">
            <v>Ml</v>
          </cell>
          <cell r="C609">
            <v>1</v>
          </cell>
          <cell r="D609">
            <v>4726.5</v>
          </cell>
          <cell r="E609">
            <v>0</v>
          </cell>
        </row>
        <row r="610">
          <cell r="A610" t="str">
            <v>Tubo conduit PVC 1"</v>
          </cell>
          <cell r="B610" t="str">
            <v>Ml</v>
          </cell>
          <cell r="C610">
            <v>1</v>
          </cell>
          <cell r="D610">
            <v>3005.64</v>
          </cell>
          <cell r="E610">
            <v>0</v>
          </cell>
        </row>
        <row r="611">
          <cell r="A611" t="str">
            <v>Tubo conduit PVC 1/2"</v>
          </cell>
          <cell r="B611" t="str">
            <v>Ml</v>
          </cell>
          <cell r="C611">
            <v>1</v>
          </cell>
          <cell r="D611">
            <v>1730.5199999999998</v>
          </cell>
          <cell r="E611">
            <v>0</v>
          </cell>
        </row>
        <row r="612">
          <cell r="A612" t="str">
            <v>Tubo conduit PVC 1-1/2"</v>
          </cell>
          <cell r="B612" t="str">
            <v>Ml</v>
          </cell>
          <cell r="C612">
            <v>1</v>
          </cell>
          <cell r="D612">
            <v>4473.5</v>
          </cell>
          <cell r="E612">
            <v>0</v>
          </cell>
        </row>
        <row r="613">
          <cell r="A613" t="str">
            <v>Tubo conduit PVC 3/4"</v>
          </cell>
          <cell r="B613" t="str">
            <v>Ml</v>
          </cell>
          <cell r="C613">
            <v>1</v>
          </cell>
          <cell r="D613">
            <v>1912.6799999999998</v>
          </cell>
          <cell r="E613">
            <v>0</v>
          </cell>
        </row>
        <row r="614">
          <cell r="A614" t="str">
            <v>Tubo cuadrado de 1/2 x 1/2 x 0,9</v>
          </cell>
          <cell r="B614" t="str">
            <v>Ml</v>
          </cell>
          <cell r="C614">
            <v>1</v>
          </cell>
          <cell r="D614">
            <v>1813.55</v>
          </cell>
          <cell r="E614">
            <v>0</v>
          </cell>
        </row>
        <row r="615">
          <cell r="A615" t="str">
            <v>Tubo cuadrado de 1-1/2" x 1-1/2" cal. 20</v>
          </cell>
          <cell r="B615" t="str">
            <v>Ml</v>
          </cell>
          <cell r="C615">
            <v>1</v>
          </cell>
          <cell r="D615">
            <v>5186.5</v>
          </cell>
          <cell r="E615">
            <v>0</v>
          </cell>
        </row>
        <row r="616">
          <cell r="A616" t="str">
            <v>Tubo Cuadrado de 3/4" x 3/4" cal. 20</v>
          </cell>
          <cell r="B616" t="str">
            <v>Ml</v>
          </cell>
          <cell r="C616">
            <v>1</v>
          </cell>
          <cell r="D616">
            <v>2508.9204999999997</v>
          </cell>
          <cell r="E616">
            <v>0</v>
          </cell>
        </row>
        <row r="617">
          <cell r="A617" t="str">
            <v>Tubo de cobre de 1/2" tipo L</v>
          </cell>
          <cell r="B617" t="str">
            <v>Ml</v>
          </cell>
          <cell r="C617">
            <v>1</v>
          </cell>
          <cell r="D617">
            <v>13563.099999999999</v>
          </cell>
          <cell r="E617">
            <v>0</v>
          </cell>
        </row>
        <row r="618">
          <cell r="A618" t="str">
            <v>Tubo de cobre de 1" tipo L</v>
          </cell>
          <cell r="B618" t="str">
            <v>Ml</v>
          </cell>
          <cell r="C618">
            <v>1</v>
          </cell>
          <cell r="D618">
            <v>33350</v>
          </cell>
          <cell r="E618">
            <v>0</v>
          </cell>
        </row>
        <row r="619">
          <cell r="A619" t="str">
            <v>Tubo Galvanizado de 1/2"</v>
          </cell>
          <cell r="B619" t="str">
            <v>ML</v>
          </cell>
          <cell r="C619">
            <v>1</v>
          </cell>
          <cell r="D619">
            <v>7295.5999999999995</v>
          </cell>
          <cell r="E619">
            <v>0</v>
          </cell>
        </row>
        <row r="620">
          <cell r="A620" t="str">
            <v>Tubo Galvanizado de 3/4</v>
          </cell>
          <cell r="B620" t="str">
            <v>ML</v>
          </cell>
          <cell r="C620">
            <v>1</v>
          </cell>
          <cell r="D620">
            <v>9756.5999999999985</v>
          </cell>
          <cell r="E620">
            <v>0</v>
          </cell>
        </row>
        <row r="621">
          <cell r="A621" t="str">
            <v>Tubo Galvanizado de 1"</v>
          </cell>
          <cell r="B621" t="str">
            <v>ML</v>
          </cell>
          <cell r="C621">
            <v>1</v>
          </cell>
          <cell r="D621">
            <v>14633.749999999998</v>
          </cell>
          <cell r="E621">
            <v>0</v>
          </cell>
        </row>
        <row r="622">
          <cell r="A622" t="str">
            <v>Tubo Galvanizado de 1 1/4"</v>
          </cell>
          <cell r="B622" t="str">
            <v>ML</v>
          </cell>
          <cell r="C622">
            <v>1</v>
          </cell>
          <cell r="D622">
            <v>20350.399999999998</v>
          </cell>
          <cell r="E622">
            <v>0</v>
          </cell>
        </row>
        <row r="623">
          <cell r="A623" t="str">
            <v>Tubo Galvanizado de 1 1/2"</v>
          </cell>
          <cell r="B623" t="str">
            <v>ML</v>
          </cell>
          <cell r="C623">
            <v>1</v>
          </cell>
          <cell r="D623">
            <v>24666.35</v>
          </cell>
          <cell r="E623">
            <v>0</v>
          </cell>
        </row>
        <row r="624">
          <cell r="A624" t="str">
            <v>Tubo Galvanizado de 2"</v>
          </cell>
          <cell r="B624" t="str">
            <v>ML</v>
          </cell>
          <cell r="C624">
            <v>1</v>
          </cell>
          <cell r="D624">
            <v>33051</v>
          </cell>
          <cell r="E624">
            <v>0</v>
          </cell>
        </row>
        <row r="625">
          <cell r="A625" t="str">
            <v>Tubo Galvanizado de 2 1/2"</v>
          </cell>
          <cell r="B625" t="str">
            <v>ML</v>
          </cell>
          <cell r="C625">
            <v>1</v>
          </cell>
          <cell r="D625">
            <v>59057.1</v>
          </cell>
          <cell r="E625">
            <v>0</v>
          </cell>
        </row>
        <row r="626">
          <cell r="A626" t="str">
            <v>Tubo pres/11 PVC 3/4"</v>
          </cell>
          <cell r="B626" t="str">
            <v>ML</v>
          </cell>
          <cell r="C626">
            <v>1</v>
          </cell>
          <cell r="D626">
            <v>3117</v>
          </cell>
          <cell r="E626">
            <v>0</v>
          </cell>
        </row>
        <row r="627">
          <cell r="A627" t="str">
            <v>Tubo pres/13,5 PVC 1"</v>
          </cell>
          <cell r="B627" t="str">
            <v>ML</v>
          </cell>
          <cell r="C627">
            <v>1</v>
          </cell>
          <cell r="D627">
            <v>4153.7999999999993</v>
          </cell>
          <cell r="E627">
            <v>0</v>
          </cell>
        </row>
        <row r="628">
          <cell r="A628" t="str">
            <v>Tubo pres/21 PVC 1 1/2"</v>
          </cell>
          <cell r="B628" t="str">
            <v>ML</v>
          </cell>
          <cell r="C628">
            <v>1</v>
          </cell>
          <cell r="D628">
            <v>6807.9999999999991</v>
          </cell>
          <cell r="E628">
            <v>0</v>
          </cell>
        </row>
        <row r="629">
          <cell r="A629" t="str">
            <v>Tubo pres/21 PVC 1 1/4</v>
          </cell>
          <cell r="B629" t="str">
            <v>ML</v>
          </cell>
          <cell r="C629">
            <v>1</v>
          </cell>
          <cell r="D629">
            <v>5347.5</v>
          </cell>
          <cell r="E629">
            <v>0</v>
          </cell>
        </row>
        <row r="630">
          <cell r="A630" t="str">
            <v>Tubo pres/21 PVC 2"</v>
          </cell>
          <cell r="B630" t="str">
            <v>ML</v>
          </cell>
          <cell r="C630">
            <v>1</v>
          </cell>
          <cell r="D630">
            <v>10439.699999999999</v>
          </cell>
          <cell r="E630">
            <v>0</v>
          </cell>
        </row>
        <row r="631">
          <cell r="A631" t="str">
            <v>Tubo pres/9 PVC 1/2"</v>
          </cell>
          <cell r="B631" t="str">
            <v>ML</v>
          </cell>
          <cell r="C631">
            <v>1</v>
          </cell>
          <cell r="D631">
            <v>2352</v>
          </cell>
          <cell r="E631">
            <v>0</v>
          </cell>
        </row>
        <row r="632">
          <cell r="A632" t="str">
            <v>Tubo PVC de 2"       Lluvias</v>
          </cell>
          <cell r="B632" t="str">
            <v>ML</v>
          </cell>
          <cell r="C632">
            <v>1</v>
          </cell>
          <cell r="D632">
            <v>5470.5499999999993</v>
          </cell>
          <cell r="E632">
            <v>0</v>
          </cell>
        </row>
        <row r="633">
          <cell r="A633" t="str">
            <v>Tubo PVC de 3"       Lluvias</v>
          </cell>
          <cell r="B633" t="str">
            <v>ML</v>
          </cell>
          <cell r="C633">
            <v>1</v>
          </cell>
          <cell r="D633">
            <v>8217.9</v>
          </cell>
          <cell r="E633">
            <v>0</v>
          </cell>
        </row>
        <row r="634">
          <cell r="A634" t="str">
            <v>Tubo PVC de 4"       lluvias</v>
          </cell>
          <cell r="B634" t="str">
            <v>ML</v>
          </cell>
          <cell r="C634">
            <v>1</v>
          </cell>
          <cell r="D634">
            <v>12480.949999999999</v>
          </cell>
          <cell r="E634">
            <v>0</v>
          </cell>
        </row>
        <row r="635">
          <cell r="A635" t="str">
            <v>Tubo PVCP- RDE 21 2 1/2" UZ</v>
          </cell>
          <cell r="B635" t="str">
            <v>ML</v>
          </cell>
          <cell r="C635">
            <v>1</v>
          </cell>
          <cell r="D635">
            <v>12156.65</v>
          </cell>
          <cell r="E635">
            <v>0</v>
          </cell>
        </row>
        <row r="636">
          <cell r="A636" t="str">
            <v>Tubo PVCP- RDE 21 2" UZ</v>
          </cell>
          <cell r="B636" t="str">
            <v>ML</v>
          </cell>
          <cell r="C636">
            <v>1</v>
          </cell>
          <cell r="D636">
            <v>8046.5499999999993</v>
          </cell>
          <cell r="E636">
            <v>0</v>
          </cell>
        </row>
        <row r="637">
          <cell r="A637" t="str">
            <v>Tubo PVCP- RDE 21 3" UZ</v>
          </cell>
          <cell r="B637" t="str">
            <v>ML</v>
          </cell>
          <cell r="C637">
            <v>1</v>
          </cell>
          <cell r="D637">
            <v>17275.3</v>
          </cell>
          <cell r="E637">
            <v>0</v>
          </cell>
        </row>
        <row r="638">
          <cell r="A638" t="str">
            <v>Tubo PVC-S     2"    Sanitaria</v>
          </cell>
          <cell r="B638" t="str">
            <v>ML</v>
          </cell>
          <cell r="C638">
            <v>1</v>
          </cell>
          <cell r="D638">
            <v>7600.3499999999995</v>
          </cell>
          <cell r="E638">
            <v>0</v>
          </cell>
        </row>
        <row r="639">
          <cell r="A639" t="str">
            <v>Tubo PVC-S     3"    Sanitaria</v>
          </cell>
          <cell r="B639" t="str">
            <v>ML</v>
          </cell>
          <cell r="C639">
            <v>1</v>
          </cell>
          <cell r="D639">
            <v>11352.8</v>
          </cell>
          <cell r="E639">
            <v>0</v>
          </cell>
        </row>
        <row r="640">
          <cell r="A640" t="str">
            <v>Tubo PVC-S     4"    Sanitaria</v>
          </cell>
          <cell r="B640" t="str">
            <v>ML</v>
          </cell>
          <cell r="C640">
            <v>1</v>
          </cell>
          <cell r="D640">
            <v>15821.699999999999</v>
          </cell>
          <cell r="E640">
            <v>0</v>
          </cell>
        </row>
        <row r="641">
          <cell r="A641" t="str">
            <v>Tubo PVC-S;     6"</v>
          </cell>
          <cell r="B641" t="str">
            <v>ML</v>
          </cell>
          <cell r="C641">
            <v>1</v>
          </cell>
          <cell r="D641">
            <v>33506.399999999994</v>
          </cell>
          <cell r="E641">
            <v>0</v>
          </cell>
        </row>
        <row r="642">
          <cell r="A642" t="str">
            <v>Tubo PVC-V      1 1/2"</v>
          </cell>
          <cell r="B642" t="str">
            <v>ML</v>
          </cell>
          <cell r="C642">
            <v>1</v>
          </cell>
          <cell r="D642">
            <v>3379.85</v>
          </cell>
          <cell r="E642">
            <v>0</v>
          </cell>
        </row>
        <row r="643">
          <cell r="A643" t="str">
            <v>Tubo PVC-V      2"</v>
          </cell>
          <cell r="B643" t="str">
            <v>ML</v>
          </cell>
          <cell r="C643">
            <v>1</v>
          </cell>
          <cell r="D643">
            <v>4886.3499999999995</v>
          </cell>
          <cell r="E643">
            <v>0</v>
          </cell>
        </row>
        <row r="644">
          <cell r="A644" t="str">
            <v>Tubo PVC-V     3"</v>
          </cell>
          <cell r="B644" t="str">
            <v>ML</v>
          </cell>
          <cell r="C644">
            <v>1</v>
          </cell>
          <cell r="D644">
            <v>6462.9999999999991</v>
          </cell>
          <cell r="E644">
            <v>0</v>
          </cell>
        </row>
        <row r="645">
          <cell r="A645" t="str">
            <v>Tubo PVC-V     4"</v>
          </cell>
          <cell r="B645" t="str">
            <v>ML</v>
          </cell>
          <cell r="C645">
            <v>1</v>
          </cell>
          <cell r="D645">
            <v>11144.65</v>
          </cell>
          <cell r="E645">
            <v>0</v>
          </cell>
        </row>
        <row r="646">
          <cell r="A646" t="str">
            <v>Tuercas de fijación</v>
          </cell>
          <cell r="B646" t="str">
            <v>Un</v>
          </cell>
          <cell r="C646">
            <v>1</v>
          </cell>
          <cell r="D646">
            <v>183.42499999999998</v>
          </cell>
          <cell r="E646">
            <v>0</v>
          </cell>
        </row>
        <row r="647">
          <cell r="A647" t="str">
            <v>Unión bajante rectangular PVC</v>
          </cell>
          <cell r="B647" t="str">
            <v>UN</v>
          </cell>
          <cell r="C647">
            <v>1</v>
          </cell>
          <cell r="D647">
            <v>3685.7499999999995</v>
          </cell>
          <cell r="E647">
            <v>0</v>
          </cell>
        </row>
        <row r="648">
          <cell r="A648" t="str">
            <v>Unión canal a bajante Amazonas</v>
          </cell>
          <cell r="B648" t="str">
            <v>un</v>
          </cell>
          <cell r="C648">
            <v>1</v>
          </cell>
          <cell r="D648">
            <v>1911.3</v>
          </cell>
          <cell r="E648">
            <v>0</v>
          </cell>
        </row>
        <row r="649">
          <cell r="A649" t="str">
            <v>Unión Canal amazonas</v>
          </cell>
          <cell r="B649" t="str">
            <v>un</v>
          </cell>
          <cell r="C649">
            <v>1</v>
          </cell>
          <cell r="D649">
            <v>14171.449999999999</v>
          </cell>
          <cell r="E649">
            <v>0</v>
          </cell>
        </row>
        <row r="650">
          <cell r="A650" t="str">
            <v>Unión EMT 1"</v>
          </cell>
          <cell r="B650" t="str">
            <v>Un</v>
          </cell>
          <cell r="C650">
            <v>1</v>
          </cell>
          <cell r="D650">
            <v>2173.5</v>
          </cell>
          <cell r="E650">
            <v>0</v>
          </cell>
        </row>
        <row r="651">
          <cell r="A651" t="str">
            <v>Unión EMT 1-1/2"</v>
          </cell>
          <cell r="B651" t="str">
            <v>Un</v>
          </cell>
          <cell r="C651">
            <v>1</v>
          </cell>
          <cell r="D651">
            <v>5462.5</v>
          </cell>
          <cell r="E651">
            <v>0</v>
          </cell>
        </row>
        <row r="652">
          <cell r="A652" t="str">
            <v>Unión EMT 3/4"</v>
          </cell>
          <cell r="B652" t="str">
            <v>Un</v>
          </cell>
          <cell r="C652">
            <v>1</v>
          </cell>
          <cell r="D652">
            <v>1316.75</v>
          </cell>
          <cell r="E652">
            <v>0</v>
          </cell>
        </row>
        <row r="653">
          <cell r="A653" t="str">
            <v>Unión PVC - P 3/4"</v>
          </cell>
          <cell r="B653" t="str">
            <v>UN</v>
          </cell>
          <cell r="C653">
            <v>1</v>
          </cell>
          <cell r="D653">
            <v>505.99999999999994</v>
          </cell>
          <cell r="E653">
            <v>0</v>
          </cell>
        </row>
        <row r="654">
          <cell r="A654" t="str">
            <v>Unión PVC-P 1 1/2"</v>
          </cell>
          <cell r="B654" t="str">
            <v>UN</v>
          </cell>
          <cell r="C654">
            <v>1</v>
          </cell>
          <cell r="D654">
            <v>1644.4999999999998</v>
          </cell>
          <cell r="E654">
            <v>0</v>
          </cell>
        </row>
        <row r="655">
          <cell r="A655" t="str">
            <v>Unión PVC-P 1 1/4"</v>
          </cell>
          <cell r="B655" t="str">
            <v>UN</v>
          </cell>
          <cell r="C655">
            <v>1</v>
          </cell>
          <cell r="D655">
            <v>1265</v>
          </cell>
          <cell r="E655">
            <v>0</v>
          </cell>
        </row>
        <row r="656">
          <cell r="A656" t="str">
            <v>Unión PVC-P 1 plg</v>
          </cell>
          <cell r="B656" t="str">
            <v>UN</v>
          </cell>
          <cell r="C656">
            <v>1</v>
          </cell>
          <cell r="D656">
            <v>758.99999999999989</v>
          </cell>
          <cell r="E656">
            <v>0</v>
          </cell>
        </row>
        <row r="657">
          <cell r="A657" t="str">
            <v>Unión PVC-P 1/2 plg</v>
          </cell>
          <cell r="B657" t="str">
            <v>ML</v>
          </cell>
          <cell r="C657">
            <v>1</v>
          </cell>
          <cell r="D657">
            <v>229.99999999999997</v>
          </cell>
          <cell r="E657">
            <v>0</v>
          </cell>
        </row>
        <row r="658">
          <cell r="A658" t="str">
            <v>Unión PVC-P 2 plg</v>
          </cell>
          <cell r="B658" t="str">
            <v>UN</v>
          </cell>
          <cell r="C658">
            <v>1</v>
          </cell>
          <cell r="D658">
            <v>2909.5</v>
          </cell>
          <cell r="E658">
            <v>0</v>
          </cell>
        </row>
        <row r="659">
          <cell r="A659" t="str">
            <v>Unión PVC-S 2 plg</v>
          </cell>
          <cell r="B659" t="str">
            <v>UN</v>
          </cell>
          <cell r="C659">
            <v>1</v>
          </cell>
          <cell r="D659">
            <v>1649.1</v>
          </cell>
          <cell r="E659">
            <v>0</v>
          </cell>
        </row>
        <row r="660">
          <cell r="A660" t="str">
            <v>Unión PVC-S 3 plg</v>
          </cell>
          <cell r="B660" t="str">
            <v>UN</v>
          </cell>
          <cell r="C660">
            <v>1</v>
          </cell>
          <cell r="D660">
            <v>2378.1999999999998</v>
          </cell>
          <cell r="E660">
            <v>0</v>
          </cell>
        </row>
        <row r="661">
          <cell r="A661" t="str">
            <v>Unión PVC-S 4 plg</v>
          </cell>
          <cell r="B661" t="str">
            <v>UN</v>
          </cell>
          <cell r="C661">
            <v>1</v>
          </cell>
          <cell r="D661">
            <v>3967.4999999999995</v>
          </cell>
          <cell r="E661">
            <v>0</v>
          </cell>
        </row>
        <row r="662">
          <cell r="A662" t="str">
            <v>Unión PVC-S;    6"</v>
          </cell>
          <cell r="B662" t="str">
            <v>UN</v>
          </cell>
          <cell r="C662">
            <v>1</v>
          </cell>
          <cell r="D662">
            <v>20855.25</v>
          </cell>
          <cell r="E662">
            <v>0</v>
          </cell>
        </row>
        <row r="663">
          <cell r="A663" t="str">
            <v>Unión PVC-V     1 1/2"</v>
          </cell>
          <cell r="B663" t="str">
            <v>UN</v>
          </cell>
          <cell r="C663">
            <v>1</v>
          </cell>
          <cell r="D663">
            <v>1428.3</v>
          </cell>
          <cell r="E663">
            <v>0</v>
          </cell>
        </row>
        <row r="664">
          <cell r="A664" t="str">
            <v>Unión PVC-V     2"</v>
          </cell>
          <cell r="B664" t="str">
            <v>UN</v>
          </cell>
          <cell r="C664">
            <v>1</v>
          </cell>
          <cell r="D664">
            <v>1649.1</v>
          </cell>
          <cell r="E664">
            <v>0</v>
          </cell>
        </row>
        <row r="665">
          <cell r="A665" t="str">
            <v>Unión PVC-V    3"</v>
          </cell>
          <cell r="B665" t="str">
            <v>UN</v>
          </cell>
          <cell r="C665">
            <v>1</v>
          </cell>
          <cell r="D665">
            <v>2378.1999999999998</v>
          </cell>
          <cell r="E665">
            <v>0</v>
          </cell>
        </row>
        <row r="666">
          <cell r="A666" t="str">
            <v>Universal en PVC 1 1/2"</v>
          </cell>
          <cell r="B666" t="str">
            <v>UN</v>
          </cell>
          <cell r="C666">
            <v>1</v>
          </cell>
          <cell r="D666">
            <v>20275.649999999998</v>
          </cell>
          <cell r="E666">
            <v>0</v>
          </cell>
        </row>
        <row r="667">
          <cell r="A667" t="str">
            <v>Universal en PVC 1"</v>
          </cell>
          <cell r="B667" t="str">
            <v>UN</v>
          </cell>
          <cell r="C667">
            <v>1</v>
          </cell>
          <cell r="D667">
            <v>6444.5999999999995</v>
          </cell>
          <cell r="E667">
            <v>0</v>
          </cell>
        </row>
        <row r="668">
          <cell r="A668" t="str">
            <v>Universal en PVC 1/2"</v>
          </cell>
          <cell r="B668" t="str">
            <v>UN</v>
          </cell>
          <cell r="C668">
            <v>1</v>
          </cell>
          <cell r="D668">
            <v>2403.5</v>
          </cell>
          <cell r="E668">
            <v>0</v>
          </cell>
        </row>
        <row r="669">
          <cell r="A669" t="str">
            <v>Universal en PVC 3/4"</v>
          </cell>
          <cell r="B669" t="str">
            <v>UN</v>
          </cell>
          <cell r="C669">
            <v>1</v>
          </cell>
          <cell r="D669">
            <v>4261.8999999999996</v>
          </cell>
          <cell r="E669">
            <v>0</v>
          </cell>
        </row>
        <row r="670">
          <cell r="A670" t="str">
            <v>Valvula - Cheque cortina HICC Helbert   3" ; incluye accesorios</v>
          </cell>
          <cell r="B670" t="str">
            <v>UN</v>
          </cell>
          <cell r="C670">
            <v>1</v>
          </cell>
          <cell r="D670">
            <v>728364</v>
          </cell>
          <cell r="E670">
            <v>0</v>
          </cell>
        </row>
        <row r="671">
          <cell r="A671" t="str">
            <v>Valvula - Cheque cortina HICC Helbert  1 1/2" ; incluye accesorios</v>
          </cell>
          <cell r="B671" t="str">
            <v>UN</v>
          </cell>
          <cell r="C671">
            <v>1</v>
          </cell>
          <cell r="D671">
            <v>200099.99999999997</v>
          </cell>
          <cell r="E671">
            <v>0</v>
          </cell>
        </row>
        <row r="672">
          <cell r="A672" t="str">
            <v>Valvula - Cheque cortina HICC Helbert  1 1/4" ; incluye accesorios</v>
          </cell>
          <cell r="B672" t="str">
            <v>UN</v>
          </cell>
          <cell r="C672">
            <v>1</v>
          </cell>
          <cell r="D672">
            <v>155744.5</v>
          </cell>
          <cell r="E672">
            <v>0</v>
          </cell>
        </row>
        <row r="673">
          <cell r="A673" t="str">
            <v>Valvula - Cheque cortina HICC Helbert  2" ; incluye accesorios</v>
          </cell>
          <cell r="B673" t="str">
            <v>UN</v>
          </cell>
          <cell r="C673">
            <v>1</v>
          </cell>
          <cell r="D673">
            <v>313223.19999999995</v>
          </cell>
          <cell r="E673">
            <v>0</v>
          </cell>
        </row>
        <row r="674">
          <cell r="A674" t="str">
            <v>Valvula de bola de 1" con bola de bronce y asiento en teflon</v>
          </cell>
          <cell r="B674" t="str">
            <v>UN</v>
          </cell>
          <cell r="C674">
            <v>1</v>
          </cell>
          <cell r="D674">
            <v>30934.999999999996</v>
          </cell>
          <cell r="E674">
            <v>0</v>
          </cell>
        </row>
        <row r="675">
          <cell r="A675" t="str">
            <v>Valvula de bola de 1/2" con bola de bronce y asiento en teflon</v>
          </cell>
          <cell r="B675" t="str">
            <v>UN</v>
          </cell>
          <cell r="C675">
            <v>1</v>
          </cell>
          <cell r="D675">
            <v>12534.999999999998</v>
          </cell>
          <cell r="E675">
            <v>0</v>
          </cell>
        </row>
        <row r="676">
          <cell r="A676" t="str">
            <v>Valvula de pie de 1 1/2"</v>
          </cell>
          <cell r="B676" t="str">
            <v>UN</v>
          </cell>
          <cell r="C676">
            <v>1</v>
          </cell>
          <cell r="D676">
            <v>98000</v>
          </cell>
          <cell r="E676">
            <v>0</v>
          </cell>
        </row>
        <row r="677">
          <cell r="A677" t="str">
            <v>Valvula pozuelo 1-1/2"  cobre</v>
          </cell>
          <cell r="B677" t="str">
            <v>UN</v>
          </cell>
          <cell r="C677">
            <v>1</v>
          </cell>
          <cell r="D677">
            <v>2185</v>
          </cell>
          <cell r="E677">
            <v>0</v>
          </cell>
        </row>
        <row r="678">
          <cell r="A678" t="str">
            <v>Vara de clavo</v>
          </cell>
          <cell r="B678" t="str">
            <v>ML</v>
          </cell>
          <cell r="C678">
            <v>1</v>
          </cell>
          <cell r="D678">
            <v>4600</v>
          </cell>
          <cell r="E678">
            <v>0</v>
          </cell>
        </row>
        <row r="679">
          <cell r="A679" t="str">
            <v>Varilla coopertweld de 2.40 mts x 5/8"</v>
          </cell>
          <cell r="B679" t="str">
            <v>Un</v>
          </cell>
          <cell r="C679">
            <v>1</v>
          </cell>
          <cell r="D679">
            <v>113677.49999999999</v>
          </cell>
          <cell r="E679">
            <v>0</v>
          </cell>
        </row>
        <row r="680">
          <cell r="A680" t="str">
            <v>Varilla Coper Well 5/8" x 8'</v>
          </cell>
          <cell r="B680" t="str">
            <v>UN</v>
          </cell>
          <cell r="C680">
            <v>1</v>
          </cell>
          <cell r="D680">
            <v>113677.49999999999</v>
          </cell>
          <cell r="E680">
            <v>0</v>
          </cell>
        </row>
        <row r="681">
          <cell r="A681" t="str">
            <v>Varilla cuadrada de 1/2"</v>
          </cell>
          <cell r="B681" t="str">
            <v>KG</v>
          </cell>
          <cell r="C681">
            <v>1</v>
          </cell>
          <cell r="D681">
            <v>3309.7</v>
          </cell>
          <cell r="E681">
            <v>0</v>
          </cell>
        </row>
        <row r="682">
          <cell r="A682" t="str">
            <v>Varilla de 5/8"</v>
          </cell>
          <cell r="B682" t="str">
            <v>KG</v>
          </cell>
          <cell r="C682">
            <v>1</v>
          </cell>
          <cell r="D682">
            <v>3309.7</v>
          </cell>
          <cell r="E682">
            <v>0</v>
          </cell>
        </row>
        <row r="683">
          <cell r="A683" t="str">
            <v>Varilla de 9 mm. Cuadrada</v>
          </cell>
          <cell r="B683" t="str">
            <v>Kg</v>
          </cell>
          <cell r="C683">
            <v>1</v>
          </cell>
          <cell r="D683">
            <v>3309.7</v>
          </cell>
          <cell r="E683">
            <v>0</v>
          </cell>
        </row>
        <row r="684">
          <cell r="A684">
            <v>0</v>
          </cell>
          <cell r="B684">
            <v>0</v>
          </cell>
          <cell r="C684">
            <v>0</v>
          </cell>
          <cell r="D684">
            <v>0</v>
          </cell>
          <cell r="E684">
            <v>0</v>
          </cell>
        </row>
        <row r="685">
          <cell r="A685" t="str">
            <v>Varilla lisa de 1/2"</v>
          </cell>
          <cell r="B685" t="str">
            <v>KG</v>
          </cell>
          <cell r="C685">
            <v>1</v>
          </cell>
          <cell r="D685">
            <v>2719.75</v>
          </cell>
          <cell r="E685">
            <v>0</v>
          </cell>
        </row>
        <row r="686">
          <cell r="A686" t="str">
            <v>Ventana corrediza proyec.alum.Cal.18. Negra</v>
          </cell>
          <cell r="B686" t="str">
            <v>M2</v>
          </cell>
          <cell r="C686">
            <v>1</v>
          </cell>
          <cell r="D686">
            <v>138000</v>
          </cell>
          <cell r="E686">
            <v>0</v>
          </cell>
        </row>
        <row r="687">
          <cell r="A687" t="str">
            <v>Vidrio incoloro de 5mm pulido</v>
          </cell>
          <cell r="B687" t="str">
            <v>M2</v>
          </cell>
          <cell r="C687">
            <v>1</v>
          </cell>
          <cell r="D687">
            <v>20781.649999999998</v>
          </cell>
          <cell r="E687">
            <v>0</v>
          </cell>
        </row>
        <row r="688">
          <cell r="A688" t="str">
            <v>Vidrio templado incoloro de 8mm</v>
          </cell>
          <cell r="B688" t="str">
            <v>M2</v>
          </cell>
          <cell r="C688">
            <v>1</v>
          </cell>
          <cell r="D688">
            <v>255800</v>
          </cell>
          <cell r="E688">
            <v>0</v>
          </cell>
        </row>
        <row r="689">
          <cell r="A689" t="str">
            <v>Vinilo Color Tipo I</v>
          </cell>
          <cell r="B689" t="str">
            <v>gl</v>
          </cell>
          <cell r="C689">
            <v>1</v>
          </cell>
          <cell r="D689">
            <v>53221.999999999993</v>
          </cell>
          <cell r="E689">
            <v>0</v>
          </cell>
        </row>
        <row r="690">
          <cell r="A690" t="str">
            <v>Visagra para elemento en aluminio</v>
          </cell>
          <cell r="B690" t="str">
            <v>UN</v>
          </cell>
          <cell r="C690">
            <v>1</v>
          </cell>
          <cell r="D690">
            <v>1609.9999999999998</v>
          </cell>
          <cell r="E690">
            <v>0</v>
          </cell>
        </row>
        <row r="691">
          <cell r="A691" t="str">
            <v>Wash primer</v>
          </cell>
          <cell r="B691" t="str">
            <v>Lts</v>
          </cell>
          <cell r="C691">
            <v>1</v>
          </cell>
          <cell r="D691">
            <v>5740</v>
          </cell>
          <cell r="E691">
            <v>0</v>
          </cell>
        </row>
        <row r="692">
          <cell r="A692" t="str">
            <v>Wing Aluminio</v>
          </cell>
          <cell r="B692" t="str">
            <v>Ml</v>
          </cell>
          <cell r="C692">
            <v>1</v>
          </cell>
          <cell r="D692">
            <v>2300</v>
          </cell>
          <cell r="E692">
            <v>0</v>
          </cell>
        </row>
        <row r="693">
          <cell r="A693" t="str">
            <v>Xipex Admix C-2000</v>
          </cell>
          <cell r="B693" t="str">
            <v>Kg</v>
          </cell>
          <cell r="C693">
            <v>1</v>
          </cell>
          <cell r="D693">
            <v>12879.999999999998</v>
          </cell>
          <cell r="E693">
            <v>0</v>
          </cell>
        </row>
        <row r="694">
          <cell r="A694" t="str">
            <v>Xipex concentrado -Gris</v>
          </cell>
          <cell r="B694" t="str">
            <v>Kg</v>
          </cell>
          <cell r="C694">
            <v>1</v>
          </cell>
          <cell r="D694">
            <v>11500</v>
          </cell>
          <cell r="E694">
            <v>0</v>
          </cell>
        </row>
        <row r="695">
          <cell r="A695" t="str">
            <v>Yee sencilla PVC-S 2"</v>
          </cell>
          <cell r="B695" t="str">
            <v>UN</v>
          </cell>
          <cell r="C695">
            <v>0</v>
          </cell>
          <cell r="D695">
            <v>4467.75</v>
          </cell>
          <cell r="E695">
            <v>0</v>
          </cell>
        </row>
        <row r="696">
          <cell r="A696" t="str">
            <v>Yee sencilla PVC-S 3"</v>
          </cell>
          <cell r="B696" t="str">
            <v>UN</v>
          </cell>
          <cell r="C696">
            <v>0</v>
          </cell>
          <cell r="D696">
            <v>9180.4499999999989</v>
          </cell>
          <cell r="E696">
            <v>0</v>
          </cell>
        </row>
        <row r="697">
          <cell r="A697" t="str">
            <v>Yee sencilla PVC-S 4"</v>
          </cell>
          <cell r="B697" t="str">
            <v>UN</v>
          </cell>
          <cell r="C697">
            <v>1</v>
          </cell>
          <cell r="D697">
            <v>15717.05</v>
          </cell>
          <cell r="E697">
            <v>0</v>
          </cell>
        </row>
        <row r="698">
          <cell r="A698" t="str">
            <v>Zuncho metálico 3/8"</v>
          </cell>
          <cell r="B698" t="str">
            <v>ml</v>
          </cell>
          <cell r="C698">
            <v>1</v>
          </cell>
          <cell r="D698">
            <v>4807</v>
          </cell>
          <cell r="E698">
            <v>0</v>
          </cell>
        </row>
        <row r="699">
          <cell r="A699" t="str">
            <v>Medidor de agua 1/2"</v>
          </cell>
          <cell r="B699" t="str">
            <v>UN</v>
          </cell>
          <cell r="C699">
            <v>1</v>
          </cell>
          <cell r="D699">
            <v>97749.999999999985</v>
          </cell>
          <cell r="E699">
            <v>0</v>
          </cell>
        </row>
        <row r="700">
          <cell r="A700" t="str">
            <v>Medidor de agua 1"</v>
          </cell>
          <cell r="B700" t="str">
            <v>UN</v>
          </cell>
          <cell r="C700">
            <v>1</v>
          </cell>
          <cell r="D700">
            <v>253158.69999999998</v>
          </cell>
          <cell r="E700">
            <v>0</v>
          </cell>
        </row>
        <row r="701">
          <cell r="A701" t="str">
            <v>Medidor de agua 2"</v>
          </cell>
          <cell r="B701" t="str">
            <v>UN</v>
          </cell>
          <cell r="C701">
            <v>1</v>
          </cell>
          <cell r="D701">
            <v>2928292.15</v>
          </cell>
          <cell r="E701">
            <v>0</v>
          </cell>
        </row>
        <row r="702">
          <cell r="A702" t="str">
            <v>Medidor de agua 3"</v>
          </cell>
          <cell r="B702" t="str">
            <v>UN</v>
          </cell>
          <cell r="C702">
            <v>1</v>
          </cell>
          <cell r="D702">
            <v>2917292.4</v>
          </cell>
          <cell r="E702">
            <v>0</v>
          </cell>
        </row>
        <row r="703">
          <cell r="A703" t="str">
            <v>Medidor de agua 3/4"</v>
          </cell>
          <cell r="B703" t="str">
            <v>UN</v>
          </cell>
          <cell r="C703">
            <v>1</v>
          </cell>
          <cell r="D703">
            <v>135512.54999999999</v>
          </cell>
          <cell r="E703">
            <v>0</v>
          </cell>
        </row>
        <row r="704">
          <cell r="A704" t="str">
            <v>Medidor de agua 4"</v>
          </cell>
          <cell r="B704" t="str">
            <v>UN</v>
          </cell>
          <cell r="C704">
            <v>1</v>
          </cell>
          <cell r="D704">
            <v>3771617.05</v>
          </cell>
          <cell r="E704">
            <v>0</v>
          </cell>
        </row>
        <row r="705">
          <cell r="A705" t="str">
            <v>Medidor de agua 6"</v>
          </cell>
          <cell r="B705" t="str">
            <v>UN</v>
          </cell>
          <cell r="C705">
            <v>1</v>
          </cell>
          <cell r="D705">
            <v>5109937.5999999996</v>
          </cell>
          <cell r="E705">
            <v>0</v>
          </cell>
        </row>
        <row r="706">
          <cell r="A706" t="str">
            <v xml:space="preserve">rellenos en recebo compactado al 90% </v>
          </cell>
          <cell r="B706" t="e">
            <v>#REF!</v>
          </cell>
          <cell r="C706">
            <v>1</v>
          </cell>
          <cell r="D706">
            <v>60023.571499999998</v>
          </cell>
          <cell r="E706">
            <v>0</v>
          </cell>
        </row>
        <row r="707">
          <cell r="A707" t="str">
            <v>muros en ladrillo tolete común para sobrecimiento de e = 0,12 m</v>
          </cell>
          <cell r="B707" t="str">
            <v>m3</v>
          </cell>
          <cell r="C707">
            <v>1</v>
          </cell>
          <cell r="D707">
            <v>54008.174499999994</v>
          </cell>
          <cell r="E707">
            <v>0</v>
          </cell>
        </row>
        <row r="708">
          <cell r="A708" t="str">
            <v>Bomba centrífuga 1HP succión y descarga 1.1/2".motor monofásico</v>
          </cell>
          <cell r="B708" t="str">
            <v>UN</v>
          </cell>
          <cell r="C708">
            <v>1</v>
          </cell>
          <cell r="D708">
            <v>459999.99999999994</v>
          </cell>
          <cell r="E708">
            <v>0</v>
          </cell>
        </row>
        <row r="709">
          <cell r="A709" t="str">
            <v>Valvula de pie con canastilla plástica 2"</v>
          </cell>
          <cell r="B709" t="str">
            <v>un</v>
          </cell>
          <cell r="C709">
            <v>1</v>
          </cell>
          <cell r="D709">
            <v>128063.99999999999</v>
          </cell>
          <cell r="E709">
            <v>0</v>
          </cell>
        </row>
        <row r="710">
          <cell r="A710" t="str">
            <v>Valvula de cheque hidro 1 1/2"</v>
          </cell>
          <cell r="B710" t="str">
            <v>Un</v>
          </cell>
          <cell r="C710">
            <v>1</v>
          </cell>
          <cell r="D710">
            <v>135134.19999999998</v>
          </cell>
          <cell r="E710">
            <v>0</v>
          </cell>
        </row>
        <row r="711">
          <cell r="A711" t="str">
            <v>Valvula de cheque hidro 2"</v>
          </cell>
          <cell r="B711" t="str">
            <v>UN</v>
          </cell>
          <cell r="C711">
            <v>1</v>
          </cell>
          <cell r="D711">
            <v>216641.59999999998</v>
          </cell>
          <cell r="E711">
            <v>0</v>
          </cell>
        </row>
        <row r="712">
          <cell r="A712">
            <v>0</v>
          </cell>
          <cell r="B712">
            <v>0</v>
          </cell>
          <cell r="C712">
            <v>0</v>
          </cell>
          <cell r="D712">
            <v>0</v>
          </cell>
          <cell r="E712">
            <v>0</v>
          </cell>
        </row>
        <row r="713">
          <cell r="A713" t="str">
            <v>Para Yacuanquer</v>
          </cell>
          <cell r="B713">
            <v>0</v>
          </cell>
          <cell r="C713">
            <v>0</v>
          </cell>
          <cell r="D713">
            <v>0</v>
          </cell>
          <cell r="E713">
            <v>0</v>
          </cell>
        </row>
        <row r="714">
          <cell r="A714" t="str">
            <v>Excavación Manual en material Comun</v>
          </cell>
          <cell r="B714" t="str">
            <v>m3</v>
          </cell>
          <cell r="C714">
            <v>0</v>
          </cell>
          <cell r="D714">
            <v>33017.550681818175</v>
          </cell>
          <cell r="E714">
            <v>0</v>
          </cell>
        </row>
        <row r="715">
          <cell r="A715" t="str">
            <v>Rellenos en recebo compactado al 90%</v>
          </cell>
          <cell r="B715" t="str">
            <v>m3</v>
          </cell>
          <cell r="C715">
            <v>0</v>
          </cell>
          <cell r="D715">
            <v>60023.571499999998</v>
          </cell>
          <cell r="E715">
            <v>0</v>
          </cell>
        </row>
        <row r="716">
          <cell r="A716" t="str">
            <v>Placa maciza e=0,075</v>
          </cell>
          <cell r="B716" t="str">
            <v>m2</v>
          </cell>
          <cell r="C716">
            <v>0</v>
          </cell>
          <cell r="D716">
            <v>165553.37899999999</v>
          </cell>
          <cell r="E716">
            <v>0</v>
          </cell>
        </row>
        <row r="717">
          <cell r="A717" t="str">
            <v>Muros en loque divisorio Liso</v>
          </cell>
          <cell r="B717" t="str">
            <v>m3</v>
          </cell>
          <cell r="C717">
            <v>0</v>
          </cell>
          <cell r="D717">
            <v>54923.068500000001</v>
          </cell>
          <cell r="E717">
            <v>0</v>
          </cell>
        </row>
        <row r="718">
          <cell r="A718" t="str">
            <v>Media caña en mortero de pendiente</v>
          </cell>
          <cell r="B718" t="str">
            <v>ml</v>
          </cell>
          <cell r="C718">
            <v>0</v>
          </cell>
          <cell r="D718">
            <v>19802.930999999997</v>
          </cell>
          <cell r="E718">
            <v>0</v>
          </cell>
        </row>
        <row r="719">
          <cell r="A719" t="str">
            <v>Pañete impermeabilizado integralmente.</v>
          </cell>
          <cell r="B719" t="str">
            <v>m2</v>
          </cell>
          <cell r="C719">
            <v>0</v>
          </cell>
          <cell r="D719">
            <v>18665.914499999999</v>
          </cell>
          <cell r="E719">
            <v>0</v>
          </cell>
        </row>
        <row r="720">
          <cell r="A720" t="str">
            <v>Afinado en mortero de pendiente</v>
          </cell>
          <cell r="B720" t="str">
            <v>m2</v>
          </cell>
          <cell r="C720">
            <v>0</v>
          </cell>
          <cell r="D720">
            <v>28485.775999999998</v>
          </cell>
          <cell r="E720">
            <v>0</v>
          </cell>
        </row>
        <row r="721">
          <cell r="A721" t="str">
            <v>acero de refuerzo 37000</v>
          </cell>
          <cell r="B721" t="str">
            <v>Kg</v>
          </cell>
          <cell r="C721">
            <v>0</v>
          </cell>
          <cell r="D721">
            <v>4315.72</v>
          </cell>
          <cell r="E721">
            <v>0</v>
          </cell>
        </row>
        <row r="722">
          <cell r="A722" t="str">
            <v>acero de refuerzo 60000</v>
          </cell>
          <cell r="B722" t="str">
            <v>Kg</v>
          </cell>
          <cell r="C722">
            <v>0</v>
          </cell>
          <cell r="D722">
            <v>4342.0664999999999</v>
          </cell>
          <cell r="E722">
            <v>0</v>
          </cell>
        </row>
        <row r="723">
          <cell r="A723">
            <v>0</v>
          </cell>
          <cell r="B723">
            <v>0</v>
          </cell>
          <cell r="C723">
            <v>0</v>
          </cell>
          <cell r="D723">
            <v>0</v>
          </cell>
          <cell r="E723">
            <v>0</v>
          </cell>
        </row>
        <row r="724">
          <cell r="A724">
            <v>0</v>
          </cell>
          <cell r="B724">
            <v>0</v>
          </cell>
          <cell r="C724">
            <v>0</v>
          </cell>
          <cell r="D724">
            <v>0</v>
          </cell>
          <cell r="E724">
            <v>0</v>
          </cell>
        </row>
        <row r="725">
          <cell r="A725">
            <v>0</v>
          </cell>
          <cell r="B725">
            <v>0</v>
          </cell>
          <cell r="C725">
            <v>0</v>
          </cell>
          <cell r="D725">
            <v>0</v>
          </cell>
          <cell r="E725">
            <v>0</v>
          </cell>
        </row>
        <row r="726">
          <cell r="A726">
            <v>0</v>
          </cell>
          <cell r="B726">
            <v>0</v>
          </cell>
          <cell r="C726">
            <v>0</v>
          </cell>
          <cell r="D726">
            <v>0</v>
          </cell>
          <cell r="E726">
            <v>0</v>
          </cell>
        </row>
        <row r="727">
          <cell r="A727">
            <v>0</v>
          </cell>
          <cell r="B727">
            <v>0</v>
          </cell>
          <cell r="C727">
            <v>0</v>
          </cell>
          <cell r="D727">
            <v>0</v>
          </cell>
          <cell r="E727">
            <v>0</v>
          </cell>
        </row>
        <row r="728">
          <cell r="A728">
            <v>0</v>
          </cell>
          <cell r="B728">
            <v>0</v>
          </cell>
          <cell r="C728">
            <v>0</v>
          </cell>
          <cell r="D728">
            <v>0</v>
          </cell>
          <cell r="E728">
            <v>0</v>
          </cell>
        </row>
        <row r="729">
          <cell r="A729">
            <v>0</v>
          </cell>
          <cell r="B729">
            <v>0</v>
          </cell>
          <cell r="C729">
            <v>0</v>
          </cell>
          <cell r="D729">
            <v>0</v>
          </cell>
          <cell r="E729">
            <v>0</v>
          </cell>
        </row>
        <row r="730">
          <cell r="A730">
            <v>0</v>
          </cell>
          <cell r="B730">
            <v>0</v>
          </cell>
          <cell r="C730">
            <v>0</v>
          </cell>
          <cell r="D730">
            <v>0</v>
          </cell>
          <cell r="E730">
            <v>0</v>
          </cell>
        </row>
        <row r="731">
          <cell r="A731">
            <v>0</v>
          </cell>
          <cell r="B731">
            <v>0</v>
          </cell>
          <cell r="C731">
            <v>0</v>
          </cell>
          <cell r="D731">
            <v>0</v>
          </cell>
          <cell r="E731">
            <v>0</v>
          </cell>
        </row>
        <row r="732">
          <cell r="A732">
            <v>0</v>
          </cell>
          <cell r="B732">
            <v>0</v>
          </cell>
          <cell r="C732">
            <v>0</v>
          </cell>
          <cell r="D732">
            <v>0</v>
          </cell>
          <cell r="E732">
            <v>0</v>
          </cell>
        </row>
        <row r="733">
          <cell r="A733">
            <v>0</v>
          </cell>
          <cell r="B733">
            <v>0</v>
          </cell>
          <cell r="C733">
            <v>0</v>
          </cell>
          <cell r="D733">
            <v>0</v>
          </cell>
          <cell r="E733">
            <v>0</v>
          </cell>
        </row>
        <row r="734">
          <cell r="A734">
            <v>0</v>
          </cell>
          <cell r="B734">
            <v>0</v>
          </cell>
          <cell r="C734">
            <v>0</v>
          </cell>
          <cell r="D734">
            <v>0</v>
          </cell>
          <cell r="E734">
            <v>0</v>
          </cell>
        </row>
        <row r="735">
          <cell r="A735">
            <v>0</v>
          </cell>
          <cell r="B735">
            <v>0</v>
          </cell>
          <cell r="C735">
            <v>0</v>
          </cell>
          <cell r="D735">
            <v>0</v>
          </cell>
          <cell r="E735">
            <v>0</v>
          </cell>
        </row>
        <row r="736">
          <cell r="A736">
            <v>0</v>
          </cell>
          <cell r="B736">
            <v>0</v>
          </cell>
          <cell r="C736">
            <v>0</v>
          </cell>
          <cell r="D736">
            <v>0</v>
          </cell>
          <cell r="E736">
            <v>0</v>
          </cell>
        </row>
        <row r="737">
          <cell r="A737">
            <v>0</v>
          </cell>
          <cell r="B737">
            <v>0</v>
          </cell>
          <cell r="C737">
            <v>0</v>
          </cell>
          <cell r="D737">
            <v>0</v>
          </cell>
          <cell r="E737">
            <v>0</v>
          </cell>
        </row>
        <row r="738">
          <cell r="A738">
            <v>0</v>
          </cell>
          <cell r="B738">
            <v>0</v>
          </cell>
          <cell r="C738">
            <v>0</v>
          </cell>
          <cell r="D738">
            <v>0</v>
          </cell>
          <cell r="E738">
            <v>0</v>
          </cell>
        </row>
        <row r="739">
          <cell r="A739">
            <v>0</v>
          </cell>
          <cell r="B739">
            <v>0</v>
          </cell>
          <cell r="C739">
            <v>0</v>
          </cell>
          <cell r="D739">
            <v>0</v>
          </cell>
          <cell r="E739">
            <v>0</v>
          </cell>
        </row>
        <row r="740">
          <cell r="A740">
            <v>0</v>
          </cell>
          <cell r="B740">
            <v>0</v>
          </cell>
          <cell r="C740">
            <v>0</v>
          </cell>
          <cell r="D740">
            <v>0</v>
          </cell>
          <cell r="E740">
            <v>0</v>
          </cell>
        </row>
        <row r="741">
          <cell r="A741">
            <v>0</v>
          </cell>
          <cell r="B741">
            <v>0</v>
          </cell>
          <cell r="C741">
            <v>0</v>
          </cell>
          <cell r="D741">
            <v>0</v>
          </cell>
          <cell r="E741">
            <v>0</v>
          </cell>
        </row>
        <row r="742">
          <cell r="A742">
            <v>0</v>
          </cell>
          <cell r="B742">
            <v>0</v>
          </cell>
          <cell r="C742">
            <v>0</v>
          </cell>
          <cell r="D742">
            <v>0</v>
          </cell>
          <cell r="E742">
            <v>0</v>
          </cell>
        </row>
        <row r="743">
          <cell r="A743">
            <v>0</v>
          </cell>
          <cell r="B743">
            <v>0</v>
          </cell>
          <cell r="C743">
            <v>0</v>
          </cell>
          <cell r="D743">
            <v>0</v>
          </cell>
          <cell r="E743">
            <v>0</v>
          </cell>
        </row>
        <row r="744">
          <cell r="A744">
            <v>0</v>
          </cell>
          <cell r="B744">
            <v>0</v>
          </cell>
          <cell r="C744">
            <v>0</v>
          </cell>
          <cell r="D744">
            <v>0</v>
          </cell>
          <cell r="E744">
            <v>0</v>
          </cell>
        </row>
        <row r="745">
          <cell r="A745">
            <v>0</v>
          </cell>
          <cell r="B745">
            <v>0</v>
          </cell>
          <cell r="C745">
            <v>0</v>
          </cell>
          <cell r="D745">
            <v>0</v>
          </cell>
          <cell r="E745">
            <v>0</v>
          </cell>
        </row>
        <row r="746">
          <cell r="A746">
            <v>0</v>
          </cell>
          <cell r="B746">
            <v>0</v>
          </cell>
          <cell r="C746">
            <v>0</v>
          </cell>
          <cell r="D746">
            <v>0</v>
          </cell>
          <cell r="E746">
            <v>0</v>
          </cell>
        </row>
        <row r="747">
          <cell r="A747">
            <v>0</v>
          </cell>
          <cell r="B747">
            <v>0</v>
          </cell>
          <cell r="C747">
            <v>0</v>
          </cell>
          <cell r="D747">
            <v>0</v>
          </cell>
          <cell r="E747">
            <v>0</v>
          </cell>
        </row>
        <row r="748">
          <cell r="A748">
            <v>0</v>
          </cell>
          <cell r="B748">
            <v>0</v>
          </cell>
          <cell r="C748">
            <v>0</v>
          </cell>
          <cell r="D748">
            <v>0</v>
          </cell>
          <cell r="E748">
            <v>0</v>
          </cell>
        </row>
        <row r="749">
          <cell r="A749">
            <v>0</v>
          </cell>
          <cell r="B749">
            <v>0</v>
          </cell>
          <cell r="C749">
            <v>0</v>
          </cell>
          <cell r="D749">
            <v>0</v>
          </cell>
          <cell r="E749">
            <v>0</v>
          </cell>
        </row>
        <row r="750">
          <cell r="A750">
            <v>0</v>
          </cell>
          <cell r="B750">
            <v>0</v>
          </cell>
          <cell r="C750">
            <v>0</v>
          </cell>
          <cell r="D750">
            <v>0</v>
          </cell>
          <cell r="E750">
            <v>0</v>
          </cell>
        </row>
        <row r="751">
          <cell r="A751">
            <v>0</v>
          </cell>
          <cell r="B751">
            <v>0</v>
          </cell>
          <cell r="C751">
            <v>0</v>
          </cell>
          <cell r="D751">
            <v>0</v>
          </cell>
          <cell r="E751">
            <v>0</v>
          </cell>
        </row>
        <row r="752">
          <cell r="A752">
            <v>0</v>
          </cell>
          <cell r="B752">
            <v>0</v>
          </cell>
          <cell r="C752">
            <v>0</v>
          </cell>
          <cell r="D752">
            <v>0</v>
          </cell>
          <cell r="E752">
            <v>0</v>
          </cell>
        </row>
        <row r="753">
          <cell r="A753">
            <v>0</v>
          </cell>
          <cell r="B753">
            <v>0</v>
          </cell>
          <cell r="C753">
            <v>0</v>
          </cell>
          <cell r="D753">
            <v>0</v>
          </cell>
          <cell r="E753">
            <v>0</v>
          </cell>
        </row>
        <row r="754">
          <cell r="A754">
            <v>0</v>
          </cell>
          <cell r="B754">
            <v>0</v>
          </cell>
          <cell r="C754">
            <v>0</v>
          </cell>
          <cell r="D754">
            <v>0</v>
          </cell>
          <cell r="E754">
            <v>0</v>
          </cell>
        </row>
        <row r="755">
          <cell r="A755">
            <v>0</v>
          </cell>
          <cell r="B755">
            <v>0</v>
          </cell>
          <cell r="C755">
            <v>0</v>
          </cell>
          <cell r="D755">
            <v>0</v>
          </cell>
          <cell r="E755">
            <v>0</v>
          </cell>
        </row>
        <row r="756">
          <cell r="A756">
            <v>0</v>
          </cell>
          <cell r="B756">
            <v>0</v>
          </cell>
          <cell r="C756">
            <v>0</v>
          </cell>
          <cell r="D756">
            <v>0</v>
          </cell>
          <cell r="E756">
            <v>0</v>
          </cell>
        </row>
        <row r="757">
          <cell r="A757">
            <v>0</v>
          </cell>
          <cell r="B757">
            <v>0</v>
          </cell>
          <cell r="C757">
            <v>0</v>
          </cell>
          <cell r="D757">
            <v>0</v>
          </cell>
          <cell r="E757">
            <v>0</v>
          </cell>
        </row>
        <row r="758">
          <cell r="A758">
            <v>0</v>
          </cell>
          <cell r="B758">
            <v>0</v>
          </cell>
          <cell r="C758">
            <v>0</v>
          </cell>
          <cell r="D758">
            <v>0</v>
          </cell>
          <cell r="E758">
            <v>0</v>
          </cell>
        </row>
        <row r="759">
          <cell r="A759">
            <v>0</v>
          </cell>
          <cell r="B759">
            <v>0</v>
          </cell>
          <cell r="C759">
            <v>0</v>
          </cell>
          <cell r="D759">
            <v>0</v>
          </cell>
          <cell r="E759">
            <v>0</v>
          </cell>
        </row>
        <row r="760">
          <cell r="A760">
            <v>0</v>
          </cell>
          <cell r="B760">
            <v>0</v>
          </cell>
          <cell r="C760">
            <v>0</v>
          </cell>
          <cell r="D760">
            <v>0</v>
          </cell>
          <cell r="E760">
            <v>0</v>
          </cell>
        </row>
        <row r="761">
          <cell r="A761">
            <v>0</v>
          </cell>
          <cell r="B761">
            <v>0</v>
          </cell>
          <cell r="C761">
            <v>0</v>
          </cell>
          <cell r="D761">
            <v>0</v>
          </cell>
          <cell r="E761">
            <v>0</v>
          </cell>
        </row>
        <row r="762">
          <cell r="A762">
            <v>0</v>
          </cell>
          <cell r="B762">
            <v>0</v>
          </cell>
          <cell r="C762">
            <v>0</v>
          </cell>
          <cell r="D762">
            <v>0</v>
          </cell>
          <cell r="E762">
            <v>0</v>
          </cell>
        </row>
        <row r="763">
          <cell r="A763">
            <v>0</v>
          </cell>
          <cell r="B763">
            <v>0</v>
          </cell>
          <cell r="C763">
            <v>0</v>
          </cell>
          <cell r="D763">
            <v>0</v>
          </cell>
          <cell r="E763">
            <v>0</v>
          </cell>
        </row>
        <row r="764">
          <cell r="A764">
            <v>0</v>
          </cell>
          <cell r="B764">
            <v>0</v>
          </cell>
          <cell r="C764">
            <v>0</v>
          </cell>
          <cell r="D764">
            <v>0</v>
          </cell>
          <cell r="E764">
            <v>0</v>
          </cell>
        </row>
        <row r="765">
          <cell r="A765">
            <v>0</v>
          </cell>
          <cell r="B765">
            <v>0</v>
          </cell>
          <cell r="C765">
            <v>0</v>
          </cell>
          <cell r="D765">
            <v>0</v>
          </cell>
          <cell r="E765">
            <v>0</v>
          </cell>
        </row>
        <row r="766">
          <cell r="A766">
            <v>0</v>
          </cell>
          <cell r="B766">
            <v>0</v>
          </cell>
          <cell r="C766">
            <v>0</v>
          </cell>
          <cell r="D766">
            <v>0</v>
          </cell>
          <cell r="E766">
            <v>0</v>
          </cell>
        </row>
        <row r="767">
          <cell r="A767">
            <v>0</v>
          </cell>
          <cell r="B767">
            <v>0</v>
          </cell>
          <cell r="C767">
            <v>0</v>
          </cell>
          <cell r="D767">
            <v>0</v>
          </cell>
          <cell r="E767">
            <v>0</v>
          </cell>
        </row>
        <row r="768">
          <cell r="A768">
            <v>0</v>
          </cell>
          <cell r="B768">
            <v>0</v>
          </cell>
          <cell r="C768">
            <v>0</v>
          </cell>
          <cell r="D768">
            <v>0</v>
          </cell>
          <cell r="E768">
            <v>0</v>
          </cell>
        </row>
        <row r="769">
          <cell r="A769">
            <v>0</v>
          </cell>
          <cell r="B769">
            <v>0</v>
          </cell>
          <cell r="C769">
            <v>0</v>
          </cell>
          <cell r="D769">
            <v>0</v>
          </cell>
          <cell r="E769">
            <v>0</v>
          </cell>
        </row>
        <row r="770">
          <cell r="A770">
            <v>0</v>
          </cell>
          <cell r="B770">
            <v>0</v>
          </cell>
          <cell r="C770">
            <v>0</v>
          </cell>
          <cell r="D770">
            <v>0</v>
          </cell>
          <cell r="E770">
            <v>0</v>
          </cell>
        </row>
        <row r="771">
          <cell r="A771">
            <v>0</v>
          </cell>
          <cell r="B771">
            <v>0</v>
          </cell>
          <cell r="C771">
            <v>0</v>
          </cell>
          <cell r="D771">
            <v>0</v>
          </cell>
          <cell r="E771">
            <v>0</v>
          </cell>
        </row>
        <row r="772">
          <cell r="A772">
            <v>0</v>
          </cell>
          <cell r="B772">
            <v>0</v>
          </cell>
          <cell r="C772">
            <v>0</v>
          </cell>
          <cell r="D772">
            <v>0</v>
          </cell>
          <cell r="E772">
            <v>0</v>
          </cell>
        </row>
        <row r="773">
          <cell r="A773">
            <v>0</v>
          </cell>
          <cell r="B773">
            <v>0</v>
          </cell>
          <cell r="C773">
            <v>0</v>
          </cell>
          <cell r="D773">
            <v>0</v>
          </cell>
          <cell r="E773">
            <v>0</v>
          </cell>
        </row>
        <row r="774">
          <cell r="A774">
            <v>0</v>
          </cell>
          <cell r="B774">
            <v>0</v>
          </cell>
          <cell r="C774">
            <v>0</v>
          </cell>
          <cell r="D774">
            <v>0</v>
          </cell>
          <cell r="E774">
            <v>0</v>
          </cell>
        </row>
        <row r="775">
          <cell r="A775">
            <v>0</v>
          </cell>
          <cell r="B775">
            <v>0</v>
          </cell>
          <cell r="C775">
            <v>0</v>
          </cell>
          <cell r="D775">
            <v>0</v>
          </cell>
          <cell r="E775">
            <v>0</v>
          </cell>
        </row>
        <row r="776">
          <cell r="A776">
            <v>0</v>
          </cell>
          <cell r="B776">
            <v>0</v>
          </cell>
          <cell r="C776">
            <v>0</v>
          </cell>
          <cell r="D776">
            <v>0</v>
          </cell>
          <cell r="E776">
            <v>0</v>
          </cell>
        </row>
        <row r="777">
          <cell r="A777">
            <v>0</v>
          </cell>
          <cell r="B777">
            <v>0</v>
          </cell>
          <cell r="C777">
            <v>0</v>
          </cell>
          <cell r="D777">
            <v>0</v>
          </cell>
          <cell r="E777">
            <v>0</v>
          </cell>
        </row>
        <row r="778">
          <cell r="A778">
            <v>0</v>
          </cell>
          <cell r="B778">
            <v>0</v>
          </cell>
          <cell r="C778">
            <v>0</v>
          </cell>
          <cell r="D778">
            <v>0</v>
          </cell>
          <cell r="E778">
            <v>0</v>
          </cell>
        </row>
        <row r="779">
          <cell r="A779">
            <v>0</v>
          </cell>
          <cell r="B779">
            <v>0</v>
          </cell>
          <cell r="C779">
            <v>0</v>
          </cell>
          <cell r="D779">
            <v>0</v>
          </cell>
          <cell r="E779">
            <v>0</v>
          </cell>
        </row>
        <row r="780">
          <cell r="A780">
            <v>0</v>
          </cell>
          <cell r="B780">
            <v>0</v>
          </cell>
          <cell r="C780">
            <v>0</v>
          </cell>
          <cell r="D780">
            <v>0</v>
          </cell>
          <cell r="E780">
            <v>0</v>
          </cell>
        </row>
        <row r="781">
          <cell r="A781">
            <v>0</v>
          </cell>
          <cell r="B781">
            <v>0</v>
          </cell>
          <cell r="C781">
            <v>0</v>
          </cell>
          <cell r="D781">
            <v>0</v>
          </cell>
          <cell r="E781">
            <v>0</v>
          </cell>
        </row>
        <row r="782">
          <cell r="A782">
            <v>0</v>
          </cell>
          <cell r="B782">
            <v>0</v>
          </cell>
          <cell r="C782">
            <v>0</v>
          </cell>
          <cell r="D782">
            <v>0</v>
          </cell>
          <cell r="E782">
            <v>0</v>
          </cell>
        </row>
        <row r="783">
          <cell r="A783">
            <v>0</v>
          </cell>
          <cell r="B783">
            <v>0</v>
          </cell>
          <cell r="C783">
            <v>0</v>
          </cell>
          <cell r="D783">
            <v>0</v>
          </cell>
          <cell r="E783">
            <v>0</v>
          </cell>
        </row>
        <row r="784">
          <cell r="A784">
            <v>0</v>
          </cell>
          <cell r="B784">
            <v>0</v>
          </cell>
          <cell r="C784">
            <v>0</v>
          </cell>
          <cell r="D784">
            <v>0</v>
          </cell>
          <cell r="E784">
            <v>0</v>
          </cell>
        </row>
        <row r="785">
          <cell r="A785">
            <v>0</v>
          </cell>
          <cell r="B785">
            <v>0</v>
          </cell>
          <cell r="C785">
            <v>0</v>
          </cell>
          <cell r="D785">
            <v>0</v>
          </cell>
          <cell r="E785">
            <v>0</v>
          </cell>
        </row>
        <row r="786">
          <cell r="A786">
            <v>0</v>
          </cell>
          <cell r="B786">
            <v>0</v>
          </cell>
          <cell r="C786">
            <v>0</v>
          </cell>
          <cell r="D786">
            <v>0</v>
          </cell>
          <cell r="E786">
            <v>0</v>
          </cell>
        </row>
        <row r="787">
          <cell r="A787">
            <v>0</v>
          </cell>
          <cell r="B787">
            <v>0</v>
          </cell>
          <cell r="C787">
            <v>0</v>
          </cell>
          <cell r="D787">
            <v>0</v>
          </cell>
          <cell r="E787">
            <v>0</v>
          </cell>
        </row>
        <row r="788">
          <cell r="A788">
            <v>0</v>
          </cell>
          <cell r="B788">
            <v>0</v>
          </cell>
          <cell r="C788">
            <v>0</v>
          </cell>
          <cell r="D788">
            <v>0</v>
          </cell>
          <cell r="E788">
            <v>0</v>
          </cell>
        </row>
        <row r="789">
          <cell r="A789">
            <v>0</v>
          </cell>
          <cell r="B789">
            <v>0</v>
          </cell>
          <cell r="C789">
            <v>0</v>
          </cell>
          <cell r="D789">
            <v>0</v>
          </cell>
          <cell r="E789">
            <v>0</v>
          </cell>
        </row>
        <row r="790">
          <cell r="A790">
            <v>0</v>
          </cell>
          <cell r="B790">
            <v>0</v>
          </cell>
          <cell r="C790">
            <v>0</v>
          </cell>
          <cell r="D790">
            <v>0</v>
          </cell>
          <cell r="E790">
            <v>0</v>
          </cell>
        </row>
        <row r="791">
          <cell r="A791">
            <v>0</v>
          </cell>
          <cell r="B791">
            <v>0</v>
          </cell>
          <cell r="C791">
            <v>0</v>
          </cell>
          <cell r="D791">
            <v>0</v>
          </cell>
          <cell r="E791">
            <v>0</v>
          </cell>
        </row>
        <row r="792">
          <cell r="A792">
            <v>0</v>
          </cell>
          <cell r="B792">
            <v>0</v>
          </cell>
          <cell r="C792">
            <v>0</v>
          </cell>
          <cell r="D792">
            <v>0</v>
          </cell>
          <cell r="E792">
            <v>0</v>
          </cell>
        </row>
        <row r="793">
          <cell r="A793">
            <v>0</v>
          </cell>
          <cell r="B793">
            <v>0</v>
          </cell>
          <cell r="C793">
            <v>0</v>
          </cell>
          <cell r="D793">
            <v>0</v>
          </cell>
          <cell r="E793">
            <v>0</v>
          </cell>
        </row>
        <row r="794">
          <cell r="A794">
            <v>0</v>
          </cell>
          <cell r="B794">
            <v>0</v>
          </cell>
          <cell r="C794">
            <v>0</v>
          </cell>
          <cell r="D794">
            <v>0</v>
          </cell>
          <cell r="E794">
            <v>0</v>
          </cell>
        </row>
        <row r="795">
          <cell r="A795">
            <v>0</v>
          </cell>
          <cell r="B795">
            <v>0</v>
          </cell>
          <cell r="C795">
            <v>0</v>
          </cell>
          <cell r="D795">
            <v>0</v>
          </cell>
          <cell r="E795">
            <v>0</v>
          </cell>
        </row>
        <row r="796">
          <cell r="A796">
            <v>0</v>
          </cell>
          <cell r="B796">
            <v>0</v>
          </cell>
          <cell r="C796">
            <v>0</v>
          </cell>
          <cell r="D796">
            <v>0</v>
          </cell>
          <cell r="E796">
            <v>0</v>
          </cell>
        </row>
        <row r="797">
          <cell r="A797">
            <v>0</v>
          </cell>
          <cell r="B797">
            <v>0</v>
          </cell>
          <cell r="C797">
            <v>0</v>
          </cell>
          <cell r="D797">
            <v>0</v>
          </cell>
          <cell r="E797">
            <v>0</v>
          </cell>
        </row>
        <row r="798">
          <cell r="A798">
            <v>0</v>
          </cell>
          <cell r="B798">
            <v>0</v>
          </cell>
          <cell r="C798">
            <v>0</v>
          </cell>
          <cell r="D798">
            <v>0</v>
          </cell>
          <cell r="E798">
            <v>0</v>
          </cell>
        </row>
        <row r="799">
          <cell r="A799">
            <v>0</v>
          </cell>
          <cell r="B799">
            <v>0</v>
          </cell>
          <cell r="C799">
            <v>0</v>
          </cell>
          <cell r="D799">
            <v>0</v>
          </cell>
          <cell r="E799">
            <v>0</v>
          </cell>
        </row>
        <row r="800">
          <cell r="A800">
            <v>0</v>
          </cell>
          <cell r="B800">
            <v>0</v>
          </cell>
          <cell r="C800">
            <v>0</v>
          </cell>
          <cell r="D800">
            <v>0</v>
          </cell>
          <cell r="E800">
            <v>0</v>
          </cell>
        </row>
        <row r="801">
          <cell r="A801">
            <v>0</v>
          </cell>
          <cell r="B801">
            <v>0</v>
          </cell>
          <cell r="C801">
            <v>0</v>
          </cell>
          <cell r="D801">
            <v>0</v>
          </cell>
          <cell r="E801">
            <v>0</v>
          </cell>
        </row>
        <row r="802">
          <cell r="A802">
            <v>0</v>
          </cell>
          <cell r="B802">
            <v>0</v>
          </cell>
          <cell r="C802">
            <v>0</v>
          </cell>
          <cell r="D802">
            <v>0</v>
          </cell>
          <cell r="E802">
            <v>0</v>
          </cell>
        </row>
        <row r="803">
          <cell r="A803">
            <v>0</v>
          </cell>
          <cell r="B803">
            <v>0</v>
          </cell>
          <cell r="C803">
            <v>0</v>
          </cell>
          <cell r="D803">
            <v>0</v>
          </cell>
          <cell r="E803">
            <v>0</v>
          </cell>
        </row>
        <row r="804">
          <cell r="A804">
            <v>0</v>
          </cell>
          <cell r="B804">
            <v>0</v>
          </cell>
          <cell r="C804">
            <v>0</v>
          </cell>
          <cell r="D804">
            <v>0</v>
          </cell>
          <cell r="E804">
            <v>0</v>
          </cell>
        </row>
        <row r="805">
          <cell r="A805">
            <v>0</v>
          </cell>
          <cell r="B805">
            <v>0</v>
          </cell>
          <cell r="C805">
            <v>0</v>
          </cell>
          <cell r="D805">
            <v>0</v>
          </cell>
          <cell r="E805">
            <v>0</v>
          </cell>
        </row>
        <row r="806">
          <cell r="A806">
            <v>0</v>
          </cell>
          <cell r="B806">
            <v>0</v>
          </cell>
          <cell r="C806">
            <v>0</v>
          </cell>
          <cell r="D806">
            <v>0</v>
          </cell>
          <cell r="E806">
            <v>0</v>
          </cell>
        </row>
        <row r="807">
          <cell r="A807">
            <v>0</v>
          </cell>
          <cell r="B807">
            <v>0</v>
          </cell>
          <cell r="C807">
            <v>0</v>
          </cell>
          <cell r="D807">
            <v>0</v>
          </cell>
          <cell r="E807">
            <v>0</v>
          </cell>
        </row>
        <row r="808">
          <cell r="A808">
            <v>0</v>
          </cell>
          <cell r="B808">
            <v>0</v>
          </cell>
          <cell r="C808">
            <v>0</v>
          </cell>
          <cell r="D808">
            <v>0</v>
          </cell>
          <cell r="E808">
            <v>0</v>
          </cell>
        </row>
        <row r="809">
          <cell r="A809">
            <v>0</v>
          </cell>
          <cell r="B809">
            <v>0</v>
          </cell>
          <cell r="C809">
            <v>0</v>
          </cell>
          <cell r="D809">
            <v>0</v>
          </cell>
          <cell r="E809">
            <v>0</v>
          </cell>
        </row>
        <row r="810">
          <cell r="A810">
            <v>0</v>
          </cell>
          <cell r="B810">
            <v>0</v>
          </cell>
          <cell r="C810">
            <v>0</v>
          </cell>
          <cell r="D810">
            <v>0</v>
          </cell>
          <cell r="E810">
            <v>0</v>
          </cell>
        </row>
        <row r="811">
          <cell r="A811">
            <v>0</v>
          </cell>
          <cell r="B811">
            <v>0</v>
          </cell>
          <cell r="C811">
            <v>0</v>
          </cell>
          <cell r="D811">
            <v>0</v>
          </cell>
          <cell r="E811">
            <v>0</v>
          </cell>
        </row>
        <row r="812">
          <cell r="A812">
            <v>0</v>
          </cell>
          <cell r="B812">
            <v>0</v>
          </cell>
          <cell r="C812">
            <v>0</v>
          </cell>
          <cell r="D812">
            <v>0</v>
          </cell>
          <cell r="E812">
            <v>0</v>
          </cell>
        </row>
        <row r="813">
          <cell r="A813">
            <v>0</v>
          </cell>
          <cell r="B813">
            <v>0</v>
          </cell>
          <cell r="C813">
            <v>0</v>
          </cell>
          <cell r="D813">
            <v>0</v>
          </cell>
          <cell r="E813">
            <v>0</v>
          </cell>
        </row>
        <row r="814">
          <cell r="A814">
            <v>0</v>
          </cell>
          <cell r="B814">
            <v>0</v>
          </cell>
          <cell r="C814">
            <v>0</v>
          </cell>
          <cell r="D814">
            <v>0</v>
          </cell>
          <cell r="E814">
            <v>0</v>
          </cell>
        </row>
        <row r="815">
          <cell r="A815">
            <v>0</v>
          </cell>
          <cell r="B815">
            <v>0</v>
          </cell>
          <cell r="C815">
            <v>0</v>
          </cell>
          <cell r="D815">
            <v>0</v>
          </cell>
          <cell r="E815">
            <v>0</v>
          </cell>
        </row>
        <row r="816">
          <cell r="A816">
            <v>0</v>
          </cell>
          <cell r="B816">
            <v>0</v>
          </cell>
          <cell r="C816">
            <v>0</v>
          </cell>
          <cell r="D816">
            <v>0</v>
          </cell>
          <cell r="E816">
            <v>0</v>
          </cell>
        </row>
        <row r="817">
          <cell r="A817">
            <v>0</v>
          </cell>
          <cell r="B817">
            <v>0</v>
          </cell>
          <cell r="C817">
            <v>0</v>
          </cell>
          <cell r="D817">
            <v>0</v>
          </cell>
          <cell r="E817">
            <v>0</v>
          </cell>
        </row>
        <row r="818">
          <cell r="A818">
            <v>0</v>
          </cell>
          <cell r="B818">
            <v>0</v>
          </cell>
          <cell r="C818">
            <v>0</v>
          </cell>
          <cell r="D818">
            <v>0</v>
          </cell>
          <cell r="E818">
            <v>0</v>
          </cell>
        </row>
        <row r="819">
          <cell r="A819">
            <v>0</v>
          </cell>
          <cell r="B819">
            <v>0</v>
          </cell>
          <cell r="C819">
            <v>0</v>
          </cell>
          <cell r="D819">
            <v>0</v>
          </cell>
          <cell r="E819">
            <v>0</v>
          </cell>
        </row>
        <row r="820">
          <cell r="A820">
            <v>0</v>
          </cell>
          <cell r="B820">
            <v>0</v>
          </cell>
          <cell r="C820">
            <v>0</v>
          </cell>
          <cell r="D820">
            <v>0</v>
          </cell>
          <cell r="E820">
            <v>0</v>
          </cell>
        </row>
        <row r="821">
          <cell r="A821">
            <v>0</v>
          </cell>
          <cell r="B821">
            <v>0</v>
          </cell>
          <cell r="C821">
            <v>0</v>
          </cell>
          <cell r="D821">
            <v>0</v>
          </cell>
          <cell r="E821">
            <v>0</v>
          </cell>
        </row>
        <row r="822">
          <cell r="A822">
            <v>0</v>
          </cell>
          <cell r="B822">
            <v>0</v>
          </cell>
          <cell r="C822">
            <v>0</v>
          </cell>
          <cell r="D822">
            <v>0</v>
          </cell>
          <cell r="E822">
            <v>0</v>
          </cell>
        </row>
        <row r="823">
          <cell r="A823">
            <v>0</v>
          </cell>
          <cell r="B823">
            <v>0</v>
          </cell>
          <cell r="C823">
            <v>0</v>
          </cell>
          <cell r="D823">
            <v>0</v>
          </cell>
          <cell r="E823">
            <v>0</v>
          </cell>
        </row>
        <row r="824">
          <cell r="A824">
            <v>0</v>
          </cell>
          <cell r="B824">
            <v>0</v>
          </cell>
          <cell r="C824">
            <v>0</v>
          </cell>
          <cell r="D824">
            <v>0</v>
          </cell>
          <cell r="E824">
            <v>0</v>
          </cell>
        </row>
        <row r="825">
          <cell r="A825">
            <v>0</v>
          </cell>
          <cell r="B825">
            <v>0</v>
          </cell>
          <cell r="C825">
            <v>0</v>
          </cell>
          <cell r="D825">
            <v>0</v>
          </cell>
          <cell r="E825">
            <v>0</v>
          </cell>
        </row>
        <row r="826">
          <cell r="A826">
            <v>0</v>
          </cell>
          <cell r="B826">
            <v>0</v>
          </cell>
          <cell r="C826">
            <v>0</v>
          </cell>
          <cell r="D826">
            <v>0</v>
          </cell>
          <cell r="E826">
            <v>0</v>
          </cell>
        </row>
        <row r="827">
          <cell r="A827">
            <v>0</v>
          </cell>
          <cell r="B827">
            <v>0</v>
          </cell>
          <cell r="C827">
            <v>0</v>
          </cell>
          <cell r="D827">
            <v>0</v>
          </cell>
          <cell r="E827">
            <v>0</v>
          </cell>
        </row>
        <row r="828">
          <cell r="A828">
            <v>0</v>
          </cell>
          <cell r="B828">
            <v>0</v>
          </cell>
          <cell r="C828">
            <v>0</v>
          </cell>
          <cell r="D828">
            <v>0</v>
          </cell>
          <cell r="E828">
            <v>0</v>
          </cell>
        </row>
        <row r="829">
          <cell r="A829">
            <v>0</v>
          </cell>
          <cell r="B829">
            <v>0</v>
          </cell>
          <cell r="C829">
            <v>0</v>
          </cell>
          <cell r="D829">
            <v>0</v>
          </cell>
          <cell r="E829">
            <v>0</v>
          </cell>
        </row>
        <row r="830">
          <cell r="A830">
            <v>0</v>
          </cell>
          <cell r="B830">
            <v>0</v>
          </cell>
          <cell r="C830">
            <v>0</v>
          </cell>
          <cell r="D830">
            <v>0</v>
          </cell>
          <cell r="E830">
            <v>0</v>
          </cell>
        </row>
        <row r="831">
          <cell r="A831">
            <v>0</v>
          </cell>
          <cell r="B831">
            <v>0</v>
          </cell>
          <cell r="C831">
            <v>0</v>
          </cell>
          <cell r="D831">
            <v>0</v>
          </cell>
          <cell r="E831">
            <v>0</v>
          </cell>
        </row>
        <row r="832">
          <cell r="A832">
            <v>0</v>
          </cell>
          <cell r="B832">
            <v>0</v>
          </cell>
          <cell r="C832">
            <v>0</v>
          </cell>
          <cell r="D832">
            <v>0</v>
          </cell>
          <cell r="E832">
            <v>0</v>
          </cell>
        </row>
        <row r="833">
          <cell r="A833">
            <v>0</v>
          </cell>
          <cell r="B833">
            <v>0</v>
          </cell>
          <cell r="C833">
            <v>0</v>
          </cell>
          <cell r="D833">
            <v>0</v>
          </cell>
          <cell r="E833">
            <v>0</v>
          </cell>
        </row>
        <row r="834">
          <cell r="A834">
            <v>0</v>
          </cell>
          <cell r="B834">
            <v>0</v>
          </cell>
          <cell r="C834">
            <v>0</v>
          </cell>
          <cell r="D834">
            <v>0</v>
          </cell>
          <cell r="E834">
            <v>0</v>
          </cell>
        </row>
        <row r="835">
          <cell r="A835">
            <v>0</v>
          </cell>
          <cell r="B835">
            <v>0</v>
          </cell>
          <cell r="C835">
            <v>0</v>
          </cell>
          <cell r="D835">
            <v>0</v>
          </cell>
          <cell r="E835">
            <v>0</v>
          </cell>
        </row>
        <row r="836">
          <cell r="A836">
            <v>0</v>
          </cell>
          <cell r="B836">
            <v>0</v>
          </cell>
          <cell r="C836">
            <v>0</v>
          </cell>
          <cell r="D836">
            <v>0</v>
          </cell>
          <cell r="E836">
            <v>0</v>
          </cell>
        </row>
        <row r="837">
          <cell r="A837">
            <v>0</v>
          </cell>
          <cell r="B837">
            <v>0</v>
          </cell>
          <cell r="C837">
            <v>0</v>
          </cell>
          <cell r="D837">
            <v>0</v>
          </cell>
          <cell r="E837">
            <v>0</v>
          </cell>
        </row>
        <row r="838">
          <cell r="A838">
            <v>0</v>
          </cell>
          <cell r="B838">
            <v>0</v>
          </cell>
          <cell r="C838">
            <v>0</v>
          </cell>
          <cell r="D838">
            <v>0</v>
          </cell>
          <cell r="E838">
            <v>0</v>
          </cell>
        </row>
        <row r="839">
          <cell r="A839">
            <v>0</v>
          </cell>
          <cell r="B839">
            <v>0</v>
          </cell>
          <cell r="C839">
            <v>0</v>
          </cell>
          <cell r="D839">
            <v>0</v>
          </cell>
          <cell r="E839">
            <v>0</v>
          </cell>
        </row>
        <row r="840">
          <cell r="A840">
            <v>0</v>
          </cell>
          <cell r="B840">
            <v>0</v>
          </cell>
          <cell r="C840">
            <v>0</v>
          </cell>
          <cell r="D840">
            <v>0</v>
          </cell>
          <cell r="E840">
            <v>0</v>
          </cell>
        </row>
        <row r="841">
          <cell r="A841">
            <v>0</v>
          </cell>
          <cell r="B841">
            <v>0</v>
          </cell>
          <cell r="C841">
            <v>0</v>
          </cell>
          <cell r="D841">
            <v>0</v>
          </cell>
          <cell r="E841">
            <v>0</v>
          </cell>
        </row>
        <row r="842">
          <cell r="A842">
            <v>0</v>
          </cell>
          <cell r="B842">
            <v>0</v>
          </cell>
          <cell r="C842">
            <v>0</v>
          </cell>
          <cell r="D842">
            <v>0</v>
          </cell>
          <cell r="E842">
            <v>0</v>
          </cell>
        </row>
        <row r="843">
          <cell r="A843">
            <v>0</v>
          </cell>
          <cell r="B843">
            <v>0</v>
          </cell>
          <cell r="C843">
            <v>0</v>
          </cell>
          <cell r="D843">
            <v>0</v>
          </cell>
          <cell r="E843">
            <v>0</v>
          </cell>
        </row>
        <row r="844">
          <cell r="A844">
            <v>0</v>
          </cell>
          <cell r="B844">
            <v>0</v>
          </cell>
          <cell r="C844">
            <v>0</v>
          </cell>
          <cell r="D844">
            <v>0</v>
          </cell>
          <cell r="E844">
            <v>0</v>
          </cell>
        </row>
        <row r="845">
          <cell r="A845">
            <v>0</v>
          </cell>
          <cell r="B845">
            <v>0</v>
          </cell>
          <cell r="C845">
            <v>0</v>
          </cell>
          <cell r="D845">
            <v>0</v>
          </cell>
          <cell r="E845">
            <v>0</v>
          </cell>
        </row>
        <row r="846">
          <cell r="A846">
            <v>0</v>
          </cell>
          <cell r="B846">
            <v>0</v>
          </cell>
          <cell r="C846">
            <v>0</v>
          </cell>
          <cell r="D846">
            <v>0</v>
          </cell>
          <cell r="E846">
            <v>0</v>
          </cell>
        </row>
        <row r="847">
          <cell r="A847">
            <v>0</v>
          </cell>
          <cell r="B847">
            <v>0</v>
          </cell>
          <cell r="C847">
            <v>0</v>
          </cell>
          <cell r="D847">
            <v>0</v>
          </cell>
          <cell r="E847">
            <v>0</v>
          </cell>
        </row>
        <row r="848">
          <cell r="A848">
            <v>0</v>
          </cell>
          <cell r="B848">
            <v>0</v>
          </cell>
          <cell r="C848">
            <v>0</v>
          </cell>
          <cell r="D848">
            <v>0</v>
          </cell>
          <cell r="E848">
            <v>0</v>
          </cell>
        </row>
        <row r="849">
          <cell r="A849">
            <v>0</v>
          </cell>
          <cell r="B849">
            <v>0</v>
          </cell>
          <cell r="C849">
            <v>0</v>
          </cell>
          <cell r="D849">
            <v>0</v>
          </cell>
          <cell r="E849">
            <v>0</v>
          </cell>
        </row>
        <row r="850">
          <cell r="A850">
            <v>0</v>
          </cell>
          <cell r="B850">
            <v>0</v>
          </cell>
          <cell r="C850">
            <v>0</v>
          </cell>
          <cell r="D850">
            <v>0</v>
          </cell>
          <cell r="E850">
            <v>0</v>
          </cell>
        </row>
        <row r="851">
          <cell r="A851">
            <v>0</v>
          </cell>
          <cell r="B851">
            <v>0</v>
          </cell>
          <cell r="C851">
            <v>0</v>
          </cell>
          <cell r="D851">
            <v>0</v>
          </cell>
          <cell r="E851">
            <v>0</v>
          </cell>
        </row>
        <row r="852">
          <cell r="A852">
            <v>0</v>
          </cell>
          <cell r="B852">
            <v>0</v>
          </cell>
          <cell r="C852">
            <v>0</v>
          </cell>
          <cell r="D852">
            <v>0</v>
          </cell>
          <cell r="E852">
            <v>0</v>
          </cell>
        </row>
        <row r="853">
          <cell r="A853">
            <v>0</v>
          </cell>
          <cell r="B853">
            <v>0</v>
          </cell>
          <cell r="C853">
            <v>0</v>
          </cell>
          <cell r="D853">
            <v>0</v>
          </cell>
          <cell r="E853">
            <v>0</v>
          </cell>
        </row>
        <row r="854">
          <cell r="A854">
            <v>0</v>
          </cell>
          <cell r="B854">
            <v>0</v>
          </cell>
          <cell r="C854">
            <v>0</v>
          </cell>
          <cell r="D854">
            <v>0</v>
          </cell>
          <cell r="E854">
            <v>0</v>
          </cell>
        </row>
        <row r="855">
          <cell r="A855">
            <v>0</v>
          </cell>
          <cell r="B855">
            <v>0</v>
          </cell>
          <cell r="C855">
            <v>0</v>
          </cell>
          <cell r="D855">
            <v>0</v>
          </cell>
          <cell r="E855">
            <v>0</v>
          </cell>
        </row>
        <row r="856">
          <cell r="A856">
            <v>0</v>
          </cell>
          <cell r="B856">
            <v>0</v>
          </cell>
          <cell r="C856">
            <v>0</v>
          </cell>
          <cell r="D856">
            <v>0</v>
          </cell>
          <cell r="E856">
            <v>0</v>
          </cell>
        </row>
        <row r="857">
          <cell r="A857">
            <v>0</v>
          </cell>
          <cell r="B857">
            <v>0</v>
          </cell>
          <cell r="C857">
            <v>0</v>
          </cell>
          <cell r="D857">
            <v>0</v>
          </cell>
          <cell r="E857">
            <v>0</v>
          </cell>
        </row>
        <row r="858">
          <cell r="A858">
            <v>0</v>
          </cell>
          <cell r="B858">
            <v>0</v>
          </cell>
          <cell r="C858">
            <v>0</v>
          </cell>
          <cell r="D858">
            <v>0</v>
          </cell>
          <cell r="E858">
            <v>0</v>
          </cell>
        </row>
        <row r="859">
          <cell r="A859">
            <v>0</v>
          </cell>
          <cell r="B859">
            <v>0</v>
          </cell>
          <cell r="C859">
            <v>0</v>
          </cell>
          <cell r="D859">
            <v>0</v>
          </cell>
          <cell r="E859">
            <v>0</v>
          </cell>
        </row>
        <row r="860">
          <cell r="A860">
            <v>0</v>
          </cell>
          <cell r="B860">
            <v>0</v>
          </cell>
          <cell r="C860">
            <v>0</v>
          </cell>
          <cell r="D860">
            <v>0</v>
          </cell>
          <cell r="E860">
            <v>0</v>
          </cell>
        </row>
        <row r="861">
          <cell r="A861">
            <v>0</v>
          </cell>
          <cell r="B861">
            <v>0</v>
          </cell>
          <cell r="C861">
            <v>0</v>
          </cell>
          <cell r="D861">
            <v>0</v>
          </cell>
          <cell r="E861">
            <v>0</v>
          </cell>
        </row>
        <row r="862">
          <cell r="A862">
            <v>0</v>
          </cell>
          <cell r="B862">
            <v>0</v>
          </cell>
          <cell r="C862">
            <v>0</v>
          </cell>
          <cell r="D862">
            <v>0</v>
          </cell>
          <cell r="E862">
            <v>0</v>
          </cell>
        </row>
        <row r="863">
          <cell r="A863">
            <v>0</v>
          </cell>
          <cell r="B863">
            <v>0</v>
          </cell>
          <cell r="C863">
            <v>0</v>
          </cell>
          <cell r="D863">
            <v>0</v>
          </cell>
          <cell r="E863">
            <v>0</v>
          </cell>
        </row>
        <row r="864">
          <cell r="A864">
            <v>0</v>
          </cell>
          <cell r="B864">
            <v>0</v>
          </cell>
          <cell r="C864">
            <v>0</v>
          </cell>
          <cell r="D864">
            <v>0</v>
          </cell>
          <cell r="E864">
            <v>0</v>
          </cell>
        </row>
        <row r="865">
          <cell r="A865">
            <v>0</v>
          </cell>
          <cell r="B865">
            <v>0</v>
          </cell>
          <cell r="C865">
            <v>0</v>
          </cell>
          <cell r="D865">
            <v>0</v>
          </cell>
          <cell r="E865">
            <v>0</v>
          </cell>
        </row>
        <row r="866">
          <cell r="A866">
            <v>0</v>
          </cell>
          <cell r="B866">
            <v>0</v>
          </cell>
          <cell r="C866">
            <v>0</v>
          </cell>
          <cell r="D866">
            <v>0</v>
          </cell>
          <cell r="E866">
            <v>0</v>
          </cell>
        </row>
        <row r="867">
          <cell r="A867">
            <v>0</v>
          </cell>
          <cell r="B867">
            <v>0</v>
          </cell>
          <cell r="C867">
            <v>0</v>
          </cell>
          <cell r="D867">
            <v>0</v>
          </cell>
          <cell r="E867">
            <v>0</v>
          </cell>
        </row>
        <row r="868">
          <cell r="A868">
            <v>0</v>
          </cell>
          <cell r="B868">
            <v>0</v>
          </cell>
          <cell r="C868">
            <v>0</v>
          </cell>
          <cell r="D868">
            <v>0</v>
          </cell>
          <cell r="E868">
            <v>0</v>
          </cell>
        </row>
        <row r="869">
          <cell r="A869">
            <v>0</v>
          </cell>
          <cell r="B869">
            <v>0</v>
          </cell>
          <cell r="C869">
            <v>0</v>
          </cell>
          <cell r="D869">
            <v>0</v>
          </cell>
          <cell r="E869">
            <v>0</v>
          </cell>
        </row>
        <row r="870">
          <cell r="A870">
            <v>0</v>
          </cell>
          <cell r="B870">
            <v>0</v>
          </cell>
          <cell r="C870">
            <v>0</v>
          </cell>
          <cell r="D870">
            <v>0</v>
          </cell>
          <cell r="E870">
            <v>0</v>
          </cell>
        </row>
        <row r="871">
          <cell r="A871">
            <v>0</v>
          </cell>
          <cell r="B871">
            <v>0</v>
          </cell>
          <cell r="C871">
            <v>0</v>
          </cell>
          <cell r="D871">
            <v>0</v>
          </cell>
          <cell r="E871">
            <v>0</v>
          </cell>
        </row>
        <row r="872">
          <cell r="A872">
            <v>0</v>
          </cell>
          <cell r="B872">
            <v>0</v>
          </cell>
          <cell r="C872">
            <v>0</v>
          </cell>
          <cell r="D872">
            <v>0</v>
          </cell>
          <cell r="E872">
            <v>0</v>
          </cell>
        </row>
        <row r="873">
          <cell r="A873">
            <v>0</v>
          </cell>
          <cell r="B873">
            <v>0</v>
          </cell>
          <cell r="C873">
            <v>0</v>
          </cell>
          <cell r="D873">
            <v>0</v>
          </cell>
          <cell r="E873">
            <v>0</v>
          </cell>
        </row>
        <row r="874">
          <cell r="A874">
            <v>0</v>
          </cell>
          <cell r="B874">
            <v>0</v>
          </cell>
          <cell r="C874">
            <v>0</v>
          </cell>
          <cell r="D874">
            <v>0</v>
          </cell>
          <cell r="E874">
            <v>0</v>
          </cell>
        </row>
        <row r="875">
          <cell r="A875">
            <v>0</v>
          </cell>
          <cell r="B875">
            <v>0</v>
          </cell>
          <cell r="C875">
            <v>0</v>
          </cell>
          <cell r="D875">
            <v>0</v>
          </cell>
          <cell r="E875">
            <v>0</v>
          </cell>
        </row>
        <row r="876">
          <cell r="A876">
            <v>0</v>
          </cell>
          <cell r="B876">
            <v>0</v>
          </cell>
          <cell r="C876">
            <v>0</v>
          </cell>
          <cell r="D876">
            <v>0</v>
          </cell>
          <cell r="E876">
            <v>0</v>
          </cell>
        </row>
        <row r="877">
          <cell r="A877">
            <v>0</v>
          </cell>
          <cell r="B877">
            <v>0</v>
          </cell>
          <cell r="C877">
            <v>0</v>
          </cell>
          <cell r="D877">
            <v>0</v>
          </cell>
          <cell r="E877">
            <v>0</v>
          </cell>
        </row>
        <row r="878">
          <cell r="A878">
            <v>0</v>
          </cell>
          <cell r="B878">
            <v>0</v>
          </cell>
          <cell r="C878">
            <v>0</v>
          </cell>
          <cell r="D878">
            <v>0</v>
          </cell>
          <cell r="E878">
            <v>0</v>
          </cell>
        </row>
        <row r="879">
          <cell r="A879">
            <v>0</v>
          </cell>
          <cell r="B879">
            <v>0</v>
          </cell>
          <cell r="C879">
            <v>0</v>
          </cell>
          <cell r="D879">
            <v>0</v>
          </cell>
          <cell r="E879">
            <v>0</v>
          </cell>
        </row>
        <row r="880">
          <cell r="A880">
            <v>0</v>
          </cell>
          <cell r="B880">
            <v>0</v>
          </cell>
          <cell r="C880">
            <v>0</v>
          </cell>
          <cell r="D880">
            <v>0</v>
          </cell>
          <cell r="E880">
            <v>0</v>
          </cell>
        </row>
        <row r="881">
          <cell r="A881">
            <v>0</v>
          </cell>
          <cell r="B881">
            <v>0</v>
          </cell>
          <cell r="C881">
            <v>0</v>
          </cell>
          <cell r="D881">
            <v>0</v>
          </cell>
          <cell r="E881">
            <v>0</v>
          </cell>
        </row>
        <row r="882">
          <cell r="A882">
            <v>0</v>
          </cell>
          <cell r="B882">
            <v>0</v>
          </cell>
          <cell r="C882">
            <v>0</v>
          </cell>
          <cell r="D882">
            <v>0</v>
          </cell>
          <cell r="E882">
            <v>0</v>
          </cell>
        </row>
        <row r="883">
          <cell r="A883">
            <v>0</v>
          </cell>
          <cell r="B883">
            <v>0</v>
          </cell>
          <cell r="C883">
            <v>0</v>
          </cell>
          <cell r="D883">
            <v>0</v>
          </cell>
          <cell r="E883">
            <v>0</v>
          </cell>
        </row>
        <row r="884">
          <cell r="A884">
            <v>0</v>
          </cell>
          <cell r="B884">
            <v>0</v>
          </cell>
          <cell r="C884">
            <v>0</v>
          </cell>
          <cell r="D884">
            <v>0</v>
          </cell>
          <cell r="E884">
            <v>0</v>
          </cell>
        </row>
        <row r="885">
          <cell r="A885">
            <v>0</v>
          </cell>
          <cell r="B885">
            <v>0</v>
          </cell>
          <cell r="C885">
            <v>0</v>
          </cell>
          <cell r="D885">
            <v>0</v>
          </cell>
          <cell r="E885">
            <v>0</v>
          </cell>
        </row>
        <row r="886">
          <cell r="A886">
            <v>0</v>
          </cell>
          <cell r="B886">
            <v>0</v>
          </cell>
          <cell r="C886">
            <v>0</v>
          </cell>
          <cell r="D886">
            <v>0</v>
          </cell>
          <cell r="E886">
            <v>0</v>
          </cell>
        </row>
        <row r="887">
          <cell r="A887">
            <v>0</v>
          </cell>
          <cell r="B887">
            <v>0</v>
          </cell>
          <cell r="C887">
            <v>0</v>
          </cell>
          <cell r="D887">
            <v>0</v>
          </cell>
          <cell r="E887">
            <v>0</v>
          </cell>
        </row>
        <row r="888">
          <cell r="A888">
            <v>0</v>
          </cell>
          <cell r="B888">
            <v>0</v>
          </cell>
          <cell r="C888">
            <v>0</v>
          </cell>
          <cell r="D888">
            <v>0</v>
          </cell>
          <cell r="E888">
            <v>0</v>
          </cell>
        </row>
        <row r="889">
          <cell r="A889">
            <v>0</v>
          </cell>
          <cell r="B889">
            <v>0</v>
          </cell>
          <cell r="C889">
            <v>0</v>
          </cell>
          <cell r="D889">
            <v>0</v>
          </cell>
          <cell r="E889">
            <v>0</v>
          </cell>
        </row>
        <row r="890">
          <cell r="A890">
            <v>0</v>
          </cell>
          <cell r="B890">
            <v>0</v>
          </cell>
          <cell r="C890">
            <v>0</v>
          </cell>
          <cell r="D890">
            <v>0</v>
          </cell>
          <cell r="E890">
            <v>0</v>
          </cell>
        </row>
        <row r="891">
          <cell r="A891">
            <v>0</v>
          </cell>
          <cell r="B891">
            <v>0</v>
          </cell>
          <cell r="C891">
            <v>0</v>
          </cell>
          <cell r="D891">
            <v>0</v>
          </cell>
          <cell r="E891">
            <v>0</v>
          </cell>
        </row>
        <row r="892">
          <cell r="A892">
            <v>0</v>
          </cell>
          <cell r="B892">
            <v>0</v>
          </cell>
          <cell r="C892">
            <v>0</v>
          </cell>
          <cell r="D892">
            <v>0</v>
          </cell>
          <cell r="E892">
            <v>0</v>
          </cell>
        </row>
        <row r="893">
          <cell r="A893">
            <v>0</v>
          </cell>
          <cell r="B893">
            <v>0</v>
          </cell>
          <cell r="C893">
            <v>0</v>
          </cell>
          <cell r="D893">
            <v>0</v>
          </cell>
          <cell r="E893">
            <v>0</v>
          </cell>
        </row>
        <row r="894">
          <cell r="A894">
            <v>0</v>
          </cell>
          <cell r="B894">
            <v>0</v>
          </cell>
          <cell r="C894">
            <v>0</v>
          </cell>
          <cell r="D894">
            <v>0</v>
          </cell>
          <cell r="E894">
            <v>0</v>
          </cell>
        </row>
        <row r="895">
          <cell r="A895">
            <v>0</v>
          </cell>
          <cell r="B895">
            <v>0</v>
          </cell>
          <cell r="C895">
            <v>0</v>
          </cell>
          <cell r="D895">
            <v>0</v>
          </cell>
          <cell r="E895">
            <v>0</v>
          </cell>
        </row>
        <row r="896">
          <cell r="A896">
            <v>0</v>
          </cell>
          <cell r="B896">
            <v>0</v>
          </cell>
          <cell r="C896">
            <v>0</v>
          </cell>
          <cell r="D896">
            <v>0</v>
          </cell>
          <cell r="E896">
            <v>0</v>
          </cell>
        </row>
        <row r="897">
          <cell r="A897">
            <v>0</v>
          </cell>
          <cell r="B897">
            <v>0</v>
          </cell>
          <cell r="C897">
            <v>0</v>
          </cell>
          <cell r="D897">
            <v>0</v>
          </cell>
          <cell r="E897">
            <v>0</v>
          </cell>
        </row>
        <row r="898">
          <cell r="A898">
            <v>0</v>
          </cell>
          <cell r="B898">
            <v>0</v>
          </cell>
          <cell r="C898">
            <v>0</v>
          </cell>
          <cell r="D898">
            <v>0</v>
          </cell>
          <cell r="E898">
            <v>0</v>
          </cell>
        </row>
        <row r="899">
          <cell r="A899">
            <v>0</v>
          </cell>
          <cell r="B899">
            <v>0</v>
          </cell>
          <cell r="C899">
            <v>0</v>
          </cell>
          <cell r="D899">
            <v>0</v>
          </cell>
          <cell r="E899">
            <v>0</v>
          </cell>
        </row>
        <row r="900">
          <cell r="A900">
            <v>0</v>
          </cell>
          <cell r="B900">
            <v>0</v>
          </cell>
          <cell r="C900">
            <v>0</v>
          </cell>
          <cell r="D900">
            <v>0</v>
          </cell>
          <cell r="E900">
            <v>0</v>
          </cell>
        </row>
        <row r="901">
          <cell r="A901">
            <v>0</v>
          </cell>
          <cell r="B901">
            <v>0</v>
          </cell>
          <cell r="C901">
            <v>0</v>
          </cell>
          <cell r="D901">
            <v>0</v>
          </cell>
          <cell r="E901">
            <v>0</v>
          </cell>
        </row>
        <row r="902">
          <cell r="A902">
            <v>0</v>
          </cell>
          <cell r="B902">
            <v>0</v>
          </cell>
          <cell r="C902">
            <v>0</v>
          </cell>
          <cell r="D902">
            <v>0</v>
          </cell>
          <cell r="E902">
            <v>0</v>
          </cell>
        </row>
        <row r="903">
          <cell r="A903">
            <v>0</v>
          </cell>
          <cell r="B903">
            <v>0</v>
          </cell>
          <cell r="C903">
            <v>0</v>
          </cell>
          <cell r="D903">
            <v>0</v>
          </cell>
          <cell r="E903">
            <v>0</v>
          </cell>
        </row>
        <row r="904">
          <cell r="A904">
            <v>0</v>
          </cell>
          <cell r="B904">
            <v>0</v>
          </cell>
          <cell r="C904">
            <v>0</v>
          </cell>
          <cell r="D904">
            <v>0</v>
          </cell>
          <cell r="E904">
            <v>0</v>
          </cell>
        </row>
        <row r="905">
          <cell r="A905">
            <v>0</v>
          </cell>
          <cell r="B905">
            <v>0</v>
          </cell>
          <cell r="C905">
            <v>0</v>
          </cell>
          <cell r="D905">
            <v>0</v>
          </cell>
          <cell r="E905">
            <v>0</v>
          </cell>
        </row>
        <row r="906">
          <cell r="A906">
            <v>0</v>
          </cell>
          <cell r="B906">
            <v>0</v>
          </cell>
          <cell r="C906">
            <v>0</v>
          </cell>
          <cell r="D906">
            <v>0</v>
          </cell>
          <cell r="E906">
            <v>0</v>
          </cell>
        </row>
        <row r="907">
          <cell r="A907">
            <v>0</v>
          </cell>
          <cell r="B907">
            <v>0</v>
          </cell>
          <cell r="C907">
            <v>0</v>
          </cell>
          <cell r="D907">
            <v>0</v>
          </cell>
          <cell r="E907">
            <v>0</v>
          </cell>
        </row>
        <row r="908">
          <cell r="A908">
            <v>0</v>
          </cell>
          <cell r="B908">
            <v>0</v>
          </cell>
          <cell r="C908">
            <v>0</v>
          </cell>
          <cell r="D908">
            <v>0</v>
          </cell>
          <cell r="E908">
            <v>0</v>
          </cell>
        </row>
        <row r="909">
          <cell r="A909">
            <v>0</v>
          </cell>
          <cell r="B909">
            <v>0</v>
          </cell>
          <cell r="C909">
            <v>0</v>
          </cell>
          <cell r="D909">
            <v>0</v>
          </cell>
          <cell r="E909">
            <v>0</v>
          </cell>
        </row>
        <row r="910">
          <cell r="A910">
            <v>0</v>
          </cell>
          <cell r="B910">
            <v>0</v>
          </cell>
          <cell r="C910">
            <v>0</v>
          </cell>
          <cell r="D910">
            <v>0</v>
          </cell>
          <cell r="E910">
            <v>0</v>
          </cell>
        </row>
        <row r="911">
          <cell r="A911">
            <v>0</v>
          </cell>
          <cell r="B911">
            <v>0</v>
          </cell>
          <cell r="C911">
            <v>0</v>
          </cell>
          <cell r="D911">
            <v>0</v>
          </cell>
          <cell r="E911">
            <v>0</v>
          </cell>
        </row>
        <row r="912">
          <cell r="A912">
            <v>0</v>
          </cell>
          <cell r="B912">
            <v>0</v>
          </cell>
          <cell r="C912">
            <v>0</v>
          </cell>
          <cell r="D912">
            <v>0</v>
          </cell>
          <cell r="E912">
            <v>0</v>
          </cell>
        </row>
        <row r="913">
          <cell r="A913">
            <v>0</v>
          </cell>
          <cell r="B913">
            <v>0</v>
          </cell>
          <cell r="C913">
            <v>0</v>
          </cell>
          <cell r="D913">
            <v>0</v>
          </cell>
          <cell r="E913">
            <v>0</v>
          </cell>
        </row>
        <row r="914">
          <cell r="A914">
            <v>0</v>
          </cell>
          <cell r="B914">
            <v>0</v>
          </cell>
          <cell r="C914">
            <v>0</v>
          </cell>
          <cell r="D914">
            <v>0</v>
          </cell>
          <cell r="E914">
            <v>0</v>
          </cell>
        </row>
        <row r="915">
          <cell r="A915">
            <v>0</v>
          </cell>
          <cell r="B915">
            <v>0</v>
          </cell>
          <cell r="C915">
            <v>0</v>
          </cell>
          <cell r="D915">
            <v>0</v>
          </cell>
          <cell r="E915">
            <v>0</v>
          </cell>
        </row>
        <row r="916">
          <cell r="A916">
            <v>0</v>
          </cell>
          <cell r="B916">
            <v>0</v>
          </cell>
          <cell r="C916">
            <v>0</v>
          </cell>
          <cell r="D916">
            <v>0</v>
          </cell>
          <cell r="E916">
            <v>0</v>
          </cell>
        </row>
        <row r="917">
          <cell r="A917">
            <v>0</v>
          </cell>
          <cell r="B917">
            <v>0</v>
          </cell>
          <cell r="C917">
            <v>0</v>
          </cell>
          <cell r="D917">
            <v>0</v>
          </cell>
          <cell r="E917">
            <v>0</v>
          </cell>
        </row>
        <row r="918">
          <cell r="A918">
            <v>0</v>
          </cell>
          <cell r="B918">
            <v>0</v>
          </cell>
          <cell r="C918">
            <v>0</v>
          </cell>
          <cell r="D918">
            <v>0</v>
          </cell>
          <cell r="E918">
            <v>0</v>
          </cell>
        </row>
        <row r="919">
          <cell r="A919">
            <v>0</v>
          </cell>
          <cell r="B919">
            <v>0</v>
          </cell>
          <cell r="C919">
            <v>0</v>
          </cell>
          <cell r="D919">
            <v>0</v>
          </cell>
          <cell r="E919">
            <v>0</v>
          </cell>
        </row>
        <row r="920">
          <cell r="A920">
            <v>0</v>
          </cell>
          <cell r="B920">
            <v>0</v>
          </cell>
          <cell r="C920">
            <v>0</v>
          </cell>
          <cell r="D920">
            <v>0</v>
          </cell>
          <cell r="E920">
            <v>0</v>
          </cell>
        </row>
        <row r="921">
          <cell r="A921">
            <v>0</v>
          </cell>
          <cell r="B921">
            <v>0</v>
          </cell>
          <cell r="C921">
            <v>0</v>
          </cell>
          <cell r="D921">
            <v>0</v>
          </cell>
          <cell r="E921">
            <v>0</v>
          </cell>
        </row>
        <row r="922">
          <cell r="A922">
            <v>0</v>
          </cell>
          <cell r="B922">
            <v>0</v>
          </cell>
          <cell r="C922">
            <v>0</v>
          </cell>
          <cell r="D922">
            <v>0</v>
          </cell>
          <cell r="E922">
            <v>0</v>
          </cell>
        </row>
        <row r="923">
          <cell r="A923">
            <v>0</v>
          </cell>
          <cell r="B923">
            <v>0</v>
          </cell>
          <cell r="C923">
            <v>0</v>
          </cell>
          <cell r="D923">
            <v>0</v>
          </cell>
          <cell r="E923">
            <v>0</v>
          </cell>
        </row>
        <row r="924">
          <cell r="A924">
            <v>0</v>
          </cell>
          <cell r="B924">
            <v>0</v>
          </cell>
          <cell r="C924">
            <v>0</v>
          </cell>
          <cell r="D924">
            <v>0</v>
          </cell>
          <cell r="E924">
            <v>0</v>
          </cell>
        </row>
        <row r="925">
          <cell r="A925">
            <v>0</v>
          </cell>
          <cell r="B925">
            <v>0</v>
          </cell>
          <cell r="C925">
            <v>0</v>
          </cell>
          <cell r="D925">
            <v>0</v>
          </cell>
          <cell r="E925">
            <v>0</v>
          </cell>
        </row>
        <row r="926">
          <cell r="A926">
            <v>0</v>
          </cell>
          <cell r="B926">
            <v>0</v>
          </cell>
          <cell r="C926">
            <v>0</v>
          </cell>
          <cell r="D926">
            <v>0</v>
          </cell>
          <cell r="E926">
            <v>0</v>
          </cell>
        </row>
        <row r="927">
          <cell r="A927">
            <v>0</v>
          </cell>
          <cell r="B927">
            <v>0</v>
          </cell>
          <cell r="C927">
            <v>0</v>
          </cell>
          <cell r="D927">
            <v>0</v>
          </cell>
          <cell r="E927">
            <v>0</v>
          </cell>
        </row>
        <row r="928">
          <cell r="A928">
            <v>0</v>
          </cell>
          <cell r="B928">
            <v>0</v>
          </cell>
          <cell r="C928">
            <v>0</v>
          </cell>
          <cell r="D928">
            <v>0</v>
          </cell>
          <cell r="E928">
            <v>0</v>
          </cell>
        </row>
        <row r="929">
          <cell r="A929">
            <v>0</v>
          </cell>
          <cell r="B929">
            <v>0</v>
          </cell>
          <cell r="C929">
            <v>0</v>
          </cell>
          <cell r="D929">
            <v>0</v>
          </cell>
          <cell r="E929">
            <v>0</v>
          </cell>
        </row>
        <row r="930">
          <cell r="A930">
            <v>0</v>
          </cell>
          <cell r="B930">
            <v>0</v>
          </cell>
          <cell r="C930">
            <v>0</v>
          </cell>
          <cell r="D930">
            <v>0</v>
          </cell>
          <cell r="E930">
            <v>0</v>
          </cell>
        </row>
        <row r="931">
          <cell r="A931">
            <v>0</v>
          </cell>
          <cell r="B931">
            <v>0</v>
          </cell>
          <cell r="C931">
            <v>0</v>
          </cell>
          <cell r="D931">
            <v>0</v>
          </cell>
          <cell r="E931">
            <v>0</v>
          </cell>
        </row>
        <row r="932">
          <cell r="A932">
            <v>0</v>
          </cell>
          <cell r="B932">
            <v>0</v>
          </cell>
          <cell r="C932">
            <v>0</v>
          </cell>
          <cell r="D932">
            <v>0</v>
          </cell>
          <cell r="E932">
            <v>0</v>
          </cell>
        </row>
        <row r="933">
          <cell r="A933">
            <v>0</v>
          </cell>
          <cell r="B933">
            <v>0</v>
          </cell>
          <cell r="C933">
            <v>0</v>
          </cell>
          <cell r="D933">
            <v>0</v>
          </cell>
          <cell r="E933">
            <v>0</v>
          </cell>
        </row>
        <row r="934">
          <cell r="A934">
            <v>0</v>
          </cell>
          <cell r="B934">
            <v>0</v>
          </cell>
          <cell r="C934">
            <v>0</v>
          </cell>
          <cell r="D934">
            <v>0</v>
          </cell>
          <cell r="E934">
            <v>0</v>
          </cell>
        </row>
        <row r="935">
          <cell r="A935">
            <v>0</v>
          </cell>
          <cell r="B935">
            <v>0</v>
          </cell>
          <cell r="C935">
            <v>0</v>
          </cell>
          <cell r="D935">
            <v>0</v>
          </cell>
          <cell r="E935">
            <v>0</v>
          </cell>
        </row>
        <row r="936">
          <cell r="A936">
            <v>0</v>
          </cell>
          <cell r="B936">
            <v>0</v>
          </cell>
          <cell r="C936">
            <v>0</v>
          </cell>
          <cell r="D936">
            <v>0</v>
          </cell>
          <cell r="E936">
            <v>0</v>
          </cell>
        </row>
        <row r="937">
          <cell r="A937">
            <v>0</v>
          </cell>
          <cell r="B937">
            <v>0</v>
          </cell>
          <cell r="C937">
            <v>0</v>
          </cell>
          <cell r="D937">
            <v>0</v>
          </cell>
          <cell r="E937">
            <v>0</v>
          </cell>
        </row>
        <row r="938">
          <cell r="A938">
            <v>0</v>
          </cell>
          <cell r="B938">
            <v>0</v>
          </cell>
          <cell r="C938">
            <v>0</v>
          </cell>
          <cell r="D938">
            <v>0</v>
          </cell>
          <cell r="E938">
            <v>0</v>
          </cell>
        </row>
        <row r="939">
          <cell r="A939">
            <v>0</v>
          </cell>
          <cell r="B939">
            <v>0</v>
          </cell>
          <cell r="C939">
            <v>0</v>
          </cell>
          <cell r="D939">
            <v>0</v>
          </cell>
          <cell r="E939">
            <v>0</v>
          </cell>
        </row>
        <row r="940">
          <cell r="A940">
            <v>0</v>
          </cell>
          <cell r="B940">
            <v>0</v>
          </cell>
          <cell r="C940">
            <v>0</v>
          </cell>
          <cell r="D940">
            <v>0</v>
          </cell>
          <cell r="E940">
            <v>0</v>
          </cell>
        </row>
        <row r="941">
          <cell r="A941">
            <v>0</v>
          </cell>
          <cell r="B941">
            <v>0</v>
          </cell>
          <cell r="C941">
            <v>0</v>
          </cell>
          <cell r="D941">
            <v>0</v>
          </cell>
          <cell r="E941">
            <v>0</v>
          </cell>
        </row>
        <row r="942">
          <cell r="A942">
            <v>0</v>
          </cell>
          <cell r="B942">
            <v>0</v>
          </cell>
          <cell r="C942">
            <v>0</v>
          </cell>
          <cell r="D942">
            <v>0</v>
          </cell>
          <cell r="E942">
            <v>0</v>
          </cell>
        </row>
        <row r="943">
          <cell r="A943">
            <v>0</v>
          </cell>
          <cell r="B943">
            <v>0</v>
          </cell>
          <cell r="C943">
            <v>0</v>
          </cell>
          <cell r="D943">
            <v>0</v>
          </cell>
          <cell r="E943">
            <v>0</v>
          </cell>
        </row>
        <row r="944">
          <cell r="A944">
            <v>0</v>
          </cell>
          <cell r="B944">
            <v>0</v>
          </cell>
          <cell r="C944">
            <v>0</v>
          </cell>
          <cell r="D944">
            <v>0</v>
          </cell>
          <cell r="E944">
            <v>0</v>
          </cell>
        </row>
        <row r="945">
          <cell r="A945">
            <v>0</v>
          </cell>
          <cell r="B945">
            <v>0</v>
          </cell>
          <cell r="C945">
            <v>0</v>
          </cell>
          <cell r="D945">
            <v>0</v>
          </cell>
          <cell r="E945">
            <v>0</v>
          </cell>
        </row>
        <row r="946">
          <cell r="A946">
            <v>0</v>
          </cell>
          <cell r="B946">
            <v>0</v>
          </cell>
          <cell r="C946">
            <v>0</v>
          </cell>
          <cell r="D946">
            <v>0</v>
          </cell>
          <cell r="E946">
            <v>0</v>
          </cell>
        </row>
        <row r="947">
          <cell r="A947">
            <v>0</v>
          </cell>
          <cell r="B947">
            <v>0</v>
          </cell>
          <cell r="C947">
            <v>0</v>
          </cell>
          <cell r="D947">
            <v>0</v>
          </cell>
          <cell r="E947">
            <v>0</v>
          </cell>
        </row>
        <row r="948">
          <cell r="A948">
            <v>0</v>
          </cell>
          <cell r="B948">
            <v>0</v>
          </cell>
          <cell r="C948">
            <v>0</v>
          </cell>
          <cell r="D948">
            <v>0</v>
          </cell>
          <cell r="E948">
            <v>0</v>
          </cell>
        </row>
        <row r="949">
          <cell r="A949">
            <v>0</v>
          </cell>
          <cell r="B949">
            <v>0</v>
          </cell>
          <cell r="C949">
            <v>0</v>
          </cell>
          <cell r="D949">
            <v>0</v>
          </cell>
          <cell r="E949">
            <v>0</v>
          </cell>
        </row>
        <row r="950">
          <cell r="A950">
            <v>0</v>
          </cell>
          <cell r="B950">
            <v>0</v>
          </cell>
          <cell r="C950">
            <v>0</v>
          </cell>
          <cell r="D950">
            <v>0</v>
          </cell>
          <cell r="E950">
            <v>0</v>
          </cell>
        </row>
        <row r="951">
          <cell r="A951">
            <v>0</v>
          </cell>
          <cell r="B951">
            <v>0</v>
          </cell>
          <cell r="C951">
            <v>0</v>
          </cell>
          <cell r="D951">
            <v>0</v>
          </cell>
          <cell r="E951">
            <v>0</v>
          </cell>
        </row>
        <row r="952">
          <cell r="A952">
            <v>0</v>
          </cell>
          <cell r="B952">
            <v>0</v>
          </cell>
          <cell r="C952">
            <v>0</v>
          </cell>
          <cell r="D952">
            <v>0</v>
          </cell>
          <cell r="E952">
            <v>0</v>
          </cell>
        </row>
        <row r="953">
          <cell r="A953">
            <v>0</v>
          </cell>
          <cell r="B953">
            <v>0</v>
          </cell>
          <cell r="C953">
            <v>0</v>
          </cell>
          <cell r="D953">
            <v>0</v>
          </cell>
          <cell r="E953">
            <v>0</v>
          </cell>
        </row>
        <row r="954">
          <cell r="A954">
            <v>0</v>
          </cell>
          <cell r="B954">
            <v>0</v>
          </cell>
          <cell r="C954">
            <v>0</v>
          </cell>
          <cell r="D954">
            <v>0</v>
          </cell>
          <cell r="E954">
            <v>0</v>
          </cell>
        </row>
        <row r="955">
          <cell r="A955">
            <v>0</v>
          </cell>
          <cell r="B955">
            <v>0</v>
          </cell>
          <cell r="C955">
            <v>0</v>
          </cell>
          <cell r="D955">
            <v>0</v>
          </cell>
          <cell r="E955">
            <v>0</v>
          </cell>
        </row>
        <row r="956">
          <cell r="A956">
            <v>0</v>
          </cell>
          <cell r="B956">
            <v>0</v>
          </cell>
          <cell r="C956">
            <v>0</v>
          </cell>
          <cell r="D956">
            <v>0</v>
          </cell>
          <cell r="E956">
            <v>0</v>
          </cell>
        </row>
        <row r="957">
          <cell r="A957">
            <v>0</v>
          </cell>
          <cell r="B957">
            <v>0</v>
          </cell>
          <cell r="C957">
            <v>0</v>
          </cell>
          <cell r="D957">
            <v>0</v>
          </cell>
          <cell r="E957">
            <v>0</v>
          </cell>
        </row>
        <row r="958">
          <cell r="A958">
            <v>0</v>
          </cell>
          <cell r="B958">
            <v>0</v>
          </cell>
          <cell r="C958">
            <v>0</v>
          </cell>
          <cell r="D958">
            <v>0</v>
          </cell>
          <cell r="E958">
            <v>0</v>
          </cell>
        </row>
        <row r="959">
          <cell r="A959">
            <v>0</v>
          </cell>
          <cell r="B959">
            <v>0</v>
          </cell>
          <cell r="C959">
            <v>0</v>
          </cell>
          <cell r="D959">
            <v>0</v>
          </cell>
          <cell r="E959">
            <v>0</v>
          </cell>
        </row>
        <row r="960">
          <cell r="A960">
            <v>0</v>
          </cell>
          <cell r="B960">
            <v>0</v>
          </cell>
          <cell r="C960">
            <v>0</v>
          </cell>
          <cell r="D960">
            <v>0</v>
          </cell>
          <cell r="E960">
            <v>0</v>
          </cell>
        </row>
        <row r="961">
          <cell r="A961">
            <v>0</v>
          </cell>
          <cell r="B961">
            <v>0</v>
          </cell>
          <cell r="C961">
            <v>0</v>
          </cell>
          <cell r="D961">
            <v>0</v>
          </cell>
          <cell r="E961">
            <v>0</v>
          </cell>
        </row>
        <row r="962">
          <cell r="A962">
            <v>0</v>
          </cell>
          <cell r="B962">
            <v>0</v>
          </cell>
          <cell r="C962">
            <v>0</v>
          </cell>
          <cell r="D962">
            <v>0</v>
          </cell>
          <cell r="E962">
            <v>0</v>
          </cell>
        </row>
        <row r="963">
          <cell r="A963">
            <v>0</v>
          </cell>
          <cell r="B963">
            <v>0</v>
          </cell>
          <cell r="C963">
            <v>0</v>
          </cell>
          <cell r="D963">
            <v>0</v>
          </cell>
          <cell r="E963">
            <v>0</v>
          </cell>
        </row>
        <row r="964">
          <cell r="A964">
            <v>0</v>
          </cell>
          <cell r="B964">
            <v>0</v>
          </cell>
          <cell r="C964">
            <v>0</v>
          </cell>
          <cell r="D964">
            <v>0</v>
          </cell>
          <cell r="E964">
            <v>0</v>
          </cell>
        </row>
        <row r="965">
          <cell r="A965">
            <v>0</v>
          </cell>
          <cell r="B965">
            <v>0</v>
          </cell>
          <cell r="C965">
            <v>0</v>
          </cell>
          <cell r="D965">
            <v>0</v>
          </cell>
          <cell r="E965">
            <v>0</v>
          </cell>
        </row>
        <row r="966">
          <cell r="A966">
            <v>0</v>
          </cell>
          <cell r="B966">
            <v>0</v>
          </cell>
          <cell r="C966">
            <v>0</v>
          </cell>
          <cell r="D966">
            <v>0</v>
          </cell>
          <cell r="E966">
            <v>0</v>
          </cell>
        </row>
        <row r="967">
          <cell r="A967">
            <v>0</v>
          </cell>
          <cell r="B967">
            <v>0</v>
          </cell>
          <cell r="C967">
            <v>0</v>
          </cell>
          <cell r="D967">
            <v>0</v>
          </cell>
          <cell r="E967">
            <v>0</v>
          </cell>
        </row>
        <row r="968">
          <cell r="A968">
            <v>0</v>
          </cell>
          <cell r="B968">
            <v>0</v>
          </cell>
          <cell r="C968">
            <v>0</v>
          </cell>
          <cell r="D968">
            <v>0</v>
          </cell>
          <cell r="E968">
            <v>0</v>
          </cell>
        </row>
        <row r="969">
          <cell r="A969">
            <v>0</v>
          </cell>
          <cell r="B969">
            <v>0</v>
          </cell>
          <cell r="C969">
            <v>0</v>
          </cell>
          <cell r="D969">
            <v>0</v>
          </cell>
          <cell r="E969">
            <v>0</v>
          </cell>
        </row>
        <row r="970">
          <cell r="A970">
            <v>0</v>
          </cell>
          <cell r="B970">
            <v>0</v>
          </cell>
          <cell r="C970">
            <v>0</v>
          </cell>
          <cell r="D970">
            <v>0</v>
          </cell>
          <cell r="E970">
            <v>0</v>
          </cell>
        </row>
        <row r="971">
          <cell r="A971">
            <v>0</v>
          </cell>
          <cell r="B971">
            <v>0</v>
          </cell>
          <cell r="C971">
            <v>0</v>
          </cell>
          <cell r="D971">
            <v>0</v>
          </cell>
          <cell r="E971">
            <v>0</v>
          </cell>
        </row>
        <row r="972">
          <cell r="A972">
            <v>0</v>
          </cell>
          <cell r="B972">
            <v>0</v>
          </cell>
          <cell r="C972">
            <v>0</v>
          </cell>
          <cell r="D972">
            <v>0</v>
          </cell>
          <cell r="E972">
            <v>0</v>
          </cell>
        </row>
        <row r="973">
          <cell r="A973">
            <v>0</v>
          </cell>
          <cell r="B973">
            <v>0</v>
          </cell>
          <cell r="C973">
            <v>0</v>
          </cell>
          <cell r="D973">
            <v>0</v>
          </cell>
          <cell r="E973">
            <v>0</v>
          </cell>
        </row>
        <row r="974">
          <cell r="A974">
            <v>0</v>
          </cell>
          <cell r="B974">
            <v>0</v>
          </cell>
          <cell r="C974">
            <v>0</v>
          </cell>
          <cell r="D974">
            <v>0</v>
          </cell>
          <cell r="E974">
            <v>0</v>
          </cell>
        </row>
        <row r="975">
          <cell r="A975">
            <v>0</v>
          </cell>
          <cell r="B975">
            <v>0</v>
          </cell>
          <cell r="C975">
            <v>0</v>
          </cell>
          <cell r="D975">
            <v>0</v>
          </cell>
          <cell r="E975">
            <v>0</v>
          </cell>
        </row>
        <row r="976">
          <cell r="A976">
            <v>0</v>
          </cell>
          <cell r="B976">
            <v>0</v>
          </cell>
          <cell r="C976">
            <v>0</v>
          </cell>
          <cell r="D976">
            <v>0</v>
          </cell>
          <cell r="E976">
            <v>0</v>
          </cell>
        </row>
        <row r="977">
          <cell r="A977">
            <v>0</v>
          </cell>
          <cell r="B977">
            <v>0</v>
          </cell>
          <cell r="C977">
            <v>0</v>
          </cell>
          <cell r="D977">
            <v>0</v>
          </cell>
          <cell r="E977">
            <v>0</v>
          </cell>
        </row>
        <row r="978">
          <cell r="A978">
            <v>0</v>
          </cell>
          <cell r="B978">
            <v>0</v>
          </cell>
          <cell r="C978">
            <v>0</v>
          </cell>
          <cell r="D978">
            <v>0</v>
          </cell>
          <cell r="E978">
            <v>0</v>
          </cell>
        </row>
        <row r="979">
          <cell r="A979">
            <v>0</v>
          </cell>
          <cell r="B979">
            <v>0</v>
          </cell>
          <cell r="C979">
            <v>0</v>
          </cell>
          <cell r="D979">
            <v>0</v>
          </cell>
          <cell r="E979">
            <v>0</v>
          </cell>
        </row>
        <row r="980">
          <cell r="A980">
            <v>0</v>
          </cell>
          <cell r="B980">
            <v>0</v>
          </cell>
          <cell r="C980">
            <v>0</v>
          </cell>
          <cell r="D980">
            <v>0</v>
          </cell>
          <cell r="E980">
            <v>0</v>
          </cell>
        </row>
        <row r="981">
          <cell r="A981">
            <v>0</v>
          </cell>
          <cell r="B981">
            <v>0</v>
          </cell>
          <cell r="C981">
            <v>0</v>
          </cell>
          <cell r="D981">
            <v>0</v>
          </cell>
          <cell r="E981">
            <v>0</v>
          </cell>
        </row>
        <row r="982">
          <cell r="A982">
            <v>0</v>
          </cell>
          <cell r="B982">
            <v>0</v>
          </cell>
          <cell r="C982">
            <v>0</v>
          </cell>
          <cell r="D982">
            <v>0</v>
          </cell>
          <cell r="E982">
            <v>0</v>
          </cell>
        </row>
        <row r="983">
          <cell r="A983">
            <v>0</v>
          </cell>
          <cell r="B983">
            <v>0</v>
          </cell>
          <cell r="C983">
            <v>0</v>
          </cell>
          <cell r="D983">
            <v>0</v>
          </cell>
          <cell r="E983">
            <v>0</v>
          </cell>
        </row>
        <row r="984">
          <cell r="A984">
            <v>0</v>
          </cell>
          <cell r="B984">
            <v>0</v>
          </cell>
          <cell r="C984">
            <v>0</v>
          </cell>
          <cell r="D984">
            <v>0</v>
          </cell>
          <cell r="E984">
            <v>0</v>
          </cell>
        </row>
        <row r="985">
          <cell r="A985">
            <v>0</v>
          </cell>
          <cell r="B985">
            <v>0</v>
          </cell>
          <cell r="C985">
            <v>0</v>
          </cell>
          <cell r="D985">
            <v>0</v>
          </cell>
          <cell r="E985">
            <v>0</v>
          </cell>
        </row>
        <row r="986">
          <cell r="A986">
            <v>0</v>
          </cell>
          <cell r="B986">
            <v>0</v>
          </cell>
          <cell r="C986">
            <v>0</v>
          </cell>
          <cell r="D986">
            <v>0</v>
          </cell>
          <cell r="E986">
            <v>0</v>
          </cell>
        </row>
        <row r="987">
          <cell r="A987">
            <v>0</v>
          </cell>
          <cell r="B987">
            <v>0</v>
          </cell>
          <cell r="C987">
            <v>0</v>
          </cell>
          <cell r="D987">
            <v>0</v>
          </cell>
          <cell r="E987">
            <v>0</v>
          </cell>
        </row>
        <row r="988">
          <cell r="A988">
            <v>0</v>
          </cell>
          <cell r="B988">
            <v>0</v>
          </cell>
          <cell r="C988">
            <v>0</v>
          </cell>
          <cell r="D988">
            <v>0</v>
          </cell>
          <cell r="E988">
            <v>0</v>
          </cell>
        </row>
        <row r="989">
          <cell r="A989">
            <v>0</v>
          </cell>
          <cell r="B989">
            <v>0</v>
          </cell>
          <cell r="C989">
            <v>0</v>
          </cell>
          <cell r="D989">
            <v>0</v>
          </cell>
          <cell r="E989">
            <v>0</v>
          </cell>
        </row>
        <row r="990">
          <cell r="A990">
            <v>0</v>
          </cell>
          <cell r="B990">
            <v>0</v>
          </cell>
          <cell r="C990">
            <v>0</v>
          </cell>
          <cell r="D990">
            <v>0</v>
          </cell>
          <cell r="E990">
            <v>0</v>
          </cell>
        </row>
        <row r="991">
          <cell r="A991">
            <v>0</v>
          </cell>
          <cell r="B991">
            <v>0</v>
          </cell>
          <cell r="C991">
            <v>0</v>
          </cell>
          <cell r="D991">
            <v>0</v>
          </cell>
          <cell r="E991">
            <v>0</v>
          </cell>
        </row>
        <row r="992">
          <cell r="A992">
            <v>0</v>
          </cell>
          <cell r="B992">
            <v>0</v>
          </cell>
          <cell r="C992">
            <v>0</v>
          </cell>
          <cell r="D992">
            <v>0</v>
          </cell>
          <cell r="E992">
            <v>0</v>
          </cell>
        </row>
        <row r="993">
          <cell r="A993">
            <v>0</v>
          </cell>
          <cell r="B993">
            <v>0</v>
          </cell>
          <cell r="C993">
            <v>0</v>
          </cell>
          <cell r="D993">
            <v>0</v>
          </cell>
          <cell r="E993">
            <v>0</v>
          </cell>
        </row>
        <row r="994">
          <cell r="A994">
            <v>0</v>
          </cell>
          <cell r="B994">
            <v>0</v>
          </cell>
          <cell r="C994">
            <v>0</v>
          </cell>
          <cell r="D994">
            <v>0</v>
          </cell>
          <cell r="E994">
            <v>0</v>
          </cell>
        </row>
        <row r="995">
          <cell r="A995">
            <v>0</v>
          </cell>
          <cell r="B995">
            <v>0</v>
          </cell>
          <cell r="C995">
            <v>0</v>
          </cell>
          <cell r="D995">
            <v>0</v>
          </cell>
          <cell r="E995">
            <v>0</v>
          </cell>
        </row>
        <row r="996">
          <cell r="A996">
            <v>0</v>
          </cell>
          <cell r="B996">
            <v>0</v>
          </cell>
          <cell r="C996">
            <v>0</v>
          </cell>
          <cell r="D996">
            <v>0</v>
          </cell>
          <cell r="E996">
            <v>0</v>
          </cell>
        </row>
        <row r="997">
          <cell r="A997">
            <v>0</v>
          </cell>
          <cell r="B997">
            <v>0</v>
          </cell>
          <cell r="C997">
            <v>0</v>
          </cell>
          <cell r="D997">
            <v>0</v>
          </cell>
          <cell r="E997">
            <v>0</v>
          </cell>
        </row>
        <row r="998">
          <cell r="A998">
            <v>0</v>
          </cell>
          <cell r="B998">
            <v>0</v>
          </cell>
          <cell r="C998">
            <v>0</v>
          </cell>
          <cell r="D998">
            <v>0</v>
          </cell>
          <cell r="E998">
            <v>0</v>
          </cell>
        </row>
        <row r="999">
          <cell r="A999">
            <v>0</v>
          </cell>
          <cell r="B999">
            <v>0</v>
          </cell>
          <cell r="C999">
            <v>0</v>
          </cell>
          <cell r="D999">
            <v>0</v>
          </cell>
          <cell r="E999">
            <v>0</v>
          </cell>
        </row>
        <row r="1000">
          <cell r="A1000">
            <v>0</v>
          </cell>
          <cell r="B1000">
            <v>0</v>
          </cell>
          <cell r="C1000">
            <v>0</v>
          </cell>
          <cell r="D1000">
            <v>0</v>
          </cell>
          <cell r="E1000">
            <v>0</v>
          </cell>
        </row>
        <row r="1001">
          <cell r="A1001">
            <v>0</v>
          </cell>
          <cell r="B1001">
            <v>0</v>
          </cell>
          <cell r="C1001">
            <v>0</v>
          </cell>
          <cell r="D1001">
            <v>0</v>
          </cell>
          <cell r="E1001">
            <v>0</v>
          </cell>
        </row>
        <row r="1002">
          <cell r="A1002">
            <v>0</v>
          </cell>
          <cell r="B1002">
            <v>0</v>
          </cell>
          <cell r="C1002">
            <v>0</v>
          </cell>
          <cell r="D1002">
            <v>0</v>
          </cell>
          <cell r="E1002">
            <v>0</v>
          </cell>
        </row>
        <row r="1003">
          <cell r="A1003">
            <v>0</v>
          </cell>
          <cell r="B1003">
            <v>0</v>
          </cell>
          <cell r="C1003">
            <v>0</v>
          </cell>
          <cell r="D1003">
            <v>0</v>
          </cell>
          <cell r="E1003">
            <v>0</v>
          </cell>
        </row>
        <row r="1004">
          <cell r="A1004">
            <v>0</v>
          </cell>
          <cell r="B1004">
            <v>0</v>
          </cell>
          <cell r="C1004">
            <v>0</v>
          </cell>
          <cell r="D1004">
            <v>0</v>
          </cell>
          <cell r="E1004">
            <v>0</v>
          </cell>
        </row>
        <row r="1005">
          <cell r="A1005">
            <v>0</v>
          </cell>
          <cell r="B1005">
            <v>0</v>
          </cell>
          <cell r="C1005">
            <v>0</v>
          </cell>
          <cell r="D1005">
            <v>0</v>
          </cell>
          <cell r="E1005">
            <v>0</v>
          </cell>
        </row>
        <row r="1006">
          <cell r="A1006">
            <v>0</v>
          </cell>
          <cell r="B1006">
            <v>0</v>
          </cell>
          <cell r="C1006">
            <v>0</v>
          </cell>
          <cell r="D1006">
            <v>0</v>
          </cell>
          <cell r="E1006">
            <v>0</v>
          </cell>
        </row>
        <row r="1007">
          <cell r="A1007">
            <v>0</v>
          </cell>
          <cell r="B1007">
            <v>0</v>
          </cell>
          <cell r="C1007">
            <v>0</v>
          </cell>
          <cell r="D1007">
            <v>0</v>
          </cell>
          <cell r="E1007">
            <v>0</v>
          </cell>
        </row>
        <row r="1008">
          <cell r="A1008">
            <v>0</v>
          </cell>
          <cell r="B1008">
            <v>0</v>
          </cell>
          <cell r="C1008">
            <v>0</v>
          </cell>
          <cell r="D1008">
            <v>0</v>
          </cell>
          <cell r="E1008">
            <v>0</v>
          </cell>
        </row>
        <row r="1009">
          <cell r="A1009">
            <v>0</v>
          </cell>
          <cell r="B1009">
            <v>0</v>
          </cell>
          <cell r="C1009">
            <v>0</v>
          </cell>
          <cell r="D1009">
            <v>0</v>
          </cell>
          <cell r="E1009">
            <v>0</v>
          </cell>
        </row>
        <row r="1010">
          <cell r="A1010">
            <v>0</v>
          </cell>
          <cell r="B1010">
            <v>0</v>
          </cell>
          <cell r="C1010">
            <v>0</v>
          </cell>
          <cell r="D1010">
            <v>0</v>
          </cell>
          <cell r="E1010">
            <v>0</v>
          </cell>
        </row>
        <row r="1011">
          <cell r="A1011">
            <v>0</v>
          </cell>
          <cell r="B1011">
            <v>0</v>
          </cell>
          <cell r="C1011">
            <v>0</v>
          </cell>
          <cell r="D1011">
            <v>0</v>
          </cell>
          <cell r="E1011">
            <v>0</v>
          </cell>
        </row>
        <row r="1012">
          <cell r="A1012">
            <v>0</v>
          </cell>
          <cell r="B1012">
            <v>0</v>
          </cell>
          <cell r="C1012">
            <v>0</v>
          </cell>
          <cell r="D1012">
            <v>0</v>
          </cell>
          <cell r="E1012">
            <v>0</v>
          </cell>
        </row>
        <row r="1013">
          <cell r="A1013">
            <v>0</v>
          </cell>
          <cell r="B1013">
            <v>0</v>
          </cell>
          <cell r="C1013">
            <v>0</v>
          </cell>
          <cell r="D1013">
            <v>0</v>
          </cell>
          <cell r="E1013">
            <v>0</v>
          </cell>
        </row>
        <row r="1014">
          <cell r="A1014">
            <v>0</v>
          </cell>
          <cell r="B1014">
            <v>0</v>
          </cell>
          <cell r="C1014">
            <v>0</v>
          </cell>
          <cell r="D1014">
            <v>0</v>
          </cell>
          <cell r="E1014">
            <v>0</v>
          </cell>
        </row>
        <row r="1015">
          <cell r="A1015">
            <v>0</v>
          </cell>
          <cell r="B1015">
            <v>0</v>
          </cell>
          <cell r="C1015">
            <v>0</v>
          </cell>
          <cell r="D1015">
            <v>0</v>
          </cell>
          <cell r="E1015">
            <v>0</v>
          </cell>
        </row>
        <row r="1016">
          <cell r="A1016">
            <v>0</v>
          </cell>
          <cell r="B1016">
            <v>0</v>
          </cell>
          <cell r="C1016">
            <v>0</v>
          </cell>
          <cell r="D1016">
            <v>0</v>
          </cell>
          <cell r="E1016">
            <v>0</v>
          </cell>
        </row>
        <row r="1017">
          <cell r="A1017">
            <v>0</v>
          </cell>
          <cell r="B1017">
            <v>0</v>
          </cell>
          <cell r="C1017">
            <v>0</v>
          </cell>
          <cell r="D1017">
            <v>0</v>
          </cell>
          <cell r="E1017">
            <v>0</v>
          </cell>
        </row>
        <row r="1018">
          <cell r="A1018">
            <v>0</v>
          </cell>
          <cell r="B1018">
            <v>0</v>
          </cell>
          <cell r="C1018">
            <v>0</v>
          </cell>
          <cell r="D1018">
            <v>0</v>
          </cell>
          <cell r="E1018">
            <v>0</v>
          </cell>
        </row>
        <row r="1019">
          <cell r="A1019">
            <v>0</v>
          </cell>
          <cell r="B1019">
            <v>0</v>
          </cell>
          <cell r="C1019">
            <v>0</v>
          </cell>
          <cell r="D1019">
            <v>0</v>
          </cell>
          <cell r="E1019">
            <v>0</v>
          </cell>
        </row>
        <row r="1020">
          <cell r="A1020">
            <v>0</v>
          </cell>
          <cell r="B1020">
            <v>0</v>
          </cell>
          <cell r="C1020">
            <v>0</v>
          </cell>
          <cell r="D1020">
            <v>0</v>
          </cell>
          <cell r="E1020">
            <v>0</v>
          </cell>
        </row>
        <row r="1021">
          <cell r="A1021">
            <v>0</v>
          </cell>
          <cell r="B1021">
            <v>0</v>
          </cell>
          <cell r="C1021">
            <v>0</v>
          </cell>
          <cell r="D1021">
            <v>0</v>
          </cell>
          <cell r="E1021">
            <v>0</v>
          </cell>
        </row>
        <row r="1022">
          <cell r="A1022">
            <v>0</v>
          </cell>
          <cell r="B1022">
            <v>0</v>
          </cell>
          <cell r="C1022">
            <v>0</v>
          </cell>
          <cell r="D1022">
            <v>0</v>
          </cell>
          <cell r="E1022">
            <v>0</v>
          </cell>
        </row>
        <row r="1023">
          <cell r="A1023">
            <v>0</v>
          </cell>
          <cell r="B1023">
            <v>0</v>
          </cell>
          <cell r="C1023">
            <v>0</v>
          </cell>
          <cell r="D1023">
            <v>0</v>
          </cell>
          <cell r="E1023">
            <v>0</v>
          </cell>
        </row>
        <row r="1024">
          <cell r="A1024">
            <v>0</v>
          </cell>
          <cell r="B1024">
            <v>0</v>
          </cell>
          <cell r="C1024">
            <v>0</v>
          </cell>
          <cell r="D1024">
            <v>0</v>
          </cell>
          <cell r="E1024">
            <v>0</v>
          </cell>
        </row>
        <row r="1025">
          <cell r="A1025">
            <v>0</v>
          </cell>
          <cell r="B1025">
            <v>0</v>
          </cell>
          <cell r="C1025">
            <v>0</v>
          </cell>
          <cell r="D1025">
            <v>0</v>
          </cell>
          <cell r="E1025">
            <v>0</v>
          </cell>
        </row>
        <row r="1026">
          <cell r="A1026">
            <v>0</v>
          </cell>
          <cell r="B1026">
            <v>0</v>
          </cell>
          <cell r="C1026">
            <v>0</v>
          </cell>
          <cell r="D1026">
            <v>0</v>
          </cell>
          <cell r="E1026">
            <v>0</v>
          </cell>
        </row>
        <row r="1027">
          <cell r="A1027">
            <v>0</v>
          </cell>
          <cell r="B1027">
            <v>0</v>
          </cell>
          <cell r="C1027">
            <v>0</v>
          </cell>
          <cell r="D1027">
            <v>0</v>
          </cell>
          <cell r="E1027">
            <v>0</v>
          </cell>
        </row>
        <row r="1028">
          <cell r="A1028">
            <v>0</v>
          </cell>
          <cell r="B1028">
            <v>0</v>
          </cell>
          <cell r="C1028">
            <v>0</v>
          </cell>
          <cell r="D1028">
            <v>0</v>
          </cell>
          <cell r="E1028">
            <v>0</v>
          </cell>
        </row>
        <row r="1029">
          <cell r="A1029">
            <v>0</v>
          </cell>
          <cell r="B1029">
            <v>0</v>
          </cell>
          <cell r="C1029">
            <v>0</v>
          </cell>
          <cell r="D1029">
            <v>0</v>
          </cell>
          <cell r="E1029">
            <v>0</v>
          </cell>
        </row>
        <row r="1030">
          <cell r="A1030">
            <v>0</v>
          </cell>
          <cell r="B1030">
            <v>0</v>
          </cell>
          <cell r="C1030">
            <v>0</v>
          </cell>
          <cell r="D1030">
            <v>0</v>
          </cell>
          <cell r="E1030">
            <v>0</v>
          </cell>
        </row>
        <row r="1031">
          <cell r="A1031">
            <v>0</v>
          </cell>
          <cell r="B1031">
            <v>0</v>
          </cell>
          <cell r="C1031">
            <v>0</v>
          </cell>
          <cell r="D1031">
            <v>0</v>
          </cell>
          <cell r="E1031">
            <v>0</v>
          </cell>
        </row>
        <row r="1032">
          <cell r="A1032">
            <v>0</v>
          </cell>
          <cell r="B1032">
            <v>0</v>
          </cell>
          <cell r="C1032">
            <v>0</v>
          </cell>
          <cell r="D1032">
            <v>0</v>
          </cell>
          <cell r="E1032">
            <v>0</v>
          </cell>
        </row>
        <row r="1033">
          <cell r="A1033">
            <v>0</v>
          </cell>
          <cell r="B1033">
            <v>0</v>
          </cell>
          <cell r="C1033">
            <v>0</v>
          </cell>
          <cell r="D1033">
            <v>0</v>
          </cell>
          <cell r="E1033">
            <v>0</v>
          </cell>
        </row>
        <row r="1034">
          <cell r="A1034">
            <v>0</v>
          </cell>
          <cell r="B1034">
            <v>0</v>
          </cell>
          <cell r="C1034">
            <v>0</v>
          </cell>
          <cell r="D1034">
            <v>0</v>
          </cell>
          <cell r="E1034">
            <v>0</v>
          </cell>
        </row>
        <row r="1035">
          <cell r="A1035">
            <v>0</v>
          </cell>
          <cell r="B1035">
            <v>0</v>
          </cell>
          <cell r="C1035">
            <v>0</v>
          </cell>
          <cell r="D1035">
            <v>0</v>
          </cell>
          <cell r="E1035">
            <v>0</v>
          </cell>
        </row>
        <row r="1036">
          <cell r="A1036">
            <v>0</v>
          </cell>
          <cell r="B1036">
            <v>0</v>
          </cell>
          <cell r="C1036">
            <v>0</v>
          </cell>
          <cell r="D1036">
            <v>0</v>
          </cell>
          <cell r="E1036">
            <v>0</v>
          </cell>
        </row>
        <row r="1037">
          <cell r="A1037">
            <v>0</v>
          </cell>
          <cell r="B1037">
            <v>0</v>
          </cell>
          <cell r="C1037">
            <v>0</v>
          </cell>
          <cell r="D1037">
            <v>0</v>
          </cell>
          <cell r="E1037">
            <v>0</v>
          </cell>
        </row>
        <row r="1038">
          <cell r="A1038">
            <v>0</v>
          </cell>
          <cell r="B1038">
            <v>0</v>
          </cell>
          <cell r="C1038">
            <v>0</v>
          </cell>
          <cell r="D1038">
            <v>0</v>
          </cell>
          <cell r="E1038">
            <v>0</v>
          </cell>
        </row>
        <row r="1039">
          <cell r="A1039">
            <v>0</v>
          </cell>
          <cell r="B1039">
            <v>0</v>
          </cell>
          <cell r="C1039">
            <v>0</v>
          </cell>
          <cell r="D1039">
            <v>0</v>
          </cell>
          <cell r="E1039">
            <v>0</v>
          </cell>
        </row>
        <row r="1040">
          <cell r="A1040">
            <v>0</v>
          </cell>
          <cell r="B1040">
            <v>0</v>
          </cell>
          <cell r="C1040">
            <v>0</v>
          </cell>
          <cell r="D1040">
            <v>0</v>
          </cell>
          <cell r="E1040">
            <v>0</v>
          </cell>
        </row>
        <row r="1041">
          <cell r="A1041">
            <v>0</v>
          </cell>
          <cell r="B1041">
            <v>0</v>
          </cell>
          <cell r="C1041">
            <v>0</v>
          </cell>
          <cell r="D1041">
            <v>0</v>
          </cell>
          <cell r="E1041">
            <v>0</v>
          </cell>
        </row>
        <row r="1042">
          <cell r="A1042">
            <v>0</v>
          </cell>
          <cell r="B1042">
            <v>0</v>
          </cell>
          <cell r="C1042">
            <v>0</v>
          </cell>
          <cell r="D1042">
            <v>0</v>
          </cell>
          <cell r="E1042">
            <v>0</v>
          </cell>
        </row>
        <row r="1043">
          <cell r="A1043">
            <v>0</v>
          </cell>
          <cell r="B1043">
            <v>0</v>
          </cell>
          <cell r="C1043">
            <v>0</v>
          </cell>
          <cell r="D1043">
            <v>0</v>
          </cell>
          <cell r="E1043">
            <v>0</v>
          </cell>
        </row>
        <row r="1044">
          <cell r="A1044">
            <v>0</v>
          </cell>
          <cell r="B1044">
            <v>0</v>
          </cell>
          <cell r="C1044">
            <v>0</v>
          </cell>
          <cell r="D1044">
            <v>0</v>
          </cell>
          <cell r="E1044">
            <v>0</v>
          </cell>
        </row>
        <row r="1045">
          <cell r="A1045">
            <v>0</v>
          </cell>
          <cell r="B1045">
            <v>0</v>
          </cell>
          <cell r="C1045">
            <v>0</v>
          </cell>
          <cell r="D1045">
            <v>0</v>
          </cell>
          <cell r="E1045">
            <v>0</v>
          </cell>
        </row>
        <row r="1046">
          <cell r="A1046">
            <v>0</v>
          </cell>
          <cell r="B1046">
            <v>0</v>
          </cell>
          <cell r="C1046">
            <v>0</v>
          </cell>
          <cell r="D1046">
            <v>0</v>
          </cell>
          <cell r="E1046">
            <v>0</v>
          </cell>
        </row>
        <row r="1047">
          <cell r="A1047">
            <v>0</v>
          </cell>
          <cell r="B1047">
            <v>0</v>
          </cell>
          <cell r="C1047">
            <v>0</v>
          </cell>
          <cell r="D1047">
            <v>0</v>
          </cell>
          <cell r="E1047">
            <v>0</v>
          </cell>
        </row>
        <row r="1048">
          <cell r="A1048">
            <v>0</v>
          </cell>
          <cell r="B1048">
            <v>0</v>
          </cell>
          <cell r="C1048">
            <v>0</v>
          </cell>
          <cell r="D1048">
            <v>0</v>
          </cell>
          <cell r="E1048">
            <v>0</v>
          </cell>
        </row>
        <row r="1049">
          <cell r="A1049">
            <v>0</v>
          </cell>
          <cell r="B1049">
            <v>0</v>
          </cell>
          <cell r="C1049">
            <v>0</v>
          </cell>
          <cell r="D1049">
            <v>0</v>
          </cell>
          <cell r="E1049">
            <v>0</v>
          </cell>
        </row>
        <row r="1050">
          <cell r="A1050">
            <v>0</v>
          </cell>
          <cell r="B1050">
            <v>0</v>
          </cell>
          <cell r="C1050">
            <v>0</v>
          </cell>
          <cell r="D1050">
            <v>0</v>
          </cell>
          <cell r="E1050">
            <v>0</v>
          </cell>
        </row>
        <row r="1051">
          <cell r="A1051">
            <v>0</v>
          </cell>
          <cell r="B1051">
            <v>0</v>
          </cell>
          <cell r="C1051">
            <v>0</v>
          </cell>
          <cell r="D1051">
            <v>0</v>
          </cell>
          <cell r="E1051">
            <v>0</v>
          </cell>
        </row>
        <row r="1052">
          <cell r="A1052">
            <v>0</v>
          </cell>
          <cell r="B1052">
            <v>0</v>
          </cell>
          <cell r="C1052">
            <v>0</v>
          </cell>
          <cell r="D1052">
            <v>0</v>
          </cell>
          <cell r="E1052">
            <v>0</v>
          </cell>
        </row>
        <row r="1053">
          <cell r="A1053">
            <v>0</v>
          </cell>
          <cell r="B1053">
            <v>0</v>
          </cell>
          <cell r="C1053">
            <v>0</v>
          </cell>
          <cell r="D1053">
            <v>0</v>
          </cell>
          <cell r="E1053">
            <v>0</v>
          </cell>
        </row>
        <row r="1054">
          <cell r="A1054">
            <v>0</v>
          </cell>
          <cell r="B1054">
            <v>0</v>
          </cell>
          <cell r="C1054">
            <v>0</v>
          </cell>
          <cell r="D1054">
            <v>0</v>
          </cell>
          <cell r="E1054">
            <v>0</v>
          </cell>
        </row>
        <row r="1055">
          <cell r="A1055">
            <v>0</v>
          </cell>
          <cell r="B1055">
            <v>0</v>
          </cell>
          <cell r="C1055">
            <v>0</v>
          </cell>
          <cell r="D1055">
            <v>0</v>
          </cell>
          <cell r="E1055">
            <v>0</v>
          </cell>
        </row>
        <row r="1056">
          <cell r="A1056">
            <v>0</v>
          </cell>
          <cell r="B1056">
            <v>0</v>
          </cell>
          <cell r="C1056">
            <v>0</v>
          </cell>
          <cell r="D1056">
            <v>0</v>
          </cell>
          <cell r="E1056">
            <v>0</v>
          </cell>
        </row>
        <row r="1057">
          <cell r="A1057">
            <v>0</v>
          </cell>
          <cell r="B1057">
            <v>0</v>
          </cell>
          <cell r="C1057">
            <v>0</v>
          </cell>
          <cell r="D1057">
            <v>0</v>
          </cell>
          <cell r="E1057">
            <v>0</v>
          </cell>
        </row>
        <row r="1058">
          <cell r="A1058">
            <v>0</v>
          </cell>
          <cell r="B1058">
            <v>0</v>
          </cell>
          <cell r="C1058">
            <v>0</v>
          </cell>
          <cell r="D1058">
            <v>0</v>
          </cell>
          <cell r="E1058">
            <v>0</v>
          </cell>
        </row>
        <row r="1059">
          <cell r="A1059">
            <v>0</v>
          </cell>
          <cell r="B1059">
            <v>0</v>
          </cell>
          <cell r="C1059">
            <v>0</v>
          </cell>
          <cell r="D1059">
            <v>0</v>
          </cell>
          <cell r="E1059">
            <v>0</v>
          </cell>
        </row>
        <row r="1060">
          <cell r="A1060">
            <v>0</v>
          </cell>
          <cell r="B1060">
            <v>0</v>
          </cell>
          <cell r="C1060">
            <v>0</v>
          </cell>
          <cell r="D1060">
            <v>0</v>
          </cell>
          <cell r="E1060">
            <v>0</v>
          </cell>
        </row>
        <row r="1061">
          <cell r="A1061">
            <v>0</v>
          </cell>
          <cell r="B1061">
            <v>0</v>
          </cell>
          <cell r="C1061">
            <v>0</v>
          </cell>
          <cell r="D1061">
            <v>0</v>
          </cell>
          <cell r="E1061">
            <v>0</v>
          </cell>
        </row>
        <row r="1062">
          <cell r="A1062">
            <v>0</v>
          </cell>
          <cell r="B1062">
            <v>0</v>
          </cell>
          <cell r="C1062">
            <v>0</v>
          </cell>
          <cell r="D1062">
            <v>0</v>
          </cell>
          <cell r="E1062">
            <v>0</v>
          </cell>
        </row>
        <row r="1063">
          <cell r="A1063">
            <v>0</v>
          </cell>
          <cell r="B1063">
            <v>0</v>
          </cell>
          <cell r="C1063">
            <v>0</v>
          </cell>
          <cell r="D1063">
            <v>0</v>
          </cell>
          <cell r="E1063">
            <v>0</v>
          </cell>
        </row>
        <row r="1064">
          <cell r="A1064">
            <v>0</v>
          </cell>
          <cell r="B1064">
            <v>0</v>
          </cell>
          <cell r="C1064">
            <v>0</v>
          </cell>
          <cell r="D1064">
            <v>0</v>
          </cell>
          <cell r="E1064">
            <v>0</v>
          </cell>
        </row>
        <row r="1065">
          <cell r="A1065">
            <v>0</v>
          </cell>
          <cell r="B1065">
            <v>0</v>
          </cell>
          <cell r="C1065">
            <v>0</v>
          </cell>
          <cell r="D1065">
            <v>0</v>
          </cell>
          <cell r="E1065">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ow r="19">
          <cell r="I19" t="e">
            <v>#REF!</v>
          </cell>
        </row>
      </sheetData>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row r="1">
          <cell r="A1" t="str">
            <v>ITEM</v>
          </cell>
          <cell r="B1" t="str">
            <v>DESCRIPCION</v>
          </cell>
          <cell r="C1" t="str">
            <v xml:space="preserve">UNIDAD </v>
          </cell>
          <cell r="D1" t="str">
            <v>COSTO TOTAL</v>
          </cell>
          <cell r="G1" t="str">
            <v>CUBS</v>
          </cell>
        </row>
        <row r="2">
          <cell r="A2" t="str">
            <v>200.1</v>
          </cell>
          <cell r="B2" t="str">
            <v xml:space="preserve">DESMONTE Y LIMPIEZA EN BOSQUE           </v>
          </cell>
          <cell r="C2" t="str">
            <v>Ha</v>
          </cell>
          <cell r="D2">
            <v>2512248</v>
          </cell>
          <cell r="E2">
            <v>1</v>
          </cell>
          <cell r="F2">
            <v>1</v>
          </cell>
          <cell r="G2" t="str">
            <v>3.6.1.2.1</v>
          </cell>
        </row>
        <row r="3">
          <cell r="A3" t="str">
            <v>200.2</v>
          </cell>
          <cell r="B3" t="str">
            <v xml:space="preserve">DESMONTE Y LIMPIEZA EN ZONAS NO BOSCOSAS           </v>
          </cell>
          <cell r="C3" t="str">
            <v>Ha</v>
          </cell>
          <cell r="D3">
            <v>950061.52597402583</v>
          </cell>
          <cell r="F3">
            <v>1</v>
          </cell>
          <cell r="G3" t="str">
            <v>3.6.1.2.3</v>
          </cell>
        </row>
        <row r="4">
          <cell r="A4" t="str">
            <v>201.7</v>
          </cell>
          <cell r="B4" t="str">
            <v xml:space="preserve">DEMOLICION DE ESTRUCTURAS.             </v>
          </cell>
          <cell r="C4" t="str">
            <v>M3</v>
          </cell>
          <cell r="D4">
            <v>97845</v>
          </cell>
          <cell r="F4">
            <v>1</v>
          </cell>
          <cell r="G4" t="str">
            <v xml:space="preserve">3.6.1.3.13  </v>
          </cell>
        </row>
        <row r="5">
          <cell r="A5" t="str">
            <v>201.8</v>
          </cell>
          <cell r="B5" t="str">
            <v>DEMOLICION DE PAVIMENTOS RIGIDOS</v>
          </cell>
          <cell r="C5" t="str">
            <v>M2</v>
          </cell>
          <cell r="D5">
            <v>26099</v>
          </cell>
          <cell r="F5">
            <v>1</v>
          </cell>
          <cell r="G5" t="str">
            <v>3.6.1.3.15</v>
          </cell>
        </row>
        <row r="6">
          <cell r="A6" t="str">
            <v>201.9</v>
          </cell>
          <cell r="B6" t="str">
            <v xml:space="preserve">DEMOLICION DE PISOS Y ANDENES DE CONCRETO.             </v>
          </cell>
          <cell r="C6" t="str">
            <v>M2</v>
          </cell>
          <cell r="D6">
            <v>19159</v>
          </cell>
          <cell r="F6">
            <v>1</v>
          </cell>
          <cell r="G6" t="str">
            <v>3.6.1.3.33</v>
          </cell>
        </row>
        <row r="7">
          <cell r="A7" t="str">
            <v>201.10</v>
          </cell>
          <cell r="B7" t="str">
            <v xml:space="preserve">DEMOLICION DE BORDILLOS DE CONCRETO      </v>
          </cell>
          <cell r="C7" t="str">
            <v>ML</v>
          </cell>
          <cell r="D7">
            <v>15722</v>
          </cell>
          <cell r="F7">
            <v>1</v>
          </cell>
          <cell r="G7" t="str">
            <v>3.6.1.3.35</v>
          </cell>
        </row>
        <row r="8">
          <cell r="A8" t="str">
            <v>201.11</v>
          </cell>
          <cell r="B8" t="str">
            <v xml:space="preserve">DESMONTAJE Y TRASLADO DE ESTRUCTURAS METALICAS.            </v>
          </cell>
          <cell r="C8" t="str">
            <v>Kg</v>
          </cell>
          <cell r="D8">
            <v>1218</v>
          </cell>
          <cell r="F8">
            <v>1</v>
          </cell>
          <cell r="G8" t="str">
            <v>3.6.1.3</v>
          </cell>
        </row>
        <row r="9">
          <cell r="A9" t="str">
            <v>201.12</v>
          </cell>
          <cell r="B9" t="str">
            <v xml:space="preserve">REMOCION DE ESPECIES VEGETALES           </v>
          </cell>
          <cell r="C9" t="str">
            <v>UN</v>
          </cell>
          <cell r="D9">
            <v>148653</v>
          </cell>
          <cell r="F9">
            <v>1</v>
          </cell>
          <cell r="G9" t="str">
            <v>3.6.1.3.47</v>
          </cell>
        </row>
        <row r="10">
          <cell r="A10" t="str">
            <v>201.15</v>
          </cell>
          <cell r="B10" t="str">
            <v>REMOCION DE ALCANTARILLAS</v>
          </cell>
          <cell r="C10" t="str">
            <v>ML</v>
          </cell>
          <cell r="D10">
            <v>65945</v>
          </cell>
          <cell r="F10">
            <v>1</v>
          </cell>
          <cell r="G10" t="str">
            <v>3.6.1.3</v>
          </cell>
        </row>
        <row r="11">
          <cell r="A11" t="str">
            <v>201.16</v>
          </cell>
          <cell r="B11" t="str">
            <v xml:space="preserve">REMOCION DE CERCAS DE ALAMBRE            </v>
          </cell>
          <cell r="C11" t="str">
            <v>ML</v>
          </cell>
          <cell r="D11">
            <v>3175</v>
          </cell>
          <cell r="F11">
            <v>1</v>
          </cell>
          <cell r="G11" t="str">
            <v>3.6.1.3</v>
          </cell>
        </row>
        <row r="12">
          <cell r="A12" t="str">
            <v>201.21</v>
          </cell>
          <cell r="B12" t="str">
            <v>REMOCION DE DEFENSAS METALICAS</v>
          </cell>
          <cell r="C12" t="str">
            <v>ML</v>
          </cell>
          <cell r="D12">
            <v>8238</v>
          </cell>
          <cell r="F12">
            <v>1</v>
          </cell>
          <cell r="G12" t="str">
            <v>3.6.1.3</v>
          </cell>
        </row>
        <row r="13">
          <cell r="A13" t="str">
            <v>210.1.1</v>
          </cell>
          <cell r="B13" t="str">
            <v>EXCAVACIÓN SIN CLASIFICAR DE LA EXPLANACIÓN Y CANALES</v>
          </cell>
          <cell r="C13" t="str">
            <v>M3</v>
          </cell>
          <cell r="D13">
            <v>11606</v>
          </cell>
          <cell r="F13">
            <v>1</v>
          </cell>
          <cell r="G13" t="str">
            <v xml:space="preserve">3.6.2.1.1 </v>
          </cell>
        </row>
        <row r="14">
          <cell r="A14" t="str">
            <v>210.1.2</v>
          </cell>
          <cell r="B14" t="str">
            <v>EXCAVACIÓN SIN CLASIFICAR DE PRESTAMOS</v>
          </cell>
          <cell r="C14" t="str">
            <v>M3</v>
          </cell>
          <cell r="D14">
            <v>6120</v>
          </cell>
          <cell r="F14">
            <v>1</v>
          </cell>
          <cell r="G14" t="str">
            <v>3.6.2.1.3 </v>
          </cell>
        </row>
        <row r="15">
          <cell r="A15" t="str">
            <v>210.2.1</v>
          </cell>
          <cell r="B15" t="str">
            <v>EXCAVACION EN ROCA DE LA EXPLANACION Y CANALES</v>
          </cell>
          <cell r="C15" t="str">
            <v>M3</v>
          </cell>
          <cell r="D15">
            <v>33225</v>
          </cell>
          <cell r="F15">
            <v>1</v>
          </cell>
          <cell r="G15" t="str">
            <v>3.6.2.1.3</v>
          </cell>
        </row>
        <row r="16">
          <cell r="A16" t="str">
            <v>210.2.2</v>
          </cell>
          <cell r="B16" t="str">
            <v>EXCAVACION EN MATERIAL COMUN DE LA EXPLANACION Y CANALES</v>
          </cell>
          <cell r="C16" t="str">
            <v>M3</v>
          </cell>
          <cell r="D16">
            <v>5392</v>
          </cell>
          <cell r="F16">
            <v>1</v>
          </cell>
          <cell r="G16" t="str">
            <v>3.6.2.1.5</v>
          </cell>
        </row>
        <row r="17">
          <cell r="A17" t="str">
            <v>210.2.3</v>
          </cell>
          <cell r="B17" t="str">
            <v>EXCAVACION EN ROCA DE PRESTAMOS</v>
          </cell>
          <cell r="C17" t="str">
            <v>M3</v>
          </cell>
          <cell r="D17">
            <v>17643</v>
          </cell>
          <cell r="F17">
            <v>1</v>
          </cell>
          <cell r="G17" t="str">
            <v>3.6.2.1.5</v>
          </cell>
        </row>
        <row r="18">
          <cell r="A18" t="str">
            <v>210.2.4</v>
          </cell>
          <cell r="B18" t="str">
            <v xml:space="preserve">EXCAVACION EN MATERIAL COMUN DE PRESTAMOS         </v>
          </cell>
          <cell r="C18" t="str">
            <v>M3</v>
          </cell>
          <cell r="D18">
            <v>3945</v>
          </cell>
          <cell r="F18">
            <v>1</v>
          </cell>
          <cell r="G18" t="str">
            <v>3.6.2.1.5</v>
          </cell>
        </row>
        <row r="19">
          <cell r="A19" t="str">
            <v>211.1</v>
          </cell>
          <cell r="B19" t="str">
            <v>REMOCION DE DERRUMBES</v>
          </cell>
          <cell r="C19" t="str">
            <v>M3</v>
          </cell>
          <cell r="D19">
            <v>5397</v>
          </cell>
          <cell r="F19">
            <v>1</v>
          </cell>
          <cell r="G19" t="str">
            <v xml:space="preserve">3.6.2.2.1  </v>
          </cell>
        </row>
        <row r="20">
          <cell r="A20" t="str">
            <v>220.1</v>
          </cell>
          <cell r="B20" t="str">
            <v>TERRAPLENES</v>
          </cell>
          <cell r="C20" t="str">
            <v>M3</v>
          </cell>
          <cell r="D20">
            <v>10653</v>
          </cell>
          <cell r="F20">
            <v>1</v>
          </cell>
          <cell r="G20" t="str">
            <v>3.6.2.3.1</v>
          </cell>
        </row>
        <row r="21">
          <cell r="A21" t="str">
            <v>221.1</v>
          </cell>
          <cell r="B21" t="str">
            <v>PEDRAPLÉN COMPACTO</v>
          </cell>
          <cell r="C21" t="str">
            <v>M3</v>
          </cell>
          <cell r="D21">
            <v>11290</v>
          </cell>
          <cell r="F21">
            <v>1</v>
          </cell>
          <cell r="G21" t="str">
            <v>3.6.2.4.2</v>
          </cell>
        </row>
        <row r="22">
          <cell r="A22" t="str">
            <v>221.2</v>
          </cell>
          <cell r="B22" t="str">
            <v>PEDRAPLÉN SUELTO</v>
          </cell>
          <cell r="C22" t="str">
            <v>M3</v>
          </cell>
          <cell r="D22">
            <v>8032</v>
          </cell>
          <cell r="F22">
            <v>1</v>
          </cell>
          <cell r="G22" t="str">
            <v>3.6.2.4.1</v>
          </cell>
        </row>
        <row r="23">
          <cell r="A23" t="str">
            <v>230.1</v>
          </cell>
          <cell r="B23" t="str">
            <v xml:space="preserve">MEJORAMIENTO DE LA SUBRASANTE INVOLUCRANDO EL SUELO EXISTENTE.          </v>
          </cell>
          <cell r="C23" t="str">
            <v>M2</v>
          </cell>
          <cell r="D23">
            <v>937</v>
          </cell>
          <cell r="F23">
            <v>1</v>
          </cell>
          <cell r="G23" t="str">
            <v>3.6.2.5.1</v>
          </cell>
        </row>
        <row r="24">
          <cell r="A24" t="str">
            <v>230.2</v>
          </cell>
          <cell r="B24" t="str">
            <v xml:space="preserve">MEJORAMIENTO DE LA SUBRASANTE EMPLEANDO UNICAMENTE MATERIAL ADICIONADO.             </v>
          </cell>
          <cell r="C24" t="str">
            <v>M3</v>
          </cell>
          <cell r="D24">
            <v>6124</v>
          </cell>
          <cell r="F24">
            <v>1</v>
          </cell>
          <cell r="G24" t="str">
            <v>3.6.2.5.2</v>
          </cell>
        </row>
        <row r="25">
          <cell r="A25" t="str">
            <v>231.1</v>
          </cell>
          <cell r="B25" t="str">
            <v>GEOTEXTIL PARA SEPARACION DE SUELOS DE SUBRASANTE Y CAPAS GRANULARES</v>
          </cell>
          <cell r="C25" t="str">
            <v>M2</v>
          </cell>
          <cell r="D25">
            <v>8153</v>
          </cell>
          <cell r="F25">
            <v>1</v>
          </cell>
          <cell r="G25" t="str">
            <v>3.6.8.2 </v>
          </cell>
        </row>
        <row r="26">
          <cell r="A26" t="str">
            <v>232.1</v>
          </cell>
          <cell r="B26" t="str">
            <v xml:space="preserve">GEOTEXTIL PARA ESTABILIZACION DE SUELOS DE SUBRASANTE Y CAPAS GRANULARES           </v>
          </cell>
          <cell r="C26" t="str">
            <v>M2</v>
          </cell>
          <cell r="D26">
            <v>8153</v>
          </cell>
          <cell r="F26">
            <v>1</v>
          </cell>
          <cell r="G26" t="str">
            <v>3.6.8.2 </v>
          </cell>
        </row>
        <row r="27">
          <cell r="A27" t="str">
            <v>310.1</v>
          </cell>
          <cell r="B27" t="str">
            <v xml:space="preserve">CONFORMACION DE LA CALZADA EXISTENTE           </v>
          </cell>
          <cell r="C27" t="str">
            <v>M2</v>
          </cell>
          <cell r="D27">
            <v>866</v>
          </cell>
          <cell r="F27">
            <v>1</v>
          </cell>
          <cell r="G27" t="str">
            <v>3.6.3.1.1</v>
          </cell>
        </row>
        <row r="28">
          <cell r="A28" t="str">
            <v>311.1</v>
          </cell>
          <cell r="B28" t="str">
            <v xml:space="preserve">AFIRMADO             </v>
          </cell>
          <cell r="C28" t="str">
            <v>M3</v>
          </cell>
          <cell r="D28">
            <v>47968</v>
          </cell>
          <cell r="F28">
            <v>1</v>
          </cell>
          <cell r="G28" t="str">
            <v>3.6.3.2.1</v>
          </cell>
        </row>
        <row r="29">
          <cell r="A29" t="str">
            <v>320.1</v>
          </cell>
          <cell r="B29" t="str">
            <v>SUBBASE GRANULAR</v>
          </cell>
          <cell r="C29" t="str">
            <v>M3</v>
          </cell>
          <cell r="D29">
            <v>62515</v>
          </cell>
          <cell r="F29">
            <v>1</v>
          </cell>
          <cell r="G29" t="str">
            <v>3.6.3.4.4</v>
          </cell>
        </row>
        <row r="30">
          <cell r="A30" t="str">
            <v>320.2</v>
          </cell>
          <cell r="B30" t="str">
            <v>SUBBASE GRANULAR PARA BACHEO</v>
          </cell>
          <cell r="C30" t="str">
            <v>M3</v>
          </cell>
          <cell r="D30">
            <v>103869</v>
          </cell>
          <cell r="F30">
            <v>1</v>
          </cell>
          <cell r="G30" t="str">
            <v>3.6.3.4.4</v>
          </cell>
        </row>
        <row r="31">
          <cell r="A31" t="str">
            <v>330.1</v>
          </cell>
          <cell r="B31" t="str">
            <v>BASE GRANULAR</v>
          </cell>
          <cell r="C31" t="str">
            <v>M³</v>
          </cell>
          <cell r="D31">
            <v>69583</v>
          </cell>
          <cell r="F31">
            <v>1</v>
          </cell>
          <cell r="G31" t="str">
            <v>3.6.3.6.2</v>
          </cell>
        </row>
        <row r="32">
          <cell r="A32" t="str">
            <v>330.2</v>
          </cell>
          <cell r="B32" t="str">
            <v>BASE GRANULAR PARA BACHEO</v>
          </cell>
          <cell r="C32" t="str">
            <v>M³</v>
          </cell>
          <cell r="D32">
            <v>155759</v>
          </cell>
          <cell r="F32">
            <v>1</v>
          </cell>
          <cell r="G32" t="str">
            <v>3.6.3.6.3</v>
          </cell>
        </row>
        <row r="33">
          <cell r="A33" t="str">
            <v>340.1</v>
          </cell>
          <cell r="B33" t="str">
            <v>BASE ESTABILIZADA CON EMULSIÓN ASFÁLTICA BEE-1</v>
          </cell>
          <cell r="C33" t="str">
            <v>M³</v>
          </cell>
          <cell r="D33">
            <v>74503</v>
          </cell>
          <cell r="F33">
            <v>1</v>
          </cell>
          <cell r="G33" t="str">
            <v>3.6.3.7.1</v>
          </cell>
        </row>
        <row r="34">
          <cell r="A34" t="str">
            <v>340.2</v>
          </cell>
          <cell r="B34" t="str">
            <v>BASE ESTABILIZADA CON EMULSIÓN ASFÁLTICA BEE-2</v>
          </cell>
          <cell r="C34" t="str">
            <v>M³</v>
          </cell>
          <cell r="D34">
            <v>77436</v>
          </cell>
          <cell r="F34">
            <v>1</v>
          </cell>
          <cell r="G34" t="str">
            <v>3.6.3.7.3</v>
          </cell>
        </row>
        <row r="35">
          <cell r="A35" t="str">
            <v>341.1</v>
          </cell>
          <cell r="B35" t="str">
            <v>BASE ESTABILIZADA CON CEMENTO PORTLAND</v>
          </cell>
          <cell r="C35" t="str">
            <v>M³</v>
          </cell>
          <cell r="D35">
            <v>66206</v>
          </cell>
          <cell r="F35">
            <v>1</v>
          </cell>
          <cell r="G35" t="str">
            <v>3.6.3.7</v>
          </cell>
        </row>
        <row r="36">
          <cell r="A36" t="str">
            <v>341.2</v>
          </cell>
          <cell r="B36" t="str">
            <v>CEMENTO PORTLAND</v>
          </cell>
          <cell r="C36" t="str">
            <v>KG</v>
          </cell>
          <cell r="D36">
            <v>614</v>
          </cell>
          <cell r="F36">
            <v>1</v>
          </cell>
          <cell r="G36" t="str">
            <v>3.6.3.7</v>
          </cell>
        </row>
        <row r="37">
          <cell r="A37" t="str">
            <v>342.1</v>
          </cell>
          <cell r="B37" t="str">
            <v>BASE DE CONCRETO HIDRÁULICO</v>
          </cell>
          <cell r="C37" t="str">
            <v>M³</v>
          </cell>
          <cell r="D37">
            <v>634841</v>
          </cell>
          <cell r="F37">
            <v>1</v>
          </cell>
          <cell r="G37" t="str">
            <v>3.6.3.7</v>
          </cell>
        </row>
        <row r="38">
          <cell r="A38" t="str">
            <v>410.1</v>
          </cell>
          <cell r="B38" t="str">
            <v>CEMENTO ASFÁLTICO DE PENETRACIÓN 60-70</v>
          </cell>
          <cell r="C38" t="str">
            <v>KG</v>
          </cell>
          <cell r="D38">
            <v>1394</v>
          </cell>
          <cell r="F38">
            <v>1</v>
          </cell>
          <cell r="G38" t="str">
            <v>3.6.4.1.1</v>
          </cell>
        </row>
        <row r="39">
          <cell r="A39" t="str">
            <v>410.2</v>
          </cell>
          <cell r="B39" t="str">
            <v>CEMENTO ASFÁLTICO DE PENETRACIÓN 80-100</v>
          </cell>
          <cell r="C39" t="str">
            <v>KG</v>
          </cell>
          <cell r="D39">
            <v>1331</v>
          </cell>
          <cell r="F39">
            <v>1</v>
          </cell>
          <cell r="G39" t="str">
            <v>3.6.4.1.2</v>
          </cell>
        </row>
        <row r="40">
          <cell r="A40" t="str">
            <v>411.1</v>
          </cell>
          <cell r="B40" t="str">
            <v>EMULSIÓN ASFÁLTICA DE ROTURA MEDIA CRM</v>
          </cell>
          <cell r="C40" t="str">
            <v>LT</v>
          </cell>
          <cell r="D40">
            <v>1903</v>
          </cell>
          <cell r="F40">
            <v>1</v>
          </cell>
          <cell r="G40" t="str">
            <v>3.6.4.2.1</v>
          </cell>
        </row>
        <row r="41">
          <cell r="A41" t="str">
            <v>411.2</v>
          </cell>
          <cell r="B41" t="str">
            <v>EMULSIÓN ASFÁLTICA DE ROTURA LENTA CRL-1</v>
          </cell>
          <cell r="C41" t="str">
            <v>LT</v>
          </cell>
          <cell r="D41">
            <v>1686</v>
          </cell>
          <cell r="F41">
            <v>1</v>
          </cell>
          <cell r="G41" t="str">
            <v>3.6.4.2.2</v>
          </cell>
        </row>
        <row r="42">
          <cell r="A42" t="str">
            <v>411.3</v>
          </cell>
          <cell r="B42" t="str">
            <v>EMULSIÓN ASFÁLTICA DE ROTURA LENTA CRL-1H</v>
          </cell>
          <cell r="C42" t="str">
            <v>LT</v>
          </cell>
          <cell r="D42">
            <v>1594</v>
          </cell>
          <cell r="F42">
            <v>1</v>
          </cell>
          <cell r="G42" t="str">
            <v>3.6.4.2.3</v>
          </cell>
        </row>
        <row r="43">
          <cell r="A43" t="str">
            <v>414.1</v>
          </cell>
          <cell r="B43" t="str">
            <v>CEMENTO ASFÁLTICO MODIFICADO CON POLÍMEROS TIPO I</v>
          </cell>
          <cell r="C43" t="str">
            <v>KG</v>
          </cell>
          <cell r="D43">
            <v>2226</v>
          </cell>
          <cell r="F43">
            <v>1</v>
          </cell>
          <cell r="G43" t="str">
            <v>3.6.4.1.3</v>
          </cell>
        </row>
        <row r="44">
          <cell r="A44" t="str">
            <v>414.2</v>
          </cell>
          <cell r="B44" t="str">
            <v>CEMENTO ASFÁLTICO MODIFICADO CON POLÍMEROS TIPO II</v>
          </cell>
          <cell r="C44" t="str">
            <v>KG</v>
          </cell>
          <cell r="D44">
            <v>2359</v>
          </cell>
          <cell r="F44">
            <v>1</v>
          </cell>
          <cell r="G44" t="str">
            <v>3.6.4.1.4</v>
          </cell>
        </row>
        <row r="45">
          <cell r="A45" t="str">
            <v>414.3</v>
          </cell>
          <cell r="B45" t="str">
            <v>CEMENTO ASFÁLTICO MODIFICADO CON POLÍMEROS TIPO III</v>
          </cell>
          <cell r="C45" t="str">
            <v>KG</v>
          </cell>
          <cell r="D45">
            <v>2480</v>
          </cell>
          <cell r="F45">
            <v>1</v>
          </cell>
          <cell r="G45" t="str">
            <v>3.6.4.1.5</v>
          </cell>
        </row>
        <row r="46">
          <cell r="A46" t="str">
            <v>414.4</v>
          </cell>
          <cell r="B46" t="str">
            <v>CEMENTO ASFÁLTICO MODIFICADO CON POLÍMEROS TIPO IV</v>
          </cell>
          <cell r="C46" t="str">
            <v>KG</v>
          </cell>
          <cell r="D46">
            <v>2661</v>
          </cell>
          <cell r="F46">
            <v>1</v>
          </cell>
          <cell r="G46" t="str">
            <v>3.6.4.1.6</v>
          </cell>
        </row>
        <row r="47">
          <cell r="A47" t="str">
            <v>414.5</v>
          </cell>
          <cell r="B47" t="str">
            <v>CEMENTO ASFÁLTICO MODIFICADO CON POLÍMEROS TIPO V</v>
          </cell>
          <cell r="C47" t="str">
            <v>KG</v>
          </cell>
          <cell r="D47">
            <v>2682</v>
          </cell>
          <cell r="F47">
            <v>1</v>
          </cell>
          <cell r="G47" t="str">
            <v>3.6.4.1</v>
          </cell>
        </row>
        <row r="48">
          <cell r="A48" t="str">
            <v>415.1</v>
          </cell>
          <cell r="B48" t="str">
            <v>EMULSIÓN ASFÁLTICA DE ROTURA MEDIA MODIFICADA CON POLÍMEROS CRMm</v>
          </cell>
          <cell r="C48" t="str">
            <v>LT</v>
          </cell>
          <cell r="D48">
            <v>2375</v>
          </cell>
          <cell r="F48">
            <v>1</v>
          </cell>
          <cell r="G48" t="str">
            <v>3.6.4.2.5</v>
          </cell>
        </row>
        <row r="49">
          <cell r="A49" t="str">
            <v>420.1</v>
          </cell>
          <cell r="B49" t="str">
            <v>RIEGO DE IMPRIMACIÓN CON EMULSIÓN ASFÁLTICA</v>
          </cell>
          <cell r="C49" t="str">
            <v>M²</v>
          </cell>
          <cell r="D49">
            <v>2260</v>
          </cell>
          <cell r="F49">
            <v>1</v>
          </cell>
          <cell r="G49" t="str">
            <v xml:space="preserve">3.6.4.3.1 </v>
          </cell>
        </row>
        <row r="50">
          <cell r="A50" t="str">
            <v>420.2</v>
          </cell>
          <cell r="B50" t="str">
            <v>RIEGO DE IMPRIMACIÓN CON ASFALTO LÍQUIDO</v>
          </cell>
          <cell r="C50" t="str">
            <v>M²</v>
          </cell>
          <cell r="D50">
            <v>10036</v>
          </cell>
          <cell r="F50">
            <v>1</v>
          </cell>
          <cell r="G50" t="str">
            <v>3.6.4.3.2</v>
          </cell>
        </row>
        <row r="51">
          <cell r="A51" t="str">
            <v>421.1</v>
          </cell>
          <cell r="B51" t="str">
            <v>RIEGO DE LIGA CON EMULSIÓN ASFÁLTICA CRR-1</v>
          </cell>
          <cell r="C51" t="str">
            <v>M²</v>
          </cell>
          <cell r="D51">
            <v>1104</v>
          </cell>
          <cell r="F51">
            <v>1</v>
          </cell>
          <cell r="G51" t="str">
            <v>3.6.4.4.2</v>
          </cell>
        </row>
        <row r="52">
          <cell r="A52" t="str">
            <v>421.2</v>
          </cell>
          <cell r="B52" t="str">
            <v>RIEGO DE LIGA CON EMULSIÓN ASFÁLTICA CRR-2</v>
          </cell>
          <cell r="C52" t="str">
            <v>M²</v>
          </cell>
          <cell r="D52">
            <v>1047</v>
          </cell>
          <cell r="F52">
            <v>1</v>
          </cell>
          <cell r="G52" t="str">
            <v>3.6.4.4.3</v>
          </cell>
        </row>
        <row r="53">
          <cell r="A53" t="str">
            <v>421.3</v>
          </cell>
          <cell r="B53" t="str">
            <v>RIEGO DE LIGA CON EMULSIÓN MODIFICADA CON POLÍMEROS              CRR-1m</v>
          </cell>
          <cell r="C53" t="str">
            <v>M²</v>
          </cell>
          <cell r="D53">
            <v>1683</v>
          </cell>
          <cell r="F53">
            <v>1</v>
          </cell>
          <cell r="G53" t="str">
            <v>3.6.4.4.4</v>
          </cell>
        </row>
        <row r="54">
          <cell r="A54" t="str">
            <v>421.4</v>
          </cell>
          <cell r="B54" t="str">
            <v>RIEGO DE LIGA CON EMULSIÓN MODIFICADA CON POLÍMEROS CRR-2m</v>
          </cell>
          <cell r="C54" t="str">
            <v>M²</v>
          </cell>
          <cell r="D54">
            <v>1706</v>
          </cell>
          <cell r="F54">
            <v>1</v>
          </cell>
          <cell r="G54" t="str">
            <v>3.6.4.4.5</v>
          </cell>
        </row>
        <row r="55">
          <cell r="A55" t="str">
            <v>430.1</v>
          </cell>
          <cell r="B55" t="str">
            <v>TRATAMIENTO SUPERFICIAL SIMPLE CON EMULSIÓN CRR-2</v>
          </cell>
          <cell r="C55" t="str">
            <v>M²</v>
          </cell>
          <cell r="D55">
            <v>6579</v>
          </cell>
          <cell r="F55">
            <v>1</v>
          </cell>
          <cell r="G55" t="str">
            <v>3.6.4.5.1</v>
          </cell>
        </row>
        <row r="56">
          <cell r="A56" t="str">
            <v>430.2</v>
          </cell>
          <cell r="B56" t="str">
            <v>TRATAMIENTO SUPERFICIAL SIMPLE CON EMULSIÓN CRR-2M</v>
          </cell>
          <cell r="C56" t="str">
            <v>M²</v>
          </cell>
          <cell r="D56">
            <v>7377</v>
          </cell>
          <cell r="F56">
            <v>1</v>
          </cell>
          <cell r="G56" t="str">
            <v>3.6.4.5.2</v>
          </cell>
        </row>
        <row r="57">
          <cell r="A57" t="str">
            <v>431.1</v>
          </cell>
          <cell r="B57" t="str">
            <v>TRATAMIENTO SUPERFICIAL DOBLE CON EMULSION CRR-2</v>
          </cell>
          <cell r="C57" t="str">
            <v>M²</v>
          </cell>
          <cell r="D57">
            <v>9843</v>
          </cell>
          <cell r="F57">
            <v>1</v>
          </cell>
          <cell r="G57" t="str">
            <v>3.6.4.6.1</v>
          </cell>
        </row>
        <row r="58">
          <cell r="A58" t="str">
            <v>431.2</v>
          </cell>
          <cell r="B58" t="str">
            <v>TRATAMIENTO SUPERFICIAL DOBLE CON EMULSION CRR-2M</v>
          </cell>
          <cell r="C58" t="str">
            <v>M²</v>
          </cell>
          <cell r="D58">
            <v>11212</v>
          </cell>
          <cell r="F58">
            <v>1</v>
          </cell>
          <cell r="G58" t="str">
            <v>3.6.4.6.2</v>
          </cell>
        </row>
        <row r="59">
          <cell r="A59" t="str">
            <v>432.1</v>
          </cell>
          <cell r="B59" t="str">
            <v>SELLO DE ARENA-ASFALTO CRR-2</v>
          </cell>
          <cell r="C59" t="str">
            <v>M²</v>
          </cell>
          <cell r="D59">
            <v>3240</v>
          </cell>
          <cell r="F59">
            <v>1</v>
          </cell>
          <cell r="G59" t="str">
            <v>3.6.4.7.1</v>
          </cell>
        </row>
        <row r="60">
          <cell r="A60" t="str">
            <v>432.2</v>
          </cell>
          <cell r="B60" t="str">
            <v>SELLO DE ARENA-ASFALTO CRR-2M</v>
          </cell>
          <cell r="C60" t="str">
            <v>M²</v>
          </cell>
          <cell r="D60">
            <v>3684</v>
          </cell>
          <cell r="F60">
            <v>1</v>
          </cell>
          <cell r="G60" t="str">
            <v>3.6.4.7.1</v>
          </cell>
        </row>
        <row r="61">
          <cell r="A61" t="str">
            <v>433.1</v>
          </cell>
          <cell r="B61" t="str">
            <v>LECHADA ASFALTICA CON EMULSION CRL-1H LA-1</v>
          </cell>
          <cell r="C61" t="str">
            <v>M²</v>
          </cell>
          <cell r="D61">
            <v>4072</v>
          </cell>
          <cell r="F61">
            <v>1</v>
          </cell>
          <cell r="G61" t="str">
            <v>3.6.4.8.1</v>
          </cell>
        </row>
        <row r="62">
          <cell r="A62" t="str">
            <v>433.2</v>
          </cell>
          <cell r="B62" t="str">
            <v>LECHADA ASFALTICA CON EMULSION CRL-1H LA-2</v>
          </cell>
          <cell r="C62" t="str">
            <v>M²</v>
          </cell>
          <cell r="D62">
            <v>5365</v>
          </cell>
          <cell r="F62">
            <v>1</v>
          </cell>
          <cell r="G62" t="str">
            <v>3.6.4.8.2</v>
          </cell>
        </row>
        <row r="63">
          <cell r="A63" t="str">
            <v>433.3</v>
          </cell>
          <cell r="B63" t="str">
            <v>LECHADA ASFALTICA CON EMULSION CRL-1H LA-3</v>
          </cell>
          <cell r="C63" t="str">
            <v>M²</v>
          </cell>
          <cell r="D63">
            <v>5521</v>
          </cell>
          <cell r="F63">
            <v>1</v>
          </cell>
          <cell r="G63" t="str">
            <v>3.6.4.8.3</v>
          </cell>
        </row>
        <row r="64">
          <cell r="A64" t="str">
            <v>433.4</v>
          </cell>
          <cell r="B64" t="str">
            <v>LECHADA ASFALTICA CON EMULSION CRL-1H LA-4</v>
          </cell>
          <cell r="C64" t="str">
            <v>M²</v>
          </cell>
          <cell r="D64">
            <v>6762</v>
          </cell>
          <cell r="F64">
            <v>1</v>
          </cell>
          <cell r="G64" t="str">
            <v>3.6.4.8.4</v>
          </cell>
        </row>
        <row r="65">
          <cell r="A65" t="str">
            <v>433.5</v>
          </cell>
          <cell r="B65" t="str">
            <v>LECHADA ASFALTICA CON EMULSION CRL-1HM LA-1</v>
          </cell>
          <cell r="C65" t="str">
            <v>M²</v>
          </cell>
          <cell r="D65">
            <v>4614</v>
          </cell>
          <cell r="F65">
            <v>1</v>
          </cell>
          <cell r="G65" t="str">
            <v>3.6.4.8.5</v>
          </cell>
        </row>
        <row r="66">
          <cell r="A66" t="str">
            <v>433.6</v>
          </cell>
          <cell r="B66" t="str">
            <v>LECHADA ASFALTICA CON EMULSION CRL-1HM LA-2</v>
          </cell>
          <cell r="C66" t="str">
            <v>M²</v>
          </cell>
          <cell r="D66">
            <v>6159</v>
          </cell>
          <cell r="F66">
            <v>1</v>
          </cell>
          <cell r="G66" t="str">
            <v>3.6.4.8.6</v>
          </cell>
        </row>
        <row r="67">
          <cell r="A67" t="str">
            <v>433.7</v>
          </cell>
          <cell r="B67" t="str">
            <v>LECHADA ASFALTICA CON EMULSION CRL-1HM LA-3</v>
          </cell>
          <cell r="C67" t="str">
            <v>M²</v>
          </cell>
          <cell r="D67">
            <v>6502</v>
          </cell>
          <cell r="F67">
            <v>1</v>
          </cell>
          <cell r="G67" t="str">
            <v>3.6.4.8.7</v>
          </cell>
        </row>
        <row r="68">
          <cell r="A68" t="str">
            <v>433.8</v>
          </cell>
          <cell r="B68" t="str">
            <v>LECHADA ASFALTICA CON EMULSION CRL-1HM LA-4</v>
          </cell>
          <cell r="C68" t="str">
            <v>M²</v>
          </cell>
          <cell r="D68">
            <v>6762</v>
          </cell>
          <cell r="F68">
            <v>1</v>
          </cell>
          <cell r="G68" t="str">
            <v>3.6.4.8.8</v>
          </cell>
        </row>
        <row r="69">
          <cell r="A69" t="str">
            <v>440.1</v>
          </cell>
          <cell r="B69" t="str">
            <v>MEZCLA DENSA EN FRIO MDF-1</v>
          </cell>
          <cell r="C69" t="str">
            <v>M³</v>
          </cell>
          <cell r="D69">
            <v>252679</v>
          </cell>
          <cell r="F69">
            <v>1</v>
          </cell>
          <cell r="G69" t="str">
            <v>3.6.4.9.1</v>
          </cell>
        </row>
        <row r="70">
          <cell r="A70" t="str">
            <v>440.1P</v>
          </cell>
          <cell r="B70" t="str">
            <v>MEZCLA DENSA EN FRIO MDF-1</v>
          </cell>
          <cell r="C70" t="str">
            <v>M³</v>
          </cell>
          <cell r="D70">
            <v>589211</v>
          </cell>
          <cell r="F70">
            <v>1</v>
          </cell>
          <cell r="G70" t="str">
            <v>3.6.4.9</v>
          </cell>
        </row>
        <row r="71">
          <cell r="A71" t="str">
            <v>440.2</v>
          </cell>
          <cell r="B71" t="str">
            <v>MEZCLA DENSA EN FRIO MDF-2</v>
          </cell>
          <cell r="C71" t="str">
            <v>M³</v>
          </cell>
          <cell r="D71">
            <v>275588</v>
          </cell>
          <cell r="F71">
            <v>1</v>
          </cell>
          <cell r="G71" t="str">
            <v>3.6.4.9.2</v>
          </cell>
        </row>
        <row r="72">
          <cell r="A72" t="str">
            <v>440.2P</v>
          </cell>
          <cell r="B72" t="str">
            <v>MEZCLA DENSA EN FRIO MDF-2</v>
          </cell>
          <cell r="C72" t="str">
            <v>M³</v>
          </cell>
          <cell r="D72">
            <v>617540</v>
          </cell>
          <cell r="F72">
            <v>1</v>
          </cell>
          <cell r="G72" t="str">
            <v>3.6.4.9</v>
          </cell>
        </row>
        <row r="73">
          <cell r="A73" t="str">
            <v>440.3</v>
          </cell>
          <cell r="B73" t="str">
            <v>MEZCLA DENSA EN FRIO MDF-3</v>
          </cell>
          <cell r="C73" t="str">
            <v>M³</v>
          </cell>
          <cell r="D73">
            <v>278285</v>
          </cell>
          <cell r="F73">
            <v>1</v>
          </cell>
          <cell r="G73" t="str">
            <v>3.6.4.9.3</v>
          </cell>
        </row>
        <row r="74">
          <cell r="A74" t="str">
            <v>440.3P</v>
          </cell>
          <cell r="B74" t="str">
            <v>MEZCLA DENSA EN FRIO MDF-3</v>
          </cell>
          <cell r="C74" t="str">
            <v>M³</v>
          </cell>
          <cell r="D74">
            <v>572731</v>
          </cell>
          <cell r="F74">
            <v>1</v>
          </cell>
          <cell r="G74" t="str">
            <v>3.6.4.9</v>
          </cell>
        </row>
        <row r="75">
          <cell r="A75" t="str">
            <v>440.4</v>
          </cell>
          <cell r="B75" t="str">
            <v>MEZCLA DENSA EN FRIO PARA BACHEO</v>
          </cell>
          <cell r="C75" t="str">
            <v>M³</v>
          </cell>
          <cell r="D75">
            <v>694026</v>
          </cell>
          <cell r="F75">
            <v>1</v>
          </cell>
          <cell r="G75" t="str">
            <v>3.6.4.9.4</v>
          </cell>
        </row>
        <row r="76">
          <cell r="A76" t="str">
            <v>441.1</v>
          </cell>
          <cell r="B76" t="str">
            <v>MEZCLA ABIERTA EN FRIO TIPO MAF-1</v>
          </cell>
          <cell r="C76" t="str">
            <v>M³</v>
          </cell>
          <cell r="D76">
            <v>275588</v>
          </cell>
          <cell r="F76">
            <v>1</v>
          </cell>
          <cell r="G76" t="str">
            <v>3.6.4.10.1</v>
          </cell>
        </row>
        <row r="77">
          <cell r="A77" t="str">
            <v>441.1P</v>
          </cell>
          <cell r="B77" t="str">
            <v>MEZCLA ABIERTA EN FRIO TIPO MAF-1</v>
          </cell>
          <cell r="C77" t="str">
            <v>M³</v>
          </cell>
          <cell r="D77">
            <v>617811</v>
          </cell>
          <cell r="F77">
            <v>1</v>
          </cell>
          <cell r="G77" t="str">
            <v>3.6.4.10</v>
          </cell>
        </row>
        <row r="78">
          <cell r="A78" t="str">
            <v>441.2</v>
          </cell>
          <cell r="B78" t="str">
            <v>MEZCLA ABIERTA EN FRIO TIPO MAF-2</v>
          </cell>
          <cell r="C78" t="str">
            <v>M³</v>
          </cell>
          <cell r="D78">
            <v>275588</v>
          </cell>
          <cell r="F78">
            <v>1</v>
          </cell>
          <cell r="G78" t="str">
            <v>3.6.4.10.2</v>
          </cell>
        </row>
        <row r="79">
          <cell r="A79" t="str">
            <v>441.2P</v>
          </cell>
          <cell r="B79" t="str">
            <v>MEZCLA ABIERTA EN FRIO TIPO MAF-2</v>
          </cell>
          <cell r="C79" t="str">
            <v>M³</v>
          </cell>
          <cell r="D79">
            <v>617811</v>
          </cell>
          <cell r="F79">
            <v>1</v>
          </cell>
          <cell r="G79" t="str">
            <v>3.6.4.10</v>
          </cell>
        </row>
        <row r="80">
          <cell r="A80" t="str">
            <v>441.3</v>
          </cell>
          <cell r="B80" t="str">
            <v>MEZCLA ABIERTA EN FRIO TIPO MAF-3</v>
          </cell>
          <cell r="C80" t="str">
            <v>M³</v>
          </cell>
          <cell r="D80">
            <v>277465</v>
          </cell>
          <cell r="F80">
            <v>1</v>
          </cell>
          <cell r="G80" t="str">
            <v>3.6.4.10.3</v>
          </cell>
        </row>
        <row r="81">
          <cell r="A81" t="str">
            <v>441.3P</v>
          </cell>
          <cell r="B81" t="str">
            <v>MEZCLA ABIERTA EN FRIO TIPO MAF-3</v>
          </cell>
          <cell r="C81" t="str">
            <v>M³</v>
          </cell>
          <cell r="D81">
            <v>577641</v>
          </cell>
          <cell r="F81">
            <v>1</v>
          </cell>
          <cell r="G81" t="str">
            <v>3.6.4.10</v>
          </cell>
        </row>
        <row r="82">
          <cell r="A82" t="str">
            <v>441.4</v>
          </cell>
          <cell r="B82" t="str">
            <v>MEZCLA ABIERTA EN FRIO PARA BACHEO</v>
          </cell>
          <cell r="C82" t="str">
            <v>M³</v>
          </cell>
          <cell r="D82">
            <v>676978</v>
          </cell>
          <cell r="F82">
            <v>1</v>
          </cell>
          <cell r="G82" t="str">
            <v>3.6.4.10.4</v>
          </cell>
        </row>
        <row r="83">
          <cell r="A83" t="str">
            <v>450.1</v>
          </cell>
          <cell r="B83" t="str">
            <v>MEZCLA DENSA EN CALIENTE MDC-1</v>
          </cell>
          <cell r="C83" t="str">
            <v>M³</v>
          </cell>
          <cell r="D83">
            <v>340623</v>
          </cell>
          <cell r="F83">
            <v>1</v>
          </cell>
          <cell r="G83" t="str">
            <v>3.6.4.11.2</v>
          </cell>
        </row>
        <row r="84">
          <cell r="A84" t="str">
            <v>450.1P</v>
          </cell>
          <cell r="B84" t="str">
            <v>MEZCLA DENSA EN CALIENTE MDC-1</v>
          </cell>
          <cell r="C84" t="str">
            <v>M³</v>
          </cell>
          <cell r="D84">
            <v>728593</v>
          </cell>
          <cell r="F84">
            <v>1</v>
          </cell>
          <cell r="G84" t="str">
            <v>3.6.4.11</v>
          </cell>
        </row>
        <row r="85">
          <cell r="A85" t="str">
            <v>450.2</v>
          </cell>
          <cell r="B85" t="str">
            <v>MEZCLA DENSA EN CALIENTE MDC-2</v>
          </cell>
          <cell r="C85" t="str">
            <v>M³</v>
          </cell>
          <cell r="D85">
            <v>340623</v>
          </cell>
          <cell r="F85">
            <v>1</v>
          </cell>
          <cell r="G85" t="str">
            <v>3.6.4.11.3</v>
          </cell>
        </row>
        <row r="86">
          <cell r="A86" t="str">
            <v>450.2P</v>
          </cell>
          <cell r="B86" t="str">
            <v>MEZCLA DENSA EN CALIENTE MDC-2</v>
          </cell>
          <cell r="C86" t="str">
            <v>M³</v>
          </cell>
          <cell r="D86">
            <v>748684</v>
          </cell>
          <cell r="F86">
            <v>1</v>
          </cell>
          <cell r="G86" t="str">
            <v>3.6.4.11</v>
          </cell>
        </row>
        <row r="87">
          <cell r="A87" t="str">
            <v>450.3</v>
          </cell>
          <cell r="B87" t="str">
            <v>MEZCLA DENSA EN CALIENTE MDC-3</v>
          </cell>
          <cell r="C87" t="str">
            <v>M³</v>
          </cell>
          <cell r="D87">
            <v>343724</v>
          </cell>
          <cell r="F87">
            <v>1</v>
          </cell>
          <cell r="G87" t="str">
            <v>3.6.4.11.4</v>
          </cell>
        </row>
        <row r="88">
          <cell r="A88" t="str">
            <v>450.3P</v>
          </cell>
          <cell r="B88" t="str">
            <v>MEZCLA DENSA EN CALIENTE MDC-3</v>
          </cell>
          <cell r="C88" t="str">
            <v>M³</v>
          </cell>
          <cell r="D88">
            <v>864683</v>
          </cell>
          <cell r="F88">
            <v>1</v>
          </cell>
          <cell r="G88" t="str">
            <v>3.6.4.11</v>
          </cell>
        </row>
        <row r="89">
          <cell r="A89" t="str">
            <v>450.4</v>
          </cell>
          <cell r="B89" t="str">
            <v>MEZCLA SEMIDENSA EN CALIENTE MSC-1</v>
          </cell>
          <cell r="C89" t="str">
            <v>M³</v>
          </cell>
          <cell r="D89">
            <v>340623</v>
          </cell>
          <cell r="F89">
            <v>1</v>
          </cell>
          <cell r="G89" t="str">
            <v>3.6.4</v>
          </cell>
        </row>
        <row r="90">
          <cell r="A90" t="str">
            <v>450.5</v>
          </cell>
          <cell r="B90" t="str">
            <v>MEZCLA SEMIDENSA EN CALIENTE MSC-2</v>
          </cell>
          <cell r="C90" t="str">
            <v>M³</v>
          </cell>
          <cell r="D90">
            <v>340623</v>
          </cell>
          <cell r="F90">
            <v>1</v>
          </cell>
          <cell r="G90" t="str">
            <v>3.6.4</v>
          </cell>
        </row>
        <row r="91">
          <cell r="A91" t="str">
            <v>450.6</v>
          </cell>
          <cell r="B91" t="str">
            <v>MEZCLA GRUESA EN CALIENTE MGC-0</v>
          </cell>
          <cell r="C91" t="str">
            <v>M³</v>
          </cell>
          <cell r="D91">
            <v>340623</v>
          </cell>
          <cell r="F91">
            <v>1</v>
          </cell>
          <cell r="G91" t="str">
            <v>3.6.4</v>
          </cell>
        </row>
        <row r="92">
          <cell r="A92" t="str">
            <v>450.7</v>
          </cell>
          <cell r="B92" t="str">
            <v>MEZCLA GRUESA EN CALIENTE MGC-1</v>
          </cell>
          <cell r="C92" t="str">
            <v>M³</v>
          </cell>
          <cell r="D92">
            <v>340623</v>
          </cell>
          <cell r="F92">
            <v>1</v>
          </cell>
          <cell r="G92" t="str">
            <v>3.6.4</v>
          </cell>
        </row>
        <row r="93">
          <cell r="A93" t="str">
            <v>450.8</v>
          </cell>
          <cell r="B93" t="str">
            <v>MEZCLA DE ALTO MODULO</v>
          </cell>
          <cell r="C93" t="str">
            <v>M³</v>
          </cell>
          <cell r="D93">
            <v>340623</v>
          </cell>
          <cell r="F93">
            <v>1</v>
          </cell>
          <cell r="G93" t="str">
            <v>3.6.4</v>
          </cell>
        </row>
        <row r="94">
          <cell r="A94" t="str">
            <v>450.9</v>
          </cell>
          <cell r="B94" t="str">
            <v>MEZCLA DENSA EN CALIENTE PARA BACHEO</v>
          </cell>
          <cell r="C94" t="str">
            <v>M³</v>
          </cell>
          <cell r="D94">
            <v>860716</v>
          </cell>
          <cell r="F94">
            <v>1</v>
          </cell>
          <cell r="G94" t="str">
            <v>3.6.4.11.5</v>
          </cell>
        </row>
        <row r="95">
          <cell r="A95" t="str">
            <v>451.1</v>
          </cell>
          <cell r="B95" t="str">
            <v>MEZCLA ABIERTA EN CALIENTE TIPO MAC-1</v>
          </cell>
          <cell r="C95" t="str">
            <v>M³</v>
          </cell>
          <cell r="D95">
            <v>339962</v>
          </cell>
          <cell r="F95">
            <v>1</v>
          </cell>
          <cell r="G95" t="str">
            <v>3.6.4.12.1</v>
          </cell>
        </row>
        <row r="96">
          <cell r="A96" t="str">
            <v>451.1P</v>
          </cell>
          <cell r="B96" t="str">
            <v>MEZCLA ABIERTA EN CALIENTE TIPO MAC-1</v>
          </cell>
          <cell r="C96" t="str">
            <v>M³</v>
          </cell>
          <cell r="D96">
            <v>741701</v>
          </cell>
          <cell r="F96">
            <v>1</v>
          </cell>
          <cell r="G96" t="str">
            <v>3.6.4.12</v>
          </cell>
        </row>
        <row r="97">
          <cell r="A97" t="str">
            <v>451.2</v>
          </cell>
          <cell r="B97" t="str">
            <v>MEZCLA ABIERTA EN CALIENTE TIPO MAC-2</v>
          </cell>
          <cell r="C97" t="str">
            <v>M³</v>
          </cell>
          <cell r="D97">
            <v>339962</v>
          </cell>
          <cell r="F97">
            <v>1</v>
          </cell>
          <cell r="G97" t="str">
            <v>3.6.4.12.2</v>
          </cell>
        </row>
        <row r="98">
          <cell r="A98" t="str">
            <v>451.2P</v>
          </cell>
          <cell r="B98" t="str">
            <v>MEZCLA ABIERTA EN CALIENTE TIPO MAC-2</v>
          </cell>
          <cell r="C98" t="str">
            <v>M³</v>
          </cell>
          <cell r="D98">
            <v>741701</v>
          </cell>
          <cell r="F98">
            <v>1</v>
          </cell>
          <cell r="G98" t="str">
            <v>3.6.4.12</v>
          </cell>
        </row>
        <row r="99">
          <cell r="A99" t="str">
            <v>451.3</v>
          </cell>
          <cell r="B99" t="str">
            <v>MEZCLA ABIERTA EN CALIENTE TIPO MAC-3</v>
          </cell>
          <cell r="C99" t="str">
            <v>M³</v>
          </cell>
          <cell r="D99">
            <v>339962</v>
          </cell>
          <cell r="F99">
            <v>1</v>
          </cell>
          <cell r="G99" t="str">
            <v>3.6.4.12.3</v>
          </cell>
        </row>
        <row r="100">
          <cell r="A100" t="str">
            <v>451.3P</v>
          </cell>
          <cell r="B100" t="str">
            <v>MEZCLA ABIERTA EN CALIENTE TIPO MAC-3</v>
          </cell>
          <cell r="C100" t="str">
            <v>M³</v>
          </cell>
          <cell r="D100">
            <v>741701</v>
          </cell>
          <cell r="F100">
            <v>1</v>
          </cell>
          <cell r="G100" t="str">
            <v>3.6.4.12</v>
          </cell>
        </row>
        <row r="101">
          <cell r="A101" t="str">
            <v>451.4</v>
          </cell>
          <cell r="B101" t="str">
            <v>MEZCLA ABIERTAEN CALIENTE  MAC-3 PARA BACHEO</v>
          </cell>
          <cell r="C101" t="str">
            <v>M³</v>
          </cell>
          <cell r="D101">
            <v>760579</v>
          </cell>
          <cell r="F101">
            <v>1</v>
          </cell>
          <cell r="G101" t="str">
            <v>3.6.4.12</v>
          </cell>
        </row>
        <row r="102">
          <cell r="A102" t="str">
            <v>452.1</v>
          </cell>
          <cell r="B102" t="str">
            <v>MEZCLA DISCONTINUA EN CALIENTE TIPO M-1</v>
          </cell>
          <cell r="C102" t="str">
            <v>M³</v>
          </cell>
          <cell r="D102">
            <v>446232</v>
          </cell>
          <cell r="F102">
            <v>1</v>
          </cell>
          <cell r="G102" t="str">
            <v>3.6.4.13.1</v>
          </cell>
        </row>
        <row r="103">
          <cell r="A103" t="str">
            <v>452.1P</v>
          </cell>
          <cell r="B103" t="str">
            <v>MEZCLA DISCONTINUA EN CALIENTE TIPO M-1</v>
          </cell>
          <cell r="C103" t="str">
            <v>M³</v>
          </cell>
          <cell r="D103">
            <v>920451</v>
          </cell>
          <cell r="F103">
            <v>1</v>
          </cell>
          <cell r="G103" t="str">
            <v>3.6.4.13.1 </v>
          </cell>
        </row>
        <row r="104">
          <cell r="A104" t="str">
            <v>452.2</v>
          </cell>
          <cell r="B104" t="str">
            <v>MEZCLA DISCONTINUA EN CALIENTE TIPO M-2</v>
          </cell>
          <cell r="C104" t="str">
            <v>M³</v>
          </cell>
          <cell r="D104">
            <v>446232</v>
          </cell>
          <cell r="F104">
            <v>1</v>
          </cell>
          <cell r="G104" t="str">
            <v>3.6.4.13.2</v>
          </cell>
        </row>
        <row r="105">
          <cell r="A105" t="str">
            <v>452.2P</v>
          </cell>
          <cell r="B105" t="str">
            <v>MEZCLA DISCONTINUA EN CALIENTE TIPO M-2</v>
          </cell>
          <cell r="C105" t="str">
            <v>M³</v>
          </cell>
          <cell r="D105">
            <v>920451</v>
          </cell>
          <cell r="F105">
            <v>1</v>
          </cell>
          <cell r="G105" t="str">
            <v>3.6.4.13.2</v>
          </cell>
        </row>
        <row r="106">
          <cell r="A106" t="str">
            <v>452.3</v>
          </cell>
          <cell r="B106" t="str">
            <v>MEZCLA DISCONTINUA EN CALIENTE TIPO F-1</v>
          </cell>
          <cell r="C106" t="str">
            <v>M³</v>
          </cell>
          <cell r="D106">
            <v>446232</v>
          </cell>
          <cell r="F106">
            <v>1</v>
          </cell>
          <cell r="G106" t="str">
            <v>3.6.4.13.7</v>
          </cell>
        </row>
        <row r="107">
          <cell r="A107" t="str">
            <v>452.3P</v>
          </cell>
          <cell r="B107" t="str">
            <v>MEZCLA DISCONTINUA EN CALIENTE TIPO F-1</v>
          </cell>
          <cell r="C107" t="str">
            <v>M³</v>
          </cell>
          <cell r="D107">
            <v>1142742</v>
          </cell>
          <cell r="F107">
            <v>1</v>
          </cell>
          <cell r="G107" t="str">
            <v>3.6.4.13.7</v>
          </cell>
        </row>
        <row r="108">
          <cell r="A108" t="str">
            <v>452.4</v>
          </cell>
          <cell r="B108" t="str">
            <v>MEZCLA DISCONTINUA EN CALIENTE TIPO F-2</v>
          </cell>
          <cell r="C108" t="str">
            <v>M³</v>
          </cell>
          <cell r="D108">
            <v>446232</v>
          </cell>
          <cell r="F108">
            <v>1</v>
          </cell>
          <cell r="G108" t="str">
            <v>3.6.4.13.8</v>
          </cell>
        </row>
        <row r="109">
          <cell r="A109" t="str">
            <v>452.4P</v>
          </cell>
          <cell r="B109" t="str">
            <v>MEZCLA DISCONTINUA EN CALIENTE TIPO F-2</v>
          </cell>
          <cell r="C109" t="str">
            <v>M³</v>
          </cell>
          <cell r="D109">
            <v>1142742</v>
          </cell>
          <cell r="F109">
            <v>1</v>
          </cell>
          <cell r="G109" t="str">
            <v>3.6.4.13.8 </v>
          </cell>
        </row>
        <row r="110">
          <cell r="A110" t="str">
            <v>453.1</v>
          </cell>
          <cell r="B110" t="str">
            <v>MEZCLA DRENANTE</v>
          </cell>
          <cell r="C110" t="str">
            <v>M³</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671.2</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18000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6655</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t="str">
            <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t="str">
            <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cotas "/>
      <sheetName val="resumen"/>
    </sheetNames>
    <sheetDataSet>
      <sheetData sheetId="0" refreshError="1">
        <row r="1">
          <cell r="A1" t="str">
            <v>Name</v>
          </cell>
          <cell r="B1" t="str">
            <v>North</v>
          </cell>
          <cell r="C1" t="str">
            <v>East</v>
          </cell>
          <cell r="D1" t="str">
            <v>Zeta</v>
          </cell>
          <cell r="E1" t="str">
            <v>Detalle Nº</v>
          </cell>
        </row>
        <row r="2">
          <cell r="A2" t="str">
            <v>BA</v>
          </cell>
          <cell r="B2">
            <v>1230743.2085263229</v>
          </cell>
          <cell r="C2">
            <v>1139851.336651369</v>
          </cell>
          <cell r="D2">
            <v>755.33216910407305</v>
          </cell>
          <cell r="E2">
            <v>948</v>
          </cell>
        </row>
        <row r="3">
          <cell r="A3" t="str">
            <v>BA1</v>
          </cell>
          <cell r="B3">
            <v>1230715.5431722868</v>
          </cell>
          <cell r="C3">
            <v>1139837.4582341411</v>
          </cell>
          <cell r="D3">
            <v>750.48492628583381</v>
          </cell>
          <cell r="E3">
            <v>920</v>
          </cell>
        </row>
        <row r="4">
          <cell r="A4" t="str">
            <v>BA10</v>
          </cell>
          <cell r="B4">
            <v>1230333.9665624339</v>
          </cell>
          <cell r="C4">
            <v>1139672.7588061905</v>
          </cell>
          <cell r="D4">
            <v>692.97580813133561</v>
          </cell>
          <cell r="E4">
            <v>431</v>
          </cell>
        </row>
        <row r="5">
          <cell r="A5" t="str">
            <v>BA11</v>
          </cell>
          <cell r="B5">
            <v>1230326.8160991904</v>
          </cell>
          <cell r="C5">
            <v>1139654.2046789497</v>
          </cell>
          <cell r="D5">
            <v>692.11587114831002</v>
          </cell>
          <cell r="E5">
            <v>432</v>
          </cell>
        </row>
        <row r="6">
          <cell r="A6" t="str">
            <v>BA12</v>
          </cell>
          <cell r="B6">
            <v>1230322.204093355</v>
          </cell>
          <cell r="C6">
            <v>1139645.2893724716</v>
          </cell>
          <cell r="D6">
            <v>691.55879714542868</v>
          </cell>
          <cell r="E6">
            <v>433</v>
          </cell>
        </row>
        <row r="7">
          <cell r="A7" t="str">
            <v>BA2</v>
          </cell>
          <cell r="B7">
            <v>1230632.2788860914</v>
          </cell>
          <cell r="C7">
            <v>1139843.0050944677</v>
          </cell>
          <cell r="D7">
            <v>737.83355693808562</v>
          </cell>
          <cell r="E7">
            <v>891</v>
          </cell>
        </row>
        <row r="8">
          <cell r="A8" t="str">
            <v>BA3</v>
          </cell>
          <cell r="B8">
            <v>1230567.5920661415</v>
          </cell>
          <cell r="C8">
            <v>1139844.6056178778</v>
          </cell>
          <cell r="D8">
            <v>727.95651076095953</v>
          </cell>
          <cell r="E8">
            <v>860</v>
          </cell>
        </row>
        <row r="9">
          <cell r="A9" t="str">
            <v>BA4</v>
          </cell>
          <cell r="B9">
            <v>1230497.1412174783</v>
          </cell>
          <cell r="C9">
            <v>1139816.8106565855</v>
          </cell>
          <cell r="D9">
            <v>717.8809713593979</v>
          </cell>
          <cell r="E9">
            <v>835</v>
          </cell>
        </row>
        <row r="10">
          <cell r="A10" t="str">
            <v>BA5</v>
          </cell>
          <cell r="B10">
            <v>1230486.9342956888</v>
          </cell>
          <cell r="C10">
            <v>1139811.6093265761</v>
          </cell>
          <cell r="D10">
            <v>717.10773038645027</v>
          </cell>
          <cell r="E10">
            <v>1070</v>
          </cell>
        </row>
        <row r="11">
          <cell r="A11" t="str">
            <v>BA6</v>
          </cell>
          <cell r="B11">
            <v>1230457.0871735236</v>
          </cell>
          <cell r="C11">
            <v>1139810.8742488439</v>
          </cell>
          <cell r="D11">
            <v>712.48437182389171</v>
          </cell>
          <cell r="E11">
            <v>446</v>
          </cell>
        </row>
        <row r="12">
          <cell r="A12" t="str">
            <v>BA7</v>
          </cell>
          <cell r="B12">
            <v>1230432.5856987084</v>
          </cell>
          <cell r="C12">
            <v>1139820.2042030159</v>
          </cell>
          <cell r="D12">
            <v>709.30383366169269</v>
          </cell>
          <cell r="E12">
            <v>437</v>
          </cell>
        </row>
        <row r="13">
          <cell r="A13" t="str">
            <v>BA8</v>
          </cell>
          <cell r="B13">
            <v>1230392.6217442802</v>
          </cell>
          <cell r="C13">
            <v>1139828.0644646001</v>
          </cell>
          <cell r="D13">
            <v>705.46234960016056</v>
          </cell>
          <cell r="E13">
            <v>466</v>
          </cell>
        </row>
        <row r="14">
          <cell r="A14" t="str">
            <v>BA9</v>
          </cell>
          <cell r="B14">
            <v>1230351.7187908671</v>
          </cell>
          <cell r="C14">
            <v>1139708.2485397465</v>
          </cell>
          <cell r="D14">
            <v>695.53452660798916</v>
          </cell>
          <cell r="E14">
            <v>427</v>
          </cell>
        </row>
        <row r="15">
          <cell r="A15" t="str">
            <v>BC</v>
          </cell>
          <cell r="B15">
            <v>1230760.0348170355</v>
          </cell>
          <cell r="C15">
            <v>1139930.2711382727</v>
          </cell>
          <cell r="D15">
            <v>753.24741909389513</v>
          </cell>
          <cell r="E15">
            <v>1286</v>
          </cell>
        </row>
        <row r="16">
          <cell r="A16" t="str">
            <v>BC1</v>
          </cell>
          <cell r="B16">
            <v>1230745.9576618187</v>
          </cell>
          <cell r="C16">
            <v>1139930.4688766289</v>
          </cell>
          <cell r="D16">
            <v>752.41755722272922</v>
          </cell>
          <cell r="E16">
            <v>1283</v>
          </cell>
        </row>
        <row r="17">
          <cell r="A17" t="str">
            <v>BC2</v>
          </cell>
          <cell r="B17">
            <v>1230715.6197352097</v>
          </cell>
          <cell r="C17">
            <v>1139934.7495940099</v>
          </cell>
          <cell r="D17">
            <v>745.43524974839056</v>
          </cell>
          <cell r="E17">
            <v>1282</v>
          </cell>
        </row>
        <row r="18">
          <cell r="A18" t="str">
            <v>BC3</v>
          </cell>
          <cell r="B18">
            <v>1230705.5621334889</v>
          </cell>
          <cell r="C18">
            <v>1139953.2298219125</v>
          </cell>
          <cell r="D18">
            <v>742.55914581752404</v>
          </cell>
          <cell r="E18">
            <v>1281</v>
          </cell>
        </row>
        <row r="19">
          <cell r="A19" t="str">
            <v>BC4</v>
          </cell>
          <cell r="B19">
            <v>1230681.1822649606</v>
          </cell>
          <cell r="C19">
            <v>1139969.9921510257</v>
          </cell>
          <cell r="D19">
            <v>736.27542254460116</v>
          </cell>
          <cell r="E19">
            <v>1280</v>
          </cell>
        </row>
        <row r="20">
          <cell r="A20" t="str">
            <v>BC5</v>
          </cell>
          <cell r="B20">
            <v>1230671.6049315757</v>
          </cell>
          <cell r="C20">
            <v>1139960.3186113059</v>
          </cell>
          <cell r="D20">
            <v>733.74682936458294</v>
          </cell>
          <cell r="E20">
            <v>1279</v>
          </cell>
        </row>
        <row r="21">
          <cell r="A21" t="str">
            <v>BC6</v>
          </cell>
          <cell r="B21">
            <v>1230660.0327931358</v>
          </cell>
          <cell r="C21">
            <v>1139968.0270784895</v>
          </cell>
          <cell r="D21">
            <v>731.82537188486413</v>
          </cell>
          <cell r="E21">
            <v>1278</v>
          </cell>
        </row>
        <row r="22">
          <cell r="A22" t="str">
            <v>BC7</v>
          </cell>
          <cell r="B22">
            <v>1230646.5803915816</v>
          </cell>
          <cell r="C22">
            <v>1139992.9640121476</v>
          </cell>
          <cell r="D22">
            <v>729.48595060950072</v>
          </cell>
          <cell r="E22">
            <v>1277</v>
          </cell>
        </row>
        <row r="23">
          <cell r="A23" t="str">
            <v>BC8</v>
          </cell>
          <cell r="B23">
            <v>1230615.1055771306</v>
          </cell>
          <cell r="C23">
            <v>1140013.4882757652</v>
          </cell>
          <cell r="D23">
            <v>724.03891488643819</v>
          </cell>
          <cell r="E23">
            <v>1275</v>
          </cell>
        </row>
        <row r="24">
          <cell r="A24" t="str">
            <v>BC9</v>
          </cell>
          <cell r="B24">
            <v>1230589.6609559567</v>
          </cell>
          <cell r="C24">
            <v>1140025.2390891924</v>
          </cell>
          <cell r="D24">
            <v>724.39363689940467</v>
          </cell>
          <cell r="E24">
            <v>1256</v>
          </cell>
        </row>
        <row r="25">
          <cell r="A25" t="str">
            <v>BOT BA</v>
          </cell>
          <cell r="B25">
            <v>1230309.1477889062</v>
          </cell>
          <cell r="C25">
            <v>1139606.1029236077</v>
          </cell>
          <cell r="D25">
            <v>685.59219425364734</v>
          </cell>
          <cell r="E25">
            <v>435</v>
          </cell>
        </row>
        <row r="26">
          <cell r="A26" t="str">
            <v>BOT1</v>
          </cell>
          <cell r="B26">
            <v>1230312.1208284865</v>
          </cell>
          <cell r="C26">
            <v>1140069.8140288985</v>
          </cell>
          <cell r="D26">
            <v>704.22845998038258</v>
          </cell>
          <cell r="E26">
            <v>121</v>
          </cell>
        </row>
        <row r="27">
          <cell r="A27" t="str">
            <v>BOT2</v>
          </cell>
          <cell r="B27">
            <v>1230073.8485844843</v>
          </cell>
          <cell r="C27">
            <v>1139696.5006548492</v>
          </cell>
          <cell r="D27">
            <v>675.51657753449638</v>
          </cell>
          <cell r="E27">
            <v>281</v>
          </cell>
        </row>
        <row r="28">
          <cell r="A28" t="str">
            <v>BOT3</v>
          </cell>
          <cell r="B28">
            <v>1230041.2502651245</v>
          </cell>
          <cell r="C28">
            <v>1139670.9065680758</v>
          </cell>
          <cell r="D28">
            <v>671.70231902048465</v>
          </cell>
          <cell r="E28">
            <v>291</v>
          </cell>
        </row>
        <row r="29">
          <cell r="A29" t="str">
            <v>BOT4</v>
          </cell>
          <cell r="B29">
            <v>1230087.1786744795</v>
          </cell>
          <cell r="C29">
            <v>1139643.6472767885</v>
          </cell>
          <cell r="D29">
            <v>674.46860166077397</v>
          </cell>
          <cell r="E29">
            <v>294</v>
          </cell>
        </row>
        <row r="30">
          <cell r="A30" t="str">
            <v>46A</v>
          </cell>
          <cell r="B30">
            <v>1230414.9185658093</v>
          </cell>
          <cell r="C30">
            <v>1140048.6415532094</v>
          </cell>
          <cell r="D30">
            <v>722.29486651007437</v>
          </cell>
          <cell r="E30">
            <v>11</v>
          </cell>
        </row>
        <row r="31">
          <cell r="A31" t="str">
            <v>15A</v>
          </cell>
          <cell r="B31">
            <v>1230621.4872222303</v>
          </cell>
          <cell r="C31">
            <v>1139873.5337624429</v>
          </cell>
          <cell r="D31">
            <v>740.20462566780589</v>
          </cell>
          <cell r="E31">
            <v>783</v>
          </cell>
        </row>
        <row r="32">
          <cell r="A32" t="str">
            <v>48A</v>
          </cell>
          <cell r="B32">
            <v>1230392.2583690018</v>
          </cell>
          <cell r="C32">
            <v>1140008.8665943425</v>
          </cell>
          <cell r="D32">
            <v>718.20994917114456</v>
          </cell>
          <cell r="E32">
            <v>43</v>
          </cell>
        </row>
        <row r="33">
          <cell r="A33" t="str">
            <v>59A</v>
          </cell>
          <cell r="B33">
            <v>1230326.9424555271</v>
          </cell>
          <cell r="C33">
            <v>1140042.9489826346</v>
          </cell>
          <cell r="D33">
            <v>716.40209964137694</v>
          </cell>
          <cell r="E33">
            <v>90</v>
          </cell>
        </row>
        <row r="34">
          <cell r="A34" t="str">
            <v>60A</v>
          </cell>
          <cell r="B34">
            <v>1230345.6120753069</v>
          </cell>
          <cell r="C34">
            <v>1139926.7182350904</v>
          </cell>
          <cell r="D34">
            <v>710.64572594522224</v>
          </cell>
          <cell r="E34">
            <v>68</v>
          </cell>
        </row>
        <row r="35">
          <cell r="A35" t="str">
            <v>61A</v>
          </cell>
          <cell r="B35">
            <v>1230314.3701670179</v>
          </cell>
          <cell r="C35">
            <v>1139872.0007072254</v>
          </cell>
          <cell r="D35">
            <v>706.02895328568161</v>
          </cell>
          <cell r="E35">
            <v>143</v>
          </cell>
        </row>
        <row r="36">
          <cell r="A36" t="str">
            <v>51A</v>
          </cell>
          <cell r="B36">
            <v>1230283.2046709489</v>
          </cell>
          <cell r="C36">
            <v>1139817.1971057877</v>
          </cell>
          <cell r="D36">
            <v>702.3410864928934</v>
          </cell>
          <cell r="E36">
            <v>166</v>
          </cell>
        </row>
        <row r="37">
          <cell r="A37" t="str">
            <v>19A</v>
          </cell>
          <cell r="B37">
            <v>1230628.6338550644</v>
          </cell>
          <cell r="C37">
            <v>1139969.4150521192</v>
          </cell>
          <cell r="D37">
            <v>734.50553245312699</v>
          </cell>
          <cell r="E37">
            <v>721</v>
          </cell>
        </row>
        <row r="38">
          <cell r="A38" t="str">
            <v>14A</v>
          </cell>
          <cell r="B38">
            <v>1230574.7291752985</v>
          </cell>
          <cell r="C38">
            <v>1139902.7874933274</v>
          </cell>
          <cell r="D38">
            <v>731.01018787833573</v>
          </cell>
          <cell r="E38">
            <v>794</v>
          </cell>
        </row>
        <row r="39">
          <cell r="A39" t="str">
            <v>18A</v>
          </cell>
          <cell r="B39">
            <v>1230534.1445497933</v>
          </cell>
          <cell r="C39">
            <v>1139849.4755601289</v>
          </cell>
          <cell r="D39">
            <v>726.6455680866585</v>
          </cell>
          <cell r="E39">
            <v>818</v>
          </cell>
        </row>
        <row r="40">
          <cell r="A40" t="str">
            <v>11A</v>
          </cell>
          <cell r="B40">
            <v>1230579.1816615746</v>
          </cell>
          <cell r="C40">
            <v>1139998.7227129031</v>
          </cell>
          <cell r="D40">
            <v>725.985249438246</v>
          </cell>
          <cell r="E40">
            <v>699</v>
          </cell>
        </row>
        <row r="41">
          <cell r="A41" t="str">
            <v>12A</v>
          </cell>
          <cell r="B41">
            <v>1230557.0550208369</v>
          </cell>
          <cell r="C41">
            <v>1139957.9941758232</v>
          </cell>
          <cell r="D41">
            <v>723.85904830801019</v>
          </cell>
          <cell r="E41">
            <v>537</v>
          </cell>
        </row>
        <row r="42">
          <cell r="A42" t="str">
            <v>13A</v>
          </cell>
          <cell r="B42">
            <v>1230540.0642026355</v>
          </cell>
          <cell r="C42">
            <v>1139924.4942475909</v>
          </cell>
          <cell r="D42">
            <v>724.42386241618033</v>
          </cell>
          <cell r="E42">
            <v>529</v>
          </cell>
        </row>
        <row r="43">
          <cell r="A43" t="str">
            <v>17A</v>
          </cell>
          <cell r="B43">
            <v>1230506.9867374776</v>
          </cell>
          <cell r="C43">
            <v>1139860.7439917345</v>
          </cell>
          <cell r="D43">
            <v>723.14042626937749</v>
          </cell>
          <cell r="E43">
            <v>509</v>
          </cell>
        </row>
        <row r="44">
          <cell r="A44" t="str">
            <v>23A</v>
          </cell>
          <cell r="B44">
            <v>1230555.6053352526</v>
          </cell>
          <cell r="C44">
            <v>1140012.6514313302</v>
          </cell>
          <cell r="D44">
            <v>720.75150981208958</v>
          </cell>
          <cell r="E44">
            <v>693</v>
          </cell>
        </row>
        <row r="45">
          <cell r="A45" t="str">
            <v>32A</v>
          </cell>
          <cell r="B45">
            <v>1230542.6320508646</v>
          </cell>
          <cell r="C45">
            <v>1140021.0824487724</v>
          </cell>
          <cell r="D45">
            <v>719.99733945436037</v>
          </cell>
          <cell r="E45">
            <v>677</v>
          </cell>
        </row>
        <row r="46">
          <cell r="A46" t="str">
            <v>28A</v>
          </cell>
          <cell r="B46">
            <v>1230546.4879339787</v>
          </cell>
          <cell r="C46">
            <v>1140080.097040053</v>
          </cell>
          <cell r="D46">
            <v>723.81563780142653</v>
          </cell>
          <cell r="E46">
            <v>661</v>
          </cell>
        </row>
        <row r="47">
          <cell r="A47" t="str">
            <v>29A</v>
          </cell>
          <cell r="B47">
            <v>1230530.4719095572</v>
          </cell>
          <cell r="C47">
            <v>1140057.120350284</v>
          </cell>
          <cell r="D47">
            <v>723.18632127920841</v>
          </cell>
          <cell r="E47">
            <v>634</v>
          </cell>
        </row>
        <row r="48">
          <cell r="A48" t="str">
            <v>31A</v>
          </cell>
          <cell r="B48">
            <v>1230551.4141146052</v>
          </cell>
          <cell r="C48">
            <v>1140032.561580294</v>
          </cell>
          <cell r="D48">
            <v>720.55553728536006</v>
          </cell>
          <cell r="E48">
            <v>686</v>
          </cell>
        </row>
        <row r="49">
          <cell r="A49" t="str">
            <v>33A</v>
          </cell>
          <cell r="B49">
            <v>1230505.0332271988</v>
          </cell>
          <cell r="C49">
            <v>1139996.0266289844</v>
          </cell>
          <cell r="D49">
            <v>717.92207809623778</v>
          </cell>
          <cell r="E49">
            <v>585</v>
          </cell>
        </row>
        <row r="50">
          <cell r="A50" t="str">
            <v>20A</v>
          </cell>
          <cell r="B50">
            <v>1230515.1646191464</v>
          </cell>
          <cell r="C50">
            <v>1139986.2872384663</v>
          </cell>
          <cell r="D50">
            <v>717.52854041212333</v>
          </cell>
          <cell r="E50">
            <v>559</v>
          </cell>
        </row>
        <row r="51">
          <cell r="A51" t="str">
            <v>16A</v>
          </cell>
          <cell r="B51">
            <v>1230490.9465708486</v>
          </cell>
          <cell r="C51">
            <v>1139953.568732844</v>
          </cell>
          <cell r="D51">
            <v>716.04096664480971</v>
          </cell>
          <cell r="E51">
            <v>525</v>
          </cell>
        </row>
        <row r="52">
          <cell r="A52" t="str">
            <v>C65</v>
          </cell>
          <cell r="B52">
            <v>1230455.9806442061</v>
          </cell>
          <cell r="C52">
            <v>1139899.5962401493</v>
          </cell>
          <cell r="D52">
            <v>714.55346892869454</v>
          </cell>
          <cell r="E52">
            <v>493</v>
          </cell>
        </row>
        <row r="53">
          <cell r="A53" t="str">
            <v>37A</v>
          </cell>
          <cell r="B53">
            <v>1230449.0128702864</v>
          </cell>
          <cell r="C53">
            <v>1139882.8454853173</v>
          </cell>
          <cell r="D53">
            <v>713.82613252246881</v>
          </cell>
          <cell r="E53">
            <v>503</v>
          </cell>
        </row>
        <row r="54">
          <cell r="A54" t="str">
            <v>21A</v>
          </cell>
          <cell r="B54">
            <v>1230447.3776563893</v>
          </cell>
          <cell r="C54">
            <v>1139878.8806847441</v>
          </cell>
          <cell r="D54">
            <v>713.63697422336816</v>
          </cell>
          <cell r="E54">
            <v>455</v>
          </cell>
        </row>
        <row r="55">
          <cell r="A55" t="str">
            <v>40A</v>
          </cell>
          <cell r="B55">
            <v>1230403.6853177438</v>
          </cell>
          <cell r="C55">
            <v>1139768.5259358813</v>
          </cell>
          <cell r="D55">
            <v>704.64109911207106</v>
          </cell>
          <cell r="E55">
            <v>394</v>
          </cell>
        </row>
        <row r="56">
          <cell r="A56" t="str">
            <v>42A</v>
          </cell>
          <cell r="B56">
            <v>1230476.2323611036</v>
          </cell>
          <cell r="C56">
            <v>1140105.557678771</v>
          </cell>
          <cell r="D56">
            <v>727.52591500558594</v>
          </cell>
          <cell r="E56">
            <v>655</v>
          </cell>
        </row>
        <row r="57">
          <cell r="A57" t="str">
            <v>45A</v>
          </cell>
          <cell r="B57">
            <v>1230431.301705379</v>
          </cell>
          <cell r="C57">
            <v>1140077.6947105753</v>
          </cell>
          <cell r="D57">
            <v>724.56890518959699</v>
          </cell>
          <cell r="E57">
            <v>3</v>
          </cell>
        </row>
        <row r="58">
          <cell r="A58" t="str">
            <v>43A</v>
          </cell>
          <cell r="B58">
            <v>1230447.1183368943</v>
          </cell>
          <cell r="C58">
            <v>1140066.6858829642</v>
          </cell>
          <cell r="D58">
            <v>724.06805408539549</v>
          </cell>
          <cell r="E58">
            <v>603</v>
          </cell>
        </row>
        <row r="59">
          <cell r="A59" t="str">
            <v>44A</v>
          </cell>
          <cell r="B59">
            <v>1230463.0612507486</v>
          </cell>
          <cell r="C59">
            <v>1140055.5164107522</v>
          </cell>
          <cell r="D59">
            <v>723.84460479080133</v>
          </cell>
          <cell r="E59">
            <v>618</v>
          </cell>
        </row>
        <row r="60">
          <cell r="A60" t="str">
            <v>34A</v>
          </cell>
          <cell r="B60">
            <v>1230467.2808341035</v>
          </cell>
          <cell r="C60">
            <v>1140052.5337212239</v>
          </cell>
          <cell r="D60">
            <v>723.70945573876008</v>
          </cell>
          <cell r="E60">
            <v>617</v>
          </cell>
        </row>
        <row r="61">
          <cell r="A61" t="str">
            <v>47A</v>
          </cell>
          <cell r="B61">
            <v>1230450.6515880432</v>
          </cell>
          <cell r="C61">
            <v>1140022.9970072773</v>
          </cell>
          <cell r="D61">
            <v>720.70065900470513</v>
          </cell>
          <cell r="E61">
            <v>16</v>
          </cell>
        </row>
        <row r="62">
          <cell r="A62" t="str">
            <v>35A</v>
          </cell>
          <cell r="B62">
            <v>1230430.5587216073</v>
          </cell>
          <cell r="C62">
            <v>1139987.3606055956</v>
          </cell>
          <cell r="D62">
            <v>717.75432137390692</v>
          </cell>
          <cell r="E62">
            <v>32</v>
          </cell>
        </row>
        <row r="63">
          <cell r="A63" t="str">
            <v>9A</v>
          </cell>
          <cell r="B63">
            <v>1230638.4556704983</v>
          </cell>
          <cell r="C63">
            <v>1139904.5295886307</v>
          </cell>
          <cell r="D63">
            <v>740.59689688308208</v>
          </cell>
          <cell r="E63">
            <v>970</v>
          </cell>
        </row>
        <row r="64">
          <cell r="A64" t="str">
            <v>50A</v>
          </cell>
          <cell r="B64">
            <v>1230384.286961182</v>
          </cell>
          <cell r="C64">
            <v>1139905.0792415824</v>
          </cell>
          <cell r="D64">
            <v>711.42602784577196</v>
          </cell>
          <cell r="E64">
            <v>150</v>
          </cell>
        </row>
        <row r="65">
          <cell r="A65" t="str">
            <v>53A</v>
          </cell>
          <cell r="B65">
            <v>1230353.6884495721</v>
          </cell>
          <cell r="C65">
            <v>1139849.7378438222</v>
          </cell>
          <cell r="D65">
            <v>706.3415082309524</v>
          </cell>
          <cell r="E65">
            <v>357</v>
          </cell>
        </row>
        <row r="66">
          <cell r="A66" t="str">
            <v>52A</v>
          </cell>
          <cell r="B66">
            <v>1230323.0302352628</v>
          </cell>
          <cell r="C66">
            <v>1139794.5512793446</v>
          </cell>
          <cell r="D66">
            <v>702.19612678727549</v>
          </cell>
          <cell r="E66">
            <v>188</v>
          </cell>
        </row>
        <row r="67">
          <cell r="A67" t="str">
            <v>54A</v>
          </cell>
          <cell r="B67">
            <v>1230287.4479119428</v>
          </cell>
          <cell r="C67">
            <v>1139731.0262439302</v>
          </cell>
          <cell r="D67">
            <v>697.30921947450781</v>
          </cell>
          <cell r="E67">
            <v>347</v>
          </cell>
        </row>
        <row r="68">
          <cell r="A68" t="str">
            <v>55A</v>
          </cell>
          <cell r="B68">
            <v>1230201.0309099909</v>
          </cell>
          <cell r="C68">
            <v>1139677.1934187177</v>
          </cell>
          <cell r="D68">
            <v>689.60356434230721</v>
          </cell>
          <cell r="E68">
            <v>241</v>
          </cell>
        </row>
        <row r="69">
          <cell r="A69" t="str">
            <v>2A</v>
          </cell>
          <cell r="B69">
            <v>1230727.4603329871</v>
          </cell>
          <cell r="C69">
            <v>1139907.5240486166</v>
          </cell>
          <cell r="D69">
            <v>757.0318794051841</v>
          </cell>
          <cell r="E69">
            <v>1012</v>
          </cell>
        </row>
        <row r="70">
          <cell r="A70" t="str">
            <v>CJ101</v>
          </cell>
          <cell r="B70">
            <v>1230195.8232476742</v>
          </cell>
          <cell r="C70">
            <v>1139756.2648259012</v>
          </cell>
          <cell r="D70">
            <v>691.54104814957759</v>
          </cell>
          <cell r="E70">
            <v>268</v>
          </cell>
        </row>
        <row r="71">
          <cell r="A71" t="str">
            <v>62A</v>
          </cell>
          <cell r="B71">
            <v>1230264.1056410179</v>
          </cell>
          <cell r="C71">
            <v>1139827.6793292298</v>
          </cell>
          <cell r="D71">
            <v>701.95036303104132</v>
          </cell>
          <cell r="E71">
            <v>167</v>
          </cell>
        </row>
        <row r="72">
          <cell r="A72" t="str">
            <v>CJ15</v>
          </cell>
          <cell r="B72">
            <v>1230607.3459499411</v>
          </cell>
          <cell r="C72">
            <v>1139940.9729880458</v>
          </cell>
          <cell r="D72">
            <v>732.25256424840916</v>
          </cell>
          <cell r="E72">
            <v>752</v>
          </cell>
        </row>
        <row r="73">
          <cell r="A73" t="str">
            <v>CJ17</v>
          </cell>
          <cell r="B73">
            <v>1230604.065308759</v>
          </cell>
          <cell r="C73">
            <v>1139936.6437262767</v>
          </cell>
          <cell r="D73">
            <v>731.93965068001319</v>
          </cell>
          <cell r="E73">
            <v>753</v>
          </cell>
        </row>
        <row r="74">
          <cell r="A74" t="str">
            <v>CJ19</v>
          </cell>
          <cell r="B74">
            <v>1230600.6844500536</v>
          </cell>
          <cell r="C74">
            <v>1139932.2656770826</v>
          </cell>
          <cell r="D74">
            <v>731.62896006528581</v>
          </cell>
          <cell r="E74">
            <v>754</v>
          </cell>
        </row>
        <row r="75">
          <cell r="A75" t="str">
            <v>4A</v>
          </cell>
          <cell r="B75">
            <v>1230702.7053083596</v>
          </cell>
          <cell r="C75">
            <v>1139869.1692056614</v>
          </cell>
          <cell r="D75">
            <v>754.75707168560257</v>
          </cell>
          <cell r="E75">
            <v>960</v>
          </cell>
        </row>
        <row r="76">
          <cell r="A76" t="str">
            <v>10A</v>
          </cell>
          <cell r="B76">
            <v>1230599.2890066355</v>
          </cell>
          <cell r="C76">
            <v>1139930.0191216804</v>
          </cell>
          <cell r="D76">
            <v>731.7213043486762</v>
          </cell>
          <cell r="E76">
            <v>759</v>
          </cell>
        </row>
        <row r="77">
          <cell r="A77" t="str">
            <v>CJ41</v>
          </cell>
          <cell r="B77">
            <v>1230656.800934881</v>
          </cell>
          <cell r="C77">
            <v>1140238.7257760915</v>
          </cell>
          <cell r="D77">
            <v>743.07879056112563</v>
          </cell>
          <cell r="E77">
            <v>1326</v>
          </cell>
        </row>
        <row r="78">
          <cell r="A78" t="str">
            <v>CJ43</v>
          </cell>
          <cell r="B78">
            <v>1230658.2734256743</v>
          </cell>
          <cell r="C78">
            <v>1140220.0670939914</v>
          </cell>
          <cell r="D78">
            <v>741.59006132289812</v>
          </cell>
          <cell r="E78" t="str">
            <v>1321P</v>
          </cell>
        </row>
        <row r="79">
          <cell r="A79" t="str">
            <v>CJ45</v>
          </cell>
          <cell r="B79">
            <v>1230656.5739485673</v>
          </cell>
          <cell r="C79">
            <v>1140217.8526673131</v>
          </cell>
          <cell r="D79">
            <v>741.70281179333892</v>
          </cell>
          <cell r="E79">
            <v>1322</v>
          </cell>
        </row>
        <row r="80">
          <cell r="A80" t="str">
            <v>CJ47</v>
          </cell>
          <cell r="B80">
            <v>1230656.3171819767</v>
          </cell>
          <cell r="C80">
            <v>1140214.3236221662</v>
          </cell>
          <cell r="D80">
            <v>741.78570066470263</v>
          </cell>
          <cell r="E80">
            <v>1321</v>
          </cell>
        </row>
        <row r="81">
          <cell r="A81" t="str">
            <v>CJ49</v>
          </cell>
          <cell r="B81">
            <v>1230653.8221704646</v>
          </cell>
          <cell r="C81">
            <v>1140197.7192473742</v>
          </cell>
          <cell r="D81">
            <v>741.2268548662588</v>
          </cell>
          <cell r="E81">
            <v>1318</v>
          </cell>
        </row>
        <row r="82">
          <cell r="A82" t="str">
            <v>CJ49A</v>
          </cell>
          <cell r="B82">
            <v>1230603.236519668</v>
          </cell>
          <cell r="C82">
            <v>1140149.1809287791</v>
          </cell>
          <cell r="D82">
            <v>737.45054040577065</v>
          </cell>
          <cell r="E82">
            <v>1306</v>
          </cell>
        </row>
        <row r="83">
          <cell r="A83" t="str">
            <v>6A</v>
          </cell>
          <cell r="B83">
            <v>1230675.4260658515</v>
          </cell>
          <cell r="C83">
            <v>1139884.454908974</v>
          </cell>
          <cell r="D83">
            <v>748.85262489569197</v>
          </cell>
          <cell r="E83">
            <v>964</v>
          </cell>
        </row>
        <row r="84">
          <cell r="A84" t="str">
            <v>27A</v>
          </cell>
          <cell r="B84">
            <v>1230564.2118130601</v>
          </cell>
          <cell r="C84">
            <v>1140117.1391253571</v>
          </cell>
          <cell r="D84">
            <v>727.26343526394749</v>
          </cell>
          <cell r="E84">
            <v>1222</v>
          </cell>
        </row>
        <row r="85">
          <cell r="A85" t="str">
            <v>8A</v>
          </cell>
          <cell r="B85">
            <v>1230659.4820731832</v>
          </cell>
          <cell r="C85">
            <v>1139942.9029158121</v>
          </cell>
          <cell r="D85">
            <v>741.13388318292118</v>
          </cell>
          <cell r="E85">
            <v>742</v>
          </cell>
        </row>
        <row r="86">
          <cell r="A86" t="str">
            <v>22A</v>
          </cell>
          <cell r="B86">
            <v>1230422.2817002386</v>
          </cell>
          <cell r="C86">
            <v>1139887.2894362984</v>
          </cell>
          <cell r="D86">
            <v>710.07337808518582</v>
          </cell>
          <cell r="E86">
            <v>481</v>
          </cell>
        </row>
        <row r="87">
          <cell r="A87" t="str">
            <v>CJ71</v>
          </cell>
          <cell r="B87">
            <v>1230441.6328071733</v>
          </cell>
          <cell r="C87">
            <v>1139862.728243714</v>
          </cell>
          <cell r="D87">
            <v>713.16478950515852</v>
          </cell>
          <cell r="E87">
            <v>452</v>
          </cell>
        </row>
        <row r="88">
          <cell r="A88" t="str">
            <v>41A</v>
          </cell>
          <cell r="B88">
            <v>1230372.2922490356</v>
          </cell>
          <cell r="C88">
            <v>1139687.7856683882</v>
          </cell>
          <cell r="D88">
            <v>696.37646597910475</v>
          </cell>
          <cell r="E88">
            <v>426</v>
          </cell>
        </row>
        <row r="89">
          <cell r="A89" t="str">
            <v>5A</v>
          </cell>
          <cell r="B89">
            <v>1230701</v>
          </cell>
          <cell r="C89">
            <v>1139923.31</v>
          </cell>
          <cell r="D89">
            <v>749.96</v>
          </cell>
        </row>
        <row r="90">
          <cell r="A90" t="str">
            <v>1BOX</v>
          </cell>
          <cell r="B90">
            <v>1230549.3663000001</v>
          </cell>
          <cell r="C90">
            <v>1140016.7058999999</v>
          </cell>
          <cell r="D90">
            <v>720.06</v>
          </cell>
        </row>
        <row r="91">
          <cell r="A91" t="str">
            <v>3A</v>
          </cell>
          <cell r="B91">
            <v>1230715.737</v>
          </cell>
          <cell r="C91">
            <v>1139859.4580000001</v>
          </cell>
          <cell r="D91">
            <v>755</v>
          </cell>
        </row>
        <row r="92">
          <cell r="A92" t="str">
            <v>TC2</v>
          </cell>
          <cell r="B92">
            <v>1230656.6388000001</v>
          </cell>
          <cell r="C92">
            <v>1139937.7142</v>
          </cell>
          <cell r="D92">
            <v>741.09</v>
          </cell>
        </row>
        <row r="93">
          <cell r="A93" t="str">
            <v>2BOX</v>
          </cell>
          <cell r="B93">
            <v>1230425.4210999999</v>
          </cell>
          <cell r="C93">
            <v>1139822.6486</v>
          </cell>
          <cell r="D93">
            <v>708.65</v>
          </cell>
        </row>
        <row r="94">
          <cell r="A94" t="str">
            <v>7A</v>
          </cell>
          <cell r="B94">
            <v>1230658.4561000001</v>
          </cell>
          <cell r="C94">
            <v>1139857.5865</v>
          </cell>
          <cell r="D94">
            <v>748.9</v>
          </cell>
        </row>
        <row r="95">
          <cell r="A95" t="str">
            <v>3BOX</v>
          </cell>
          <cell r="B95">
            <v>1230420.1018999999</v>
          </cell>
          <cell r="C95">
            <v>1139888.7707</v>
          </cell>
          <cell r="D95">
            <v>709.5</v>
          </cell>
        </row>
        <row r="96">
          <cell r="A96" t="str">
            <v>TC6</v>
          </cell>
          <cell r="B96">
            <v>1230420.0493999999</v>
          </cell>
          <cell r="C96">
            <v>1139808.8299</v>
          </cell>
          <cell r="D96">
            <v>709.8</v>
          </cell>
        </row>
        <row r="97">
          <cell r="A97" t="str">
            <v>4BOX</v>
          </cell>
          <cell r="B97">
            <v>1230368.0134000001</v>
          </cell>
          <cell r="C97">
            <v>1139783.3049000001</v>
          </cell>
          <cell r="D97">
            <v>700.7</v>
          </cell>
        </row>
        <row r="98">
          <cell r="A98" t="str">
            <v>5BOX</v>
          </cell>
          <cell r="B98">
            <v>1230346.2785</v>
          </cell>
          <cell r="C98">
            <v>1139696.1945</v>
          </cell>
          <cell r="D98">
            <v>694.7</v>
          </cell>
        </row>
        <row r="99">
          <cell r="A99" t="str">
            <v>TC5</v>
          </cell>
          <cell r="B99">
            <v>1230676.9708</v>
          </cell>
          <cell r="C99">
            <v>1140215.5414</v>
          </cell>
          <cell r="D99">
            <v>742.45</v>
          </cell>
        </row>
        <row r="100">
          <cell r="A100" t="str">
            <v>25A</v>
          </cell>
          <cell r="B100">
            <v>1230659.5674000001</v>
          </cell>
          <cell r="C100">
            <v>1140193.2359</v>
          </cell>
          <cell r="D100">
            <v>740.8</v>
          </cell>
        </row>
        <row r="101">
          <cell r="A101" t="str">
            <v>26A</v>
          </cell>
          <cell r="B101">
            <v>1230606.7350999999</v>
          </cell>
          <cell r="C101">
            <v>1140143.5482000001</v>
          </cell>
          <cell r="D101">
            <v>733.7</v>
          </cell>
        </row>
        <row r="102">
          <cell r="A102" t="str">
            <v>6BOX</v>
          </cell>
          <cell r="B102">
            <v>1230509.9378</v>
          </cell>
          <cell r="C102">
            <v>1139991.3115000001</v>
          </cell>
          <cell r="D102">
            <v>717.25</v>
          </cell>
        </row>
        <row r="103">
          <cell r="A103" t="str">
            <v>30A</v>
          </cell>
          <cell r="B103">
            <v>1230503.6251000001</v>
          </cell>
          <cell r="C103">
            <v>1140083.5649999999</v>
          </cell>
          <cell r="D103">
            <v>726.7</v>
          </cell>
        </row>
        <row r="104">
          <cell r="A104" t="str">
            <v>TC3</v>
          </cell>
          <cell r="B104">
            <v>1230481.0033</v>
          </cell>
          <cell r="C104">
            <v>1140076.8818999999</v>
          </cell>
          <cell r="D104">
            <v>726.1</v>
          </cell>
        </row>
        <row r="105">
          <cell r="A105" t="str">
            <v>36A</v>
          </cell>
          <cell r="B105">
            <v>1230482.9387000001</v>
          </cell>
          <cell r="C105">
            <v>1139958.0362</v>
          </cell>
          <cell r="D105">
            <v>715.51900000000001</v>
          </cell>
          <cell r="E105">
            <v>573</v>
          </cell>
        </row>
        <row r="106">
          <cell r="A106" t="str">
            <v>49A</v>
          </cell>
          <cell r="B106">
            <v>1230412.4031</v>
          </cell>
          <cell r="C106">
            <v>1139891.9147000001</v>
          </cell>
          <cell r="D106">
            <v>710.16</v>
          </cell>
        </row>
        <row r="107">
          <cell r="A107" t="str">
            <v>56A</v>
          </cell>
          <cell r="B107">
            <v>1230151.1085000001</v>
          </cell>
          <cell r="C107">
            <v>1139671.7341</v>
          </cell>
          <cell r="D107">
            <v>684.39</v>
          </cell>
        </row>
        <row r="108">
          <cell r="A108" t="str">
            <v>57A</v>
          </cell>
          <cell r="B108">
            <v>1230129.8374999999</v>
          </cell>
          <cell r="C108">
            <v>1139669.4076</v>
          </cell>
          <cell r="D108">
            <v>682.52200000000005</v>
          </cell>
          <cell r="E108">
            <v>274</v>
          </cell>
        </row>
        <row r="109">
          <cell r="A109" t="str">
            <v>TC8</v>
          </cell>
          <cell r="B109">
            <v>1230369.9134</v>
          </cell>
          <cell r="C109">
            <v>1140020.5263</v>
          </cell>
          <cell r="D109">
            <v>718.5</v>
          </cell>
        </row>
        <row r="110">
          <cell r="A110" t="str">
            <v>63A</v>
          </cell>
          <cell r="B110">
            <v>1230237.3966999999</v>
          </cell>
          <cell r="C110">
            <v>1139748.7579000001</v>
          </cell>
          <cell r="D110">
            <v>695.6</v>
          </cell>
        </row>
        <row r="111">
          <cell r="A111" t="str">
            <v>64A</v>
          </cell>
          <cell r="B111">
            <v>1230202.5909</v>
          </cell>
          <cell r="C111">
            <v>1139768.3234000001</v>
          </cell>
          <cell r="D111">
            <v>692.75</v>
          </cell>
        </row>
        <row r="112">
          <cell r="A112" t="str">
            <v>65A</v>
          </cell>
          <cell r="B112">
            <v>1230188.9848</v>
          </cell>
          <cell r="C112">
            <v>1139775.9717999999</v>
          </cell>
          <cell r="D112">
            <v>692.5</v>
          </cell>
        </row>
        <row r="113">
          <cell r="A113" t="str">
            <v>TC15</v>
          </cell>
          <cell r="B113">
            <v>1230633.7027</v>
          </cell>
          <cell r="C113">
            <v>1139895.8476</v>
          </cell>
          <cell r="D113">
            <v>740.9</v>
          </cell>
        </row>
        <row r="114">
          <cell r="A114" t="str">
            <v>7BOX</v>
          </cell>
          <cell r="B114">
            <v>1230484.5432</v>
          </cell>
          <cell r="C114">
            <v>1139957.2394000001</v>
          </cell>
          <cell r="D114">
            <v>715.45</v>
          </cell>
        </row>
        <row r="115">
          <cell r="A115" t="str">
            <v>42A</v>
          </cell>
          <cell r="B115">
            <v>1230343.0604999999</v>
          </cell>
          <cell r="C115">
            <v>1139793.5626000001</v>
          </cell>
          <cell r="D115">
            <v>701.95</v>
          </cell>
        </row>
        <row r="116">
          <cell r="A116" t="str">
            <v>1A</v>
          </cell>
          <cell r="B116">
            <v>1230750.8225</v>
          </cell>
          <cell r="C116">
            <v>1139893.5689000001</v>
          </cell>
          <cell r="D116">
            <v>764.2</v>
          </cell>
        </row>
        <row r="117">
          <cell r="A117" t="str">
            <v>CJ1A</v>
          </cell>
          <cell r="B117">
            <v>1230733.8318</v>
          </cell>
          <cell r="C117">
            <v>1139902.9055999999</v>
          </cell>
          <cell r="D117">
            <v>759.029</v>
          </cell>
        </row>
        <row r="118">
          <cell r="A118" t="str">
            <v>CJ105</v>
          </cell>
          <cell r="B118">
            <v>1230006.5765</v>
          </cell>
          <cell r="C118">
            <v>1139657.9306999999</v>
          </cell>
          <cell r="D118">
            <v>678.43100000000004</v>
          </cell>
        </row>
        <row r="119">
          <cell r="A119" t="str">
            <v>CJ106</v>
          </cell>
          <cell r="B119">
            <v>1230010.4236999999</v>
          </cell>
          <cell r="C119">
            <v>1139670.9727</v>
          </cell>
          <cell r="D119">
            <v>677.02300000000002</v>
          </cell>
        </row>
        <row r="120">
          <cell r="A120" t="str">
            <v>24A</v>
          </cell>
          <cell r="B120">
            <v>1230682.7918</v>
          </cell>
          <cell r="C120">
            <v>1140223.5697000001</v>
          </cell>
          <cell r="D120">
            <v>743</v>
          </cell>
        </row>
        <row r="121">
          <cell r="A121" t="str">
            <v>66A</v>
          </cell>
          <cell r="B121">
            <v>1230178.7875000001</v>
          </cell>
          <cell r="C121">
            <v>1139724.4816000001</v>
          </cell>
          <cell r="D121">
            <v>688</v>
          </cell>
        </row>
        <row r="123">
          <cell r="A123" t="str">
            <v>COLECTOR ZONA ORIENTAL</v>
          </cell>
        </row>
        <row r="125">
          <cell r="A125" t="str">
            <v>CO1</v>
          </cell>
          <cell r="B125">
            <v>1230760.5697000001</v>
          </cell>
          <cell r="C125">
            <v>1139925.6342</v>
          </cell>
          <cell r="D125">
            <v>756</v>
          </cell>
        </row>
        <row r="126">
          <cell r="A126" t="str">
            <v>CO2</v>
          </cell>
          <cell r="B126">
            <v>1230744.4058999999</v>
          </cell>
          <cell r="C126">
            <v>1139926.6244999999</v>
          </cell>
          <cell r="D126">
            <v>753.4</v>
          </cell>
        </row>
        <row r="127">
          <cell r="A127" t="str">
            <v>CO3</v>
          </cell>
          <cell r="B127">
            <v>1230729.9694000001</v>
          </cell>
          <cell r="C127">
            <v>1139926.2071</v>
          </cell>
          <cell r="D127">
            <v>751.2</v>
          </cell>
        </row>
        <row r="128">
          <cell r="A128" t="str">
            <v>CO4</v>
          </cell>
          <cell r="B128">
            <v>1230713.4782</v>
          </cell>
          <cell r="C128">
            <v>1139930.0104</v>
          </cell>
          <cell r="D128">
            <v>747.5</v>
          </cell>
        </row>
        <row r="129">
          <cell r="A129" t="str">
            <v>CO5</v>
          </cell>
          <cell r="B129">
            <v>1230702.5314</v>
          </cell>
          <cell r="C129">
            <v>1139946.7542999999</v>
          </cell>
          <cell r="D129">
            <v>744.1</v>
          </cell>
        </row>
        <row r="130">
          <cell r="A130" t="str">
            <v>CO6</v>
          </cell>
          <cell r="B130">
            <v>1230692.3537999999</v>
          </cell>
          <cell r="C130">
            <v>1139954.477</v>
          </cell>
          <cell r="D130">
            <v>741.6</v>
          </cell>
        </row>
        <row r="131">
          <cell r="A131" t="str">
            <v>CO7</v>
          </cell>
          <cell r="B131">
            <v>1230678.6369</v>
          </cell>
          <cell r="C131">
            <v>1139959.7597000001</v>
          </cell>
          <cell r="D131">
            <v>738</v>
          </cell>
        </row>
        <row r="132">
          <cell r="A132" t="str">
            <v>CO8</v>
          </cell>
          <cell r="B132">
            <v>1230670.0101000001</v>
          </cell>
          <cell r="C132">
            <v>1139956.4565999999</v>
          </cell>
          <cell r="D132">
            <v>735.9</v>
          </cell>
        </row>
        <row r="133">
          <cell r="A133" t="str">
            <v>CO9</v>
          </cell>
          <cell r="B133">
            <v>1230651.5776</v>
          </cell>
          <cell r="C133">
            <v>1139969.9201</v>
          </cell>
          <cell r="D133">
            <v>733</v>
          </cell>
        </row>
        <row r="134">
          <cell r="A134" t="str">
            <v>CO10</v>
          </cell>
          <cell r="B134">
            <v>1230644.5260999999</v>
          </cell>
          <cell r="C134">
            <v>1139988.7246000001</v>
          </cell>
          <cell r="D134">
            <v>730.5</v>
          </cell>
        </row>
        <row r="135">
          <cell r="A135" t="str">
            <v>CO11</v>
          </cell>
          <cell r="B135">
            <v>1230628.0003</v>
          </cell>
          <cell r="C135">
            <v>1140002.1703000001</v>
          </cell>
          <cell r="D135">
            <v>727</v>
          </cell>
        </row>
        <row r="136">
          <cell r="A136" t="str">
            <v>CO12</v>
          </cell>
          <cell r="B136">
            <v>1230616.7156</v>
          </cell>
          <cell r="C136">
            <v>1140009.5915000001</v>
          </cell>
          <cell r="D136">
            <v>725.7</v>
          </cell>
        </row>
        <row r="137">
          <cell r="A137" t="str">
            <v>CO13</v>
          </cell>
          <cell r="B137">
            <v>1230616.9386</v>
          </cell>
          <cell r="C137">
            <v>1140016.7202999999</v>
          </cell>
          <cell r="D137">
            <v>725</v>
          </cell>
        </row>
        <row r="138">
          <cell r="A138" t="str">
            <v>CO14</v>
          </cell>
          <cell r="B138">
            <v>1230579.4929</v>
          </cell>
          <cell r="C138">
            <v>1140031.1928000001</v>
          </cell>
          <cell r="D138">
            <v>724.4</v>
          </cell>
        </row>
        <row r="139">
          <cell r="A139" t="str">
            <v>CO15</v>
          </cell>
          <cell r="B139">
            <v>1230572.7822</v>
          </cell>
          <cell r="C139">
            <v>1140043.9216</v>
          </cell>
          <cell r="D139">
            <v>723.5</v>
          </cell>
        </row>
        <row r="141">
          <cell r="A141" t="str">
            <v>colector box A</v>
          </cell>
        </row>
        <row r="143">
          <cell r="A143" t="str">
            <v>CBA1</v>
          </cell>
          <cell r="B143">
            <v>1230713.115</v>
          </cell>
          <cell r="C143">
            <v>1139834.5944000001</v>
          </cell>
          <cell r="D143">
            <v>750</v>
          </cell>
        </row>
        <row r="144">
          <cell r="A144" t="str">
            <v>CBA2</v>
          </cell>
          <cell r="B144">
            <v>1230687.8367999999</v>
          </cell>
          <cell r="C144">
            <v>1139836.9509999999</v>
          </cell>
          <cell r="D144">
            <v>745.7</v>
          </cell>
        </row>
        <row r="145">
          <cell r="A145" t="str">
            <v>CBA3</v>
          </cell>
          <cell r="B145">
            <v>1230656.3004999999</v>
          </cell>
          <cell r="C145">
            <v>1139834.0046999999</v>
          </cell>
          <cell r="D145">
            <v>741.1</v>
          </cell>
        </row>
        <row r="146">
          <cell r="A146" t="str">
            <v>CBA4</v>
          </cell>
          <cell r="B146">
            <v>1230646.1743000001</v>
          </cell>
          <cell r="C146">
            <v>1139836.5651</v>
          </cell>
          <cell r="D146">
            <v>740.3</v>
          </cell>
        </row>
        <row r="147">
          <cell r="A147" t="str">
            <v>CBA5</v>
          </cell>
          <cell r="B147">
            <v>1230606.8503</v>
          </cell>
          <cell r="C147">
            <v>1139847.2457999999</v>
          </cell>
          <cell r="D147">
            <v>735.8</v>
          </cell>
        </row>
        <row r="148">
          <cell r="A148" t="str">
            <v>CBA6</v>
          </cell>
          <cell r="B148">
            <v>1230587.4417000001</v>
          </cell>
          <cell r="C148">
            <v>1139848.9723</v>
          </cell>
          <cell r="D148">
            <v>731</v>
          </cell>
        </row>
        <row r="149">
          <cell r="A149" t="str">
            <v>CBA7</v>
          </cell>
          <cell r="B149">
            <v>1230574.0056</v>
          </cell>
          <cell r="C149">
            <v>1139842.0692</v>
          </cell>
          <cell r="D149">
            <v>729.5</v>
          </cell>
        </row>
        <row r="150">
          <cell r="A150" t="str">
            <v>CBA8</v>
          </cell>
          <cell r="B150">
            <v>1230525.4267</v>
          </cell>
          <cell r="C150">
            <v>1139823.3795</v>
          </cell>
          <cell r="D150">
            <v>722.5</v>
          </cell>
        </row>
        <row r="151">
          <cell r="A151" t="str">
            <v>CBA9</v>
          </cell>
          <cell r="B151">
            <v>1230496.3322000001</v>
          </cell>
          <cell r="C151">
            <v>1139812.2349</v>
          </cell>
          <cell r="D151">
            <v>717.8</v>
          </cell>
        </row>
        <row r="152">
          <cell r="A152" t="str">
            <v>CBA10</v>
          </cell>
          <cell r="B152">
            <v>1230487.5656999999</v>
          </cell>
          <cell r="C152">
            <v>1139808.7745000001</v>
          </cell>
          <cell r="D152">
            <v>717.2</v>
          </cell>
        </row>
        <row r="153">
          <cell r="A153" t="str">
            <v>CBA11</v>
          </cell>
          <cell r="B153">
            <v>1230473.2764000001</v>
          </cell>
          <cell r="C153">
            <v>1139803.5279000001</v>
          </cell>
          <cell r="D153">
            <v>715</v>
          </cell>
        </row>
        <row r="154">
          <cell r="A154" t="str">
            <v>CBA12</v>
          </cell>
          <cell r="B154">
            <v>1230456.4838</v>
          </cell>
          <cell r="C154">
            <v>1139808.3465</v>
          </cell>
          <cell r="D154">
            <v>712.5</v>
          </cell>
        </row>
        <row r="155">
          <cell r="A155" t="str">
            <v>CBA13</v>
          </cell>
          <cell r="B155">
            <v>1230428.6399000001</v>
          </cell>
          <cell r="C155">
            <v>1139818.4783000001</v>
          </cell>
          <cell r="D155">
            <v>709.1</v>
          </cell>
        </row>
        <row r="156">
          <cell r="A156" t="str">
            <v>39A</v>
          </cell>
          <cell r="B156">
            <v>1230423.9021000001</v>
          </cell>
          <cell r="C156">
            <v>1139818.8485000001</v>
          </cell>
          <cell r="D156">
            <v>708.2</v>
          </cell>
        </row>
        <row r="157">
          <cell r="A157" t="str">
            <v>CBA14</v>
          </cell>
          <cell r="B157">
            <v>1230418.5308000001</v>
          </cell>
          <cell r="C157">
            <v>1139820.5260999999</v>
          </cell>
          <cell r="D157">
            <v>708.2</v>
          </cell>
        </row>
        <row r="158">
          <cell r="A158" t="str">
            <v>CBA15</v>
          </cell>
          <cell r="B158">
            <v>1230394.2157000001</v>
          </cell>
          <cell r="C158">
            <v>1139825.6507999999</v>
          </cell>
          <cell r="D158">
            <v>705.5</v>
          </cell>
        </row>
        <row r="159">
          <cell r="A159" t="str">
            <v>CBA16</v>
          </cell>
          <cell r="B159">
            <v>1230368.9273000001</v>
          </cell>
          <cell r="C159">
            <v>1139783.7566</v>
          </cell>
          <cell r="D159">
            <v>700.7</v>
          </cell>
        </row>
        <row r="160">
          <cell r="A160" t="str">
            <v>CBA17</v>
          </cell>
          <cell r="B160">
            <v>1230363.3681999999</v>
          </cell>
          <cell r="C160">
            <v>1139724.0345000001</v>
          </cell>
          <cell r="D160">
            <v>696.9</v>
          </cell>
        </row>
        <row r="161">
          <cell r="A161" t="str">
            <v>CBA18</v>
          </cell>
          <cell r="B161">
            <v>1230348.0019</v>
          </cell>
          <cell r="C161">
            <v>1139697.0767999999</v>
          </cell>
          <cell r="D161">
            <v>695</v>
          </cell>
        </row>
        <row r="162">
          <cell r="A162" t="str">
            <v>C INT</v>
          </cell>
          <cell r="B162">
            <v>1230312.8977000001</v>
          </cell>
          <cell r="C162">
            <v>1139608.6253</v>
          </cell>
          <cell r="D162">
            <v>685.59</v>
          </cell>
        </row>
        <row r="164">
          <cell r="A164" t="str">
            <v>COLECTOR BOX B</v>
          </cell>
        </row>
        <row r="166">
          <cell r="A166" t="str">
            <v>CBB1</v>
          </cell>
          <cell r="B166">
            <v>1230419.3577000001</v>
          </cell>
          <cell r="C166">
            <v>1139885.0294999999</v>
          </cell>
          <cell r="D166">
            <v>710.1</v>
          </cell>
        </row>
        <row r="167">
          <cell r="A167" t="str">
            <v>CBB2</v>
          </cell>
          <cell r="B167">
            <v>1230396.5796000001</v>
          </cell>
          <cell r="C167">
            <v>1139831.0075000001</v>
          </cell>
          <cell r="D167">
            <v>706</v>
          </cell>
        </row>
        <row r="169">
          <cell r="A169" t="str">
            <v xml:space="preserve">COLECTOR ORIENTAL BOX A </v>
          </cell>
        </row>
        <row r="171">
          <cell r="A171" t="str">
            <v>CBA19</v>
          </cell>
          <cell r="B171">
            <v>1230711.7822</v>
          </cell>
          <cell r="C171">
            <v>1139842.6653</v>
          </cell>
          <cell r="D171">
            <v>750.8</v>
          </cell>
        </row>
        <row r="172">
          <cell r="A172" t="str">
            <v>CBA20</v>
          </cell>
          <cell r="B172">
            <v>1230686.3729000001</v>
          </cell>
          <cell r="C172">
            <v>1139844.1477000001</v>
          </cell>
          <cell r="D172">
            <v>746.2</v>
          </cell>
        </row>
        <row r="173">
          <cell r="A173" t="str">
            <v>CBA21</v>
          </cell>
          <cell r="B173">
            <v>1230653.9243000001</v>
          </cell>
          <cell r="C173">
            <v>1139840.5776</v>
          </cell>
          <cell r="D173">
            <v>741.5</v>
          </cell>
        </row>
        <row r="174">
          <cell r="A174" t="str">
            <v>CBA22</v>
          </cell>
          <cell r="B174">
            <v>1230648.024</v>
          </cell>
          <cell r="C174">
            <v>1139840.5715000001</v>
          </cell>
          <cell r="D174">
            <v>740.6</v>
          </cell>
        </row>
        <row r="175">
          <cell r="A175" t="str">
            <v>CBA23</v>
          </cell>
          <cell r="B175">
            <v>1230609.4617000001</v>
          </cell>
          <cell r="C175">
            <v>1139850.2383000001</v>
          </cell>
          <cell r="D175">
            <v>734.9</v>
          </cell>
        </row>
        <row r="176">
          <cell r="A176" t="str">
            <v>CBA24</v>
          </cell>
          <cell r="B176">
            <v>1230585.7468000001</v>
          </cell>
          <cell r="C176">
            <v>1139855.0408999999</v>
          </cell>
          <cell r="D176">
            <v>731.1</v>
          </cell>
        </row>
        <row r="177">
          <cell r="A177" t="str">
            <v>CBA25</v>
          </cell>
          <cell r="B177">
            <v>1230567.6882</v>
          </cell>
          <cell r="C177">
            <v>1139850.9746999999</v>
          </cell>
          <cell r="D177">
            <v>728.6</v>
          </cell>
        </row>
        <row r="178">
          <cell r="A178" t="str">
            <v>CBA26</v>
          </cell>
          <cell r="B178">
            <v>1230523.3644999999</v>
          </cell>
          <cell r="C178">
            <v>1139828.1155999999</v>
          </cell>
          <cell r="D178">
            <v>721.7</v>
          </cell>
        </row>
        <row r="179">
          <cell r="A179" t="str">
            <v>CBA27</v>
          </cell>
          <cell r="B179">
            <v>1230491.5870000001</v>
          </cell>
          <cell r="C179">
            <v>1139829.2348</v>
          </cell>
          <cell r="D179">
            <v>718</v>
          </cell>
        </row>
        <row r="180">
          <cell r="A180" t="str">
            <v>CBA28</v>
          </cell>
          <cell r="B180">
            <v>1230492.3052999999</v>
          </cell>
          <cell r="C180">
            <v>1139829.2348</v>
          </cell>
          <cell r="D180">
            <v>719.4</v>
          </cell>
        </row>
        <row r="181">
          <cell r="A181" t="str">
            <v>CBA29</v>
          </cell>
          <cell r="B181">
            <v>1230472.0097000001</v>
          </cell>
          <cell r="C181">
            <v>1139812.0643</v>
          </cell>
          <cell r="D181">
            <v>714.9</v>
          </cell>
        </row>
        <row r="182">
          <cell r="A182" t="str">
            <v>CBA30</v>
          </cell>
          <cell r="B182">
            <v>1230458.1917000001</v>
          </cell>
          <cell r="C182">
            <v>1139817.6477000001</v>
          </cell>
          <cell r="D182">
            <v>713.1</v>
          </cell>
        </row>
        <row r="183">
          <cell r="A183" t="str">
            <v>CBA31</v>
          </cell>
          <cell r="B183">
            <v>1230429.8459999999</v>
          </cell>
          <cell r="C183">
            <v>1139820.5708000001</v>
          </cell>
          <cell r="D183">
            <v>709.3</v>
          </cell>
        </row>
        <row r="184">
          <cell r="A184" t="str">
            <v>38A</v>
          </cell>
          <cell r="B184">
            <v>1230425.4149</v>
          </cell>
          <cell r="C184">
            <v>1139822.6394</v>
          </cell>
          <cell r="D184">
            <v>708.65</v>
          </cell>
        </row>
        <row r="186">
          <cell r="A186" t="str">
            <v>CBA32</v>
          </cell>
          <cell r="B186">
            <v>1230422.3628</v>
          </cell>
          <cell r="C186">
            <v>1139824.2901000001</v>
          </cell>
          <cell r="D186">
            <v>708.5</v>
          </cell>
        </row>
        <row r="188">
          <cell r="A188" t="str">
            <v>CBB3</v>
          </cell>
          <cell r="B188">
            <v>1230414.4006000001</v>
          </cell>
          <cell r="C188">
            <v>1139886.9310000001</v>
          </cell>
          <cell r="D188">
            <v>709.8</v>
          </cell>
        </row>
        <row r="189">
          <cell r="A189" t="str">
            <v>CBB4</v>
          </cell>
          <cell r="B189">
            <v>1230388.0264999999</v>
          </cell>
          <cell r="C189">
            <v>1139830.8847000001</v>
          </cell>
          <cell r="D189">
            <v>705.3</v>
          </cell>
        </row>
        <row r="190">
          <cell r="A190" t="str">
            <v>CBB5</v>
          </cell>
          <cell r="B190">
            <v>1230366.3677999999</v>
          </cell>
          <cell r="C190">
            <v>1139784.2826</v>
          </cell>
          <cell r="D190">
            <v>700.7</v>
          </cell>
        </row>
        <row r="191">
          <cell r="A191" t="str">
            <v>CBB6</v>
          </cell>
          <cell r="B191">
            <v>1230357.8365</v>
          </cell>
          <cell r="C191">
            <v>1139727.6780999999</v>
          </cell>
          <cell r="D191">
            <v>696.9</v>
          </cell>
        </row>
        <row r="192">
          <cell r="A192" t="str">
            <v>CBB7</v>
          </cell>
          <cell r="B192">
            <v>1230344.1435</v>
          </cell>
          <cell r="C192">
            <v>1139697.5441000001</v>
          </cell>
          <cell r="D192">
            <v>694.8</v>
          </cell>
        </row>
        <row r="194">
          <cell r="A194" t="str">
            <v xml:space="preserve">COLECTOR ZONA NORTE </v>
          </cell>
        </row>
      </sheetData>
      <sheetData sheetId="1" refreshError="1"/>
      <sheetData sheetId="2" refreshError="1"/>
      <sheetData sheetId="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row r="2">
          <cell r="Q2" t="str">
            <v>Enero</v>
          </cell>
          <cell r="S2" t="str">
            <v>Amazonas</v>
          </cell>
        </row>
        <row r="3">
          <cell r="Q3" t="str">
            <v>Febrero</v>
          </cell>
          <cell r="S3" t="str">
            <v>Antioquia</v>
          </cell>
        </row>
        <row r="4">
          <cell r="Q4" t="str">
            <v>Marzo</v>
          </cell>
          <cell r="S4" t="str">
            <v>Arauca</v>
          </cell>
        </row>
        <row r="5">
          <cell r="Q5" t="str">
            <v>Abril</v>
          </cell>
          <cell r="S5" t="str">
            <v>Atlántico</v>
          </cell>
        </row>
        <row r="6">
          <cell r="Q6" t="str">
            <v>Mayo</v>
          </cell>
          <cell r="S6" t="str">
            <v>Bolívar</v>
          </cell>
        </row>
        <row r="7">
          <cell r="Q7" t="str">
            <v>Junio</v>
          </cell>
          <cell r="S7" t="str">
            <v>Boyacá</v>
          </cell>
        </row>
        <row r="8">
          <cell r="Q8" t="str">
            <v>Julio</v>
          </cell>
          <cell r="S8" t="str">
            <v>Caldas</v>
          </cell>
        </row>
        <row r="9">
          <cell r="Q9" t="str">
            <v>Agosto</v>
          </cell>
          <cell r="S9" t="str">
            <v>Caquetá</v>
          </cell>
        </row>
        <row r="10">
          <cell r="Q10" t="str">
            <v>Septiembre</v>
          </cell>
          <cell r="S10" t="str">
            <v>Casanare</v>
          </cell>
        </row>
        <row r="11">
          <cell r="Q11" t="str">
            <v>Octubre</v>
          </cell>
          <cell r="S11" t="str">
            <v>Cauca</v>
          </cell>
        </row>
        <row r="12">
          <cell r="Q12" t="str">
            <v>Noviembre</v>
          </cell>
          <cell r="S12" t="str">
            <v>Cesar</v>
          </cell>
        </row>
        <row r="13">
          <cell r="Q13" t="str">
            <v>Diciembre</v>
          </cell>
          <cell r="S13" t="str">
            <v>Chocó</v>
          </cell>
        </row>
        <row r="14">
          <cell r="S14" t="str">
            <v>Córdoba</v>
          </cell>
        </row>
        <row r="15">
          <cell r="S15" t="str">
            <v>Cundinamarca</v>
          </cell>
        </row>
        <row r="16">
          <cell r="S16" t="str">
            <v>Guainía</v>
          </cell>
        </row>
        <row r="17">
          <cell r="S17" t="str">
            <v>Guaviare</v>
          </cell>
        </row>
        <row r="18">
          <cell r="S18" t="str">
            <v>Huila</v>
          </cell>
        </row>
        <row r="19">
          <cell r="S19" t="str">
            <v>La Guajira</v>
          </cell>
        </row>
        <row r="20">
          <cell r="S20" t="str">
            <v>Magdalena</v>
          </cell>
        </row>
        <row r="21">
          <cell r="S21" t="str">
            <v>Meta</v>
          </cell>
        </row>
        <row r="22">
          <cell r="S22" t="str">
            <v>Nariño</v>
          </cell>
        </row>
        <row r="23">
          <cell r="S23" t="str">
            <v>Norte de Santander</v>
          </cell>
        </row>
        <row r="24">
          <cell r="S24" t="str">
            <v>Putumayo</v>
          </cell>
        </row>
        <row r="25">
          <cell r="S25" t="str">
            <v>Quindío</v>
          </cell>
        </row>
        <row r="26">
          <cell r="S26" t="str">
            <v>Risaralda</v>
          </cell>
        </row>
        <row r="27">
          <cell r="S27" t="str">
            <v>San Andrés y Providencia</v>
          </cell>
        </row>
        <row r="28">
          <cell r="S28" t="str">
            <v>Santander</v>
          </cell>
        </row>
        <row r="29">
          <cell r="S29" t="str">
            <v>Sucre</v>
          </cell>
        </row>
        <row r="30">
          <cell r="S30" t="str">
            <v>Tolima</v>
          </cell>
        </row>
        <row r="31">
          <cell r="S31" t="str">
            <v>Valle del Cauca</v>
          </cell>
        </row>
        <row r="32">
          <cell r="S32" t="str">
            <v>Vaupés</v>
          </cell>
        </row>
        <row r="33">
          <cell r="S33" t="str">
            <v>Vichada</v>
          </cell>
        </row>
      </sheetData>
      <sheetData sheetId="1"/>
      <sheetData sheetId="2"/>
      <sheetData sheetId="3"/>
      <sheetData sheetId="4"/>
      <sheetData sheetId="5"/>
      <sheetData sheetId="6"/>
      <sheetData sheetId="7"/>
      <sheetData sheetId="8"/>
      <sheetData sheetId="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row r="2">
          <cell r="Q2" t="str">
            <v>Enero</v>
          </cell>
          <cell r="S2" t="str">
            <v>Amazonas</v>
          </cell>
        </row>
        <row r="3">
          <cell r="Q3" t="str">
            <v>Febrero</v>
          </cell>
          <cell r="S3" t="str">
            <v>Antioquia</v>
          </cell>
        </row>
        <row r="4">
          <cell r="Q4" t="str">
            <v>Marzo</v>
          </cell>
          <cell r="S4" t="str">
            <v>Arauca</v>
          </cell>
        </row>
        <row r="5">
          <cell r="Q5" t="str">
            <v>Abril</v>
          </cell>
          <cell r="S5" t="str">
            <v>Atlántico</v>
          </cell>
        </row>
        <row r="6">
          <cell r="Q6" t="str">
            <v>Mayo</v>
          </cell>
          <cell r="S6" t="str">
            <v>Bolívar</v>
          </cell>
        </row>
        <row r="7">
          <cell r="Q7" t="str">
            <v>Junio</v>
          </cell>
          <cell r="S7" t="str">
            <v>Boyacá</v>
          </cell>
        </row>
        <row r="8">
          <cell r="Q8" t="str">
            <v>Julio</v>
          </cell>
          <cell r="S8" t="str">
            <v>Caldas</v>
          </cell>
        </row>
        <row r="9">
          <cell r="Q9" t="str">
            <v>Agosto</v>
          </cell>
          <cell r="S9" t="str">
            <v>Caquetá</v>
          </cell>
        </row>
        <row r="10">
          <cell r="Q10" t="str">
            <v>Septiembre</v>
          </cell>
          <cell r="S10" t="str">
            <v>Casanare</v>
          </cell>
        </row>
        <row r="11">
          <cell r="Q11" t="str">
            <v>Octubre</v>
          </cell>
          <cell r="S11" t="str">
            <v>Cauca</v>
          </cell>
        </row>
        <row r="12">
          <cell r="Q12" t="str">
            <v>Noviembre</v>
          </cell>
          <cell r="S12" t="str">
            <v>Cesar</v>
          </cell>
        </row>
        <row r="13">
          <cell r="Q13" t="str">
            <v>Diciembre</v>
          </cell>
          <cell r="S13" t="str">
            <v>Chocó</v>
          </cell>
        </row>
        <row r="14">
          <cell r="S14" t="str">
            <v>Córdoba</v>
          </cell>
        </row>
        <row r="15">
          <cell r="S15" t="str">
            <v>Cundinamarca</v>
          </cell>
        </row>
        <row r="16">
          <cell r="S16" t="str">
            <v>Guainía</v>
          </cell>
        </row>
        <row r="17">
          <cell r="S17" t="str">
            <v>Guaviare</v>
          </cell>
        </row>
        <row r="18">
          <cell r="S18" t="str">
            <v>Huila</v>
          </cell>
        </row>
        <row r="19">
          <cell r="S19" t="str">
            <v>La Guajira</v>
          </cell>
        </row>
        <row r="20">
          <cell r="S20" t="str">
            <v>Magdalena</v>
          </cell>
        </row>
        <row r="21">
          <cell r="S21" t="str">
            <v>Meta</v>
          </cell>
        </row>
        <row r="22">
          <cell r="S22" t="str">
            <v>Nariño</v>
          </cell>
        </row>
        <row r="23">
          <cell r="S23" t="str">
            <v>Norte de Santander</v>
          </cell>
        </row>
        <row r="24">
          <cell r="S24" t="str">
            <v>Putumayo</v>
          </cell>
        </row>
        <row r="25">
          <cell r="S25" t="str">
            <v>Quindío</v>
          </cell>
        </row>
        <row r="26">
          <cell r="S26" t="str">
            <v>Risaralda</v>
          </cell>
        </row>
        <row r="27">
          <cell r="S27" t="str">
            <v>San Andrés y Providencia</v>
          </cell>
        </row>
        <row r="28">
          <cell r="S28" t="str">
            <v>Santander</v>
          </cell>
        </row>
        <row r="29">
          <cell r="S29" t="str">
            <v>Sucre</v>
          </cell>
        </row>
        <row r="30">
          <cell r="S30" t="str">
            <v>Tolima</v>
          </cell>
        </row>
        <row r="31">
          <cell r="S31" t="str">
            <v>Valle del Cauca</v>
          </cell>
        </row>
        <row r="32">
          <cell r="S32" t="str">
            <v>Vaupés</v>
          </cell>
        </row>
        <row r="33">
          <cell r="S33" t="str">
            <v>Vichada</v>
          </cell>
        </row>
      </sheetData>
      <sheetData sheetId="1"/>
      <sheetData sheetId="2"/>
      <sheetData sheetId="3"/>
      <sheetData sheetId="4"/>
      <sheetData sheetId="5"/>
      <sheetData sheetId="6"/>
      <sheetData sheetId="7"/>
      <sheetData sheetId="8"/>
      <sheetData sheetId="9"/>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DATOS"/>
      <sheetName val="Circuitos"/>
      <sheetName val="tramo 1"/>
      <sheetName val="Hoja1"/>
      <sheetName val="Informacion"/>
      <sheetName val="APU_GRUPO_G-Bas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F48" t="str">
            <v/>
          </cell>
          <cell r="G48" t="str">
            <v/>
          </cell>
          <cell r="J48" t="str">
            <v/>
          </cell>
          <cell r="L48" t="str">
            <v/>
          </cell>
          <cell r="M48" t="str">
            <v/>
          </cell>
          <cell r="N48" t="str">
            <v/>
          </cell>
          <cell r="O48" t="str">
            <v/>
          </cell>
          <cell r="P48" t="str">
            <v/>
          </cell>
          <cell r="S48" t="str">
            <v/>
          </cell>
          <cell r="U48" t="str">
            <v/>
          </cell>
          <cell r="X48">
            <v>0</v>
          </cell>
          <cell r="Y48" t="str">
            <v/>
          </cell>
          <cell r="AA48">
            <v>0</v>
          </cell>
          <cell r="AB48" t="str">
            <v/>
          </cell>
          <cell r="AC48" t="str">
            <v/>
          </cell>
          <cell r="AD48" t="str">
            <v/>
          </cell>
          <cell r="AE48" t="str">
            <v/>
          </cell>
          <cell r="AF48" t="str">
            <v/>
          </cell>
          <cell r="AG48" t="str">
            <v/>
          </cell>
          <cell r="AH48" t="str">
            <v/>
          </cell>
          <cell r="AI48" t="str">
            <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Resultados"/>
      <sheetName val="REVISIONES"/>
      <sheetName val="deuda"/>
      <sheetName val="INSUMOS"/>
      <sheetName val="Insum"/>
      <sheetName val="otro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INSUMOS"/>
      <sheetName val="CostosAdmin"/>
      <sheetName val="F.Prestacional J"/>
      <sheetName val="F.Prestacional"/>
      <sheetName val="INSUM CLASIF"/>
      <sheetName val="CRONOGRAMA"/>
      <sheetName val="CRONOGRAMA CAP"/>
      <sheetName val="RENDIMIENTOS"/>
      <sheetName val="FORMATOS"/>
      <sheetName val="Datos1"/>
      <sheetName val="PROGRAMACIÓN"/>
      <sheetName val="MATERIALES"/>
      <sheetName val="MATRIZ DE PRECIOS"/>
      <sheetName val="PRESUPUESTO OK"/>
      <sheetName val="CONCRETO 3500PASI"/>
      <sheetName val="CONCRETO 3000PSI"/>
      <sheetName val="MORTERO 1-3"/>
      <sheetName val="1.1"/>
      <sheetName val="1.2"/>
      <sheetName val="1.3"/>
      <sheetName val="2.1"/>
      <sheetName val="2.2"/>
      <sheetName val="2.3"/>
      <sheetName val="2.4"/>
      <sheetName val="2.5"/>
      <sheetName val="2.6"/>
      <sheetName val="2.7"/>
      <sheetName val="2.8"/>
      <sheetName val="3.1"/>
      <sheetName val="3.2"/>
      <sheetName val="3.3"/>
      <sheetName val="3.4"/>
      <sheetName val="3.5"/>
      <sheetName val="3.6"/>
      <sheetName val="3.7"/>
      <sheetName val="4.1"/>
      <sheetName val="4.2"/>
      <sheetName val="4,2"/>
      <sheetName val="4,3"/>
      <sheetName val="4,4"/>
      <sheetName val="4,5"/>
      <sheetName val="4,6"/>
      <sheetName val="4,8"/>
      <sheetName val="4.10"/>
      <sheetName val="4,10"/>
      <sheetName val="4,11"/>
      <sheetName val="5,1"/>
      <sheetName val="5,2"/>
      <sheetName val="5,4"/>
      <sheetName val="5,6"/>
      <sheetName val="5,7"/>
      <sheetName val="5,8"/>
      <sheetName val="5,9"/>
      <sheetName val="5,10"/>
      <sheetName val="5,12"/>
      <sheetName val="5,13"/>
      <sheetName val="5,14"/>
      <sheetName val="5.4"/>
      <sheetName val="6,2"/>
      <sheetName val="6,3"/>
      <sheetName val="6,4"/>
      <sheetName val="6,5"/>
      <sheetName val="6,6"/>
      <sheetName val="6,7"/>
      <sheetName val="6,8"/>
      <sheetName val="6,9"/>
      <sheetName val="7,2"/>
      <sheetName val="7,3"/>
      <sheetName val="7,4"/>
      <sheetName val="8,2"/>
      <sheetName val="8,3"/>
      <sheetName val="8,4"/>
      <sheetName val="8,5"/>
      <sheetName val="9,2"/>
      <sheetName val="10,2"/>
      <sheetName val="11,1"/>
      <sheetName val="12,2"/>
      <sheetName val="12,3"/>
      <sheetName val="12,4"/>
      <sheetName val="13,1"/>
      <sheetName val="13,2"/>
      <sheetName val="14,2"/>
      <sheetName val="14,4"/>
      <sheetName val="14,5"/>
      <sheetName val="14,6"/>
      <sheetName val="15,3"/>
      <sheetName val="15,4"/>
      <sheetName val="15,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1">
          <cell r="G11" t="str">
            <v>ACEROS</v>
          </cell>
        </row>
        <row r="12">
          <cell r="G12" t="str">
            <v xml:space="preserve">KILO ALAMBRE NEGRO </v>
          </cell>
        </row>
        <row r="13">
          <cell r="G13" t="str">
            <v xml:space="preserve">TAPA ARO TIPO LIVIANO XA POZO DE INSPECCION </v>
          </cell>
        </row>
        <row r="14">
          <cell r="G14" t="str">
            <v xml:space="preserve">TAPA ARO TIPO PESADO XA POZO DE INSPECCION </v>
          </cell>
        </row>
        <row r="15">
          <cell r="G15" t="str">
            <v>ACERO CORRUGADO</v>
          </cell>
        </row>
        <row r="16">
          <cell r="G16" t="str">
            <v>ACERO LISO</v>
          </cell>
        </row>
        <row r="17">
          <cell r="G17" t="str">
            <v xml:space="preserve">PUNTILLAS </v>
          </cell>
        </row>
        <row r="18">
          <cell r="G18" t="str">
            <v>MALLA ELECTROSOLDADA DE 3mm cada 15 cm (18m*2.35m)</v>
          </cell>
        </row>
        <row r="19">
          <cell r="G19" t="str">
            <v>MALLA ELECTROSOLDADA DE 4mm cada 15 cm (6m*2.35m) (P=20.435KG)</v>
          </cell>
        </row>
        <row r="20">
          <cell r="G20" t="str">
            <v>MALLA ELECTROSOLDADA DE 5mm cada 15 cm (6m*2.35m) (P=30.65 KG)</v>
          </cell>
        </row>
        <row r="21">
          <cell r="G21" t="str">
            <v>BLOQUES, LADRILLOS Y ADOQUINES</v>
          </cell>
        </row>
        <row r="22">
          <cell r="G22" t="str">
            <v>ADOQUIN EN TRIANGULO 10*20*4CM</v>
          </cell>
        </row>
        <row r="23">
          <cell r="G23" t="str">
            <v>ADOQUIN EN I e=3cm</v>
          </cell>
        </row>
        <row r="24">
          <cell r="G24" t="str">
            <v>BLOQUE H 10 ROJO</v>
          </cell>
        </row>
        <row r="25">
          <cell r="G25" t="str">
            <v>BLOQUE H 12 ROJO</v>
          </cell>
        </row>
        <row r="26">
          <cell r="G26" t="str">
            <v>BLOQUE H 15 ROJO</v>
          </cell>
        </row>
        <row r="27">
          <cell r="G27" t="str">
            <v>LADRILLO A LA VISTA  FACHALETA</v>
          </cell>
        </row>
        <row r="28">
          <cell r="G28" t="str">
            <v>LADRILLO A LA VISTA  T1</v>
          </cell>
        </row>
        <row r="29">
          <cell r="G29" t="str">
            <v>LADRILLO TOLETE COMUN</v>
          </cell>
        </row>
        <row r="30">
          <cell r="G30" t="str">
            <v>AGREGADOS</v>
          </cell>
        </row>
        <row r="31">
          <cell r="G31" t="str">
            <v>AGUA</v>
          </cell>
        </row>
        <row r="32">
          <cell r="G32" t="str">
            <v>ARENA DE RIO</v>
          </cell>
        </row>
        <row r="33">
          <cell r="G33" t="str">
            <v xml:space="preserve">Casetón Ecológico </v>
          </cell>
        </row>
        <row r="34">
          <cell r="G34" t="str">
            <v>Malla electrosoldada M- 024</v>
          </cell>
        </row>
        <row r="35">
          <cell r="G35" t="str">
            <v>Alambre  negro N°. 18</v>
          </cell>
        </row>
        <row r="36">
          <cell r="G36" t="str">
            <v xml:space="preserve">Formaleta columnas </v>
          </cell>
        </row>
        <row r="37">
          <cell r="G37" t="str">
            <v>Formaleta losa E = 10 cm</v>
          </cell>
        </row>
        <row r="38">
          <cell r="G38" t="str">
            <v>Formaleta losa E = 40 cm</v>
          </cell>
        </row>
        <row r="39">
          <cell r="G39" t="str">
            <v>Formaleta losa E = 30 - 25</v>
          </cell>
        </row>
        <row r="40">
          <cell r="G40" t="str">
            <v xml:space="preserve">Formaleta placa maciza </v>
          </cell>
        </row>
        <row r="41">
          <cell r="G41" t="str">
            <v>Formaleta</v>
          </cell>
        </row>
        <row r="42">
          <cell r="G42" t="str">
            <v xml:space="preserve">Formaleta </v>
          </cell>
        </row>
        <row r="43">
          <cell r="G43" t="str">
            <v xml:space="preserve">Formaleta dintel </v>
          </cell>
        </row>
        <row r="44">
          <cell r="G44" t="str">
            <v xml:space="preserve">Formaleta </v>
          </cell>
        </row>
        <row r="45">
          <cell r="G45" t="str">
            <v>Certificado RETIE</v>
          </cell>
        </row>
        <row r="46">
          <cell r="G46" t="str">
            <v xml:space="preserve">INSTALACION ELECTRICA </v>
          </cell>
        </row>
        <row r="47">
          <cell r="G47" t="str">
            <v>Ducteria</v>
          </cell>
        </row>
        <row r="48">
          <cell r="G48" t="str">
            <v xml:space="preserve">Ducteria subacometida eléctrica </v>
          </cell>
        </row>
        <row r="49">
          <cell r="G49" t="str">
            <v xml:space="preserve">Cableado </v>
          </cell>
        </row>
        <row r="50">
          <cell r="G50" t="str">
            <v xml:space="preserve">Cableado subacometida eléctrica </v>
          </cell>
        </row>
        <row r="51">
          <cell r="G51" t="str">
            <v xml:space="preserve">Cinta </v>
          </cell>
        </row>
        <row r="52">
          <cell r="G52" t="str">
            <v xml:space="preserve">Cinta subacometida electrica </v>
          </cell>
        </row>
        <row r="53">
          <cell r="G53" t="str">
            <v>Accesoris eléctricos salida normal</v>
          </cell>
        </row>
        <row r="54">
          <cell r="G54" t="str">
            <v xml:space="preserve">Accesoris eléctricos salida tomacorriente doble </v>
          </cell>
        </row>
        <row r="55">
          <cell r="G55" t="str">
            <v xml:space="preserve">Tablero monofásico 8 puestos </v>
          </cell>
        </row>
        <row r="56">
          <cell r="G56" t="str">
            <v>Protección 1x15A</v>
          </cell>
        </row>
        <row r="57">
          <cell r="G57" t="str">
            <v>Lampara 2x48</v>
          </cell>
        </row>
        <row r="58">
          <cell r="G58" t="str">
            <v xml:space="preserve">Materiales varios </v>
          </cell>
        </row>
        <row r="59">
          <cell r="G59" t="str">
            <v xml:space="preserve">Tablero general de 18 circuitos </v>
          </cell>
        </row>
        <row r="60">
          <cell r="G60" t="str">
            <v xml:space="preserve">Refractor alogeno de 55w </v>
          </cell>
        </row>
        <row r="61">
          <cell r="G61" t="str">
            <v>Bombillo flourecente ahorrador de energía x 45 WATT</v>
          </cell>
        </row>
        <row r="62">
          <cell r="G62" t="str">
            <v xml:space="preserve">Lampara economica para bombillo ahorrador </v>
          </cell>
        </row>
        <row r="63">
          <cell r="G63" t="str">
            <v>tramites legalización ESSA</v>
          </cell>
        </row>
        <row r="64">
          <cell r="G64" t="str">
            <v xml:space="preserve">INSTALACIONES HIDROSANITARIAS </v>
          </cell>
        </row>
        <row r="65">
          <cell r="G65" t="str">
            <v>Accesorios, limpiador y soldadura Ф = 1.5"</v>
          </cell>
        </row>
        <row r="66">
          <cell r="G66" t="str">
            <v>Accesorios, limpiador y soldadura Ф = 2"</v>
          </cell>
        </row>
        <row r="67">
          <cell r="G67" t="str">
            <v>Accesorios, limpiador y soldadura Ф = 4"</v>
          </cell>
        </row>
        <row r="68">
          <cell r="G68" t="str">
            <v>Accesorios, limpiador y soldadura Ф = 3/4" RDE 11</v>
          </cell>
        </row>
        <row r="69">
          <cell r="G69" t="str">
            <v>Accesorios, limpiador y soldadura punto hidráulico PVC Ф = 1/2"</v>
          </cell>
        </row>
        <row r="70">
          <cell r="G70" t="str">
            <v>Tuberia PVC sanitaria Ф = 2"</v>
          </cell>
        </row>
        <row r="71">
          <cell r="G71" t="str">
            <v>Tuberia PVC sanitaria Ф = 4"</v>
          </cell>
        </row>
        <row r="72">
          <cell r="G72" t="str">
            <v xml:space="preserve">Tuberia PVC 1/2" RDE 9 (presión) </v>
          </cell>
        </row>
        <row r="73">
          <cell r="G73" t="str">
            <v>Tuberia PVC 3/4" RDE 11</v>
          </cell>
        </row>
        <row r="74">
          <cell r="G74" t="str">
            <v xml:space="preserve">Materiales conexión domiciliaria </v>
          </cell>
        </row>
        <row r="75">
          <cell r="G75" t="str">
            <v>Accesorios, limpiador y soldadura punto sanitario  Ф = 2"</v>
          </cell>
        </row>
        <row r="76">
          <cell r="G76" t="str">
            <v>Accesorios, limpiador y soldadura punto sanitario Ф = 4"</v>
          </cell>
        </row>
        <row r="77">
          <cell r="G77" t="str">
            <v xml:space="preserve">Materiales conexión pozos </v>
          </cell>
        </row>
        <row r="78">
          <cell r="G78" t="str">
            <v>Registro o contador de agua para servicio domiciliario</v>
          </cell>
        </row>
        <row r="79">
          <cell r="G79" t="str">
            <v>Tubería PVC 1"</v>
          </cell>
        </row>
        <row r="80">
          <cell r="G80" t="str">
            <v>Tubería PVC 1.5"</v>
          </cell>
        </row>
        <row r="81">
          <cell r="G81" t="str">
            <v>Accesorios, limpeador y soldadura Ф = 1"</v>
          </cell>
        </row>
        <row r="82">
          <cell r="G82" t="str">
            <v>Tubería PVC sanitria Ф 6"</v>
          </cell>
        </row>
        <row r="83">
          <cell r="G83" t="str">
            <v xml:space="preserve">Cemento gris </v>
          </cell>
        </row>
        <row r="84">
          <cell r="G84" t="str">
            <v xml:space="preserve">Cemento blanco </v>
          </cell>
        </row>
        <row r="85">
          <cell r="G85" t="str">
            <v xml:space="preserve">Consumo en obra </v>
          </cell>
        </row>
        <row r="86">
          <cell r="G86" t="str">
            <v xml:space="preserve">Arena </v>
          </cell>
        </row>
        <row r="87">
          <cell r="G87" t="str">
            <v xml:space="preserve">Triturado </v>
          </cell>
        </row>
        <row r="88">
          <cell r="G88" t="str">
            <v>Lija de agua N°. 100</v>
          </cell>
        </row>
        <row r="89">
          <cell r="G89" t="str">
            <v xml:space="preserve">Mortero 1:3 normal </v>
          </cell>
        </row>
        <row r="90">
          <cell r="G90" t="str">
            <v>Acero de refuerzo PDR 60</v>
          </cell>
        </row>
        <row r="91">
          <cell r="G91" t="str">
            <v>Hierro A-37 D = 3/8"</v>
          </cell>
        </row>
        <row r="92">
          <cell r="G92" t="str">
            <v>Concreto simple fc = 210 Kg/cm2</v>
          </cell>
        </row>
        <row r="93">
          <cell r="G93" t="str">
            <v>Concreto simple fc = 245Kg/cm2</v>
          </cell>
        </row>
        <row r="94">
          <cell r="G94" t="str">
            <v>Concreto simple fc = 175 Kg/cm2</v>
          </cell>
        </row>
        <row r="95">
          <cell r="G95" t="str">
            <v xml:space="preserve">Puntilla </v>
          </cell>
        </row>
        <row r="96">
          <cell r="G96" t="str">
            <v xml:space="preserve">Piedra rajón </v>
          </cell>
        </row>
        <row r="97">
          <cell r="G97" t="str">
            <v>DESPERDICIO (4%)</v>
          </cell>
        </row>
        <row r="98">
          <cell r="G98" t="str">
            <v xml:space="preserve">CARPINTERIA METALICA </v>
          </cell>
        </row>
        <row r="99">
          <cell r="G99" t="str">
            <v>Subcontrato puerta en lamina Cal. 20 (Inc marco en lamina cal. 20 y transporte a la obra  )</v>
          </cell>
        </row>
        <row r="100">
          <cell r="G100" t="str">
            <v xml:space="preserve">Mortero para embone </v>
          </cell>
        </row>
        <row r="101">
          <cell r="G101" t="str">
            <v>Ventana en lamina Cal. 20 (Inc transporte a la obra )</v>
          </cell>
        </row>
        <row r="102">
          <cell r="G102" t="str">
            <v>Subcontrato reja en varilla cuadrada en 1/2 (Inc instalacion)</v>
          </cell>
        </row>
        <row r="103">
          <cell r="G103" t="str">
            <v>Marco metálico lámina cal. 20 0.6x2.10 mts</v>
          </cell>
        </row>
        <row r="104">
          <cell r="G104" t="str">
            <v xml:space="preserve">Pasamanos en tubo galbanizado D = 11/2" </v>
          </cell>
        </row>
        <row r="105">
          <cell r="G105" t="str">
            <v xml:space="preserve">Soldadura </v>
          </cell>
        </row>
        <row r="106">
          <cell r="G106" t="str">
            <v xml:space="preserve">CERRADURA </v>
          </cell>
        </row>
        <row r="107">
          <cell r="G107" t="str">
            <v xml:space="preserve">Cerradura </v>
          </cell>
        </row>
        <row r="108">
          <cell r="G108" t="str">
            <v xml:space="preserve">Cerradura baño </v>
          </cell>
        </row>
        <row r="109">
          <cell r="G109" t="str">
            <v xml:space="preserve">PINTURA </v>
          </cell>
        </row>
        <row r="110">
          <cell r="G110" t="str">
            <v>Vinilo tipo 1 (viniltex)</v>
          </cell>
        </row>
        <row r="111">
          <cell r="G111" t="str">
            <v>Vinilo tipo 2 (intervinilo)</v>
          </cell>
        </row>
        <row r="112">
          <cell r="G112" t="str">
            <v xml:space="preserve">Estuco </v>
          </cell>
        </row>
        <row r="113">
          <cell r="G113" t="str">
            <v xml:space="preserve">Esmalte domestico </v>
          </cell>
        </row>
        <row r="114">
          <cell r="G114" t="str">
            <v>Anticorrosivo 505</v>
          </cell>
        </row>
        <row r="115">
          <cell r="G115" t="str">
            <v>Thinner</v>
          </cell>
        </row>
        <row r="116">
          <cell r="G116" t="str">
            <v xml:space="preserve">APARATOS SANITARIOS </v>
          </cell>
        </row>
        <row r="117">
          <cell r="G117" t="str">
            <v>sanitario acuacer sunset color esp</v>
          </cell>
        </row>
        <row r="118">
          <cell r="G118" t="str">
            <v xml:space="preserve">lavamanos acuacer 732 sunset color </v>
          </cell>
        </row>
        <row r="119">
          <cell r="G119" t="str">
            <v xml:space="preserve">orinal santa fe </v>
          </cell>
        </row>
        <row r="120">
          <cell r="G120" t="str">
            <v xml:space="preserve">llave terminal 1/2" cromada </v>
          </cell>
        </row>
        <row r="121">
          <cell r="G121" t="str">
            <v xml:space="preserve">accesorios de fijacion sanitaria </v>
          </cell>
        </row>
        <row r="122">
          <cell r="G122" t="str">
            <v xml:space="preserve">accesorios de fijacion lavamanos </v>
          </cell>
        </row>
        <row r="123">
          <cell r="G123" t="str">
            <v xml:space="preserve">accesorios hidraulicos sanitarios </v>
          </cell>
        </row>
        <row r="124">
          <cell r="G124" t="str">
            <v xml:space="preserve">accesorios hidraulicos lavamanos </v>
          </cell>
        </row>
        <row r="125">
          <cell r="G125" t="str">
            <v xml:space="preserve">accesorios hidraulicos llave terminal </v>
          </cell>
        </row>
        <row r="126">
          <cell r="G126" t="str">
            <v xml:space="preserve">accesorios hidraulicos tanque plastico 500 litros </v>
          </cell>
        </row>
        <row r="127">
          <cell r="G127" t="str">
            <v xml:space="preserve">accesorios hidraulicos tanque plastico 1000 litros </v>
          </cell>
        </row>
        <row r="128">
          <cell r="G128" t="str">
            <v xml:space="preserve">grifera </v>
          </cell>
        </row>
        <row r="129">
          <cell r="G129" t="str">
            <v>Tanque plastico 500 LTS C/T,C/CONX, grif 80640</v>
          </cell>
        </row>
        <row r="130">
          <cell r="G130" t="str">
            <v>Tanque plastico 1000 LTS C/T, CONX, grif 80640</v>
          </cell>
        </row>
        <row r="131">
          <cell r="G131" t="str">
            <v xml:space="preserve">juego de incrustaciones de 5 piezas acrilico cristal o humo </v>
          </cell>
        </row>
        <row r="132">
          <cell r="G132" t="str">
            <v xml:space="preserve">duchas sencillas picis </v>
          </cell>
        </row>
        <row r="133">
          <cell r="G133" t="str">
            <v xml:space="preserve">cubiculo metalico para baño </v>
          </cell>
        </row>
        <row r="134">
          <cell r="G134" t="str">
            <v xml:space="preserve">VARIOS - AMOBLAMIENTO </v>
          </cell>
        </row>
        <row r="135">
          <cell r="G135" t="str">
            <v xml:space="preserve">espejos 3 mm (biselado a los lados) subcontrato </v>
          </cell>
        </row>
        <row r="136">
          <cell r="G136" t="str">
            <v xml:space="preserve">vidrios 7mm y accesorios </v>
          </cell>
        </row>
        <row r="137">
          <cell r="G137" t="str">
            <v xml:space="preserve">masilla y silicona </v>
          </cell>
        </row>
        <row r="139">
          <cell r="G139" t="str">
            <v xml:space="preserve">MANPOSTERIA </v>
          </cell>
        </row>
        <row r="140">
          <cell r="G140" t="str">
            <v>Ladrillo H- 10</v>
          </cell>
        </row>
        <row r="141">
          <cell r="G141" t="str">
            <v xml:space="preserve">Ladrilo Holiman multiperforado </v>
          </cell>
        </row>
        <row r="142">
          <cell r="G142" t="str">
            <v xml:space="preserve">Ladrillo temosa </v>
          </cell>
        </row>
        <row r="143">
          <cell r="G143" t="str">
            <v>sika 1</v>
          </cell>
        </row>
        <row r="144">
          <cell r="G144" t="str">
            <v xml:space="preserve">Cerámica para piso trafico 5 </v>
          </cell>
        </row>
        <row r="145">
          <cell r="G145" t="str">
            <v xml:space="preserve">Cerámica 20x20 Monocolor </v>
          </cell>
        </row>
        <row r="146">
          <cell r="G146" t="str">
            <v>Puerto entamborado triplex Ocume 4mm 0,46x2,10 (con cerradura)</v>
          </cell>
        </row>
        <row r="147">
          <cell r="G147" t="str">
            <v>CAL HIDRATADA BOLSA*10KL</v>
          </cell>
        </row>
        <row r="148">
          <cell r="G148" t="str">
            <v xml:space="preserve">CEMENTO </v>
          </cell>
        </row>
        <row r="149">
          <cell r="G149" t="str">
            <v>CORDON DE RESPALDO DE 1/4 6mm (Rollo de 1700m)</v>
          </cell>
        </row>
        <row r="150">
          <cell r="G150" t="str">
            <v>CURADOR DE CONCRETO DE TOXEMENT * 200KG</v>
          </cell>
        </row>
        <row r="151">
          <cell r="G151" t="str">
            <v>IMPRESIÓN DE PLANO ALTIMETRICO Y PLANIMETRICO</v>
          </cell>
        </row>
        <row r="152">
          <cell r="G152" t="str">
            <v>SELLADOR VULKEM 45 SSL * 5GAL</v>
          </cell>
        </row>
        <row r="153">
          <cell r="G153" t="str">
            <v>SIKA - LATE IMPERMEABILIZANTE PARA CONCRETO * 1 GALON</v>
          </cell>
        </row>
        <row r="154">
          <cell r="G154" t="str">
            <v>SIKA SET - L ACELERANTE PARA CONCRETO * 1 GALON</v>
          </cell>
        </row>
        <row r="155">
          <cell r="G155" t="str">
            <v>SUB BASE</v>
          </cell>
        </row>
        <row r="156">
          <cell r="G156" t="str">
            <v>TRITURADO</v>
          </cell>
        </row>
        <row r="157">
          <cell r="G157" t="str">
            <v>PIEDRA RAJON</v>
          </cell>
        </row>
        <row r="158">
          <cell r="G158" t="str">
            <v>MORTEROS</v>
          </cell>
        </row>
        <row r="159">
          <cell r="G159" t="str">
            <v>MORTERO 1:3</v>
          </cell>
        </row>
        <row r="160">
          <cell r="G160" t="str">
            <v>MORTERO 1:3 IMPERBEABILIZADO</v>
          </cell>
        </row>
        <row r="161">
          <cell r="G161" t="str">
            <v>MORTERO 1:4</v>
          </cell>
        </row>
        <row r="162">
          <cell r="G162" t="str">
            <v>MORTERO 1:4 IMPERMEABILIZADO</v>
          </cell>
        </row>
        <row r="163">
          <cell r="G163" t="str">
            <v>MORTERO 1:5</v>
          </cell>
        </row>
        <row r="164">
          <cell r="G164" t="str">
            <v>MORTERO 1:5 IMPERMEABILIZADO</v>
          </cell>
        </row>
        <row r="165">
          <cell r="G165" t="str">
            <v>CONCRETOS</v>
          </cell>
        </row>
        <row r="166">
          <cell r="G166" t="str">
            <v>CONCRETO CLASE F</v>
          </cell>
        </row>
        <row r="167">
          <cell r="G167" t="str">
            <v>CONCRETO 2500PSI</v>
          </cell>
        </row>
        <row r="168">
          <cell r="G168" t="str">
            <v>CONCRETO 3000PSI</v>
          </cell>
        </row>
        <row r="169">
          <cell r="G169" t="str">
            <v>CONCRETO 3500PSI</v>
          </cell>
        </row>
        <row r="170">
          <cell r="G170" t="str">
            <v>CONCRETO 4000PSI</v>
          </cell>
        </row>
        <row r="171">
          <cell r="G171" t="str">
            <v>CONCRETO 5000PSI</v>
          </cell>
        </row>
        <row r="172">
          <cell r="G172" t="str">
            <v>ENCHAPES</v>
          </cell>
        </row>
        <row r="173">
          <cell r="G173" t="str">
            <v>BOLSA PEGACOR PEGAMASTER PARA ENCHAPE * 25K</v>
          </cell>
        </row>
        <row r="174">
          <cell r="G174" t="str">
            <v>BOQUILLA PEGAMASTER*2K</v>
          </cell>
        </row>
        <row r="175">
          <cell r="G175" t="str">
            <v>ENCHAPE ALFA PARA MURO BAÑO 20*20</v>
          </cell>
        </row>
        <row r="176">
          <cell r="G176" t="str">
            <v>ENCHAPE ALFA PARA MURO COCINA 20*20</v>
          </cell>
        </row>
        <row r="177">
          <cell r="G177" t="str">
            <v>ENCHAPE ALFA PARA PISO BAÑO NEVADA 20*20</v>
          </cell>
        </row>
        <row r="178">
          <cell r="G178" t="str">
            <v>ENCHAPE ALFA PARA PISO COCINA 45*45</v>
          </cell>
        </row>
        <row r="179">
          <cell r="G179" t="str">
            <v>TABLETA GRES ARBOLEDA 25*25CM (Casablanca)</v>
          </cell>
        </row>
        <row r="180">
          <cell r="G180" t="str">
            <v xml:space="preserve">ACUEDUCTO (PRESION) </v>
          </cell>
        </row>
        <row r="181">
          <cell r="G181" t="str">
            <v>ADAPTADOR HEMBRA DE PRESION DE 1 1/2"</v>
          </cell>
        </row>
        <row r="182">
          <cell r="G182" t="str">
            <v>ADAPTADOR HEMBRA DE PRESION DE 1 1/4"</v>
          </cell>
        </row>
        <row r="183">
          <cell r="G183" t="str">
            <v>ADAPTADOR HEMBRA DE PRESION DE 1"</v>
          </cell>
        </row>
        <row r="184">
          <cell r="G184" t="str">
            <v>ADAPTADOR HEMBRA DE PRESION DE 1/2"</v>
          </cell>
        </row>
        <row r="185">
          <cell r="G185" t="str">
            <v>ADAPTADOR HEMBRA DE PRESION DE 2 1/2"</v>
          </cell>
        </row>
        <row r="186">
          <cell r="G186" t="str">
            <v>ADAPTADOR HEMBRA DE PRESION DE 2"</v>
          </cell>
        </row>
        <row r="187">
          <cell r="G187" t="str">
            <v>ADAPTADOR HEMBRA DE PRESION DE 3"</v>
          </cell>
        </row>
        <row r="188">
          <cell r="G188" t="str">
            <v>ADAPTADOR HEMBRA DE PRESION DE 3/4"</v>
          </cell>
        </row>
        <row r="189">
          <cell r="G189" t="str">
            <v>ADAPTADOR MACHO DE PRESION DE 1 1/2"</v>
          </cell>
        </row>
        <row r="190">
          <cell r="G190" t="str">
            <v>ADAPTADOR MACHO DE PRESION DE 1 1/4"</v>
          </cell>
        </row>
        <row r="191">
          <cell r="G191" t="str">
            <v>ADAPTADOR MACHO DE PRESION DE 1"</v>
          </cell>
        </row>
        <row r="192">
          <cell r="G192" t="str">
            <v>ADAPTADOR MACHO DE PRESION DE 1/2"</v>
          </cell>
        </row>
        <row r="193">
          <cell r="G193" t="str">
            <v>ADAPTADOR MACHO DE PRESION DE 2 1/2"</v>
          </cell>
        </row>
        <row r="194">
          <cell r="G194" t="str">
            <v>ADAPTADOR MACHO DE PRESION DE 2"</v>
          </cell>
        </row>
        <row r="195">
          <cell r="G195" t="str">
            <v>ADAPTADOR MACHO DE PRESION DE 3"</v>
          </cell>
        </row>
        <row r="196">
          <cell r="G196" t="str">
            <v>ADAPTADOR MACHO DE PRESION DE 3/4"</v>
          </cell>
        </row>
        <row r="197">
          <cell r="G197" t="str">
            <v>CODO 45° DE PRESION DE 1"</v>
          </cell>
        </row>
        <row r="198">
          <cell r="G198" t="str">
            <v>CODO 45° DE PRESION DE 1/2"</v>
          </cell>
        </row>
        <row r="199">
          <cell r="G199" t="str">
            <v>CODO 90° DE PRESION DE 1"</v>
          </cell>
        </row>
        <row r="200">
          <cell r="G200" t="str">
            <v>CODO 90° DE PRESION DE 1/2"</v>
          </cell>
        </row>
        <row r="201">
          <cell r="G201" t="str">
            <v xml:space="preserve">FLOTADOR PLASTICO PARA TANQUE </v>
          </cell>
        </row>
        <row r="202">
          <cell r="G202" t="str">
            <v>LIMPIADOR DE TUBERIA  * 1/32 de Gal</v>
          </cell>
        </row>
        <row r="203">
          <cell r="G203" t="str">
            <v>PEGANTE DE TUBERIA * 1/32 de Gal</v>
          </cell>
        </row>
        <row r="204">
          <cell r="G204" t="str">
            <v>TANQUE PLASTICO CAPA SENCILLA *1000 LT</v>
          </cell>
        </row>
        <row r="205">
          <cell r="G205" t="str">
            <v>TANQUE PLASTICO DOBLE CAPA *1000 LT</v>
          </cell>
        </row>
        <row r="206">
          <cell r="G206" t="str">
            <v>TANQUE PLASTICO DOBLE CAPA *1000 LT</v>
          </cell>
        </row>
        <row r="207">
          <cell r="G207" t="str">
            <v>TANQUE PLASTICO CAPA SENCILLA *500 LT</v>
          </cell>
        </row>
        <row r="208">
          <cell r="G208" t="str">
            <v>TANQUE PLASTICO DOBLE CAPA *500 LT</v>
          </cell>
        </row>
        <row r="209">
          <cell r="G209" t="str">
            <v>TANQUE PLASTICO DOBLE CAPA *500 LT</v>
          </cell>
        </row>
        <row r="210">
          <cell r="G210" t="str">
            <v xml:space="preserve">Material seleccionado </v>
          </cell>
        </row>
        <row r="211">
          <cell r="G211" t="str">
            <v>TANQUE ANAEROBICO C/FALSO FONDO 1000LT</v>
          </cell>
        </row>
        <row r="212">
          <cell r="G212" t="str">
            <v>TANQUE SEPTICO DE 1000 LTS C/TAPA</v>
          </cell>
        </row>
        <row r="213">
          <cell r="G213" t="str">
            <v>GEOTEXTIL 1600S</v>
          </cell>
        </row>
        <row r="214">
          <cell r="G214" t="str">
            <v>Gravilla de 2-5 Cm</v>
          </cell>
        </row>
        <row r="216">
          <cell r="G216" t="str">
            <v>TANQUE PLASTICO CAPA SENCILLA *2000 LT</v>
          </cell>
        </row>
        <row r="217">
          <cell r="G217" t="str">
            <v>TANQUE PLASTICO DOBLE CAPA *2000 LT</v>
          </cell>
        </row>
        <row r="218">
          <cell r="G218" t="str">
            <v>TANQUE PLASTICO DOBLE CAPA *2000 LT</v>
          </cell>
        </row>
        <row r="219">
          <cell r="G219" t="str">
            <v>TANQUE PLASTICO DOBLE CAPA *5000 LT</v>
          </cell>
        </row>
        <row r="220">
          <cell r="G220" t="str">
            <v>TANQUE PLASTICO DOBLE CAPA *5000 LT</v>
          </cell>
        </row>
        <row r="221">
          <cell r="G221" t="str">
            <v>TAPON LISO DE PRESION DE 1"</v>
          </cell>
        </row>
        <row r="222">
          <cell r="G222" t="str">
            <v>TAPON LISO DE PRESION DE 1/2"</v>
          </cell>
        </row>
        <row r="223">
          <cell r="G223" t="str">
            <v>TAPON ROSCADO DE PRESION DE 1"</v>
          </cell>
        </row>
        <row r="224">
          <cell r="G224" t="str">
            <v>TAPON ROSCADO DE PRESION DE 1/2"</v>
          </cell>
        </row>
        <row r="225">
          <cell r="G225" t="str">
            <v>TEE PRESION PVC 1/2"</v>
          </cell>
        </row>
        <row r="226">
          <cell r="G226" t="str">
            <v>TUBO DE PRESION RDE 21 - D=1/2" * 6M</v>
          </cell>
        </row>
        <row r="227">
          <cell r="G227" t="str">
            <v>TUBO DE PRESION RDE 21 - D=1 1/2" * 6M</v>
          </cell>
        </row>
        <row r="228">
          <cell r="G228" t="str">
            <v>TUBO DE PRESION RDE 21 - D=1 1/4" * 6M</v>
          </cell>
        </row>
        <row r="229">
          <cell r="G229" t="str">
            <v>TUBO DE PRESION RDE 21 - D=1" * 6M</v>
          </cell>
        </row>
        <row r="230">
          <cell r="G230" t="str">
            <v>TUBO DE PRESION RDE 21 - D=2 1/2" * 6M</v>
          </cell>
        </row>
        <row r="231">
          <cell r="G231" t="str">
            <v>TUBO DE PRESION RDE 21 - D=2" * 6M</v>
          </cell>
        </row>
        <row r="232">
          <cell r="G232" t="str">
            <v>TUBO DE PRESION RDE 21 - D=3" * 6M</v>
          </cell>
        </row>
        <row r="233">
          <cell r="G233" t="str">
            <v>TUBO DE PRESION RDE 21 - D=3/4" * 6M</v>
          </cell>
        </row>
        <row r="234">
          <cell r="G234" t="str">
            <v>UNION DE PRESION DE 1 1/2"</v>
          </cell>
        </row>
        <row r="235">
          <cell r="G235" t="str">
            <v>UNION DE PRESION DE 1 1/4"</v>
          </cell>
        </row>
        <row r="236">
          <cell r="G236" t="str">
            <v>UNION DE PRESION DE 1"</v>
          </cell>
        </row>
        <row r="237">
          <cell r="G237" t="str">
            <v>UNION DE PRESION DE 1/2"</v>
          </cell>
        </row>
        <row r="238">
          <cell r="G238" t="str">
            <v>UNION DE PRESION DE 2 1/2"</v>
          </cell>
        </row>
        <row r="239">
          <cell r="G239" t="str">
            <v>UNION DE PRESION DE 2"</v>
          </cell>
        </row>
        <row r="240">
          <cell r="G240" t="str">
            <v>UNION DE PRESION DE 3"</v>
          </cell>
        </row>
        <row r="241">
          <cell r="G241" t="str">
            <v>UNION DE PRESION DE 3/4"</v>
          </cell>
        </row>
        <row r="242">
          <cell r="G242" t="str">
            <v>VALVULA BOLA DE 1/2"</v>
          </cell>
        </row>
        <row r="243">
          <cell r="G243" t="str">
            <v>VALVULA BOLA DE 1"</v>
          </cell>
        </row>
        <row r="244">
          <cell r="G244" t="str">
            <v>PVC SANITARIOS</v>
          </cell>
        </row>
        <row r="245">
          <cell r="G245" t="str">
            <v>CODO 90° SANITARIO DE 2"</v>
          </cell>
        </row>
        <row r="246">
          <cell r="G246" t="str">
            <v>CODO 90° SANITARIO DE 3"</v>
          </cell>
        </row>
        <row r="247">
          <cell r="G247" t="str">
            <v>CODO 90° SANITARIO DE 4"</v>
          </cell>
        </row>
        <row r="248">
          <cell r="G248" t="str">
            <v>REJILLA PLASTICA DE 3*2 SIFON</v>
          </cell>
        </row>
        <row r="249">
          <cell r="G249" t="str">
            <v>TEE SANITARIA DE 2" SEN</v>
          </cell>
        </row>
        <row r="250">
          <cell r="G250" t="str">
            <v>TEE SANITARIA DE 4" SEN</v>
          </cell>
        </row>
        <row r="251">
          <cell r="G251" t="str">
            <v>TUBERIA SANITARIA DE 2" * 6M</v>
          </cell>
        </row>
        <row r="252">
          <cell r="G252" t="str">
            <v>TUBERIA SANITARIA DE 3" * 6M</v>
          </cell>
        </row>
        <row r="253">
          <cell r="G253" t="str">
            <v>TUBERIA SANITARIA DE 4" * 6M</v>
          </cell>
        </row>
        <row r="254">
          <cell r="G254" t="str">
            <v>TUBERIA SANITARIA DE 6" * 6M</v>
          </cell>
        </row>
        <row r="255">
          <cell r="G255" t="str">
            <v>TUBERIA PVC 1/2 RD 9 * 6M</v>
          </cell>
        </row>
        <row r="256">
          <cell r="G256" t="str">
            <v>TUBERIA PVC 3/4 RD 11 * 6M</v>
          </cell>
        </row>
        <row r="257">
          <cell r="G257" t="str">
            <v>TUBERIA PVC 1 RD 13.5 * 6M</v>
          </cell>
        </row>
        <row r="258">
          <cell r="G258" t="str">
            <v>UNION SANITARIA DE 2"</v>
          </cell>
        </row>
        <row r="259">
          <cell r="G259" t="str">
            <v>UNION SANITARIA DE 3"</v>
          </cell>
        </row>
        <row r="260">
          <cell r="G260" t="str">
            <v>UNION SANITARIA DE 4"</v>
          </cell>
        </row>
        <row r="261">
          <cell r="G261" t="str">
            <v>ELECTRICOS</v>
          </cell>
        </row>
        <row r="262">
          <cell r="G262" t="str">
            <v>CONTADOR DE LUZ  Monofasico Electrico</v>
          </cell>
        </row>
        <row r="263">
          <cell r="G263" t="str">
            <v>CONTADOR DE LUZ  Monofasico de Disco</v>
          </cell>
        </row>
        <row r="264">
          <cell r="G264" t="str">
            <v>VARILLA DE POLO 1.50 m A TIERRA con conector</v>
          </cell>
        </row>
        <row r="265">
          <cell r="G265" t="str">
            <v>VARILLA DE POLO 1.20 m A TIERRA con conector</v>
          </cell>
        </row>
        <row r="266">
          <cell r="G266" t="str">
            <v>TABLERO ELECTRICO DE DOS CIRCUITOS</v>
          </cell>
        </row>
        <row r="267">
          <cell r="G267" t="str">
            <v>CABLE PARA LUZ N 12 COBRE rollo *100</v>
          </cell>
        </row>
        <row r="268">
          <cell r="G268" t="str">
            <v>CABLE PARA LUZ N 14 COBRE rollo *100</v>
          </cell>
        </row>
        <row r="269">
          <cell r="G269" t="str">
            <v>CAJA ELECTRICA GANICA</v>
          </cell>
        </row>
        <row r="270">
          <cell r="G270" t="str">
            <v>TOMAS ELECTRICOS GANICA</v>
          </cell>
        </row>
        <row r="271">
          <cell r="G271" t="str">
            <v>PLAFON  EXE</v>
          </cell>
        </row>
        <row r="272">
          <cell r="G272" t="str">
            <v>CAJA PARA CONTADOR MONOFASICO</v>
          </cell>
        </row>
        <row r="273">
          <cell r="G273" t="str">
            <v>ADAPTADOR TERMINAL ELEC. 1 1/2"</v>
          </cell>
        </row>
        <row r="274">
          <cell r="G274" t="str">
            <v>ADAPTADOR TERMINAL ELEC. 1 1/4"</v>
          </cell>
        </row>
        <row r="275">
          <cell r="G275" t="str">
            <v>ADAPTADOR TERMINAL ELEC. 1"</v>
          </cell>
        </row>
        <row r="276">
          <cell r="G276" t="str">
            <v>ADAPTADOR TERMINAL ELEC. 1/2"</v>
          </cell>
        </row>
        <row r="277">
          <cell r="G277" t="str">
            <v>ADAPTADOR TERMINAL ELEC. 2"</v>
          </cell>
        </row>
        <row r="278">
          <cell r="G278" t="str">
            <v>ADAPTADOR TERMINAL ELEC. 3"</v>
          </cell>
        </row>
        <row r="279">
          <cell r="G279" t="str">
            <v>ADAPTADOR TERMINAL ELEC. 3/4"</v>
          </cell>
        </row>
        <row r="280">
          <cell r="G280" t="str">
            <v>CAJA DOBLE ELEC. (107*107*48mm)</v>
          </cell>
        </row>
        <row r="281">
          <cell r="G281" t="str">
            <v>CAJA OCTAGONAL ELEC. (100*100*47mm)</v>
          </cell>
        </row>
        <row r="282">
          <cell r="G282" t="str">
            <v>CAJA SENCILLA ELEC. (103*60*45mm)</v>
          </cell>
        </row>
        <row r="283">
          <cell r="G283" t="str">
            <v>CONDUFLEX VERDE SIN CABLE GUIA 1 1/4"</v>
          </cell>
        </row>
        <row r="284">
          <cell r="G284" t="str">
            <v>CONDUFLEX VERDE SIN CABLE GUIA 1"</v>
          </cell>
        </row>
        <row r="285">
          <cell r="G285" t="str">
            <v>CONDUFLEX VERDE SIN CABLE GUIA 1/2"</v>
          </cell>
        </row>
        <row r="286">
          <cell r="G286" t="str">
            <v>CONDUFLEX VERDE SIN CABLE GUIA 3/4"</v>
          </cell>
        </row>
        <row r="287">
          <cell r="G287" t="str">
            <v>CURVAS 90° ELECTRICA DE 1 1/2"</v>
          </cell>
        </row>
        <row r="288">
          <cell r="G288" t="str">
            <v>CURVAS 90° ELECTRICA DE 1 1/4"</v>
          </cell>
        </row>
        <row r="289">
          <cell r="G289" t="str">
            <v>CURVAS 90° ELECTRICA DE 1"</v>
          </cell>
        </row>
        <row r="290">
          <cell r="G290" t="str">
            <v>CURVAS 90° ELECTRICA DE 1/2"</v>
          </cell>
        </row>
        <row r="291">
          <cell r="G291" t="str">
            <v>CURVAS 90° ELECTRICA DE 2"</v>
          </cell>
        </row>
        <row r="292">
          <cell r="G292" t="str">
            <v>CURVAS 90° ELECTRICA DE 3/4"</v>
          </cell>
        </row>
        <row r="293">
          <cell r="G293" t="str">
            <v>SUPLEMENTO ELEC. (107*107mm)</v>
          </cell>
        </row>
        <row r="294">
          <cell r="G294" t="str">
            <v>TAPA DOBLE ELEC. (107*107mm)</v>
          </cell>
        </row>
        <row r="295">
          <cell r="G295" t="str">
            <v>TUBERIA ELECTRICA PARA PLACA D= 1 1/2" * 3M</v>
          </cell>
        </row>
        <row r="296">
          <cell r="G296" t="str">
            <v>TUBERIA ELECTRICA PARA PLACA D= 1 1/4" * 3M</v>
          </cell>
        </row>
        <row r="297">
          <cell r="G297" t="str">
            <v>TUBERIA ELECTRICA PARA PLACA D= 1" * 3M</v>
          </cell>
        </row>
        <row r="298">
          <cell r="G298" t="str">
            <v>TUBERIA ELECTRICA PARA PLACA D= 1/2" * 3M</v>
          </cell>
        </row>
        <row r="299">
          <cell r="G299" t="str">
            <v>TUBERIA ELECTRICA PARA PLACA D= 2" * 3M</v>
          </cell>
        </row>
        <row r="300">
          <cell r="G300" t="str">
            <v>TUBERIA ELECTRICA PARA PLACA D= 3/4" * 3M</v>
          </cell>
        </row>
        <row r="301">
          <cell r="G301" t="str">
            <v>UNION ELECTRICA DE 1"</v>
          </cell>
        </row>
        <row r="302">
          <cell r="G302" t="str">
            <v>UNION ELECTRICA DE 1/2"</v>
          </cell>
        </row>
        <row r="303">
          <cell r="G303" t="str">
            <v>UNION ELECTRICA DE 3/4"</v>
          </cell>
        </row>
        <row r="304">
          <cell r="G304" t="str">
            <v xml:space="preserve">GRIFERIA Y OTROS CONSTRUCCION </v>
          </cell>
        </row>
        <row r="305">
          <cell r="G305" t="str">
            <v>CINTA SELLANTE PREMIUM PARA ROSCAS 12mm*12m</v>
          </cell>
        </row>
        <row r="306">
          <cell r="G306" t="str">
            <v>CINTA SELLANTE PREMIUM PARA ROSCAS 18mm*20m</v>
          </cell>
        </row>
        <row r="307">
          <cell r="G307" t="str">
            <v>COMBO SANITARIO BLANCO</v>
          </cell>
        </row>
        <row r="308">
          <cell r="G308" t="str">
            <v>DUCHA (Blanco)</v>
          </cell>
        </row>
        <row r="309">
          <cell r="G309" t="str">
            <v>DUCHA CON LLAVE</v>
          </cell>
        </row>
        <row r="310">
          <cell r="G310" t="str">
            <v>GRIFO ALTO COCINA (Blanco)</v>
          </cell>
        </row>
        <row r="311">
          <cell r="G311" t="str">
            <v>GRIFO ALTO COCINA (Cierre Ceramico)</v>
          </cell>
        </row>
        <row r="312">
          <cell r="G312" t="str">
            <v>GRIFO ALTO COCINA (Cromo)</v>
          </cell>
        </row>
        <row r="313">
          <cell r="G313" t="str">
            <v>GRIFO ALTO LAVAMANOS (Blanco)</v>
          </cell>
        </row>
        <row r="314">
          <cell r="G314" t="str">
            <v>GRIFO ALTO LAVAMANOS (Cromo Cierre Ceramico)</v>
          </cell>
        </row>
        <row r="315">
          <cell r="G315" t="str">
            <v>GRIFO BAJO LAVAMANOS (Blanco)</v>
          </cell>
        </row>
        <row r="316">
          <cell r="G316" t="str">
            <v>GRIFO LAVADERO (Blanco)</v>
          </cell>
        </row>
        <row r="317">
          <cell r="G317" t="str">
            <v>LAVAPLATOS EN ACERO 60*40 CON LLAVE TERMINAL</v>
          </cell>
        </row>
        <row r="318">
          <cell r="G318" t="str">
            <v>LLAVE DE PASO</v>
          </cell>
        </row>
        <row r="319">
          <cell r="G319" t="str">
            <v>LLAVE TERMINAL</v>
          </cell>
        </row>
        <row r="320">
          <cell r="G320" t="str">
            <v xml:space="preserve">ACABADOS CONSTRUCCION </v>
          </cell>
        </row>
        <row r="321">
          <cell r="G321" t="str">
            <v>CUÑETE ESTUCO PLASTICO</v>
          </cell>
        </row>
        <row r="322">
          <cell r="G322" t="str">
            <v>CUÑETE PINTURA VINILTEX TIPO 1</v>
          </cell>
        </row>
        <row r="323">
          <cell r="G323" t="str">
            <v xml:space="preserve">PERFIL DE ALUMINIO </v>
          </cell>
        </row>
        <row r="324">
          <cell r="G324" t="str">
            <v>VIDRIOS DE 4MM - CORRUGADO CLARO</v>
          </cell>
        </row>
        <row r="325">
          <cell r="G325" t="str">
            <v>VIDRIOS DE 4MM - TRANSPARENTE LISO</v>
          </cell>
        </row>
        <row r="326">
          <cell r="G326" t="str">
            <v>ANTICORROSIVO NEGRO BLER</v>
          </cell>
        </row>
        <row r="327">
          <cell r="G327" t="str">
            <v>ANTICORROSIVO NEGRO</v>
          </cell>
        </row>
        <row r="328">
          <cell r="G328" t="str">
            <v>PINTURA PARA EXTERIORES Corasa * 4.1 Galon</v>
          </cell>
        </row>
        <row r="329">
          <cell r="G329" t="str">
            <v>TUBERIAS NOVAFORT ALCANTARILLADO</v>
          </cell>
        </row>
        <row r="330">
          <cell r="G330" t="str">
            <v xml:space="preserve">TUBO NOVAFORT DE 4" (110mm) * 6M </v>
          </cell>
        </row>
        <row r="331">
          <cell r="G331" t="str">
            <v>TUBO NOVAFORT DE 6" (160mm) * 6M</v>
          </cell>
        </row>
        <row r="332">
          <cell r="G332" t="str">
            <v>TUBO NOVAFORT DE 8" (2000mm) * 6M</v>
          </cell>
        </row>
        <row r="333">
          <cell r="G333" t="str">
            <v>TUBO NOVAFORT DE 10" (250mm) * 6M</v>
          </cell>
        </row>
        <row r="334">
          <cell r="G334" t="str">
            <v>TUBO NOVAFORT DE 12" (315mm) * 6M</v>
          </cell>
        </row>
        <row r="335">
          <cell r="G335" t="str">
            <v>TUBO NOVAFORT DE 14" (355mm) * 6M</v>
          </cell>
        </row>
        <row r="336">
          <cell r="G336" t="str">
            <v>TUBO NOVAFORT DE 16" (400 mm) * 6M</v>
          </cell>
        </row>
        <row r="337">
          <cell r="G337" t="str">
            <v>TUBO NOVAFORT DE 18" (450mm) * 6M</v>
          </cell>
        </row>
        <row r="338">
          <cell r="G338" t="str">
            <v>TUBO NOVAFORT DE 20" (500mm)* 6M</v>
          </cell>
        </row>
        <row r="339">
          <cell r="G339" t="str">
            <v>TUBO NOVAFORT DE 24" * 6.5M</v>
          </cell>
        </row>
        <row r="340">
          <cell r="G340" t="str">
            <v>TUBO NOVAFORT DE 27" * 6.5M</v>
          </cell>
        </row>
        <row r="341">
          <cell r="G341" t="str">
            <v>TUBO NOVAFORT DE 30" * 6.5M</v>
          </cell>
        </row>
        <row r="342">
          <cell r="G342" t="str">
            <v>TUBO NOVAFORT DE 33" * 6.5M</v>
          </cell>
        </row>
        <row r="343">
          <cell r="G343" t="str">
            <v>TUBO NOVAFORT DE 36" * 6.5M</v>
          </cell>
        </row>
        <row r="344">
          <cell r="G344" t="str">
            <v>TUBO NOVAFORT DE 39" * 6.5M</v>
          </cell>
        </row>
        <row r="345">
          <cell r="G345" t="str">
            <v>TUBO NOVAFORT DE 42" * 6.5M</v>
          </cell>
        </row>
        <row r="346">
          <cell r="G346" t="str">
            <v>ACCESORIOS PARA TUBERIA NOVAFORT ALC</v>
          </cell>
        </row>
        <row r="347">
          <cell r="G347" t="str">
            <v>CODOS  45° NOVAFORT 110mm</v>
          </cell>
        </row>
        <row r="348">
          <cell r="G348" t="str">
            <v>CODOS  45° NOVAFORT 160mm</v>
          </cell>
        </row>
        <row r="349">
          <cell r="G349" t="str">
            <v>CODOS  45° NOVAFORT 200mm</v>
          </cell>
        </row>
        <row r="350">
          <cell r="G350" t="str">
            <v>CODOS  45° NOVAFORT 250mm</v>
          </cell>
        </row>
        <row r="351">
          <cell r="G351" t="str">
            <v>CODOS  45° NOVAFORT 315mm</v>
          </cell>
        </row>
        <row r="352">
          <cell r="G352" t="str">
            <v>CODOS  90° NOVAFORT 110mm</v>
          </cell>
        </row>
        <row r="353">
          <cell r="G353" t="str">
            <v>CODOS  90° NOVAFORT 160mm</v>
          </cell>
        </row>
        <row r="354">
          <cell r="G354" t="str">
            <v>CODOS  90° NOVAFORT 200mm</v>
          </cell>
        </row>
        <row r="355">
          <cell r="G355" t="str">
            <v>CODOS  90° NOVAFORT 250mm</v>
          </cell>
        </row>
        <row r="356">
          <cell r="G356" t="str">
            <v>CODOS  90° NOVAFORT 315mm</v>
          </cell>
        </row>
        <row r="357">
          <cell r="G357" t="str">
            <v>CODOS  90° NOVAFORT 355mm</v>
          </cell>
        </row>
        <row r="358">
          <cell r="G358" t="str">
            <v>CODOS  90° NOVAFORT 400mm</v>
          </cell>
        </row>
        <row r="359">
          <cell r="G359" t="str">
            <v>CODOS  90° NOVAFORT 450mm</v>
          </cell>
        </row>
        <row r="360">
          <cell r="G360" t="str">
            <v>CODOS  90° NOVAFORT 500mm</v>
          </cell>
        </row>
        <row r="361">
          <cell r="G361" t="str">
            <v>CONEXIONES 110mm</v>
          </cell>
        </row>
        <row r="362">
          <cell r="G362" t="str">
            <v>CONEXIONES 160mm</v>
          </cell>
        </row>
        <row r="363">
          <cell r="G363" t="str">
            <v>CONEXIONES 200mm</v>
          </cell>
        </row>
        <row r="364">
          <cell r="G364" t="str">
            <v>CONEXIONES 24"</v>
          </cell>
        </row>
        <row r="365">
          <cell r="G365" t="str">
            <v>CONEXIONES 250mm</v>
          </cell>
        </row>
        <row r="366">
          <cell r="G366" t="str">
            <v>CONEXIONES 27"</v>
          </cell>
        </row>
        <row r="367">
          <cell r="G367" t="str">
            <v>CONEXIONES 30"</v>
          </cell>
        </row>
        <row r="368">
          <cell r="G368" t="str">
            <v>CONEXIONES 315mm</v>
          </cell>
        </row>
        <row r="369">
          <cell r="G369" t="str">
            <v>CONEXIONES 33"</v>
          </cell>
        </row>
        <row r="370">
          <cell r="G370" t="str">
            <v>CONEXIONES 355mm</v>
          </cell>
        </row>
        <row r="371">
          <cell r="G371" t="str">
            <v>CONEXIONES 36"</v>
          </cell>
        </row>
        <row r="372">
          <cell r="G372" t="str">
            <v>CONEXIONES 39"</v>
          </cell>
        </row>
        <row r="373">
          <cell r="G373" t="str">
            <v>CONEXIONES 400mm</v>
          </cell>
        </row>
        <row r="374">
          <cell r="G374" t="str">
            <v>CONEXIONES 42"</v>
          </cell>
        </row>
        <row r="375">
          <cell r="G375" t="str">
            <v>CONEXIONES 450mm</v>
          </cell>
        </row>
        <row r="376">
          <cell r="G376" t="str">
            <v>CONEXIONES 500mm</v>
          </cell>
        </row>
        <row r="377">
          <cell r="G377" t="str">
            <v>HIDROSELLO TUB. NOV. 110mm</v>
          </cell>
        </row>
        <row r="378">
          <cell r="G378" t="str">
            <v>HIDROSELLO TUB. NOV. 160mm</v>
          </cell>
        </row>
        <row r="379">
          <cell r="G379" t="str">
            <v>HIDROSELLO TUB. NOV. 200mm</v>
          </cell>
        </row>
        <row r="380">
          <cell r="G380" t="str">
            <v>HIDROSELLO TUB. NOV. 24"</v>
          </cell>
        </row>
        <row r="381">
          <cell r="G381" t="str">
            <v>HIDROSELLO TUB. NOV. 250mm</v>
          </cell>
        </row>
        <row r="382">
          <cell r="G382" t="str">
            <v>HIDROSELLO TUB. NOV. 27"</v>
          </cell>
        </row>
        <row r="383">
          <cell r="G383" t="str">
            <v>HIDROSELLO TUB. NOV. 30"</v>
          </cell>
        </row>
        <row r="384">
          <cell r="G384" t="str">
            <v>HIDROSELLO TUB. NOV. 315mm</v>
          </cell>
        </row>
        <row r="385">
          <cell r="G385" t="str">
            <v>HIDROSELLO TUB. NOV. 33"</v>
          </cell>
        </row>
        <row r="386">
          <cell r="G386" t="str">
            <v>HIDROSELLO TUB. NOV. 355mm</v>
          </cell>
        </row>
        <row r="387">
          <cell r="G387" t="str">
            <v>HIDROSELLO TUB. NOV. 36"</v>
          </cell>
        </row>
        <row r="388">
          <cell r="G388" t="str">
            <v>HIDROSELLO TUB. NOV. 39"</v>
          </cell>
        </row>
        <row r="389">
          <cell r="G389" t="str">
            <v>HIDROSELLO TUB. NOV. 400mm</v>
          </cell>
        </row>
        <row r="390">
          <cell r="G390" t="str">
            <v>HIDROSELLO TUB. NOV. 42"</v>
          </cell>
        </row>
        <row r="391">
          <cell r="G391" t="str">
            <v>HIDROSELLO TUB. NOV. 450mm</v>
          </cell>
        </row>
        <row r="392">
          <cell r="G392" t="str">
            <v>HIDROSELLO TUB. NOV. 500mm</v>
          </cell>
        </row>
        <row r="393">
          <cell r="G393" t="str">
            <v>LUBRICANTE TUBO * 500G</v>
          </cell>
        </row>
        <row r="394">
          <cell r="G394" t="str">
            <v>ACCESORIOS NOVAFORT CONEXIÓN DOMICILIARIA ALC</v>
          </cell>
        </row>
        <row r="395">
          <cell r="G395" t="str">
            <v>ABRAZADERA INOX PARA SILLA YEE ó TEE 160mm</v>
          </cell>
        </row>
        <row r="396">
          <cell r="G396" t="str">
            <v>ABRAZADERA INOX PARA SILLA YEE ó TEE 200mm</v>
          </cell>
        </row>
        <row r="397">
          <cell r="G397" t="str">
            <v>ABRAZADERA INOX PARA SILLA YEE ó TEE 250mm</v>
          </cell>
        </row>
        <row r="398">
          <cell r="G398" t="str">
            <v>ABRAZADERA INOX PARA SILLA YEE ó TEE 315mm</v>
          </cell>
        </row>
        <row r="399">
          <cell r="G399" t="str">
            <v>HIDROSELLO SILLA YEE O TEE 160*110mm</v>
          </cell>
        </row>
        <row r="400">
          <cell r="G400" t="str">
            <v>HIDROSELLO SILLA YEE O TEE 200*110mm</v>
          </cell>
        </row>
        <row r="401">
          <cell r="G401" t="str">
            <v>HIDROSELLO SILLA YEE O TEE 200*160mm</v>
          </cell>
        </row>
        <row r="402">
          <cell r="G402" t="str">
            <v>HIDROSELLO SILLA YEE O TEE 250*110mm</v>
          </cell>
        </row>
        <row r="403">
          <cell r="G403" t="str">
            <v>HIDROSELLO SILLA YEE O TEE 250*160mm</v>
          </cell>
        </row>
        <row r="404">
          <cell r="G404" t="str">
            <v>HIDROSELLO SILLA YEE O TEE 315*110mm</v>
          </cell>
        </row>
        <row r="405">
          <cell r="G405" t="str">
            <v>HIDROSELLO SILLA YEE O TEE 315*160mm</v>
          </cell>
        </row>
        <row r="406">
          <cell r="G406" t="str">
            <v>KIT SILLA YEE ó TEE 160*110mm (Incluye Silla, 2 Zunchos y 1 Hidrosello)</v>
          </cell>
        </row>
        <row r="407">
          <cell r="G407" t="str">
            <v>KIT SILLA YEE ó TEE 200*110mm (Incluye Silla, 2 Zunchos y 1 Hidrosello)</v>
          </cell>
        </row>
        <row r="408">
          <cell r="G408" t="str">
            <v>KIT SILLA YEE ó TEE 200*160mm (Incluye Silla, 2 Zunchos y 1 Hidrosello)</v>
          </cell>
        </row>
        <row r="409">
          <cell r="G409" t="str">
            <v>KIT SILLA YEE ó TEE 250*110mm (Incluye Silla, 2 Zunchos y 1 Hidrosello)</v>
          </cell>
        </row>
        <row r="410">
          <cell r="G410" t="str">
            <v>KIT SILLA YEE ó TEE 250*160mm (Incluye Silla, 2 Zunchos y 1 Hidrosello)</v>
          </cell>
        </row>
        <row r="411">
          <cell r="G411" t="str">
            <v>KIT SILLA YEE ó TEE 315*110mm (Incluye Silla, 2 Zunchos y 1 Hidrosello)</v>
          </cell>
        </row>
        <row r="412">
          <cell r="G412" t="str">
            <v>KIT SILLA YEE ó TEE 315*160mm (Incluye Silla, 2 Zunchos y 1 Hidrosello)</v>
          </cell>
        </row>
        <row r="413">
          <cell r="G413" t="str">
            <v>SIKAFLEX 2-21 (Blanco ó Negro) *300g</v>
          </cell>
        </row>
        <row r="414">
          <cell r="G414" t="str">
            <v>SILLA TEE 160*160mm</v>
          </cell>
        </row>
        <row r="415">
          <cell r="G415" t="str">
            <v>SILLA TEE 24"*160mm</v>
          </cell>
        </row>
        <row r="416">
          <cell r="G416" t="str">
            <v>SILLA TEE 400*160mm</v>
          </cell>
        </row>
        <row r="417">
          <cell r="G417" t="str">
            <v>SILLA TEE ó YEE 200*160mm</v>
          </cell>
        </row>
        <row r="418">
          <cell r="G418" t="str">
            <v>SILLA TEE ó YEE 250*160mm</v>
          </cell>
        </row>
        <row r="419">
          <cell r="G419" t="str">
            <v>SILLA TEE ó YEE 315*160mm</v>
          </cell>
        </row>
        <row r="420">
          <cell r="G420" t="str">
            <v>SILLA TEE ó YEE 355*160mm</v>
          </cell>
        </row>
        <row r="421">
          <cell r="G421" t="str">
            <v>SILLA TEE ó YEE 450*160mm</v>
          </cell>
        </row>
        <row r="422">
          <cell r="G422" t="str">
            <v>SILLA TEE ó YEE 500*160mm</v>
          </cell>
        </row>
        <row r="423">
          <cell r="G423" t="str">
            <v>SILLA YEE 24"*160mm</v>
          </cell>
        </row>
        <row r="424">
          <cell r="G424" t="str">
            <v>SILLA YEE 27"*160mm</v>
          </cell>
        </row>
        <row r="425">
          <cell r="G425" t="str">
            <v>SILLA YEE 30"*160mm</v>
          </cell>
        </row>
        <row r="426">
          <cell r="G426" t="str">
            <v>SILLA YEE 33"*160mm</v>
          </cell>
        </row>
        <row r="427">
          <cell r="G427" t="str">
            <v>SILLA YEE 36"*160mm</v>
          </cell>
        </row>
        <row r="428">
          <cell r="G428" t="str">
            <v>SILLA YEE 400*160mm</v>
          </cell>
        </row>
        <row r="429">
          <cell r="G429" t="str">
            <v>MADERAS</v>
          </cell>
        </row>
        <row r="430">
          <cell r="G430" t="str">
            <v>TABLA DE 1M * 3M DE LARGO_ORDINARIA</v>
          </cell>
        </row>
        <row r="431">
          <cell r="G431" t="str">
            <v>TABLA DE 1M * 3M DE LARGO_SAPAN</v>
          </cell>
        </row>
        <row r="432">
          <cell r="G432" t="str">
            <v>TABLA DE 1M * 3M DE LARGO_MOCRO</v>
          </cell>
        </row>
        <row r="433">
          <cell r="G433" t="str">
            <v>TABLA DE A:10CM * L:3M ORDINARIA</v>
          </cell>
        </row>
        <row r="434">
          <cell r="G434" t="str">
            <v>TABLA DE A:10CM * L:3M SAPAN</v>
          </cell>
        </row>
        <row r="435">
          <cell r="G435" t="str">
            <v>TABLA DE A:10CM * L:3M MONCRO</v>
          </cell>
        </row>
        <row r="436">
          <cell r="G436" t="str">
            <v>TABLA DE A:15CM * L:3M ORDINARIA</v>
          </cell>
        </row>
        <row r="437">
          <cell r="G437" t="str">
            <v>TABLA DE A:15CM * L:3M SAPAN</v>
          </cell>
        </row>
        <row r="438">
          <cell r="G438" t="str">
            <v>TABLA DE A:15CM * L:3M MONCRO</v>
          </cell>
        </row>
        <row r="439">
          <cell r="G439" t="str">
            <v>TABLA DE A:20CM * L:3M ORDINARIA</v>
          </cell>
        </row>
        <row r="440">
          <cell r="G440" t="str">
            <v>TABLA DE A:20CM * L:3M SAPAN</v>
          </cell>
        </row>
        <row r="441">
          <cell r="G441" t="str">
            <v>TABLA DE A:20CM * L:3M MONCRO</v>
          </cell>
        </row>
        <row r="442">
          <cell r="G442" t="str">
            <v>TABLA DE A:25CM * L:3M ORDINARIA</v>
          </cell>
        </row>
        <row r="443">
          <cell r="G443" t="str">
            <v>TABLA DE A:25CM * L:3M SAPAN</v>
          </cell>
        </row>
        <row r="444">
          <cell r="G444" t="str">
            <v>TABLA DE A:25CM * L:3M MONCRO</v>
          </cell>
        </row>
        <row r="445">
          <cell r="G445" t="str">
            <v>TABLA DE A:30CM * L:3M ORDINARIA</v>
          </cell>
        </row>
        <row r="446">
          <cell r="G446" t="str">
            <v>TABLA DE A:30CM * L:3M SAPAN</v>
          </cell>
        </row>
        <row r="447">
          <cell r="G447" t="str">
            <v>TABLA DE A:30CM * L:3M MONCRO</v>
          </cell>
        </row>
        <row r="448">
          <cell r="G448" t="str">
            <v>VIGA DE 9*15*6M SAPAN</v>
          </cell>
        </row>
        <row r="449">
          <cell r="G449" t="str">
            <v>TABLA DE 3M*20 CM MONCRO</v>
          </cell>
        </row>
        <row r="450">
          <cell r="G450" t="str">
            <v>TABLA DE 3M*20 CM ORDINARIA</v>
          </cell>
        </row>
        <row r="451">
          <cell r="G451" t="str">
            <v>TABLA DE 3M*20 CM SAPAN</v>
          </cell>
        </row>
        <row r="452">
          <cell r="G452" t="str">
            <v>VARETA 9*5- SAPAN DE 3M</v>
          </cell>
        </row>
        <row r="453">
          <cell r="G453" t="str">
            <v>VIGA 12X1X2 - 3 MTS</v>
          </cell>
        </row>
        <row r="454">
          <cell r="G454" t="str">
            <v>VIGA 6 MTS 9X18 - ZAPAN</v>
          </cell>
        </row>
        <row r="455">
          <cell r="G455" t="str">
            <v>VIGA EN MADERA 15*15*3M sapan</v>
          </cell>
        </row>
        <row r="456">
          <cell r="G456" t="str">
            <v>VIGA EN MADERA 15*15*3M pino</v>
          </cell>
        </row>
        <row r="457">
          <cell r="G457" t="str">
            <v>COLUMNA EN MADERA 15*15*3m SAPAN</v>
          </cell>
        </row>
        <row r="458">
          <cell r="G458" t="str">
            <v>COLUMNA EN MADERA 15*15*3m PINO</v>
          </cell>
        </row>
        <row r="459">
          <cell r="G459" t="str">
            <v>CUBIERTAS</v>
          </cell>
        </row>
        <row r="460">
          <cell r="G460" t="str">
            <v>LACA</v>
          </cell>
        </row>
        <row r="461">
          <cell r="G461" t="str">
            <v>MACHIMBRE DE PINO</v>
          </cell>
        </row>
        <row r="462">
          <cell r="G462" t="str">
            <v>MACHIMBRE DE SAPAN</v>
          </cell>
        </row>
        <row r="463">
          <cell r="G463" t="str">
            <v>TEJA DE BARRO ESPAÑOLETA</v>
          </cell>
        </row>
        <row r="464">
          <cell r="G464" t="str">
            <v>TEJA DE BARRO GUAYABAL</v>
          </cell>
        </row>
        <row r="465">
          <cell r="G465" t="str">
            <v>TEJA DE ETERNIT 4 (1.20M)</v>
          </cell>
        </row>
        <row r="466">
          <cell r="G466" t="str">
            <v>TEJA DE ETERNIT 5 (1.50M)</v>
          </cell>
        </row>
        <row r="467">
          <cell r="G467" t="str">
            <v>TEJA DE ETERNIT 6 (1.80M)</v>
          </cell>
        </row>
        <row r="468">
          <cell r="G468" t="str">
            <v>TEJA DE ETERNIT 8 (2.40M)</v>
          </cell>
        </row>
        <row r="469">
          <cell r="G469" t="str">
            <v>TEJA DE ETERNIT 10 (3M)</v>
          </cell>
        </row>
        <row r="470">
          <cell r="G470" t="str">
            <v>TEJA M.T THERMOACUSTICA</v>
          </cell>
        </row>
        <row r="471">
          <cell r="G471" t="str">
            <v>TELA ASFALTICA CON ADH ROLLO * 20 MTS * 1M</v>
          </cell>
        </row>
        <row r="472">
          <cell r="G472" t="str">
            <v xml:space="preserve">ORNAMENTACION </v>
          </cell>
        </row>
        <row r="473">
          <cell r="G473" t="str">
            <v>PUERTA METALICA DE 1*2M CON MARCO CAL 20</v>
          </cell>
        </row>
        <row r="474">
          <cell r="G474" t="str">
            <v>PUERTA METALICA DE 0.8*2M CON MARCO CAL 20</v>
          </cell>
        </row>
        <row r="475">
          <cell r="G475" t="str">
            <v>PUERTA METALICA DE 0.7*2M CON MARCO CAL 20</v>
          </cell>
        </row>
        <row r="476">
          <cell r="G476" t="str">
            <v>PUERTA METALICA DE 1*2M CON MARCO CAL 18</v>
          </cell>
        </row>
        <row r="477">
          <cell r="G477" t="str">
            <v>PUERTA METALICA DE 0.8*2M CON MARCO CAL 18</v>
          </cell>
        </row>
        <row r="478">
          <cell r="G478" t="str">
            <v>PUERTA METALICA DE 0.7*2M CON MARCO CAL 18</v>
          </cell>
        </row>
        <row r="479">
          <cell r="G479" t="str">
            <v>VENTANA METALICA DE 1*1M SIN VIDRIO CAL 20 sin reja</v>
          </cell>
        </row>
        <row r="480">
          <cell r="G480" t="str">
            <v>VENTANA METALICA DE 1*1M SIN VIDRIO CAL 20 con reja</v>
          </cell>
        </row>
        <row r="481">
          <cell r="G481" t="str">
            <v>VENTANA METALICA DE 0.6*0.4M SIN VIDRIO CAL 20</v>
          </cell>
        </row>
        <row r="482">
          <cell r="G482" t="str">
            <v>LAMINA METALICA CALIBRE 20 (2*1M)</v>
          </cell>
        </row>
        <row r="483">
          <cell r="G483" t="str">
            <v>LAMINA METALICA CALIBRE 18 (2*1)</v>
          </cell>
        </row>
        <row r="484">
          <cell r="G484" t="str">
            <v xml:space="preserve">LAMINA METALICA 4*8 CALIBRE 18 (1.22*2.44M) </v>
          </cell>
        </row>
        <row r="485">
          <cell r="G485" t="str">
            <v>CANAL METALICO CAL 20 * 50 CM DE DESARROLLO CON ANTICORROSIVO</v>
          </cell>
        </row>
        <row r="486">
          <cell r="G486" t="str">
            <v>CANAL METALICO CON ANTICORROSIVO</v>
          </cell>
        </row>
        <row r="487">
          <cell r="G487" t="str">
            <v>BAJANTE METALICO CON ANTICORROSIVO</v>
          </cell>
        </row>
        <row r="488">
          <cell r="G488" t="str">
            <v>BAJANTE PLASTICO CUADRADO *3 M</v>
          </cell>
        </row>
        <row r="489">
          <cell r="G489" t="str">
            <v>BISAGRA DE 3" * 3"</v>
          </cell>
        </row>
        <row r="490">
          <cell r="G490" t="str">
            <v>----</v>
          </cell>
        </row>
        <row r="493">
          <cell r="G493" t="str">
            <v>EQUIPOS Y MAQUINARIA</v>
          </cell>
        </row>
        <row r="494">
          <cell r="G494" t="str">
            <v>ALQUILER ANDAMIOS (Incluye 2 crucetas y tablon)</v>
          </cell>
        </row>
        <row r="495">
          <cell r="G495" t="str">
            <v>ALQUILER TABLONES 3m ó 2.50m</v>
          </cell>
        </row>
        <row r="496">
          <cell r="G496" t="str">
            <v>CARROTANQUE DE AGUA</v>
          </cell>
        </row>
        <row r="497">
          <cell r="G497" t="str">
            <v>COMPACTADOR TIPO RANA</v>
          </cell>
        </row>
        <row r="498">
          <cell r="G498" t="str">
            <v>COMPACTADOR TIPO SALTARIN</v>
          </cell>
        </row>
        <row r="499">
          <cell r="G499" t="str">
            <v>ESTACION TOTAL</v>
          </cell>
        </row>
        <row r="500">
          <cell r="G500" t="str">
            <v>FORMALETA</v>
          </cell>
        </row>
        <row r="501">
          <cell r="G501" t="str">
            <v>FORMALETA PARA PAVIMENTO RIGIDO</v>
          </cell>
        </row>
        <row r="502">
          <cell r="G502" t="str">
            <v xml:space="preserve">FORMALETA PARA TUBOS </v>
          </cell>
        </row>
        <row r="503">
          <cell r="G503" t="str">
            <v>HERRAMIENTA MENOR (5% de la Mano de Obra)</v>
          </cell>
        </row>
        <row r="504">
          <cell r="G504" t="str">
            <v>MARTILLO DEMOLEDOR TIPO BOSH</v>
          </cell>
        </row>
        <row r="505">
          <cell r="G505" t="str">
            <v>MEZCLADORA DE CONCRETO (1Bulto)</v>
          </cell>
        </row>
        <row r="506">
          <cell r="G506" t="str">
            <v>MEZCLADORA DE CONCRETO MIXER (2 M3) Mezcla 14 bultos</v>
          </cell>
        </row>
        <row r="507">
          <cell r="G507" t="str">
            <v>MOTONIVELADORA</v>
          </cell>
        </row>
        <row r="508">
          <cell r="G508" t="str">
            <v xml:space="preserve">NIVEL DE PRECISION </v>
          </cell>
        </row>
        <row r="509">
          <cell r="G509" t="str">
            <v>PLANTA ELECTRICA</v>
          </cell>
        </row>
        <row r="510">
          <cell r="G510" t="str">
            <v>RETROEXCAVADORA DE LLANTAS</v>
          </cell>
        </row>
        <row r="511">
          <cell r="G511" t="str">
            <v>SEÑALIZACION TEMPORAL</v>
          </cell>
        </row>
        <row r="512">
          <cell r="G512" t="str">
            <v>VIBRADOR DE CONCRETO ELECTRIO ó MECANICO</v>
          </cell>
        </row>
        <row r="513">
          <cell r="G513" t="str">
            <v>VIBRO COMPACTADOR DE CILINDRO 7 Ton</v>
          </cell>
        </row>
        <row r="514">
          <cell r="G514" t="str">
            <v>VOLQUETA 7 M3</v>
          </cell>
        </row>
        <row r="515">
          <cell r="G515" t="str">
            <v>HERRAMIENTA MENOR (10% de la Mano de Obra)</v>
          </cell>
        </row>
        <row r="516">
          <cell r="G516" t="str">
            <v xml:space="preserve">Vibradores para concreto </v>
          </cell>
        </row>
        <row r="517">
          <cell r="G517" t="str">
            <v xml:space="preserve">Vibrocompactadores </v>
          </cell>
        </row>
        <row r="518">
          <cell r="G518" t="str">
            <v xml:space="preserve">Rana </v>
          </cell>
        </row>
        <row r="519">
          <cell r="G519" t="str">
            <v xml:space="preserve">elevadores </v>
          </cell>
        </row>
        <row r="520">
          <cell r="G520" t="str">
            <v xml:space="preserve">EQUIPOS </v>
          </cell>
        </row>
        <row r="522">
          <cell r="G522" t="str">
            <v>----</v>
          </cell>
        </row>
        <row r="526">
          <cell r="G526" t="str">
            <v>MANO DE OBRA</v>
          </cell>
        </row>
        <row r="527">
          <cell r="G527" t="str">
            <v xml:space="preserve">AYUDANTES </v>
          </cell>
        </row>
        <row r="528">
          <cell r="G528" t="str">
            <v>CADENEROS</v>
          </cell>
        </row>
        <row r="529">
          <cell r="G529" t="str">
            <v>OFICIALES</v>
          </cell>
        </row>
        <row r="530">
          <cell r="G530" t="str">
            <v>TOPOGRAFOS</v>
          </cell>
        </row>
        <row r="531">
          <cell r="G531" t="str">
            <v xml:space="preserve">Ayudante </v>
          </cell>
        </row>
        <row r="532">
          <cell r="G532" t="str">
            <v>Oficial</v>
          </cell>
        </row>
        <row r="533">
          <cell r="G533" t="str">
            <v>Cuadrilla A</v>
          </cell>
        </row>
        <row r="534">
          <cell r="G534" t="str">
            <v>(1 ayud)</v>
          </cell>
        </row>
        <row r="535">
          <cell r="G535" t="str">
            <v>Cuadrilla B</v>
          </cell>
        </row>
        <row r="536">
          <cell r="G536" t="str">
            <v>(1 Ayud + 1 Of)</v>
          </cell>
        </row>
        <row r="537">
          <cell r="G537" t="str">
            <v>Cuadrilla C</v>
          </cell>
        </row>
        <row r="538">
          <cell r="G538" t="str">
            <v>(1 Ayud + 1 Of + 1 M)</v>
          </cell>
        </row>
        <row r="539">
          <cell r="G539" t="str">
            <v xml:space="preserve">Maestro </v>
          </cell>
        </row>
        <row r="540">
          <cell r="G540" t="str">
            <v>----</v>
          </cell>
        </row>
        <row r="545">
          <cell r="G545" t="str">
            <v>TRANSPORTES</v>
          </cell>
        </row>
        <row r="546">
          <cell r="G546" t="str">
            <v>ACERO</v>
          </cell>
        </row>
        <row r="547">
          <cell r="G547" t="str">
            <v>ARENA DE RIO</v>
          </cell>
        </row>
        <row r="548">
          <cell r="G548" t="str">
            <v>BLOQUE</v>
          </cell>
        </row>
        <row r="549">
          <cell r="G549" t="str">
            <v>CARROTANQUE DE AGUA</v>
          </cell>
        </row>
        <row r="550">
          <cell r="G550" t="str">
            <v>CEMENTO</v>
          </cell>
        </row>
        <row r="551">
          <cell r="G551" t="str">
            <v xml:space="preserve">MATERIAL SOBRANTE EN EXCAVACION </v>
          </cell>
        </row>
        <row r="552">
          <cell r="G552" t="str">
            <v>SUB BASE</v>
          </cell>
        </row>
        <row r="553">
          <cell r="G553" t="str">
            <v xml:space="preserve">Transporte </v>
          </cell>
        </row>
        <row r="554">
          <cell r="G554" t="str">
            <v xml:space="preserve">Transporte vidrios 7mm y accesorios </v>
          </cell>
        </row>
        <row r="555">
          <cell r="G555" t="str">
            <v xml:space="preserve">Transporte </v>
          </cell>
        </row>
        <row r="556">
          <cell r="G556" t="str">
            <v>Transporte modulo terminado</v>
          </cell>
        </row>
        <row r="557">
          <cell r="G557" t="str">
            <v>TRITURADO</v>
          </cell>
        </row>
        <row r="558">
          <cell r="G558" t="str">
            <v xml:space="preserve">PIEDRA RAJON </v>
          </cell>
        </row>
        <row r="559">
          <cell r="G559" t="str">
            <v>TUBERIA ALCANTARILLADO</v>
          </cell>
        </row>
        <row r="560">
          <cell r="G560" t="str">
            <v>----</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3"/>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Base"/>
      <sheetName val="Analisis1"/>
      <sheetName val="AnalisisUnit."/>
      <sheetName val="Presupuesto"/>
    </sheetNames>
    <sheetDataSet>
      <sheetData sheetId="0"/>
      <sheetData sheetId="1"/>
      <sheetData sheetId="2"/>
      <sheetData sheetId="3"/>
      <sheetData sheetId="4"/>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 val="LISTA "/>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U (2)"/>
      <sheetName val="TARIF2002"/>
      <sheetName val="COSTOS CAMPAMENT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SKJ452"/>
      <sheetName val="ITA878"/>
      <sheetName val="AEA-944"/>
      <sheetName val="DUB-823"/>
      <sheetName val="GPI 526"/>
      <sheetName val="XXJ617"/>
      <sheetName val="SNG_855"/>
      <sheetName val="VEA 374"/>
      <sheetName val="HFB024"/>
      <sheetName val="PAJ825"/>
      <sheetName val="Indices"/>
      <sheetName val="COSTOS OFICINA"/>
      <sheetName val="Análisis_de_precios"/>
      <sheetName val="Remo__derr_"/>
      <sheetName val="Limp__mec__Alcant_"/>
      <sheetName val="GPI_526"/>
      <sheetName val="VEA_374"/>
      <sheetName val="Presupuesto_remoción_de_derrumb"/>
      <sheetName val="equip"/>
      <sheetName val="mat"/>
      <sheetName val="mdo"/>
      <sheetName val="XxClaxificacionxX"/>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ow r="52">
          <cell r="H52">
            <v>46548</v>
          </cell>
        </row>
      </sheetData>
      <sheetData sheetId="40"/>
      <sheetData sheetId="41"/>
      <sheetData sheetId="42"/>
      <sheetData sheetId="43"/>
      <sheetData sheetId="44"/>
      <sheetData sheetId="45" refreshError="1"/>
      <sheetData sheetId="46" refreshError="1"/>
      <sheetData sheetId="47" refreshError="1"/>
      <sheetData sheetId="4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EQ"/>
      <sheetName val="MAT"/>
      <sheetName val="TRANSP"/>
      <sheetName val="M O"/>
      <sheetName val="MINFRA-MN-IN-10-FR-1"/>
      <sheetName val="PMT"/>
      <sheetName val="F M"/>
      <sheetName val="PRESUP PAGA"/>
      <sheetName val="CRON"/>
      <sheetName val="CANTID"/>
      <sheetName val="CANTD ALCANT"/>
      <sheetName val="MGA"/>
      <sheetName val="PRESUP"/>
      <sheetName val="14MPa"/>
      <sheetName val="21Mpa"/>
      <sheetName val="LOC"/>
      <sheetName val="200.2"/>
      <sheetName val="310.1"/>
      <sheetName val="600.1.1"/>
      <sheetName val="610.2"/>
      <sheetName val="320.1"/>
      <sheetName val="640.1"/>
      <sheetName val="630.4"/>
      <sheetName val="630.4 (1)"/>
      <sheetName val="630.4 (2)"/>
      <sheetName val="CICLOP"/>
      <sheetName val="630.6"/>
      <sheetName val="671.3"/>
      <sheetName val="672.3"/>
      <sheetName val="630.7"/>
      <sheetName val="661.1"/>
      <sheetName val="CARACT"/>
      <sheetName val="9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46">
          <cell r="J46">
            <v>158</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row r="11">
          <cell r="A11">
            <v>1</v>
          </cell>
          <cell r="B11" t="str">
            <v>C14</v>
          </cell>
          <cell r="C11" t="str">
            <v>C2</v>
          </cell>
          <cell r="D11">
            <v>0.11</v>
          </cell>
          <cell r="F11">
            <v>0.11</v>
          </cell>
          <cell r="G11">
            <v>5</v>
          </cell>
          <cell r="H11">
            <v>196.13</v>
          </cell>
          <cell r="I11">
            <v>20.899999999999864</v>
          </cell>
          <cell r="J11">
            <v>10.656197420078451</v>
          </cell>
          <cell r="K11">
            <v>0.25123474991954797</v>
          </cell>
          <cell r="L11">
            <v>7.2578794649154172</v>
          </cell>
          <cell r="M11">
            <v>7.2578794649154172</v>
          </cell>
          <cell r="N11">
            <v>292.13477758617864</v>
          </cell>
          <cell r="O11">
            <v>0.63351948503827427</v>
          </cell>
          <cell r="P11">
            <v>20.358038124398337</v>
          </cell>
          <cell r="Q11">
            <v>0.11</v>
          </cell>
          <cell r="S11">
            <v>0.11</v>
          </cell>
          <cell r="U11">
            <v>0</v>
          </cell>
          <cell r="V11">
            <v>0.69</v>
          </cell>
          <cell r="X11">
            <v>0</v>
          </cell>
          <cell r="Y11" t="str">
            <v/>
          </cell>
          <cell r="AA11">
            <v>0</v>
          </cell>
          <cell r="AB11" t="str">
            <v/>
          </cell>
          <cell r="AC11">
            <v>0.58649999999999991</v>
          </cell>
          <cell r="AD11">
            <v>6.4514999999999989E-2</v>
          </cell>
          <cell r="AE11">
            <v>0.29181949142619273</v>
          </cell>
          <cell r="AF11">
            <v>0.29181949142619273</v>
          </cell>
          <cell r="AG11">
            <v>0.30281949142619274</v>
          </cell>
          <cell r="AH11">
            <v>21.858038124398337</v>
          </cell>
          <cell r="AI11">
            <v>43.11</v>
          </cell>
          <cell r="AJ11">
            <v>12.13</v>
          </cell>
          <cell r="AK11">
            <v>8</v>
          </cell>
          <cell r="AL11">
            <v>0.18099999999999999</v>
          </cell>
          <cell r="AM11">
            <v>0.01</v>
          </cell>
          <cell r="AN11">
            <v>6.079847335815429E-2</v>
          </cell>
          <cell r="AO11">
            <v>0.13009374999999998</v>
          </cell>
          <cell r="AP11">
            <v>0.33590316772460932</v>
          </cell>
          <cell r="AQ11">
            <v>2.8808379070118053</v>
          </cell>
          <cell r="AR11">
            <v>4.3624408219985407</v>
          </cell>
          <cell r="AS11">
            <v>2.5642109511790911</v>
          </cell>
          <cell r="AT11">
            <v>0.42299832041162883</v>
          </cell>
          <cell r="AU11">
            <v>0.48379679376978313</v>
          </cell>
          <cell r="AV11">
            <v>4.4301155262957019</v>
          </cell>
          <cell r="AW11">
            <v>113.98877403478853</v>
          </cell>
          <cell r="AX11">
            <v>0.19175605939693172</v>
          </cell>
          <cell r="AY11">
            <v>69.412846205176052</v>
          </cell>
          <cell r="BO11">
            <v>1860.22</v>
          </cell>
          <cell r="BP11">
            <v>1854.99</v>
          </cell>
          <cell r="BQ11">
            <v>1860.4010000000001</v>
          </cell>
          <cell r="BR11">
            <v>1855.171</v>
          </cell>
          <cell r="BS11">
            <v>1861.65</v>
          </cell>
          <cell r="BT11">
            <v>1856.46</v>
          </cell>
          <cell r="BU11" t="str">
            <v/>
          </cell>
          <cell r="BV11">
            <v>1.2490000000000236</v>
          </cell>
          <cell r="BW11">
            <v>1.2889999999999873</v>
          </cell>
          <cell r="BX11">
            <v>1.4300000000000237</v>
          </cell>
          <cell r="BY11">
            <v>200</v>
          </cell>
          <cell r="BZ11">
            <v>0.60000000000000009</v>
          </cell>
          <cell r="CA11">
            <v>0.2</v>
          </cell>
          <cell r="CB11">
            <v>1.2690000000000055</v>
          </cell>
          <cell r="CC11">
            <v>3</v>
          </cell>
          <cell r="CD11">
            <v>1.565998258950988</v>
          </cell>
          <cell r="CE11">
            <v>2284.2000000000098</v>
          </cell>
          <cell r="CF11">
            <v>3.4845553151868512E-2</v>
          </cell>
          <cell r="CG11">
            <v>922.40948001164327</v>
          </cell>
          <cell r="CH11">
            <v>3206.609480011653</v>
          </cell>
          <cell r="CI11">
            <v>4</v>
          </cell>
          <cell r="CK11" t="str">
            <v/>
          </cell>
          <cell r="CL11" t="str">
            <v/>
          </cell>
          <cell r="CM11" t="str">
            <v/>
          </cell>
          <cell r="CN11" t="str">
            <v/>
          </cell>
          <cell r="CO11">
            <v>0.89036824335293707</v>
          </cell>
          <cell r="CP11">
            <v>4</v>
          </cell>
          <cell r="CQ11">
            <v>1</v>
          </cell>
          <cell r="CR11">
            <v>43.11</v>
          </cell>
          <cell r="CS11">
            <v>8</v>
          </cell>
          <cell r="CT11">
            <v>0.21719999999999998</v>
          </cell>
          <cell r="CU11">
            <v>0.18099999999999999</v>
          </cell>
          <cell r="CV11">
            <v>200</v>
          </cell>
          <cell r="CW11">
            <v>0.61719999999999997</v>
          </cell>
          <cell r="CX11" t="str">
            <v/>
          </cell>
          <cell r="CY11">
            <v>1860.22</v>
          </cell>
          <cell r="CZ11">
            <v>1854.99</v>
          </cell>
          <cell r="DA11">
            <v>1.2490000000000236</v>
          </cell>
          <cell r="DB11">
            <v>1.2889999999999873</v>
          </cell>
          <cell r="DC11">
            <v>1.4571500000000237</v>
          </cell>
          <cell r="DD11">
            <v>43.42608663004301</v>
          </cell>
          <cell r="DE11">
            <v>1.4771500000000055</v>
          </cell>
          <cell r="DF11">
            <v>1.2</v>
          </cell>
          <cell r="DG11">
            <v>1.2</v>
          </cell>
          <cell r="DH11">
            <v>1</v>
          </cell>
          <cell r="DI11">
            <v>42.226086630043007</v>
          </cell>
          <cell r="DJ11">
            <v>1.6479978246642391</v>
          </cell>
          <cell r="DK11">
            <v>46.764243237738171</v>
          </cell>
          <cell r="DL11">
            <v>2.6061940668062542</v>
          </cell>
          <cell r="DM11">
            <v>2.8118008475052259</v>
          </cell>
          <cell r="DN11">
            <v>48.412241062402408</v>
          </cell>
          <cell r="DO11" t="b">
            <v>0</v>
          </cell>
          <cell r="DP11" t="str">
            <v/>
          </cell>
          <cell r="DQ11">
            <v>9.8666323166782082</v>
          </cell>
          <cell r="DR11">
            <v>22.411965877500521</v>
          </cell>
          <cell r="DS11" t="b">
            <v>0</v>
          </cell>
          <cell r="DT11">
            <v>0</v>
          </cell>
          <cell r="DV11" t="str">
            <v>200 mm</v>
          </cell>
          <cell r="DW11">
            <v>43.11</v>
          </cell>
          <cell r="DX11" t="str">
            <v>-</v>
          </cell>
          <cell r="DY11" t="str">
            <v>PVC</v>
          </cell>
        </row>
        <row r="12">
          <cell r="A12">
            <v>2</v>
          </cell>
          <cell r="B12" t="str">
            <v>C2</v>
          </cell>
          <cell r="C12" t="str">
            <v>C3</v>
          </cell>
          <cell r="D12">
            <v>0.19</v>
          </cell>
          <cell r="F12">
            <v>0.3</v>
          </cell>
          <cell r="G12">
            <v>5</v>
          </cell>
          <cell r="K12">
            <v>0.19650435486426723</v>
          </cell>
          <cell r="L12">
            <v>7.4543838197796841</v>
          </cell>
          <cell r="M12">
            <v>7.4543838197796841</v>
          </cell>
          <cell r="N12">
            <v>290.72842921330431</v>
          </cell>
          <cell r="O12">
            <v>0.63230700071925205</v>
          </cell>
          <cell r="P12">
            <v>55.285666133338268</v>
          </cell>
          <cell r="Q12">
            <v>0.19</v>
          </cell>
          <cell r="S12">
            <v>0.3</v>
          </cell>
          <cell r="U12">
            <v>0</v>
          </cell>
          <cell r="V12">
            <v>0.69</v>
          </cell>
          <cell r="X12">
            <v>0</v>
          </cell>
          <cell r="Y12" t="str">
            <v/>
          </cell>
          <cell r="AA12">
            <v>0</v>
          </cell>
          <cell r="AB12" t="str">
            <v/>
          </cell>
          <cell r="AC12">
            <v>0.58649999999999991</v>
          </cell>
          <cell r="AD12">
            <v>0.17594999999999997</v>
          </cell>
          <cell r="AE12">
            <v>0.73944173945809666</v>
          </cell>
          <cell r="AF12">
            <v>0.73944173945809666</v>
          </cell>
          <cell r="AG12">
            <v>0.76944173945809669</v>
          </cell>
          <cell r="AH12">
            <v>56.785666133338268</v>
          </cell>
          <cell r="AI12">
            <v>41.71</v>
          </cell>
          <cell r="AJ12">
            <v>10</v>
          </cell>
          <cell r="AK12">
            <v>8</v>
          </cell>
          <cell r="AL12">
            <v>0.18099999999999999</v>
          </cell>
          <cell r="AM12">
            <v>0.01</v>
          </cell>
          <cell r="AN12">
            <v>0.10777030849456788</v>
          </cell>
          <cell r="AO12">
            <v>0.17728808593750001</v>
          </cell>
          <cell r="AP12">
            <v>0.59541606903076183</v>
          </cell>
          <cell r="AQ12">
            <v>3.5553097745721338</v>
          </cell>
          <cell r="AR12">
            <v>3.7826765524853094</v>
          </cell>
          <cell r="AS12">
            <v>3.4297484346551075</v>
          </cell>
          <cell r="AT12">
            <v>0.64425217090561449</v>
          </cell>
          <cell r="AU12">
            <v>0.75202247940018241</v>
          </cell>
          <cell r="AV12">
            <v>4.022394398783157</v>
          </cell>
          <cell r="AW12">
            <v>103.49793441731744</v>
          </cell>
          <cell r="AX12">
            <v>0.54866472894397011</v>
          </cell>
          <cell r="AY12">
            <v>69.918299998075554</v>
          </cell>
          <cell r="AZ12" t="str">
            <v>00°00'00''</v>
          </cell>
          <cell r="BA12">
            <v>1000</v>
          </cell>
          <cell r="BB12">
            <v>0.26800000000000002</v>
          </cell>
          <cell r="BC12">
            <v>2.1999999999999999E-2</v>
          </cell>
          <cell r="BD12">
            <v>2.5999999999999999E-2</v>
          </cell>
          <cell r="BE12">
            <v>0.31600000000000006</v>
          </cell>
          <cell r="BF12">
            <v>0.31600000000000006</v>
          </cell>
          <cell r="BG12" t="str">
            <v/>
          </cell>
          <cell r="BH12" t="str">
            <v/>
          </cell>
          <cell r="BI12" t="str">
            <v/>
          </cell>
          <cell r="BJ12" t="str">
            <v/>
          </cell>
          <cell r="BK12" t="str">
            <v/>
          </cell>
          <cell r="BL12" t="str">
            <v/>
          </cell>
          <cell r="BM12" t="str">
            <v/>
          </cell>
          <cell r="BN12">
            <v>3.999999999996362E-2</v>
          </cell>
          <cell r="BO12">
            <v>1854.95</v>
          </cell>
          <cell r="BP12">
            <v>1850.78</v>
          </cell>
          <cell r="BQ12">
            <v>1855.1310000000001</v>
          </cell>
          <cell r="BR12">
            <v>1850.961</v>
          </cell>
          <cell r="BS12">
            <v>1856.46</v>
          </cell>
          <cell r="BT12">
            <v>1852.45</v>
          </cell>
          <cell r="BU12" t="str">
            <v/>
          </cell>
          <cell r="BV12">
            <v>1.3289999999999509</v>
          </cell>
          <cell r="BW12">
            <v>1.4890000000000327</v>
          </cell>
          <cell r="BX12">
            <v>1.5099999999999509</v>
          </cell>
          <cell r="BY12">
            <v>200</v>
          </cell>
          <cell r="BZ12">
            <v>0.60000000000000009</v>
          </cell>
          <cell r="CA12">
            <v>0.2</v>
          </cell>
          <cell r="CB12">
            <v>1.4089999999999918</v>
          </cell>
          <cell r="CC12">
            <v>3</v>
          </cell>
          <cell r="CD12">
            <v>1.6854810322762039</v>
          </cell>
          <cell r="CE12">
            <v>2536.1999999999853</v>
          </cell>
          <cell r="CF12">
            <v>2.8906387227714981E-2</v>
          </cell>
          <cell r="CG12">
            <v>876.44126265110424</v>
          </cell>
          <cell r="CH12">
            <v>3412.6412626510896</v>
          </cell>
          <cell r="CI12">
            <v>4</v>
          </cell>
          <cell r="CK12" t="str">
            <v/>
          </cell>
          <cell r="CL12" t="str">
            <v/>
          </cell>
          <cell r="CM12" t="str">
            <v/>
          </cell>
          <cell r="CN12" t="str">
            <v/>
          </cell>
          <cell r="CO12">
            <v>0.95834945856283771</v>
          </cell>
          <cell r="CP12">
            <v>4</v>
          </cell>
          <cell r="CQ12">
            <v>1</v>
          </cell>
          <cell r="CR12">
            <v>41.71</v>
          </cell>
          <cell r="CS12">
            <v>8</v>
          </cell>
          <cell r="CT12">
            <v>0.21719999999999998</v>
          </cell>
          <cell r="CU12">
            <v>0.18099999999999999</v>
          </cell>
          <cell r="CV12">
            <v>200</v>
          </cell>
          <cell r="CW12">
            <v>0.61719999999999997</v>
          </cell>
          <cell r="CX12" t="str">
            <v/>
          </cell>
          <cell r="CY12">
            <v>1854.95</v>
          </cell>
          <cell r="CZ12">
            <v>1850.78</v>
          </cell>
          <cell r="DA12">
            <v>1.3289999999999509</v>
          </cell>
          <cell r="DB12">
            <v>1.4890000000000327</v>
          </cell>
          <cell r="DC12">
            <v>1.5371499999999509</v>
          </cell>
          <cell r="DD12">
            <v>41.917931723786189</v>
          </cell>
          <cell r="DE12">
            <v>1.6171499999999919</v>
          </cell>
          <cell r="DF12">
            <v>1.2</v>
          </cell>
          <cell r="DG12">
            <v>1.2</v>
          </cell>
          <cell r="DH12">
            <v>1</v>
          </cell>
          <cell r="DI12">
            <v>40.717931723786187</v>
          </cell>
          <cell r="DJ12">
            <v>1.7384756930875427</v>
          </cell>
          <cell r="DK12">
            <v>48.612357715097666</v>
          </cell>
          <cell r="DL12">
            <v>2.5131107459920834</v>
          </cell>
          <cell r="DM12">
            <v>2.7107123611010362</v>
          </cell>
          <cell r="DN12">
            <v>50.35083340818521</v>
          </cell>
          <cell r="DO12" t="b">
            <v>0</v>
          </cell>
          <cell r="DP12" t="str">
            <v/>
          </cell>
          <cell r="DQ12">
            <v>9.5142338084526497</v>
          </cell>
          <cell r="DR12">
            <v>25.129850904547627</v>
          </cell>
          <cell r="DS12" t="b">
            <v>0</v>
          </cell>
          <cell r="DT12">
            <v>0</v>
          </cell>
          <cell r="DV12" t="str">
            <v>200 mm</v>
          </cell>
          <cell r="DW12">
            <v>41.71</v>
          </cell>
          <cell r="DX12" t="str">
            <v>-</v>
          </cell>
          <cell r="DY12" t="str">
            <v>PVC</v>
          </cell>
        </row>
        <row r="13">
          <cell r="A13">
            <v>3</v>
          </cell>
          <cell r="B13" t="str">
            <v>C3</v>
          </cell>
          <cell r="C13" t="str">
            <v>C4</v>
          </cell>
          <cell r="D13">
            <v>0.06</v>
          </cell>
          <cell r="F13">
            <v>0.36</v>
          </cell>
          <cell r="G13">
            <v>5</v>
          </cell>
          <cell r="K13">
            <v>7.6364318809023626E-2</v>
          </cell>
          <cell r="L13">
            <v>7.5307481385887076</v>
          </cell>
          <cell r="M13">
            <v>7.5307481385887076</v>
          </cell>
          <cell r="N13">
            <v>290.1848316286912</v>
          </cell>
          <cell r="O13">
            <v>0.64145806028833574</v>
          </cell>
          <cell r="P13">
            <v>66.454150086636517</v>
          </cell>
          <cell r="Q13">
            <v>0.06</v>
          </cell>
          <cell r="S13">
            <v>0.36</v>
          </cell>
          <cell r="U13">
            <v>0</v>
          </cell>
          <cell r="V13">
            <v>0.69</v>
          </cell>
          <cell r="X13">
            <v>0</v>
          </cell>
          <cell r="Y13" t="str">
            <v/>
          </cell>
          <cell r="AA13">
            <v>0</v>
          </cell>
          <cell r="AB13" t="str">
            <v/>
          </cell>
          <cell r="AC13">
            <v>0.58649999999999991</v>
          </cell>
          <cell r="AD13">
            <v>0.21113999999999997</v>
          </cell>
          <cell r="AE13">
            <v>0.87555054434365409</v>
          </cell>
          <cell r="AF13">
            <v>0.87555054434365409</v>
          </cell>
          <cell r="AG13">
            <v>0.91155054434365412</v>
          </cell>
          <cell r="AH13">
            <v>67.954150086636517</v>
          </cell>
          <cell r="AI13">
            <v>22.89</v>
          </cell>
          <cell r="AJ13">
            <v>24.51</v>
          </cell>
          <cell r="AK13">
            <v>8</v>
          </cell>
          <cell r="AL13">
            <v>0.18099999999999999</v>
          </cell>
          <cell r="AM13">
            <v>0.01</v>
          </cell>
          <cell r="AN13">
            <v>9.2411884307861333E-2</v>
          </cell>
          <cell r="AO13">
            <v>0.17918823242187498</v>
          </cell>
          <cell r="AP13">
            <v>0.51056289672851563</v>
          </cell>
          <cell r="AQ13">
            <v>5.1436588161016852</v>
          </cell>
          <cell r="AR13">
            <v>6.0727005618036634</v>
          </cell>
          <cell r="AS13">
            <v>7.3920243319850609</v>
          </cell>
          <cell r="AT13">
            <v>1.34848246770951</v>
          </cell>
          <cell r="AU13">
            <v>1.4408943520173714</v>
          </cell>
          <cell r="AV13">
            <v>6.2973278912675772</v>
          </cell>
          <cell r="AW13">
            <v>162.03294965106465</v>
          </cell>
          <cell r="AX13">
            <v>0.41938476237687877</v>
          </cell>
          <cell r="AY13">
            <v>356.94511807457576</v>
          </cell>
          <cell r="AZ13" t="str">
            <v>72°58'23''</v>
          </cell>
          <cell r="BA13">
            <v>4.4820467451805204</v>
          </cell>
          <cell r="BB13">
            <v>0.68899999999999995</v>
          </cell>
          <cell r="BC13">
            <v>7.0000000000000007E-2</v>
          </cell>
          <cell r="BD13">
            <v>0.38600000000000001</v>
          </cell>
          <cell r="BE13">
            <v>1.145</v>
          </cell>
          <cell r="BF13">
            <v>1.145</v>
          </cell>
          <cell r="BG13">
            <v>1.5552858862911318</v>
          </cell>
          <cell r="BH13">
            <v>6.6298342541436464</v>
          </cell>
          <cell r="BI13">
            <v>1.2</v>
          </cell>
          <cell r="BJ13" t="str">
            <v/>
          </cell>
          <cell r="BK13" t="str">
            <v/>
          </cell>
          <cell r="BL13" t="str">
            <v/>
          </cell>
          <cell r="BM13">
            <v>1.1555313887601639</v>
          </cell>
          <cell r="BN13">
            <v>0.95000000000004547</v>
          </cell>
          <cell r="BO13">
            <v>1849.83</v>
          </cell>
          <cell r="BP13">
            <v>1844.22</v>
          </cell>
          <cell r="BQ13">
            <v>1850.011</v>
          </cell>
          <cell r="BR13">
            <v>1844.4010000000001</v>
          </cell>
          <cell r="BS13">
            <v>1852.45</v>
          </cell>
          <cell r="BT13">
            <v>1846.06</v>
          </cell>
          <cell r="BU13" t="str">
            <v/>
          </cell>
          <cell r="BV13">
            <v>2.4390000000000782</v>
          </cell>
          <cell r="BW13">
            <v>1.6589999999998781</v>
          </cell>
          <cell r="BX13">
            <v>2.6200000000000783</v>
          </cell>
          <cell r="BY13">
            <v>200</v>
          </cell>
          <cell r="BZ13">
            <v>0.60000000000000009</v>
          </cell>
          <cell r="CA13">
            <v>0.2</v>
          </cell>
          <cell r="CB13">
            <v>2.0489999999999782</v>
          </cell>
          <cell r="CC13">
            <v>3</v>
          </cell>
          <cell r="CD13">
            <v>2.1367469716810246</v>
          </cell>
          <cell r="CE13">
            <v>3688.1999999999607</v>
          </cell>
          <cell r="CF13">
            <v>1.4414567107847007E-2</v>
          </cell>
          <cell r="CG13">
            <v>467.63488096114685</v>
          </cell>
          <cell r="CH13">
            <v>4155.834880961108</v>
          </cell>
          <cell r="CI13">
            <v>4</v>
          </cell>
          <cell r="CK13" t="str">
            <v/>
          </cell>
          <cell r="CL13" t="str">
            <v/>
          </cell>
          <cell r="CM13" t="str">
            <v/>
          </cell>
          <cell r="CN13" t="str">
            <v/>
          </cell>
          <cell r="CO13">
            <v>1.2284452444450291</v>
          </cell>
          <cell r="CP13">
            <v>4</v>
          </cell>
          <cell r="CQ13">
            <v>1</v>
          </cell>
          <cell r="CR13">
            <v>22.89</v>
          </cell>
          <cell r="CS13">
            <v>8</v>
          </cell>
          <cell r="CT13">
            <v>0.21719999999999998</v>
          </cell>
          <cell r="CU13">
            <v>0.18099999999999999</v>
          </cell>
          <cell r="CV13">
            <v>200</v>
          </cell>
          <cell r="CW13">
            <v>0.61719999999999997</v>
          </cell>
          <cell r="CX13" t="str">
            <v/>
          </cell>
          <cell r="CY13">
            <v>1849.83</v>
          </cell>
          <cell r="CZ13">
            <v>1844.22</v>
          </cell>
          <cell r="DA13">
            <v>2.4390000000000782</v>
          </cell>
          <cell r="DB13">
            <v>1.6589999999998781</v>
          </cell>
          <cell r="DC13">
            <v>2.6471500000000781</v>
          </cell>
          <cell r="DD13">
            <v>23.567439402701325</v>
          </cell>
          <cell r="DE13">
            <v>2.257149999999978</v>
          </cell>
          <cell r="DF13">
            <v>1.2</v>
          </cell>
          <cell r="DG13">
            <v>1.2</v>
          </cell>
          <cell r="DH13">
            <v>1</v>
          </cell>
          <cell r="DI13">
            <v>22.367439402701322</v>
          </cell>
          <cell r="DJ13">
            <v>2.9938561174621681</v>
          </cell>
          <cell r="DK13">
            <v>35.539374398979305</v>
          </cell>
          <cell r="DL13">
            <v>1.3805183599347255</v>
          </cell>
          <cell r="DM13">
            <v>1.4807170298427459</v>
          </cell>
          <cell r="DN13">
            <v>38.533230516441471</v>
          </cell>
          <cell r="DO13" t="b">
            <v>0</v>
          </cell>
          <cell r="DP13" t="str">
            <v/>
          </cell>
          <cell r="DQ13">
            <v>5.2264208707187416</v>
          </cell>
          <cell r="DR13">
            <v>22.639810843749228</v>
          </cell>
          <cell r="DS13" t="b">
            <v>0</v>
          </cell>
          <cell r="DT13">
            <v>0</v>
          </cell>
          <cell r="DV13" t="str">
            <v>200 mm</v>
          </cell>
          <cell r="DW13">
            <v>22.89</v>
          </cell>
          <cell r="DX13" t="str">
            <v>-</v>
          </cell>
          <cell r="DY13" t="str">
            <v>PVC</v>
          </cell>
        </row>
        <row r="14">
          <cell r="A14">
            <v>4</v>
          </cell>
          <cell r="B14" t="str">
            <v>C4</v>
          </cell>
          <cell r="C14" t="str">
            <v>C5</v>
          </cell>
          <cell r="D14">
            <v>0.45</v>
          </cell>
          <cell r="F14">
            <v>0.81</v>
          </cell>
          <cell r="G14">
            <v>5</v>
          </cell>
          <cell r="K14">
            <v>0.18389045129372616</v>
          </cell>
          <cell r="L14">
            <v>7.7146385898824335</v>
          </cell>
          <cell r="M14">
            <v>7.7146385898824335</v>
          </cell>
          <cell r="N14">
            <v>288.88248356722323</v>
          </cell>
          <cell r="O14">
            <v>0.63560533515731876</v>
          </cell>
          <cell r="P14">
            <v>149.08101159160711</v>
          </cell>
          <cell r="Q14">
            <v>0.45</v>
          </cell>
          <cell r="S14">
            <v>0.81</v>
          </cell>
          <cell r="U14">
            <v>0</v>
          </cell>
          <cell r="V14">
            <v>0.69</v>
          </cell>
          <cell r="X14">
            <v>0</v>
          </cell>
          <cell r="Y14" t="str">
            <v/>
          </cell>
          <cell r="AA14">
            <v>0</v>
          </cell>
          <cell r="AB14" t="str">
            <v/>
          </cell>
          <cell r="AC14">
            <v>0.58649999999999991</v>
          </cell>
          <cell r="AD14">
            <v>0.47506499999999996</v>
          </cell>
          <cell r="AE14">
            <v>1.8563025527603643</v>
          </cell>
          <cell r="AF14">
            <v>1.8563025527603643</v>
          </cell>
          <cell r="AG14">
            <v>1.9373025527603642</v>
          </cell>
          <cell r="AH14">
            <v>151.01831414436748</v>
          </cell>
          <cell r="AI14">
            <v>58.48</v>
          </cell>
          <cell r="AJ14">
            <v>15.3</v>
          </cell>
          <cell r="AK14">
            <v>10</v>
          </cell>
          <cell r="AL14">
            <v>0.22700000000000001</v>
          </cell>
          <cell r="AM14">
            <v>0.01</v>
          </cell>
          <cell r="AN14">
            <v>0.14902038145065305</v>
          </cell>
          <cell r="AO14">
            <v>0.22609942626953128</v>
          </cell>
          <cell r="AP14">
            <v>0.65647745132446278</v>
          </cell>
          <cell r="AQ14">
            <v>5.3619350733847879</v>
          </cell>
          <cell r="AR14">
            <v>4.7323827171745876</v>
          </cell>
          <cell r="AS14">
            <v>7.1258046538324846</v>
          </cell>
          <cell r="AT14">
            <v>1.4653592115797109</v>
          </cell>
          <cell r="AU14">
            <v>1.6143795930303639</v>
          </cell>
          <cell r="AV14">
            <v>5.7862237230928795</v>
          </cell>
          <cell r="AW14">
            <v>234.17299867894909</v>
          </cell>
          <cell r="AX14">
            <v>0.64490062900639289</v>
          </cell>
          <cell r="AY14">
            <v>344.75175582813387</v>
          </cell>
          <cell r="AZ14" t="str">
            <v>12°11'36''</v>
          </cell>
          <cell r="BA14">
            <v>24.74634728790296</v>
          </cell>
          <cell r="BB14">
            <v>0.17299999999999999</v>
          </cell>
          <cell r="BC14">
            <v>1.2E-2</v>
          </cell>
          <cell r="BD14">
            <v>7.0000000000000007E-2</v>
          </cell>
          <cell r="BE14">
            <v>0.255</v>
          </cell>
          <cell r="BF14">
            <v>0.255</v>
          </cell>
          <cell r="BG14" t="str">
            <v/>
          </cell>
          <cell r="BH14" t="str">
            <v/>
          </cell>
          <cell r="BI14" t="str">
            <v/>
          </cell>
          <cell r="BJ14" t="str">
            <v/>
          </cell>
          <cell r="BK14" t="str">
            <v/>
          </cell>
          <cell r="BL14" t="str">
            <v/>
          </cell>
          <cell r="BM14" t="str">
            <v/>
          </cell>
          <cell r="BN14">
            <v>0.19000000000005457</v>
          </cell>
          <cell r="BO14">
            <v>1844.03</v>
          </cell>
          <cell r="BP14">
            <v>1835.08</v>
          </cell>
          <cell r="BQ14">
            <v>1844.2570000000001</v>
          </cell>
          <cell r="BR14">
            <v>1835.307</v>
          </cell>
          <cell r="BS14">
            <v>1846.06</v>
          </cell>
          <cell r="BT14">
            <v>1836.58</v>
          </cell>
          <cell r="BU14" t="str">
            <v/>
          </cell>
          <cell r="BV14">
            <v>1.8029999999998836</v>
          </cell>
          <cell r="BW14">
            <v>1.2729999999999109</v>
          </cell>
          <cell r="BX14">
            <v>2.0299999999998835</v>
          </cell>
          <cell r="BY14">
            <v>250</v>
          </cell>
          <cell r="BZ14">
            <v>0.65</v>
          </cell>
          <cell r="CA14">
            <v>0.25</v>
          </cell>
          <cell r="CB14">
            <v>1.5379999999998972</v>
          </cell>
          <cell r="CC14">
            <v>3</v>
          </cell>
          <cell r="CD14">
            <v>1.6942671971719951</v>
          </cell>
          <cell r="CE14">
            <v>2768.399999999815</v>
          </cell>
          <cell r="CF14">
            <v>3.0738930159167399E-2</v>
          </cell>
          <cell r="CG14">
            <v>922.59595354725116</v>
          </cell>
          <cell r="CH14">
            <v>3690.9959535470662</v>
          </cell>
          <cell r="CI14">
            <v>4</v>
          </cell>
          <cell r="CK14" t="str">
            <v/>
          </cell>
          <cell r="CL14" t="str">
            <v/>
          </cell>
          <cell r="CM14" t="str">
            <v/>
          </cell>
          <cell r="CN14" t="str">
            <v/>
          </cell>
          <cell r="CO14">
            <v>1.0391113332821302</v>
          </cell>
          <cell r="CP14">
            <v>4</v>
          </cell>
          <cell r="CQ14">
            <v>1</v>
          </cell>
          <cell r="CR14">
            <v>58.48</v>
          </cell>
          <cell r="CS14">
            <v>10</v>
          </cell>
          <cell r="CT14">
            <v>0.27239999999999998</v>
          </cell>
          <cell r="CU14">
            <v>0.22700000000000001</v>
          </cell>
          <cell r="CV14">
            <v>250</v>
          </cell>
          <cell r="CW14">
            <v>0.6724</v>
          </cell>
          <cell r="CX14" t="str">
            <v/>
          </cell>
          <cell r="CY14">
            <v>1844.03</v>
          </cell>
          <cell r="CZ14">
            <v>1835.08</v>
          </cell>
          <cell r="DA14">
            <v>1.8029999999998836</v>
          </cell>
          <cell r="DB14">
            <v>1.2729999999999109</v>
          </cell>
          <cell r="DC14">
            <v>2.0640499999998836</v>
          </cell>
          <cell r="DD14">
            <v>59.160906855794565</v>
          </cell>
          <cell r="DE14">
            <v>1.7990499999998972</v>
          </cell>
          <cell r="DF14">
            <v>1.2</v>
          </cell>
          <cell r="DG14">
            <v>1.2</v>
          </cell>
          <cell r="DH14">
            <v>1</v>
          </cell>
          <cell r="DI14">
            <v>57.960906855794562</v>
          </cell>
          <cell r="DJ14">
            <v>2.3343855539909928</v>
          </cell>
          <cell r="DK14">
            <v>84.627733605506947</v>
          </cell>
          <cell r="DL14">
            <v>3.8972913769836266</v>
          </cell>
          <cell r="DM14">
            <v>5.2789718924392686</v>
          </cell>
          <cell r="DN14">
            <v>86.962119159497945</v>
          </cell>
          <cell r="DO14" t="b">
            <v>0</v>
          </cell>
          <cell r="DP14" t="str">
            <v/>
          </cell>
          <cell r="DQ14">
            <v>15.311064265364729</v>
          </cell>
          <cell r="DR14">
            <v>43.908833298782014</v>
          </cell>
          <cell r="DS14" t="b">
            <v>0</v>
          </cell>
          <cell r="DT14">
            <v>0</v>
          </cell>
          <cell r="DV14" t="str">
            <v>250 mm</v>
          </cell>
          <cell r="DW14">
            <v>58.48</v>
          </cell>
          <cell r="DX14" t="str">
            <v>-</v>
          </cell>
          <cell r="DY14" t="str">
            <v>PVC</v>
          </cell>
        </row>
        <row r="15">
          <cell r="A15">
            <v>5</v>
          </cell>
          <cell r="B15" t="str">
            <v>C5</v>
          </cell>
          <cell r="C15" t="str">
            <v>C82</v>
          </cell>
          <cell r="D15">
            <v>0.05</v>
          </cell>
          <cell r="F15">
            <v>0.8600000000000001</v>
          </cell>
          <cell r="G15">
            <v>5</v>
          </cell>
          <cell r="K15">
            <v>6.0865982850214884E-2</v>
          </cell>
          <cell r="L15">
            <v>7.7755045727326486</v>
          </cell>
          <cell r="M15">
            <v>7.7755045727326486</v>
          </cell>
          <cell r="N15">
            <v>288.45348359624825</v>
          </cell>
          <cell r="O15">
            <v>0.63814025794564699</v>
          </cell>
          <cell r="P15">
            <v>158.28470061297861</v>
          </cell>
          <cell r="Q15">
            <v>0.05</v>
          </cell>
          <cell r="S15">
            <v>0.8600000000000001</v>
          </cell>
          <cell r="U15">
            <v>0</v>
          </cell>
          <cell r="V15">
            <v>0.69</v>
          </cell>
          <cell r="X15">
            <v>0</v>
          </cell>
          <cell r="Y15" t="str">
            <v/>
          </cell>
          <cell r="AA15">
            <v>0</v>
          </cell>
          <cell r="AB15" t="str">
            <v/>
          </cell>
          <cell r="AC15">
            <v>0.58649999999999991</v>
          </cell>
          <cell r="AD15">
            <v>0.50439000000000001</v>
          </cell>
          <cell r="AE15">
            <v>1.9622548432272713</v>
          </cell>
          <cell r="AF15">
            <v>1.9622548432272713</v>
          </cell>
          <cell r="AG15">
            <v>2.0482548432272711</v>
          </cell>
          <cell r="AH15">
            <v>160.33295545620589</v>
          </cell>
          <cell r="AI15">
            <v>21.71</v>
          </cell>
          <cell r="AJ15">
            <v>20.68</v>
          </cell>
          <cell r="AK15">
            <v>10</v>
          </cell>
          <cell r="AL15">
            <v>0.22700000000000001</v>
          </cell>
          <cell r="AM15">
            <v>0.01</v>
          </cell>
          <cell r="AN15">
            <v>0.14097908067703246</v>
          </cell>
          <cell r="AO15">
            <v>0.22629339599609377</v>
          </cell>
          <cell r="AP15">
            <v>0.62105321884155273</v>
          </cell>
          <cell r="AQ15">
            <v>6.0705412550720368</v>
          </cell>
          <cell r="AR15">
            <v>5.5921004217358119</v>
          </cell>
          <cell r="AS15">
            <v>9.2083885807205359</v>
          </cell>
          <cell r="AT15">
            <v>1.8782605060923334</v>
          </cell>
          <cell r="AU15">
            <v>2.0192395867693658</v>
          </cell>
          <cell r="AV15">
            <v>6.7270518227427614</v>
          </cell>
          <cell r="AW15">
            <v>272.24904756332671</v>
          </cell>
          <cell r="AX15">
            <v>0.58892017030440302</v>
          </cell>
          <cell r="AY15">
            <v>337.35577805458081</v>
          </cell>
          <cell r="AZ15" t="str">
            <v>07°23'46''</v>
          </cell>
          <cell r="BA15">
            <v>40.895807989614561</v>
          </cell>
          <cell r="BB15">
            <v>0.40500000000000003</v>
          </cell>
          <cell r="BC15">
            <v>4.1000000000000002E-2</v>
          </cell>
          <cell r="BD15">
            <v>8.3000000000000004E-2</v>
          </cell>
          <cell r="BE15">
            <v>0.52900000000000003</v>
          </cell>
          <cell r="BF15">
            <v>0.52900000000000003</v>
          </cell>
          <cell r="BG15" t="str">
            <v/>
          </cell>
          <cell r="BH15" t="str">
            <v/>
          </cell>
          <cell r="BI15" t="str">
            <v/>
          </cell>
          <cell r="BJ15" t="str">
            <v/>
          </cell>
          <cell r="BK15" t="str">
            <v/>
          </cell>
          <cell r="BL15" t="str">
            <v/>
          </cell>
          <cell r="BM15" t="str">
            <v/>
          </cell>
          <cell r="BN15">
            <v>0.13999999999987267</v>
          </cell>
          <cell r="BO15">
            <v>1834.94</v>
          </cell>
          <cell r="BP15">
            <v>1830.45</v>
          </cell>
          <cell r="BQ15">
            <v>1835.1670000000001</v>
          </cell>
          <cell r="BR15">
            <v>1830.6770000000001</v>
          </cell>
          <cell r="BS15">
            <v>1836.58</v>
          </cell>
          <cell r="BT15">
            <v>1831.96</v>
          </cell>
          <cell r="BU15" t="str">
            <v/>
          </cell>
          <cell r="BV15">
            <v>1.4129999999997835</v>
          </cell>
          <cell r="BW15">
            <v>1.2829999999999018</v>
          </cell>
          <cell r="BX15">
            <v>1.6399999999997836</v>
          </cell>
          <cell r="BY15">
            <v>250</v>
          </cell>
          <cell r="BZ15">
            <v>0.65</v>
          </cell>
          <cell r="CA15">
            <v>0.25</v>
          </cell>
          <cell r="CB15">
            <v>1.3479999999998427</v>
          </cell>
          <cell r="CC15">
            <v>3</v>
          </cell>
          <cell r="CD15">
            <v>1.5440432169403104</v>
          </cell>
          <cell r="CE15">
            <v>2426.3999999997168</v>
          </cell>
          <cell r="CF15">
            <v>3.9006802743775125E-2</v>
          </cell>
          <cell r="CG15">
            <v>1208.9963517313652</v>
          </cell>
          <cell r="CH15">
            <v>3635.3963517310822</v>
          </cell>
          <cell r="CI15">
            <v>4</v>
          </cell>
          <cell r="CK15" t="str">
            <v/>
          </cell>
          <cell r="CL15" t="str">
            <v/>
          </cell>
          <cell r="CM15" t="str">
            <v/>
          </cell>
          <cell r="CN15" t="str">
            <v/>
          </cell>
          <cell r="CO15">
            <v>0.99271662921169956</v>
          </cell>
          <cell r="CP15">
            <v>4</v>
          </cell>
          <cell r="CQ15">
            <v>1</v>
          </cell>
          <cell r="CR15">
            <v>21.71</v>
          </cell>
          <cell r="CS15">
            <v>10</v>
          </cell>
          <cell r="CT15">
            <v>0.27239999999999998</v>
          </cell>
          <cell r="CU15">
            <v>0.22700000000000001</v>
          </cell>
          <cell r="CV15">
            <v>250</v>
          </cell>
          <cell r="CW15">
            <v>0.6724</v>
          </cell>
          <cell r="CX15" t="str">
            <v/>
          </cell>
          <cell r="CY15">
            <v>1834.94</v>
          </cell>
          <cell r="CZ15">
            <v>1830.45</v>
          </cell>
          <cell r="DA15">
            <v>1.4129999999997835</v>
          </cell>
          <cell r="DB15">
            <v>1.2829999999999018</v>
          </cell>
          <cell r="DC15">
            <v>1.6740499999997835</v>
          </cell>
          <cell r="DD15">
            <v>22.169442933912439</v>
          </cell>
          <cell r="DE15">
            <v>1.6090499999998427</v>
          </cell>
          <cell r="DF15">
            <v>1.2</v>
          </cell>
          <cell r="DG15">
            <v>1.2</v>
          </cell>
          <cell r="DH15">
            <v>1</v>
          </cell>
          <cell r="DI15">
            <v>20.969442933912436</v>
          </cell>
          <cell r="DJ15">
            <v>1.8933059454268728</v>
          </cell>
          <cell r="DK15">
            <v>27.938154576419677</v>
          </cell>
          <cell r="DL15">
            <v>1.4099853428762723</v>
          </cell>
          <cell r="DM15">
            <v>1.8912610739850535</v>
          </cell>
          <cell r="DN15">
            <v>29.831460521846552</v>
          </cell>
          <cell r="DO15" t="b">
            <v>0</v>
          </cell>
          <cell r="DP15" t="str">
            <v/>
          </cell>
          <cell r="DQ15">
            <v>5.539328243583781</v>
          </cell>
          <cell r="DR15">
            <v>13.206627714048384</v>
          </cell>
          <cell r="DS15" t="b">
            <v>0</v>
          </cell>
          <cell r="DT15">
            <v>0</v>
          </cell>
          <cell r="DV15" t="str">
            <v>250 mm</v>
          </cell>
          <cell r="DW15">
            <v>21.71</v>
          </cell>
          <cell r="DX15" t="str">
            <v>-</v>
          </cell>
          <cell r="DY15" t="str">
            <v>PVC</v>
          </cell>
        </row>
        <row r="16">
          <cell r="A16">
            <v>6</v>
          </cell>
          <cell r="B16" t="str">
            <v>C82</v>
          </cell>
          <cell r="C16" t="str">
            <v>C7</v>
          </cell>
          <cell r="D16">
            <v>0.14000000000000001</v>
          </cell>
          <cell r="F16">
            <v>1</v>
          </cell>
          <cell r="G16">
            <v>5</v>
          </cell>
          <cell r="K16">
            <v>0.32923666986778477</v>
          </cell>
          <cell r="L16">
            <v>8.1047412426004328</v>
          </cell>
          <cell r="M16">
            <v>8.1047412426004328</v>
          </cell>
          <cell r="N16">
            <v>286.15055307699436</v>
          </cell>
          <cell r="O16">
            <v>0.62368135671435176</v>
          </cell>
          <cell r="P16">
            <v>183.27004773644569</v>
          </cell>
          <cell r="Q16">
            <v>0.14000000000000001</v>
          </cell>
          <cell r="S16">
            <v>1</v>
          </cell>
          <cell r="U16">
            <v>0</v>
          </cell>
          <cell r="V16">
            <v>0.69</v>
          </cell>
          <cell r="X16">
            <v>0</v>
          </cell>
          <cell r="Y16" t="str">
            <v/>
          </cell>
          <cell r="AA16">
            <v>0</v>
          </cell>
          <cell r="AB16" t="str">
            <v/>
          </cell>
          <cell r="AC16">
            <v>0.58649999999999991</v>
          </cell>
          <cell r="AD16">
            <v>0.58650000000000002</v>
          </cell>
          <cell r="AE16">
            <v>2.2566057733323119</v>
          </cell>
          <cell r="AF16">
            <v>2.2566057733323119</v>
          </cell>
          <cell r="AG16">
            <v>2.356605773332312</v>
          </cell>
          <cell r="AH16">
            <v>185.62665350977801</v>
          </cell>
          <cell r="AI16">
            <v>43.34</v>
          </cell>
          <cell r="AJ16">
            <v>1.2</v>
          </cell>
          <cell r="AK16">
            <v>16</v>
          </cell>
          <cell r="AL16">
            <v>0.36199999999999999</v>
          </cell>
          <cell r="AM16">
            <v>0.01</v>
          </cell>
          <cell r="AN16">
            <v>0.2773100500106811</v>
          </cell>
          <cell r="AO16">
            <v>0.31462890624999995</v>
          </cell>
          <cell r="AP16">
            <v>0.76604986190795887</v>
          </cell>
          <cell r="AQ16">
            <v>2.1941217536651569</v>
          </cell>
          <cell r="AR16">
            <v>1.3322199975065707</v>
          </cell>
          <cell r="AS16">
            <v>1.0058927039789418</v>
          </cell>
          <cell r="AT16">
            <v>0.24537055402174637</v>
          </cell>
          <cell r="AU16">
            <v>0.52268060403242744</v>
          </cell>
          <cell r="AV16">
            <v>2.2118819166817527</v>
          </cell>
          <cell r="AW16">
            <v>227.65068449859839</v>
          </cell>
          <cell r="AX16">
            <v>0.81540125354167725</v>
          </cell>
          <cell r="AY16">
            <v>270.87265844356307</v>
          </cell>
          <cell r="AZ16" t="str">
            <v>66°28'59''</v>
          </cell>
          <cell r="BA16">
            <v>2.5288567925021481</v>
          </cell>
          <cell r="BB16">
            <v>1E-3</v>
          </cell>
          <cell r="BC16">
            <v>0.32700000000000001</v>
          </cell>
          <cell r="BD16">
            <v>0.34799999999999998</v>
          </cell>
          <cell r="BE16">
            <v>0.67599999999999993</v>
          </cell>
          <cell r="BF16">
            <v>0.67500000000000004</v>
          </cell>
          <cell r="BG16">
            <v>0.75103398895903239</v>
          </cell>
          <cell r="BH16">
            <v>3.3149171270718232</v>
          </cell>
          <cell r="BI16">
            <v>1.2</v>
          </cell>
          <cell r="BJ16" t="str">
            <v/>
          </cell>
          <cell r="BK16" t="str">
            <v/>
          </cell>
          <cell r="BL16" t="str">
            <v/>
          </cell>
          <cell r="BM16">
            <v>0.77207624422696297</v>
          </cell>
          <cell r="BN16">
            <v>4.9999999999954525E-2</v>
          </cell>
          <cell r="BO16">
            <v>1830.4</v>
          </cell>
          <cell r="BP16">
            <v>1829.88</v>
          </cell>
          <cell r="BQ16">
            <v>1830.7620000000002</v>
          </cell>
          <cell r="BR16">
            <v>1830.2420000000002</v>
          </cell>
          <cell r="BS16">
            <v>1831.96</v>
          </cell>
          <cell r="BT16">
            <v>1835.27</v>
          </cell>
          <cell r="BU16" t="str">
            <v/>
          </cell>
          <cell r="BV16">
            <v>1.1979999999998654</v>
          </cell>
          <cell r="BW16">
            <v>5.0279999999997926</v>
          </cell>
          <cell r="BX16">
            <v>1.5599999999998655</v>
          </cell>
          <cell r="BY16">
            <v>400</v>
          </cell>
          <cell r="BZ16">
            <v>0.8</v>
          </cell>
          <cell r="CA16">
            <v>0.4</v>
          </cell>
          <cell r="CB16">
            <v>3.112999999999829</v>
          </cell>
          <cell r="CC16">
            <v>3</v>
          </cell>
          <cell r="CD16">
            <v>2.2960575842210309</v>
          </cell>
          <cell r="CE16">
            <v>5603.3999999996922</v>
          </cell>
          <cell r="CF16">
            <v>1.2809426563851964E-2</v>
          </cell>
          <cell r="CG16">
            <v>495.70291491651238</v>
          </cell>
          <cell r="CH16">
            <v>6099.102914916205</v>
          </cell>
          <cell r="CI16">
            <v>4</v>
          </cell>
          <cell r="CK16" t="str">
            <v/>
          </cell>
          <cell r="CL16" t="str">
            <v/>
          </cell>
          <cell r="CM16" t="str">
            <v/>
          </cell>
          <cell r="CN16" t="str">
            <v/>
          </cell>
          <cell r="CO16">
            <v>1.8223779473452568</v>
          </cell>
          <cell r="CP16">
            <v>4</v>
          </cell>
          <cell r="CQ16">
            <v>1</v>
          </cell>
          <cell r="CR16">
            <v>43.34</v>
          </cell>
          <cell r="CS16">
            <v>16</v>
          </cell>
          <cell r="CT16">
            <v>0.43439999999999995</v>
          </cell>
          <cell r="CU16">
            <v>0.36199999999999999</v>
          </cell>
          <cell r="CV16">
            <v>400</v>
          </cell>
          <cell r="CW16">
            <v>0.83440000000000003</v>
          </cell>
          <cell r="CX16" t="str">
            <v/>
          </cell>
          <cell r="CY16">
            <v>1830.4</v>
          </cell>
          <cell r="CZ16">
            <v>1829.88</v>
          </cell>
          <cell r="DA16">
            <v>1.1979999999998654</v>
          </cell>
          <cell r="DB16">
            <v>5.0279999999997926</v>
          </cell>
          <cell r="DC16">
            <v>1.6142999999998655</v>
          </cell>
          <cell r="DD16">
            <v>43.343119407813738</v>
          </cell>
          <cell r="DE16">
            <v>3.5292999999998291</v>
          </cell>
          <cell r="DF16">
            <v>1.2</v>
          </cell>
          <cell r="DG16">
            <v>1.2</v>
          </cell>
          <cell r="DH16">
            <v>1</v>
          </cell>
          <cell r="DI16">
            <v>42.143119407813735</v>
          </cell>
          <cell r="DJ16">
            <v>1.8257302874482491</v>
          </cell>
          <cell r="DK16">
            <v>142.89683607523128</v>
          </cell>
          <cell r="DL16">
            <v>3.5164218833879786</v>
          </cell>
          <cell r="DM16">
            <v>7.5635646945332242</v>
          </cell>
          <cell r="DN16">
            <v>144.72256636267952</v>
          </cell>
          <cell r="DO16" t="b">
            <v>0</v>
          </cell>
          <cell r="DP16" t="str">
            <v/>
          </cell>
          <cell r="DQ16">
            <v>15.063975592565438</v>
          </cell>
          <cell r="DR16">
            <v>94.764053335416619</v>
          </cell>
          <cell r="DS16" t="b">
            <v>0</v>
          </cell>
          <cell r="DT16">
            <v>0</v>
          </cell>
          <cell r="DV16" t="str">
            <v>400 mm</v>
          </cell>
          <cell r="DW16">
            <v>43.34</v>
          </cell>
          <cell r="DX16" t="str">
            <v>-</v>
          </cell>
          <cell r="DY16" t="str">
            <v>PVC</v>
          </cell>
        </row>
        <row r="17">
          <cell r="A17">
            <v>7</v>
          </cell>
          <cell r="B17" t="str">
            <v>C7</v>
          </cell>
          <cell r="C17" t="str">
            <v>C9</v>
          </cell>
          <cell r="D17">
            <v>0.19</v>
          </cell>
          <cell r="F17">
            <v>1.19</v>
          </cell>
          <cell r="G17">
            <v>5</v>
          </cell>
          <cell r="K17">
            <v>0.15440527003553173</v>
          </cell>
          <cell r="L17">
            <v>8.2591465126359651</v>
          </cell>
          <cell r="M17">
            <v>8.2591465126359651</v>
          </cell>
          <cell r="N17">
            <v>285.08067048268441</v>
          </cell>
          <cell r="O17">
            <v>0.63588723137909453</v>
          </cell>
          <cell r="P17">
            <v>217.71308780830242</v>
          </cell>
          <cell r="Q17">
            <v>0.19</v>
          </cell>
          <cell r="S17">
            <v>1.19</v>
          </cell>
          <cell r="U17">
            <v>0</v>
          </cell>
          <cell r="V17">
            <v>0.69</v>
          </cell>
          <cell r="X17">
            <v>0</v>
          </cell>
          <cell r="Y17" t="str">
            <v/>
          </cell>
          <cell r="AA17">
            <v>0</v>
          </cell>
          <cell r="AB17" t="str">
            <v/>
          </cell>
          <cell r="AC17">
            <v>0.58649999999999991</v>
          </cell>
          <cell r="AD17">
            <v>0.69793499999999997</v>
          </cell>
          <cell r="AE17">
            <v>2.651337802778805</v>
          </cell>
          <cell r="AF17">
            <v>2.651337802778805</v>
          </cell>
          <cell r="AG17">
            <v>2.7703378027788048</v>
          </cell>
          <cell r="AH17">
            <v>220.48342561108123</v>
          </cell>
          <cell r="AI17">
            <v>47.93</v>
          </cell>
          <cell r="AJ17">
            <v>12</v>
          </cell>
          <cell r="AK17">
            <v>16</v>
          </cell>
          <cell r="AL17">
            <v>0.36199999999999999</v>
          </cell>
          <cell r="AM17">
            <v>0.01</v>
          </cell>
          <cell r="AN17">
            <v>0.15564742326736447</v>
          </cell>
          <cell r="AO17">
            <v>0.33301171874999996</v>
          </cell>
          <cell r="AP17">
            <v>0.42996525764465326</v>
          </cell>
          <cell r="AQ17">
            <v>5.2107313120938548</v>
          </cell>
          <cell r="AR17">
            <v>4.8378649783366736</v>
          </cell>
          <cell r="AS17">
            <v>6.2567188922287</v>
          </cell>
          <cell r="AT17">
            <v>1.3838797557000686</v>
          </cell>
          <cell r="AU17">
            <v>1.539527178967433</v>
          </cell>
          <cell r="AV17">
            <v>6.9945847720531233</v>
          </cell>
          <cell r="AW17">
            <v>719.89467391195774</v>
          </cell>
          <cell r="AX17">
            <v>0.30627178336097272</v>
          </cell>
          <cell r="AY17">
            <v>329.15925719060067</v>
          </cell>
          <cell r="AZ17" t="str">
            <v>58°17'12''</v>
          </cell>
          <cell r="BA17">
            <v>2.9725766999367647</v>
          </cell>
          <cell r="BB17">
            <v>1.0169999999999999</v>
          </cell>
          <cell r="BC17">
            <v>0.114</v>
          </cell>
          <cell r="BD17">
            <v>0.27900000000000003</v>
          </cell>
          <cell r="BE17">
            <v>1.4100000000000001</v>
          </cell>
          <cell r="BF17">
            <v>1.4100000000000001</v>
          </cell>
          <cell r="BG17">
            <v>0.89206233859794182</v>
          </cell>
          <cell r="BH17">
            <v>3.3149171270718232</v>
          </cell>
          <cell r="BI17">
            <v>1.2</v>
          </cell>
          <cell r="BJ17" t="str">
            <v/>
          </cell>
          <cell r="BK17" t="str">
            <v/>
          </cell>
          <cell r="BL17" t="str">
            <v/>
          </cell>
          <cell r="BM17">
            <v>0.96433787977028829</v>
          </cell>
          <cell r="BN17">
            <v>0.18000000000006366</v>
          </cell>
          <cell r="BO17">
            <v>1829.7</v>
          </cell>
          <cell r="BP17">
            <v>1823.95</v>
          </cell>
          <cell r="BQ17">
            <v>1830.0620000000001</v>
          </cell>
          <cell r="BR17">
            <v>1824.3120000000001</v>
          </cell>
          <cell r="BS17">
            <v>1835.27</v>
          </cell>
          <cell r="BT17">
            <v>1827.23</v>
          </cell>
          <cell r="BU17" t="str">
            <v/>
          </cell>
          <cell r="BV17">
            <v>5.2079999999998563</v>
          </cell>
          <cell r="BW17">
            <v>2.9179999999998927</v>
          </cell>
          <cell r="BX17">
            <v>5.5699999999998564</v>
          </cell>
          <cell r="BY17">
            <v>400</v>
          </cell>
          <cell r="BZ17">
            <v>0.8</v>
          </cell>
          <cell r="CA17">
            <v>0.4</v>
          </cell>
          <cell r="CB17">
            <v>4.0629999999998745</v>
          </cell>
          <cell r="CC17">
            <v>3</v>
          </cell>
          <cell r="CD17">
            <v>2.606931694557804</v>
          </cell>
          <cell r="CE17">
            <v>7313.3999999997741</v>
          </cell>
          <cell r="CF17">
            <v>7.5982376119587058E-3</v>
          </cell>
          <cell r="CG17">
            <v>319.33710974809583</v>
          </cell>
          <cell r="CH17">
            <v>7632.7371097478699</v>
          </cell>
          <cell r="CI17">
            <v>4</v>
          </cell>
          <cell r="CK17" t="str">
            <v/>
          </cell>
          <cell r="CL17" t="str">
            <v/>
          </cell>
          <cell r="CM17" t="str">
            <v/>
          </cell>
          <cell r="CN17" t="str">
            <v/>
          </cell>
          <cell r="CO17">
            <v>2.3114343080519193</v>
          </cell>
          <cell r="CP17">
            <v>4</v>
          </cell>
          <cell r="CQ17">
            <v>1</v>
          </cell>
          <cell r="CR17">
            <v>47.93</v>
          </cell>
          <cell r="CS17">
            <v>16</v>
          </cell>
          <cell r="CT17">
            <v>0.43439999999999995</v>
          </cell>
          <cell r="CU17">
            <v>0.36199999999999999</v>
          </cell>
          <cell r="CV17">
            <v>400</v>
          </cell>
          <cell r="CW17">
            <v>0.83440000000000003</v>
          </cell>
          <cell r="CX17" t="str">
            <v/>
          </cell>
          <cell r="CY17">
            <v>1829.7</v>
          </cell>
          <cell r="CZ17">
            <v>1823.95</v>
          </cell>
          <cell r="DA17">
            <v>5.2079999999998563</v>
          </cell>
          <cell r="DB17">
            <v>2.9179999999998927</v>
          </cell>
          <cell r="DC17">
            <v>5.624299999999856</v>
          </cell>
          <cell r="DD17">
            <v>48.273671913373235</v>
          </cell>
          <cell r="DE17">
            <v>4.4792999999998742</v>
          </cell>
          <cell r="DF17">
            <v>1.2</v>
          </cell>
          <cell r="DG17">
            <v>1.2</v>
          </cell>
          <cell r="DH17">
            <v>1</v>
          </cell>
          <cell r="DI17">
            <v>47.073671913373232</v>
          </cell>
          <cell r="DJ17">
            <v>6.360933442170464</v>
          </cell>
          <cell r="DK17">
            <v>196.92947154685808</v>
          </cell>
          <cell r="DL17">
            <v>3.9278271844518633</v>
          </cell>
          <cell r="DM17">
            <v>8.4571370084439792</v>
          </cell>
          <cell r="DN17">
            <v>203.29040498902856</v>
          </cell>
          <cell r="DO17" t="b">
            <v>0</v>
          </cell>
          <cell r="DP17" t="str">
            <v/>
          </cell>
          <cell r="DQ17">
            <v>16.826391940602541</v>
          </cell>
          <cell r="DR17">
            <v>143.16537304608102</v>
          </cell>
          <cell r="DS17" t="b">
            <v>0</v>
          </cell>
          <cell r="DT17">
            <v>0</v>
          </cell>
          <cell r="DV17" t="str">
            <v>400 mm</v>
          </cell>
          <cell r="DW17">
            <v>47.93</v>
          </cell>
          <cell r="DX17" t="str">
            <v>-</v>
          </cell>
          <cell r="DY17" t="str">
            <v>PVC</v>
          </cell>
        </row>
        <row r="18">
          <cell r="A18">
            <v>8</v>
          </cell>
          <cell r="B18" t="str">
            <v>C9</v>
          </cell>
          <cell r="C18" t="str">
            <v>C9A</v>
          </cell>
          <cell r="D18">
            <v>0.19</v>
          </cell>
          <cell r="E18">
            <v>0.18</v>
          </cell>
          <cell r="F18">
            <v>1.56</v>
          </cell>
          <cell r="G18">
            <v>5</v>
          </cell>
          <cell r="K18">
            <v>0.12709333023800265</v>
          </cell>
          <cell r="L18">
            <v>8.3862398428739677</v>
          </cell>
          <cell r="M18">
            <v>8.3862398428739677</v>
          </cell>
          <cell r="N18">
            <v>284.20484119843417</v>
          </cell>
          <cell r="O18">
            <v>0.63852053140096632</v>
          </cell>
          <cell r="P18">
            <v>284.85721951294045</v>
          </cell>
          <cell r="Q18">
            <v>0.19</v>
          </cell>
          <cell r="R18">
            <v>0.18</v>
          </cell>
          <cell r="S18">
            <v>1.56</v>
          </cell>
          <cell r="U18">
            <v>0</v>
          </cell>
          <cell r="V18">
            <v>0.69</v>
          </cell>
          <cell r="X18">
            <v>0</v>
          </cell>
          <cell r="Y18" t="str">
            <v/>
          </cell>
          <cell r="AA18">
            <v>0</v>
          </cell>
          <cell r="AB18" t="str">
            <v/>
          </cell>
          <cell r="AC18">
            <v>0.58649999999999991</v>
          </cell>
          <cell r="AD18">
            <v>0.91493999999999998</v>
          </cell>
          <cell r="AE18">
            <v>3.40740895320531</v>
          </cell>
          <cell r="AF18">
            <v>3.40740895320531</v>
          </cell>
          <cell r="AG18">
            <v>3.5634089532053101</v>
          </cell>
          <cell r="AH18">
            <v>288.42062846614573</v>
          </cell>
          <cell r="AI18">
            <v>49.68</v>
          </cell>
          <cell r="AJ18">
            <v>19</v>
          </cell>
          <cell r="AK18">
            <v>16</v>
          </cell>
          <cell r="AL18">
            <v>0.36199999999999999</v>
          </cell>
          <cell r="AM18">
            <v>0.01</v>
          </cell>
          <cell r="AN18">
            <v>0.15893414330482483</v>
          </cell>
          <cell r="AO18">
            <v>0.35086425781249997</v>
          </cell>
          <cell r="AP18">
            <v>0.43904459476470947</v>
          </cell>
          <cell r="AQ18">
            <v>6.6314486938959893</v>
          </cell>
          <cell r="AR18">
            <v>6.0802116205907701</v>
          </cell>
          <cell r="AS18">
            <v>10.083888716609932</v>
          </cell>
          <cell r="AT18">
            <v>2.2413920377051388</v>
          </cell>
          <cell r="AU18">
            <v>2.4003261810099636</v>
          </cell>
          <cell r="AV18">
            <v>8.8013261620778458</v>
          </cell>
          <cell r="AW18">
            <v>905.84759981141758</v>
          </cell>
          <cell r="AX18">
            <v>0.31839862304231981</v>
          </cell>
          <cell r="AY18">
            <v>328.00562016351353</v>
          </cell>
          <cell r="AZ18" t="str">
            <v>01°09'13''</v>
          </cell>
          <cell r="BA18">
            <v>164.63093649175656</v>
          </cell>
          <cell r="BB18">
            <v>0.86099999999999999</v>
          </cell>
          <cell r="BC18">
            <v>8.5999999999999993E-2</v>
          </cell>
          <cell r="BD18">
            <v>8.8999999999999996E-2</v>
          </cell>
          <cell r="BE18">
            <v>1.036</v>
          </cell>
          <cell r="BF18">
            <v>1.036</v>
          </cell>
          <cell r="BG18">
            <v>1.1669320703645083</v>
          </cell>
          <cell r="BH18">
            <v>3.3149171270718232</v>
          </cell>
          <cell r="BI18">
            <v>1.2</v>
          </cell>
          <cell r="BJ18" t="str">
            <v/>
          </cell>
          <cell r="BK18" t="str">
            <v/>
          </cell>
          <cell r="BL18" t="str">
            <v/>
          </cell>
          <cell r="BM18">
            <v>1.4339132069662877</v>
          </cell>
          <cell r="BN18">
            <v>0.53999999999996362</v>
          </cell>
          <cell r="BO18">
            <v>1823.41</v>
          </cell>
          <cell r="BP18">
            <v>1813.97</v>
          </cell>
          <cell r="BQ18">
            <v>1823.7720000000002</v>
          </cell>
          <cell r="BR18">
            <v>1814.3320000000001</v>
          </cell>
          <cell r="BS18">
            <v>1827.23</v>
          </cell>
          <cell r="BT18">
            <v>1816.28</v>
          </cell>
          <cell r="BU18" t="str">
            <v/>
          </cell>
          <cell r="BV18">
            <v>3.4579999999998563</v>
          </cell>
          <cell r="BW18">
            <v>1.9479999999998654</v>
          </cell>
          <cell r="BX18">
            <v>3.8199999999998564</v>
          </cell>
          <cell r="BY18">
            <v>400</v>
          </cell>
          <cell r="BZ18">
            <v>0.8</v>
          </cell>
          <cell r="CA18">
            <v>0.4</v>
          </cell>
          <cell r="CB18">
            <v>2.7029999999998608</v>
          </cell>
          <cell r="CC18">
            <v>3</v>
          </cell>
          <cell r="CD18">
            <v>2.1236630802861756</v>
          </cell>
          <cell r="CE18">
            <v>4865.3999999997495</v>
          </cell>
          <cell r="CF18">
            <v>1.6852215704635853E-2</v>
          </cell>
          <cell r="CG18">
            <v>622.96224695696912</v>
          </cell>
          <cell r="CH18">
            <v>5488.362246956719</v>
          </cell>
          <cell r="CI18">
            <v>4</v>
          </cell>
          <cell r="CK18" t="str">
            <v/>
          </cell>
          <cell r="CL18" t="str">
            <v/>
          </cell>
          <cell r="CM18" t="str">
            <v/>
          </cell>
          <cell r="CN18" t="str">
            <v/>
          </cell>
          <cell r="CO18">
            <v>1.6217828095274609</v>
          </cell>
          <cell r="CP18">
            <v>4</v>
          </cell>
          <cell r="CQ18">
            <v>1</v>
          </cell>
          <cell r="CR18">
            <v>49.68</v>
          </cell>
          <cell r="CS18">
            <v>16</v>
          </cell>
          <cell r="CT18">
            <v>0.43439999999999995</v>
          </cell>
          <cell r="CU18">
            <v>0.36199999999999999</v>
          </cell>
          <cell r="CV18">
            <v>400</v>
          </cell>
          <cell r="CW18">
            <v>0.83440000000000003</v>
          </cell>
          <cell r="CX18" t="str">
            <v/>
          </cell>
          <cell r="CY18">
            <v>1823.41</v>
          </cell>
          <cell r="CZ18">
            <v>1813.97</v>
          </cell>
          <cell r="DA18">
            <v>3.4579999999998563</v>
          </cell>
          <cell r="DB18">
            <v>1.9479999999998654</v>
          </cell>
          <cell r="DC18">
            <v>3.8742999999998564</v>
          </cell>
          <cell r="DD18">
            <v>50.568923263205839</v>
          </cell>
          <cell r="DE18">
            <v>3.119299999999861</v>
          </cell>
          <cell r="DF18">
            <v>1.2</v>
          </cell>
          <cell r="DG18">
            <v>1.2</v>
          </cell>
          <cell r="DH18">
            <v>1</v>
          </cell>
          <cell r="DI18">
            <v>49.368923263205836</v>
          </cell>
          <cell r="DJ18">
            <v>4.3817300704088948</v>
          </cell>
          <cell r="DK18">
            <v>150.50843362289547</v>
          </cell>
          <cell r="DL18">
            <v>4.119342957081896</v>
          </cell>
          <cell r="DM18">
            <v>8.8731092665964102</v>
          </cell>
          <cell r="DN18">
            <v>154.89016369330437</v>
          </cell>
          <cell r="DO18" t="b">
            <v>0</v>
          </cell>
          <cell r="DP18" t="str">
            <v/>
          </cell>
          <cell r="DQ18">
            <v>17.646825045662879</v>
          </cell>
          <cell r="DR18">
            <v>94.122867226358494</v>
          </cell>
          <cell r="DS18" t="b">
            <v>0</v>
          </cell>
          <cell r="DT18">
            <v>0</v>
          </cell>
          <cell r="DV18" t="str">
            <v>400 mm</v>
          </cell>
          <cell r="DW18">
            <v>49.68</v>
          </cell>
          <cell r="DX18" t="str">
            <v>-</v>
          </cell>
          <cell r="DY18" t="str">
            <v>PVC</v>
          </cell>
        </row>
        <row r="19">
          <cell r="A19">
            <v>9</v>
          </cell>
          <cell r="B19" t="str">
            <v>C9A</v>
          </cell>
          <cell r="C19" t="str">
            <v>A1</v>
          </cell>
          <cell r="D19">
            <v>0.02</v>
          </cell>
          <cell r="F19">
            <v>1.58</v>
          </cell>
          <cell r="G19">
            <v>5</v>
          </cell>
          <cell r="K19">
            <v>7.478980290600773E-2</v>
          </cell>
          <cell r="L19">
            <v>8.4610296457799752</v>
          </cell>
          <cell r="M19">
            <v>8.4610296457799752</v>
          </cell>
          <cell r="N19">
            <v>283.69146352000359</v>
          </cell>
          <cell r="O19">
            <v>0.63559859154929532</v>
          </cell>
          <cell r="P19">
            <v>288.4634974058979</v>
          </cell>
          <cell r="Q19">
            <v>0.02</v>
          </cell>
          <cell r="S19">
            <v>1.58</v>
          </cell>
          <cell r="U19">
            <v>0</v>
          </cell>
          <cell r="V19">
            <v>0.69</v>
          </cell>
          <cell r="X19">
            <v>0</v>
          </cell>
          <cell r="Y19" t="str">
            <v/>
          </cell>
          <cell r="AA19">
            <v>0</v>
          </cell>
          <cell r="AB19" t="str">
            <v/>
          </cell>
          <cell r="AC19">
            <v>0.58649999999999991</v>
          </cell>
          <cell r="AD19">
            <v>0.92666999999999999</v>
          </cell>
          <cell r="AE19">
            <v>3.4478726576750889</v>
          </cell>
          <cell r="AF19">
            <v>3.4478726576750889</v>
          </cell>
          <cell r="AG19">
            <v>3.6058726576750888</v>
          </cell>
          <cell r="AH19">
            <v>292.06937006357299</v>
          </cell>
          <cell r="AI19">
            <v>9.94</v>
          </cell>
          <cell r="AJ19">
            <v>0.91</v>
          </cell>
          <cell r="AK19">
            <v>20</v>
          </cell>
          <cell r="AL19">
            <v>0.45200000000000001</v>
          </cell>
          <cell r="AM19">
            <v>0.01</v>
          </cell>
          <cell r="AN19">
            <v>0.34612435722351076</v>
          </cell>
          <cell r="AO19">
            <v>0.37696093750000004</v>
          </cell>
          <cell r="AP19">
            <v>0.7657618522644043</v>
          </cell>
          <cell r="AQ19">
            <v>2.2151886957264639</v>
          </cell>
          <cell r="AR19">
            <v>1.2041645133080765</v>
          </cell>
          <cell r="AS19">
            <v>0.95217523860181885</v>
          </cell>
          <cell r="AT19">
            <v>0.2501050437142871</v>
          </cell>
          <cell r="AU19">
            <v>0.59622940093779786</v>
          </cell>
          <cell r="AV19">
            <v>2.2334621005995987</v>
          </cell>
          <cell r="AW19">
            <v>358.38129823073723</v>
          </cell>
          <cell r="AX19">
            <v>0.81496822380371392</v>
          </cell>
          <cell r="AY19">
            <v>328.0374021962017</v>
          </cell>
          <cell r="AZ19" t="str">
            <v>00°00'00''</v>
          </cell>
          <cell r="BA19">
            <v>1000</v>
          </cell>
          <cell r="BB19">
            <v>1E-3</v>
          </cell>
          <cell r="BC19">
            <v>0.39800000000000002</v>
          </cell>
          <cell r="BD19">
            <v>0.05</v>
          </cell>
          <cell r="BE19">
            <v>0.44900000000000001</v>
          </cell>
          <cell r="BF19">
            <v>0.44800000000000001</v>
          </cell>
          <cell r="BG19" t="str">
            <v/>
          </cell>
          <cell r="BH19" t="str">
            <v/>
          </cell>
          <cell r="BI19" t="str">
            <v/>
          </cell>
          <cell r="BJ19" t="str">
            <v/>
          </cell>
          <cell r="BK19" t="str">
            <v/>
          </cell>
          <cell r="BL19" t="str">
            <v/>
          </cell>
          <cell r="BM19" t="str">
            <v/>
          </cell>
          <cell r="BN19">
            <v>0.17000000000007276</v>
          </cell>
          <cell r="BO19">
            <v>1813.8</v>
          </cell>
          <cell r="BP19">
            <v>1813.71</v>
          </cell>
          <cell r="BQ19">
            <v>1814.252</v>
          </cell>
          <cell r="BR19">
            <v>1814.162</v>
          </cell>
          <cell r="BS19">
            <v>1816.28</v>
          </cell>
          <cell r="BT19">
            <v>1814.67</v>
          </cell>
          <cell r="BU19" t="str">
            <v/>
          </cell>
          <cell r="BV19">
            <v>2.02800000000002</v>
          </cell>
          <cell r="BW19">
            <v>0.5080000000000382</v>
          </cell>
          <cell r="BX19">
            <v>2.48000000000002</v>
          </cell>
          <cell r="BY19">
            <v>500</v>
          </cell>
          <cell r="BZ19">
            <v>0.9</v>
          </cell>
          <cell r="CA19">
            <v>0.5</v>
          </cell>
          <cell r="CB19">
            <v>1.2680000000000291</v>
          </cell>
          <cell r="CC19">
            <v>3</v>
          </cell>
          <cell r="CD19">
            <v>1.1490099031550935</v>
          </cell>
          <cell r="CE19">
            <v>2282.4000000000524</v>
          </cell>
          <cell r="CF19">
            <v>8.4578121547158977E-2</v>
          </cell>
          <cell r="CG19">
            <v>2982.4184580174074</v>
          </cell>
          <cell r="CH19">
            <v>5264.8184580174602</v>
          </cell>
          <cell r="CI19">
            <v>4</v>
          </cell>
          <cell r="CK19" t="str">
            <v/>
          </cell>
          <cell r="CL19" t="str">
            <v/>
          </cell>
          <cell r="CM19" t="str">
            <v/>
          </cell>
          <cell r="CN19" t="str">
            <v/>
          </cell>
          <cell r="CO19">
            <v>1.3115880533220232</v>
          </cell>
          <cell r="CP19">
            <v>4</v>
          </cell>
          <cell r="CQ19">
            <v>1</v>
          </cell>
          <cell r="CR19">
            <v>9.94</v>
          </cell>
          <cell r="CS19">
            <v>20</v>
          </cell>
          <cell r="CT19">
            <v>0.54239999999999999</v>
          </cell>
          <cell r="CU19">
            <v>0.45200000000000001</v>
          </cell>
          <cell r="CV19">
            <v>500</v>
          </cell>
          <cell r="CW19">
            <v>0.94240000000000002</v>
          </cell>
          <cell r="CX19" t="str">
            <v/>
          </cell>
          <cell r="CY19">
            <v>1813.8</v>
          </cell>
          <cell r="CZ19">
            <v>1813.71</v>
          </cell>
          <cell r="DA19">
            <v>2.02800000000002</v>
          </cell>
          <cell r="DB19">
            <v>0.5080000000000382</v>
          </cell>
          <cell r="DC19">
            <v>3.0558000000000582</v>
          </cell>
          <cell r="DD19">
            <v>9.9404074363176864</v>
          </cell>
          <cell r="DE19">
            <v>1.7878000000000291</v>
          </cell>
          <cell r="DF19">
            <v>1.2</v>
          </cell>
          <cell r="DG19">
            <v>1.2</v>
          </cell>
          <cell r="DH19">
            <v>1</v>
          </cell>
          <cell r="DI19">
            <v>8.7404074363176871</v>
          </cell>
          <cell r="DJ19">
            <v>3.4560283791023543</v>
          </cell>
          <cell r="DK19">
            <v>20.017460114199306</v>
          </cell>
          <cell r="DL19">
            <v>0.82369599679857886</v>
          </cell>
          <cell r="DM19">
            <v>2.1183323531279243</v>
          </cell>
          <cell r="DN19">
            <v>23.473488493301659</v>
          </cell>
          <cell r="DO19" t="b">
            <v>0</v>
          </cell>
          <cell r="DP19" t="str">
            <v/>
          </cell>
          <cell r="DQ19">
            <v>3.6951618598517317</v>
          </cell>
          <cell r="DR19">
            <v>6.9635259569354249</v>
          </cell>
          <cell r="DS19" t="b">
            <v>0</v>
          </cell>
          <cell r="DT19">
            <v>0</v>
          </cell>
          <cell r="DV19" t="str">
            <v>500 mm</v>
          </cell>
          <cell r="DW19">
            <v>9.94</v>
          </cell>
          <cell r="DX19" t="str">
            <v>-</v>
          </cell>
          <cell r="DY19" t="str">
            <v>PVC</v>
          </cell>
        </row>
        <row r="20">
          <cell r="A20">
            <v>10</v>
          </cell>
          <cell r="B20" t="str">
            <v>A1</v>
          </cell>
          <cell r="C20" t="str">
            <v>C3A</v>
          </cell>
          <cell r="F20">
            <v>0</v>
          </cell>
          <cell r="G20" t="str">
            <v/>
          </cell>
          <cell r="K20" t="str">
            <v/>
          </cell>
          <cell r="L20" t="str">
            <v/>
          </cell>
          <cell r="M20" t="str">
            <v/>
          </cell>
          <cell r="N20" t="str">
            <v/>
          </cell>
          <cell r="O20" t="str">
            <v/>
          </cell>
          <cell r="P20" t="str">
            <v/>
          </cell>
          <cell r="R20">
            <v>0.19</v>
          </cell>
          <cell r="S20">
            <v>1.77</v>
          </cell>
          <cell r="U20">
            <v>0</v>
          </cell>
          <cell r="V20">
            <v>0.69</v>
          </cell>
          <cell r="X20">
            <v>0</v>
          </cell>
          <cell r="Y20" t="str">
            <v/>
          </cell>
          <cell r="AA20">
            <v>0</v>
          </cell>
          <cell r="AB20" t="str">
            <v/>
          </cell>
          <cell r="AC20">
            <v>0.58649999999999991</v>
          </cell>
          <cell r="AD20">
            <v>1.0381050000000001</v>
          </cell>
          <cell r="AE20">
            <v>3.8304740177528824</v>
          </cell>
          <cell r="AF20">
            <v>4.1844740177528825</v>
          </cell>
          <cell r="AG20">
            <v>4.3614740177528821</v>
          </cell>
          <cell r="AH20">
            <v>4.3614740177528821</v>
          </cell>
          <cell r="AI20">
            <v>5</v>
          </cell>
          <cell r="AJ20">
            <v>0.8</v>
          </cell>
          <cell r="AK20">
            <v>6</v>
          </cell>
          <cell r="AL20">
            <v>0.14499999999999999</v>
          </cell>
          <cell r="AM20">
            <v>0.01</v>
          </cell>
          <cell r="AN20">
            <v>5.8187179565429688E-2</v>
          </cell>
          <cell r="AO20">
            <v>5.8906249999999993E-2</v>
          </cell>
          <cell r="AP20">
            <v>0.40129089355468756</v>
          </cell>
          <cell r="AQ20">
            <v>0.70405723716057611</v>
          </cell>
          <cell r="AR20">
            <v>1.0758613411276332</v>
          </cell>
          <cell r="AS20">
            <v>0.15756420147995659</v>
          </cell>
          <cell r="AT20">
            <v>2.526486203864341E-2</v>
          </cell>
          <cell r="AU20">
            <v>8.3452041604073102E-2</v>
          </cell>
          <cell r="AV20">
            <v>0.98134699357908262</v>
          </cell>
          <cell r="AW20">
            <v>16.204979357825312</v>
          </cell>
          <cell r="AX20">
            <v>0.26914406500905202</v>
          </cell>
          <cell r="AY20">
            <v>48.727883429228356</v>
          </cell>
          <cell r="AZ20" t="str">
            <v>80°41'26''</v>
          </cell>
          <cell r="BA20">
            <v>4.8714778476010041</v>
          </cell>
          <cell r="BB20">
            <v>1E-3</v>
          </cell>
          <cell r="BC20">
            <v>4.4999999999999998E-2</v>
          </cell>
          <cell r="BD20">
            <v>4.2999999999999997E-2</v>
          </cell>
          <cell r="BE20">
            <v>8.8999999999999996E-2</v>
          </cell>
          <cell r="BF20">
            <v>8.7999999999999995E-2</v>
          </cell>
          <cell r="BG20">
            <v>0.17378167029231514</v>
          </cell>
          <cell r="BH20">
            <v>8.2758620689655178</v>
          </cell>
          <cell r="BI20">
            <v>1.2</v>
          </cell>
          <cell r="BJ20">
            <v>2.5606802846132287E-2</v>
          </cell>
          <cell r="BK20">
            <v>8.4513052846132281E-2</v>
          </cell>
          <cell r="BL20">
            <v>7.9853487690508061E-4</v>
          </cell>
          <cell r="BM20">
            <v>0.10237390526764482</v>
          </cell>
          <cell r="BN20">
            <v>0.28999999999996362</v>
          </cell>
          <cell r="BO20">
            <v>1813.42</v>
          </cell>
          <cell r="BP20">
            <v>1813.38</v>
          </cell>
          <cell r="BQ20">
            <v>1813.5650000000001</v>
          </cell>
          <cell r="BR20">
            <v>1813.5250000000001</v>
          </cell>
          <cell r="BS20">
            <v>1814.67</v>
          </cell>
          <cell r="BT20">
            <v>1814.78</v>
          </cell>
          <cell r="BU20" t="str">
            <v/>
          </cell>
          <cell r="BV20">
            <v>1.1050000000000182</v>
          </cell>
          <cell r="BW20">
            <v>1.2549999999998818</v>
          </cell>
          <cell r="BX20">
            <v>1.2500000000000182</v>
          </cell>
          <cell r="BY20">
            <v>150</v>
          </cell>
          <cell r="BZ20">
            <v>0.56000000000000005</v>
          </cell>
          <cell r="CA20">
            <v>0.16</v>
          </cell>
          <cell r="CB20">
            <v>1.17999999999995</v>
          </cell>
          <cell r="CC20">
            <v>3</v>
          </cell>
          <cell r="CD20">
            <v>1.5618274840791895</v>
          </cell>
          <cell r="CE20">
            <v>2123.99999999991</v>
          </cell>
          <cell r="CF20">
            <v>3.173894905935816E-2</v>
          </cell>
          <cell r="CG20">
            <v>926.38002695190983</v>
          </cell>
          <cell r="CH20">
            <v>3050.3800269518197</v>
          </cell>
          <cell r="CI20">
            <v>4</v>
          </cell>
          <cell r="CK20" t="str">
            <v/>
          </cell>
          <cell r="CL20" t="str">
            <v/>
          </cell>
          <cell r="CM20" t="str">
            <v/>
          </cell>
          <cell r="CN20" t="str">
            <v/>
          </cell>
          <cell r="CO20">
            <v>0.8419814194134071</v>
          </cell>
          <cell r="CP20">
            <v>4</v>
          </cell>
          <cell r="CQ20">
            <v>1</v>
          </cell>
          <cell r="CR20">
            <v>5</v>
          </cell>
          <cell r="CS20">
            <v>6</v>
          </cell>
          <cell r="CT20">
            <v>0.17399999999999999</v>
          </cell>
          <cell r="CU20">
            <v>0.14499999999999999</v>
          </cell>
          <cell r="CV20">
            <v>150</v>
          </cell>
          <cell r="CW20">
            <v>0.57400000000000007</v>
          </cell>
          <cell r="CX20" t="str">
            <v/>
          </cell>
          <cell r="CY20">
            <v>1813.42</v>
          </cell>
          <cell r="CZ20">
            <v>1813.38</v>
          </cell>
          <cell r="DA20">
            <v>1.1050000000000182</v>
          </cell>
          <cell r="DB20">
            <v>1.2549999999998818</v>
          </cell>
          <cell r="DC20">
            <v>1.2717500000000181</v>
          </cell>
          <cell r="DD20">
            <v>5.0001599974400817</v>
          </cell>
          <cell r="DE20">
            <v>1.3467499999999499</v>
          </cell>
          <cell r="DF20">
            <v>1.2</v>
          </cell>
          <cell r="DG20">
            <v>1.2</v>
          </cell>
          <cell r="DH20">
            <v>1</v>
          </cell>
          <cell r="DI20">
            <v>3.8001599974400819</v>
          </cell>
          <cell r="DJ20">
            <v>1.4383153645930356</v>
          </cell>
          <cell r="DK20">
            <v>3.5353287472983728</v>
          </cell>
          <cell r="DL20">
            <v>0.21812918385306074</v>
          </cell>
          <cell r="DM20">
            <v>0.17788303255465227</v>
          </cell>
          <cell r="DN20">
            <v>4.9736441118914083</v>
          </cell>
          <cell r="DO20" t="b">
            <v>0</v>
          </cell>
          <cell r="DP20" t="str">
            <v/>
          </cell>
          <cell r="DQ20">
            <v>0.79897848113405701</v>
          </cell>
          <cell r="DR20">
            <v>1.6855932682244175</v>
          </cell>
          <cell r="DS20" t="b">
            <v>0</v>
          </cell>
          <cell r="DT20">
            <v>0</v>
          </cell>
          <cell r="DV20" t="str">
            <v>150 mm</v>
          </cell>
          <cell r="DW20">
            <v>5</v>
          </cell>
          <cell r="DX20" t="str">
            <v>-</v>
          </cell>
          <cell r="DY20" t="str">
            <v>PVC</v>
          </cell>
        </row>
        <row r="21">
          <cell r="A21">
            <v>11</v>
          </cell>
          <cell r="B21" t="str">
            <v>C3A</v>
          </cell>
          <cell r="C21" t="str">
            <v>C3B</v>
          </cell>
          <cell r="D21">
            <v>0.03</v>
          </cell>
          <cell r="F21">
            <v>0.03</v>
          </cell>
          <cell r="G21">
            <v>5</v>
          </cell>
          <cell r="K21">
            <v>0.2583164892538955</v>
          </cell>
          <cell r="L21">
            <v>0.2583164892538955</v>
          </cell>
          <cell r="M21">
            <v>3</v>
          </cell>
          <cell r="N21">
            <v>325.50977645643849</v>
          </cell>
          <cell r="O21">
            <v>0.62635969261279123</v>
          </cell>
          <cell r="P21">
            <v>6.1165861057113959</v>
          </cell>
          <cell r="Q21">
            <v>0.03</v>
          </cell>
          <cell r="S21">
            <v>1.8</v>
          </cell>
          <cell r="U21">
            <v>0</v>
          </cell>
          <cell r="V21">
            <v>0.69</v>
          </cell>
          <cell r="X21">
            <v>0</v>
          </cell>
          <cell r="Y21" t="str">
            <v/>
          </cell>
          <cell r="AA21">
            <v>0</v>
          </cell>
          <cell r="AB21" t="str">
            <v/>
          </cell>
          <cell r="AC21">
            <v>0.58649999999999991</v>
          </cell>
          <cell r="AD21">
            <v>1.0557000000000001</v>
          </cell>
          <cell r="AE21">
            <v>3.8906012804858467</v>
          </cell>
          <cell r="AF21">
            <v>3.8906012804858467</v>
          </cell>
          <cell r="AG21">
            <v>4.0706012804858469</v>
          </cell>
          <cell r="AH21">
            <v>28.307187386197242</v>
          </cell>
          <cell r="AI21">
            <v>20.170000000000002</v>
          </cell>
          <cell r="AJ21">
            <v>1.04</v>
          </cell>
          <cell r="AK21">
            <v>8</v>
          </cell>
          <cell r="AL21">
            <v>0.18099999999999999</v>
          </cell>
          <cell r="AM21">
            <v>0.01</v>
          </cell>
          <cell r="AN21">
            <v>0.14263872146606443</v>
          </cell>
          <cell r="AO21">
            <v>0.14847656249999999</v>
          </cell>
          <cell r="AP21">
            <v>0.78805923461914051</v>
          </cell>
          <cell r="AQ21">
            <v>1.3014455524672726</v>
          </cell>
          <cell r="AR21">
            <v>1.0827516286870533</v>
          </cell>
          <cell r="AS21">
            <v>0.44537210221949936</v>
          </cell>
          <cell r="AT21">
            <v>8.6328263304630184E-2</v>
          </cell>
          <cell r="AU21">
            <v>0.2289669847706946</v>
          </cell>
          <cell r="AV21">
            <v>1.2971832163320878</v>
          </cell>
          <cell r="AW21">
            <v>33.377080947556507</v>
          </cell>
          <cell r="AX21">
            <v>0.84810254769357163</v>
          </cell>
          <cell r="AY21">
            <v>45.964213810687873</v>
          </cell>
          <cell r="AZ21" t="str">
            <v>02°45'49''</v>
          </cell>
          <cell r="BA21">
            <v>137.42158849946898</v>
          </cell>
          <cell r="BB21">
            <v>0.14599999999999999</v>
          </cell>
          <cell r="BC21">
            <v>6.0000000000000001E-3</v>
          </cell>
          <cell r="BD21">
            <v>3.0000000000000001E-3</v>
          </cell>
          <cell r="BE21">
            <v>0.155</v>
          </cell>
          <cell r="BF21">
            <v>0.155</v>
          </cell>
          <cell r="BG21" t="str">
            <v/>
          </cell>
          <cell r="BH21" t="str">
            <v/>
          </cell>
          <cell r="BI21" t="str">
            <v/>
          </cell>
          <cell r="BJ21" t="str">
            <v/>
          </cell>
          <cell r="BK21" t="str">
            <v/>
          </cell>
          <cell r="BL21" t="str">
            <v/>
          </cell>
          <cell r="BM21" t="str">
            <v/>
          </cell>
          <cell r="BN21">
            <v>0.38000000000010914</v>
          </cell>
          <cell r="BO21">
            <v>1813</v>
          </cell>
          <cell r="BP21">
            <v>1812.79</v>
          </cell>
          <cell r="BQ21">
            <v>1813.181</v>
          </cell>
          <cell r="BR21">
            <v>1812.971</v>
          </cell>
          <cell r="BS21">
            <v>1814.78</v>
          </cell>
          <cell r="BT21">
            <v>1815.24</v>
          </cell>
          <cell r="BU21" t="str">
            <v/>
          </cell>
          <cell r="BV21">
            <v>1.5989999999999327</v>
          </cell>
          <cell r="BW21">
            <v>2.2690000000000055</v>
          </cell>
          <cell r="BX21">
            <v>1.7799999999999327</v>
          </cell>
          <cell r="BY21">
            <v>200</v>
          </cell>
          <cell r="BZ21">
            <v>0.60000000000000009</v>
          </cell>
          <cell r="CA21">
            <v>0.2</v>
          </cell>
          <cell r="CB21">
            <v>1.9339999999999691</v>
          </cell>
          <cell r="CC21">
            <v>3</v>
          </cell>
          <cell r="CD21">
            <v>2.0659266840048658</v>
          </cell>
          <cell r="CE21">
            <v>3481.1999999999443</v>
          </cell>
          <cell r="CF21">
            <v>1.6082981861659969E-2</v>
          </cell>
          <cell r="CG21">
            <v>514.02914666663901</v>
          </cell>
          <cell r="CH21">
            <v>3995.2291466665833</v>
          </cell>
          <cell r="CI21">
            <v>4</v>
          </cell>
          <cell r="CK21" t="str">
            <v/>
          </cell>
          <cell r="CL21" t="str">
            <v/>
          </cell>
          <cell r="CM21" t="str">
            <v/>
          </cell>
          <cell r="CN21" t="str">
            <v/>
          </cell>
          <cell r="CO21">
            <v>1.1743714186849719</v>
          </cell>
          <cell r="CP21">
            <v>4</v>
          </cell>
          <cell r="CQ21">
            <v>1</v>
          </cell>
          <cell r="CR21">
            <v>20.170000000000002</v>
          </cell>
          <cell r="CS21">
            <v>8</v>
          </cell>
          <cell r="CT21">
            <v>0.21719999999999998</v>
          </cell>
          <cell r="CU21">
            <v>0.18099999999999999</v>
          </cell>
          <cell r="CV21">
            <v>200</v>
          </cell>
          <cell r="CW21">
            <v>0.61719999999999997</v>
          </cell>
          <cell r="CX21" t="str">
            <v/>
          </cell>
          <cell r="CY21">
            <v>1813</v>
          </cell>
          <cell r="CZ21">
            <v>1812.79</v>
          </cell>
          <cell r="DA21">
            <v>1.5989999999999327</v>
          </cell>
          <cell r="DB21">
            <v>2.2690000000000055</v>
          </cell>
          <cell r="DC21">
            <v>1.8071499999999328</v>
          </cell>
          <cell r="DD21">
            <v>20.171093178110109</v>
          </cell>
          <cell r="DE21">
            <v>2.1421499999999689</v>
          </cell>
          <cell r="DF21">
            <v>1.2</v>
          </cell>
          <cell r="DG21">
            <v>1.2</v>
          </cell>
          <cell r="DH21">
            <v>1</v>
          </cell>
          <cell r="DI21">
            <v>18.971093178110106</v>
          </cell>
          <cell r="DJ21">
            <v>2.04383849901645</v>
          </cell>
          <cell r="DK21">
            <v>28.796427602281156</v>
          </cell>
          <cell r="DL21">
            <v>1.1708958709529558</v>
          </cell>
          <cell r="DM21">
            <v>1.2530670068085439</v>
          </cell>
          <cell r="DN21">
            <v>30.840266101297605</v>
          </cell>
          <cell r="DO21" t="b">
            <v>0</v>
          </cell>
          <cell r="DP21" t="str">
            <v/>
          </cell>
          <cell r="DQ21">
            <v>4.4328237819859746</v>
          </cell>
          <cell r="DR21">
            <v>17.855576584096731</v>
          </cell>
          <cell r="DS21" t="b">
            <v>0</v>
          </cell>
          <cell r="DT21">
            <v>0</v>
          </cell>
          <cell r="DV21" t="str">
            <v>200 mm</v>
          </cell>
          <cell r="DW21">
            <v>20.170000000000002</v>
          </cell>
          <cell r="DX21" t="str">
            <v>-</v>
          </cell>
          <cell r="DY21" t="str">
            <v>PVC</v>
          </cell>
        </row>
        <row r="22">
          <cell r="A22">
            <v>12</v>
          </cell>
          <cell r="B22" t="str">
            <v>C3B</v>
          </cell>
          <cell r="C22" t="str">
            <v>C51</v>
          </cell>
          <cell r="D22">
            <v>0.02</v>
          </cell>
          <cell r="F22">
            <v>0.05</v>
          </cell>
          <cell r="G22">
            <v>5</v>
          </cell>
          <cell r="K22">
            <v>0.10265550977897293</v>
          </cell>
          <cell r="L22">
            <v>3.1026555097789728</v>
          </cell>
          <cell r="M22">
            <v>3.1026555097789728</v>
          </cell>
          <cell r="N22">
            <v>324.63433066874859</v>
          </cell>
          <cell r="O22">
            <v>0.62327639751552766</v>
          </cell>
          <cell r="P22">
            <v>10.163324428293041</v>
          </cell>
          <cell r="Q22">
            <v>0.02</v>
          </cell>
          <cell r="S22">
            <v>1.82</v>
          </cell>
          <cell r="U22">
            <v>0</v>
          </cell>
          <cell r="V22">
            <v>0.69</v>
          </cell>
          <cell r="X22">
            <v>0</v>
          </cell>
          <cell r="Y22" t="str">
            <v/>
          </cell>
          <cell r="AA22">
            <v>0</v>
          </cell>
          <cell r="AB22" t="str">
            <v/>
          </cell>
          <cell r="AC22">
            <v>0.58649999999999991</v>
          </cell>
          <cell r="AD22">
            <v>1.0674300000000001</v>
          </cell>
          <cell r="AE22">
            <v>3.930645256068162</v>
          </cell>
          <cell r="AF22">
            <v>3.930645256068162</v>
          </cell>
          <cell r="AG22">
            <v>4.1126452560681619</v>
          </cell>
          <cell r="AH22">
            <v>32.395969684361205</v>
          </cell>
          <cell r="AI22">
            <v>8.0500000000000007</v>
          </cell>
          <cell r="AJ22">
            <v>0.99</v>
          </cell>
          <cell r="AK22">
            <v>10</v>
          </cell>
          <cell r="AL22">
            <v>0.22700000000000001</v>
          </cell>
          <cell r="AM22">
            <v>0.01</v>
          </cell>
          <cell r="AN22">
            <v>0.13446042060852051</v>
          </cell>
          <cell r="AO22">
            <v>0.15074218749999999</v>
          </cell>
          <cell r="AP22">
            <v>0.59233665466308594</v>
          </cell>
          <cell r="AQ22">
            <v>1.297591836261073</v>
          </cell>
          <cell r="AR22">
            <v>1.2373651245345505</v>
          </cell>
          <cell r="AS22">
            <v>0.42401988145196806</v>
          </cell>
          <cell r="AT22">
            <v>8.5817766235034815E-2</v>
          </cell>
          <cell r="AU22">
            <v>0.22027818684355532</v>
          </cell>
          <cell r="AV22">
            <v>1.4718620353954035</v>
          </cell>
          <cell r="AW22">
            <v>59.567407512201818</v>
          </cell>
          <cell r="AX22">
            <v>0.54385394693776457</v>
          </cell>
          <cell r="AY22">
            <v>7.3546575223122517</v>
          </cell>
          <cell r="AZ22" t="b">
            <v>0</v>
          </cell>
          <cell r="BA22" t="str">
            <v/>
          </cell>
          <cell r="BB22" t="str">
            <v/>
          </cell>
          <cell r="BC22" t="str">
            <v/>
          </cell>
          <cell r="BD22" t="str">
            <v/>
          </cell>
          <cell r="BE22" t="str">
            <v/>
          </cell>
          <cell r="BF22" t="str">
            <v/>
          </cell>
          <cell r="BG22">
            <v>0.42093692481151346</v>
          </cell>
          <cell r="BH22">
            <v>5.2863436123348011</v>
          </cell>
          <cell r="BI22">
            <v>1.2</v>
          </cell>
          <cell r="BJ22">
            <v>9.5842175480537847E-2</v>
          </cell>
          <cell r="BK22">
            <v>0.24658436298053782</v>
          </cell>
          <cell r="BL22">
            <v>1.326785161953355E-2</v>
          </cell>
          <cell r="BM22">
            <v>0.31182265752008559</v>
          </cell>
          <cell r="BN22">
            <v>1.3300000000001546</v>
          </cell>
          <cell r="BO22">
            <v>1812.05</v>
          </cell>
          <cell r="BP22">
            <v>1811.97</v>
          </cell>
          <cell r="BQ22">
            <v>1812.6599999999999</v>
          </cell>
          <cell r="BR22">
            <v>1812.58</v>
          </cell>
          <cell r="BS22">
            <v>1815.24</v>
          </cell>
          <cell r="BT22">
            <v>1815.92</v>
          </cell>
          <cell r="BU22" t="str">
            <v/>
          </cell>
          <cell r="BV22">
            <v>2.5800000000001546</v>
          </cell>
          <cell r="BW22">
            <v>3.3400000000001455</v>
          </cell>
          <cell r="BX22">
            <v>2.8070000000001545</v>
          </cell>
          <cell r="BY22">
            <v>250</v>
          </cell>
          <cell r="BZ22">
            <v>0.65</v>
          </cell>
          <cell r="CA22">
            <v>0.25</v>
          </cell>
          <cell r="CB22">
            <v>2.9600000000001501</v>
          </cell>
          <cell r="CC22">
            <v>3</v>
          </cell>
          <cell r="CD22">
            <v>2.4830460802871088</v>
          </cell>
          <cell r="CE22">
            <v>5328.0000000002701</v>
          </cell>
          <cell r="CF22">
            <v>8.8558059146513907E-3</v>
          </cell>
          <cell r="CG22">
            <v>327.84722752590278</v>
          </cell>
          <cell r="CH22">
            <v>5655.8472275261729</v>
          </cell>
          <cell r="CI22">
            <v>4</v>
          </cell>
          <cell r="CK22" t="str">
            <v/>
          </cell>
          <cell r="CL22" t="str">
            <v/>
          </cell>
          <cell r="CM22" t="str">
            <v/>
          </cell>
          <cell r="CN22" t="str">
            <v/>
          </cell>
          <cell r="CO22">
            <v>1.7034312811619559</v>
          </cell>
          <cell r="CP22">
            <v>4</v>
          </cell>
          <cell r="CQ22">
            <v>1</v>
          </cell>
          <cell r="CR22">
            <v>8.0500000000000007</v>
          </cell>
          <cell r="CS22">
            <v>10</v>
          </cell>
          <cell r="CT22">
            <v>0.27239999999999998</v>
          </cell>
          <cell r="CU22">
            <v>0.22700000000000001</v>
          </cell>
          <cell r="CV22">
            <v>250</v>
          </cell>
          <cell r="CW22">
            <v>0.6724</v>
          </cell>
          <cell r="CX22" t="str">
            <v/>
          </cell>
          <cell r="CY22">
            <v>1812.05</v>
          </cell>
          <cell r="CZ22">
            <v>1811.97</v>
          </cell>
          <cell r="DA22">
            <v>2.5800000000001546</v>
          </cell>
          <cell r="DB22">
            <v>3.3400000000001455</v>
          </cell>
          <cell r="DC22">
            <v>2.8410500000001546</v>
          </cell>
          <cell r="DD22">
            <v>8.0503975057136152</v>
          </cell>
          <cell r="DE22">
            <v>3.2210500000001501</v>
          </cell>
          <cell r="DF22">
            <v>1.2</v>
          </cell>
          <cell r="DG22">
            <v>1.2</v>
          </cell>
          <cell r="DH22">
            <v>1</v>
          </cell>
          <cell r="DI22">
            <v>6.8503975057136159</v>
          </cell>
          <cell r="DJ22">
            <v>3.2131518510534365</v>
          </cell>
          <cell r="DK22">
            <v>16.552175560528685</v>
          </cell>
          <cell r="DL22">
            <v>0.4606207282841836</v>
          </cell>
          <cell r="DM22">
            <v>0.59822646891062881</v>
          </cell>
          <cell r="DN22">
            <v>19.76532741158212</v>
          </cell>
          <cell r="DO22" t="b">
            <v>0</v>
          </cell>
          <cell r="DP22" t="str">
            <v/>
          </cell>
          <cell r="DQ22">
            <v>1.8096141372361827</v>
          </cell>
          <cell r="DR22">
            <v>11.739610191415538</v>
          </cell>
          <cell r="DS22" t="b">
            <v>0</v>
          </cell>
          <cell r="DT22">
            <v>0</v>
          </cell>
          <cell r="DV22" t="str">
            <v>250 mm</v>
          </cell>
          <cell r="DW22">
            <v>8.0500000000000007</v>
          </cell>
          <cell r="DX22" t="str">
            <v>-</v>
          </cell>
          <cell r="DY22" t="str">
            <v>PVC</v>
          </cell>
        </row>
        <row r="23">
          <cell r="A23">
            <v>13</v>
          </cell>
          <cell r="B23" t="str">
            <v>C51</v>
          </cell>
          <cell r="C23" t="str">
            <v>C64</v>
          </cell>
          <cell r="D23">
            <v>0.06</v>
          </cell>
          <cell r="E23">
            <v>0.02</v>
          </cell>
          <cell r="F23">
            <v>0.13</v>
          </cell>
          <cell r="G23">
            <v>5</v>
          </cell>
          <cell r="K23">
            <v>0.32954451103104171</v>
          </cell>
          <cell r="L23">
            <v>3.4322000208100145</v>
          </cell>
          <cell r="M23">
            <v>3.4322000208100145</v>
          </cell>
          <cell r="N23">
            <v>321.84935416849652</v>
          </cell>
          <cell r="O23">
            <v>0.62994755244755241</v>
          </cell>
          <cell r="P23">
            <v>26.383181461514628</v>
          </cell>
          <cell r="Q23">
            <v>0.06</v>
          </cell>
          <cell r="R23">
            <v>0.02</v>
          </cell>
          <cell r="S23">
            <v>1.9000000000000001</v>
          </cell>
          <cell r="U23">
            <v>0</v>
          </cell>
          <cell r="V23">
            <v>0.69</v>
          </cell>
          <cell r="X23">
            <v>0</v>
          </cell>
          <cell r="Y23" t="str">
            <v/>
          </cell>
          <cell r="AA23">
            <v>0</v>
          </cell>
          <cell r="AB23" t="str">
            <v/>
          </cell>
          <cell r="AC23">
            <v>0.58649999999999991</v>
          </cell>
          <cell r="AD23">
            <v>1.1143500000000002</v>
          </cell>
          <cell r="AE23">
            <v>4.0905024480997367</v>
          </cell>
          <cell r="AF23">
            <v>4.0905024480997367</v>
          </cell>
          <cell r="AG23">
            <v>4.2805024480997371</v>
          </cell>
          <cell r="AH23">
            <v>48.783683909614368</v>
          </cell>
          <cell r="AI23">
            <v>31.46</v>
          </cell>
          <cell r="AJ23">
            <v>1.24</v>
          </cell>
          <cell r="AK23">
            <v>10</v>
          </cell>
          <cell r="AL23">
            <v>0.22700000000000001</v>
          </cell>
          <cell r="AM23">
            <v>0.01</v>
          </cell>
          <cell r="AN23">
            <v>0.16153781509399412</v>
          </cell>
          <cell r="AO23">
            <v>0.18355078125000002</v>
          </cell>
          <cell r="AP23">
            <v>0.71162033081054676</v>
          </cell>
          <cell r="AQ23">
            <v>1.583624694979157</v>
          </cell>
          <cell r="AR23">
            <v>1.3053084472720151</v>
          </cell>
          <cell r="AS23">
            <v>0.61566873771171926</v>
          </cell>
          <cell r="AT23">
            <v>0.12782197627664771</v>
          </cell>
          <cell r="AU23">
            <v>0.28935979137064183</v>
          </cell>
          <cell r="AV23">
            <v>1.647253157589132</v>
          </cell>
          <cell r="AW23">
            <v>66.665623376523342</v>
          </cell>
          <cell r="AX23">
            <v>0.73176671031915685</v>
          </cell>
          <cell r="AY23">
            <v>314.42049400812414</v>
          </cell>
          <cell r="AZ23" t="str">
            <v>52°56'03''</v>
          </cell>
          <cell r="BA23">
            <v>5.3090188298960896</v>
          </cell>
          <cell r="BB23">
            <v>6.9000000000000006E-2</v>
          </cell>
          <cell r="BC23">
            <v>4.0000000000000001E-3</v>
          </cell>
          <cell r="BD23">
            <v>4.2000000000000003E-2</v>
          </cell>
          <cell r="BE23">
            <v>0.11500000000000002</v>
          </cell>
          <cell r="BF23">
            <v>0.11500000000000002</v>
          </cell>
          <cell r="BG23">
            <v>0.63387063532791721</v>
          </cell>
          <cell r="BH23">
            <v>5.2863436123348011</v>
          </cell>
          <cell r="BI23">
            <v>1.2</v>
          </cell>
          <cell r="BJ23" t="str">
            <v/>
          </cell>
          <cell r="BK23" t="str">
            <v/>
          </cell>
          <cell r="BL23" t="str">
            <v/>
          </cell>
          <cell r="BM23">
            <v>0.399725939735111</v>
          </cell>
          <cell r="BN23">
            <v>0.27999999999997272</v>
          </cell>
          <cell r="BO23">
            <v>1811.69</v>
          </cell>
          <cell r="BP23">
            <v>1811.3</v>
          </cell>
          <cell r="BQ23">
            <v>1811.9170000000001</v>
          </cell>
          <cell r="BR23">
            <v>1811.527</v>
          </cell>
          <cell r="BS23">
            <v>1815.92</v>
          </cell>
          <cell r="BT23">
            <v>1814.38</v>
          </cell>
          <cell r="BU23" t="str">
            <v/>
          </cell>
          <cell r="BV23">
            <v>4.0029999999999291</v>
          </cell>
          <cell r="BW23">
            <v>2.8530000000000655</v>
          </cell>
          <cell r="BX23">
            <v>4.2299999999999294</v>
          </cell>
          <cell r="BY23">
            <v>250</v>
          </cell>
          <cell r="BZ23">
            <v>0.65</v>
          </cell>
          <cell r="CA23">
            <v>0.25</v>
          </cell>
          <cell r="CB23">
            <v>3.4279999999999973</v>
          </cell>
          <cell r="CC23">
            <v>3</v>
          </cell>
          <cell r="CD23">
            <v>2.6482268768209138</v>
          </cell>
          <cell r="CE23">
            <v>6170.3999999999951</v>
          </cell>
          <cell r="CF23">
            <v>6.6449774195376935E-3</v>
          </cell>
          <cell r="CG23">
            <v>259.08680132994317</v>
          </cell>
          <cell r="CH23">
            <v>6429.4868013299383</v>
          </cell>
          <cell r="CI23">
            <v>4</v>
          </cell>
          <cell r="CK23" t="str">
            <v/>
          </cell>
          <cell r="CL23" t="str">
            <v/>
          </cell>
          <cell r="CM23" t="str">
            <v/>
          </cell>
          <cell r="CN23" t="str">
            <v/>
          </cell>
          <cell r="CO23">
            <v>1.9480664349486041</v>
          </cell>
          <cell r="CP23">
            <v>4</v>
          </cell>
          <cell r="CQ23">
            <v>1</v>
          </cell>
          <cell r="CR23">
            <v>31.46</v>
          </cell>
          <cell r="CS23">
            <v>10</v>
          </cell>
          <cell r="CT23">
            <v>0.27239999999999998</v>
          </cell>
          <cell r="CU23">
            <v>0.22700000000000001</v>
          </cell>
          <cell r="CV23">
            <v>250</v>
          </cell>
          <cell r="CW23">
            <v>0.6724</v>
          </cell>
          <cell r="CX23" t="str">
            <v/>
          </cell>
          <cell r="CY23">
            <v>1811.69</v>
          </cell>
          <cell r="CZ23">
            <v>1811.3</v>
          </cell>
          <cell r="DA23">
            <v>4.0029999999999291</v>
          </cell>
          <cell r="DB23">
            <v>2.8530000000000655</v>
          </cell>
          <cell r="DC23">
            <v>4.2640499999999291</v>
          </cell>
          <cell r="DD23">
            <v>31.46241726250544</v>
          </cell>
          <cell r="DE23">
            <v>3.6890499999999973</v>
          </cell>
          <cell r="DF23">
            <v>1.2</v>
          </cell>
          <cell r="DG23">
            <v>1.2</v>
          </cell>
          <cell r="DH23">
            <v>1</v>
          </cell>
          <cell r="DI23">
            <v>30.262417262505437</v>
          </cell>
          <cell r="DJ23">
            <v>4.8225269356341602</v>
          </cell>
          <cell r="DK23">
            <v>82.644209682855674</v>
          </cell>
          <cell r="DL23">
            <v>2.0348449367308659</v>
          </cell>
          <cell r="DM23">
            <v>2.7423198408150098</v>
          </cell>
          <cell r="DN23">
            <v>87.466736618489833</v>
          </cell>
          <cell r="DO23" t="b">
            <v>0</v>
          </cell>
          <cell r="DP23" t="str">
            <v/>
          </cell>
          <cell r="DQ23">
            <v>7.9941781567411923</v>
          </cell>
          <cell r="DR23">
            <v>61.384149783891601</v>
          </cell>
          <cell r="DS23" t="b">
            <v>0</v>
          </cell>
          <cell r="DT23">
            <v>0</v>
          </cell>
          <cell r="DV23" t="str">
            <v>250 mm</v>
          </cell>
          <cell r="DW23">
            <v>31.46</v>
          </cell>
          <cell r="DX23" t="str">
            <v>-</v>
          </cell>
          <cell r="DY23" t="str">
            <v>PVC</v>
          </cell>
        </row>
        <row r="24">
          <cell r="A24">
            <v>14</v>
          </cell>
          <cell r="B24" t="str">
            <v>C64</v>
          </cell>
          <cell r="C24" t="str">
            <v>C65</v>
          </cell>
          <cell r="D24">
            <v>0.01</v>
          </cell>
          <cell r="F24">
            <v>0.14000000000000001</v>
          </cell>
          <cell r="G24">
            <v>5</v>
          </cell>
          <cell r="K24">
            <v>6.0673740524084939E-2</v>
          </cell>
          <cell r="L24">
            <v>3.4928737613340997</v>
          </cell>
          <cell r="M24">
            <v>3.4928737613340997</v>
          </cell>
          <cell r="N24">
            <v>321.34077985244789</v>
          </cell>
          <cell r="O24">
            <v>0.64096765641569564</v>
          </cell>
          <cell r="P24">
            <v>28.442871927242784</v>
          </cell>
          <cell r="Q24">
            <v>0.01</v>
          </cell>
          <cell r="S24">
            <v>1.9100000000000001</v>
          </cell>
          <cell r="U24">
            <v>0</v>
          </cell>
          <cell r="V24">
            <v>0.69</v>
          </cell>
          <cell r="X24">
            <v>0</v>
          </cell>
          <cell r="Y24" t="str">
            <v/>
          </cell>
          <cell r="AA24">
            <v>0</v>
          </cell>
          <cell r="AB24" t="str">
            <v/>
          </cell>
          <cell r="AC24">
            <v>0.58649999999999991</v>
          </cell>
          <cell r="AD24">
            <v>1.1202150000000002</v>
          </cell>
          <cell r="AE24">
            <v>4.1104494943719541</v>
          </cell>
          <cell r="AF24">
            <v>4.1104494943719541</v>
          </cell>
          <cell r="AG24">
            <v>4.3014494943719539</v>
          </cell>
          <cell r="AH24">
            <v>50.864321421614733</v>
          </cell>
          <cell r="AI24">
            <v>9.43</v>
          </cell>
          <cell r="AJ24">
            <v>4.7699999999999996</v>
          </cell>
          <cell r="AK24">
            <v>10</v>
          </cell>
          <cell r="AL24">
            <v>0.22700000000000001</v>
          </cell>
          <cell r="AM24">
            <v>0.01</v>
          </cell>
          <cell r="AN24">
            <v>0.11116283798217774</v>
          </cell>
          <cell r="AO24">
            <v>0.18709765624999999</v>
          </cell>
          <cell r="AP24">
            <v>0.48970413208007813</v>
          </cell>
          <cell r="AQ24">
            <v>2.5813067756666923</v>
          </cell>
          <cell r="AR24">
            <v>2.7945388318900255</v>
          </cell>
          <cell r="AS24">
            <v>1.7416439442296527</v>
          </cell>
          <cell r="AT24">
            <v>0.33960982008678769</v>
          </cell>
          <cell r="AU24">
            <v>0.45077265806896544</v>
          </cell>
          <cell r="AV24">
            <v>3.2307897446519442</v>
          </cell>
          <cell r="AW24">
            <v>130.75258731992827</v>
          </cell>
          <cell r="AX24">
            <v>0.38901196881985062</v>
          </cell>
          <cell r="AY24">
            <v>315.5153904116047</v>
          </cell>
          <cell r="AZ24" t="str">
            <v>01°05'42''</v>
          </cell>
          <cell r="BA24">
            <v>276.62522212549811</v>
          </cell>
          <cell r="BB24">
            <v>0.161</v>
          </cell>
          <cell r="BC24">
            <v>2.1000000000000001E-2</v>
          </cell>
          <cell r="BD24">
            <v>1.0999999999999999E-2</v>
          </cell>
          <cell r="BE24">
            <v>0.193</v>
          </cell>
          <cell r="BF24">
            <v>0.193</v>
          </cell>
          <cell r="BG24" t="str">
            <v/>
          </cell>
          <cell r="BH24" t="str">
            <v/>
          </cell>
          <cell r="BI24" t="str">
            <v/>
          </cell>
          <cell r="BJ24" t="str">
            <v/>
          </cell>
          <cell r="BK24" t="str">
            <v/>
          </cell>
          <cell r="BL24" t="str">
            <v/>
          </cell>
          <cell r="BM24" t="str">
            <v/>
          </cell>
          <cell r="BN24">
            <v>4.9999999999954525E-2</v>
          </cell>
          <cell r="BO24">
            <v>1811.25</v>
          </cell>
          <cell r="BP24">
            <v>1810.8</v>
          </cell>
          <cell r="BQ24">
            <v>1811.4770000000001</v>
          </cell>
          <cell r="BR24">
            <v>1811.027</v>
          </cell>
          <cell r="BS24">
            <v>1814.38</v>
          </cell>
          <cell r="BT24">
            <v>1811.84</v>
          </cell>
          <cell r="BU24" t="str">
            <v/>
          </cell>
          <cell r="BV24">
            <v>2.90300000000002</v>
          </cell>
          <cell r="BW24">
            <v>0.81299999999987449</v>
          </cell>
          <cell r="BX24">
            <v>3.1300000000000199</v>
          </cell>
          <cell r="BY24">
            <v>250</v>
          </cell>
          <cell r="BZ24">
            <v>0.65</v>
          </cell>
          <cell r="CA24">
            <v>0.25</v>
          </cell>
          <cell r="CB24">
            <v>1.8579999999999472</v>
          </cell>
          <cell r="CC24">
            <v>3</v>
          </cell>
          <cell r="CD24">
            <v>1.9193166829425532</v>
          </cell>
          <cell r="CE24">
            <v>3344.399999999905</v>
          </cell>
          <cell r="CF24">
            <v>2.1648194537115407E-2</v>
          </cell>
          <cell r="CG24">
            <v>696.42803919351957</v>
          </cell>
          <cell r="CH24">
            <v>4040.8280391934245</v>
          </cell>
          <cell r="CI24">
            <v>4</v>
          </cell>
          <cell r="CK24" t="str">
            <v/>
          </cell>
          <cell r="CL24" t="str">
            <v/>
          </cell>
          <cell r="CM24" t="str">
            <v/>
          </cell>
          <cell r="CN24" t="str">
            <v/>
          </cell>
          <cell r="CO24">
            <v>1.1697030493444331</v>
          </cell>
          <cell r="CP24">
            <v>4</v>
          </cell>
          <cell r="CQ24">
            <v>1</v>
          </cell>
          <cell r="CR24">
            <v>9.43</v>
          </cell>
          <cell r="CS24">
            <v>10</v>
          </cell>
          <cell r="CT24">
            <v>0.27239999999999998</v>
          </cell>
          <cell r="CU24">
            <v>0.22700000000000001</v>
          </cell>
          <cell r="CV24">
            <v>250</v>
          </cell>
          <cell r="CW24">
            <v>0.6724</v>
          </cell>
          <cell r="CX24" t="str">
            <v/>
          </cell>
          <cell r="CY24">
            <v>1811.25</v>
          </cell>
          <cell r="CZ24">
            <v>1810.8</v>
          </cell>
          <cell r="DA24">
            <v>2.90300000000002</v>
          </cell>
          <cell r="DB24">
            <v>0.81299999999987449</v>
          </cell>
          <cell r="DC24">
            <v>3.16405000000002</v>
          </cell>
          <cell r="DD24">
            <v>9.4407309039078129</v>
          </cell>
          <cell r="DE24">
            <v>2.1190499999999473</v>
          </cell>
          <cell r="DF24">
            <v>1.2</v>
          </cell>
          <cell r="DG24">
            <v>1.2</v>
          </cell>
          <cell r="DH24">
            <v>1</v>
          </cell>
          <cell r="DI24">
            <v>8.2407309039078136</v>
          </cell>
          <cell r="DJ24">
            <v>3.5784562448127053</v>
          </cell>
          <cell r="DK24">
            <v>13.805292522687557</v>
          </cell>
          <cell r="DL24">
            <v>0.55410674597876142</v>
          </cell>
          <cell r="DM24">
            <v>0.72555442501064382</v>
          </cell>
          <cell r="DN24">
            <v>17.383748767500261</v>
          </cell>
          <cell r="DO24" t="b">
            <v>0</v>
          </cell>
          <cell r="DP24" t="str">
            <v/>
          </cell>
          <cell r="DQ24">
            <v>2.1768872729550055</v>
          </cell>
          <cell r="DR24">
            <v>8.0159852407014593</v>
          </cell>
          <cell r="DS24" t="b">
            <v>0</v>
          </cell>
          <cell r="DT24">
            <v>0</v>
          </cell>
          <cell r="DV24" t="str">
            <v>250 mm</v>
          </cell>
          <cell r="DW24">
            <v>9.43</v>
          </cell>
          <cell r="DX24" t="str">
            <v>-</v>
          </cell>
          <cell r="DY24" t="str">
            <v>PVC</v>
          </cell>
        </row>
        <row r="25">
          <cell r="C25" t="str">
            <v>.</v>
          </cell>
        </row>
        <row r="26">
          <cell r="A26">
            <v>15</v>
          </cell>
          <cell r="B26" t="str">
            <v>A1</v>
          </cell>
          <cell r="C26" t="str">
            <v>B1</v>
          </cell>
          <cell r="E26">
            <v>1.77</v>
          </cell>
          <cell r="F26">
            <v>1.77</v>
          </cell>
          <cell r="G26">
            <v>5</v>
          </cell>
          <cell r="K26">
            <v>3.7253805492919186E-2</v>
          </cell>
          <cell r="L26">
            <v>8.4610296457799752</v>
          </cell>
          <cell r="M26">
            <v>8.4610296457799752</v>
          </cell>
          <cell r="N26">
            <v>283.69146352000359</v>
          </cell>
          <cell r="O26">
            <v>0.63561623246493015</v>
          </cell>
          <cell r="P26">
            <v>319.16445162833293</v>
          </cell>
          <cell r="S26">
            <v>0</v>
          </cell>
          <cell r="U26" t="str">
            <v/>
          </cell>
          <cell r="X26" t="str">
            <v/>
          </cell>
          <cell r="Y26" t="str">
            <v/>
          </cell>
          <cell r="AA26" t="str">
            <v/>
          </cell>
          <cell r="AB26" t="str">
            <v/>
          </cell>
          <cell r="AC26" t="str">
            <v/>
          </cell>
          <cell r="AD26" t="str">
            <v/>
          </cell>
          <cell r="AE26" t="str">
            <v/>
          </cell>
          <cell r="AF26" t="str">
            <v/>
          </cell>
          <cell r="AG26" t="str">
            <v/>
          </cell>
          <cell r="AH26">
            <v>319.16445162833293</v>
          </cell>
          <cell r="AI26">
            <v>14.97</v>
          </cell>
          <cell r="AJ26">
            <v>20.37</v>
          </cell>
          <cell r="AK26">
            <v>20</v>
          </cell>
          <cell r="AL26">
            <v>0.45200000000000001</v>
          </cell>
          <cell r="AM26">
            <v>0.01</v>
          </cell>
          <cell r="AN26">
            <v>0.15037528753280643</v>
          </cell>
          <cell r="AO26">
            <v>0.39086523437499998</v>
          </cell>
          <cell r="AP26">
            <v>0.33268868923187261</v>
          </cell>
          <cell r="AQ26">
            <v>6.8348380540437645</v>
          </cell>
          <cell r="AR26">
            <v>6.5849372988342996</v>
          </cell>
          <cell r="AS26">
            <v>10.665817657606986</v>
          </cell>
          <cell r="AT26">
            <v>2.380989359072617</v>
          </cell>
          <cell r="AU26">
            <v>2.5313646466054234</v>
          </cell>
          <cell r="AV26">
            <v>10.567041321781533</v>
          </cell>
          <cell r="AW26">
            <v>1695.587306514509</v>
          </cell>
          <cell r="AX26">
            <v>0.18823239027686237</v>
          </cell>
          <cell r="AY26">
            <v>27.712183359846549</v>
          </cell>
          <cell r="AZ26" t="b">
            <v>0</v>
          </cell>
          <cell r="BA26" t="str">
            <v/>
          </cell>
          <cell r="BB26" t="str">
            <v/>
          </cell>
          <cell r="BC26" t="str">
            <v/>
          </cell>
          <cell r="BD26" t="str">
            <v/>
          </cell>
          <cell r="BE26" t="str">
            <v/>
          </cell>
          <cell r="BF26" t="str">
            <v/>
          </cell>
          <cell r="BG26">
            <v>0.74124044806221245</v>
          </cell>
          <cell r="BH26">
            <v>2.6548672566371678</v>
          </cell>
          <cell r="BI26">
            <v>1.2</v>
          </cell>
          <cell r="BJ26" t="str">
            <v/>
          </cell>
          <cell r="BK26" t="str">
            <v/>
          </cell>
          <cell r="BL26" t="str">
            <v/>
          </cell>
          <cell r="BM26">
            <v>0.94888835731140475</v>
          </cell>
          <cell r="BN26">
            <v>4.9999999999954525E-2</v>
          </cell>
          <cell r="BO26">
            <v>1813.66</v>
          </cell>
          <cell r="BP26">
            <v>1810.61</v>
          </cell>
          <cell r="BQ26">
            <v>1814.1120000000001</v>
          </cell>
          <cell r="BR26">
            <v>1811.0620000000001</v>
          </cell>
          <cell r="BS26">
            <v>1814.67</v>
          </cell>
          <cell r="BT26">
            <v>1812.24</v>
          </cell>
          <cell r="BU26" t="b">
            <v>0</v>
          </cell>
          <cell r="BV26">
            <v>0.55799999999999272</v>
          </cell>
          <cell r="BW26">
            <v>1.1779999999998836</v>
          </cell>
          <cell r="BX26">
            <v>1.0099999999999927</v>
          </cell>
          <cell r="BY26">
            <v>500</v>
          </cell>
          <cell r="BZ26">
            <v>0.9</v>
          </cell>
          <cell r="CA26">
            <v>0.5</v>
          </cell>
          <cell r="CB26">
            <v>0.86799999999993815</v>
          </cell>
          <cell r="CC26">
            <v>3</v>
          </cell>
          <cell r="CD26">
            <v>0.83745807908427783</v>
          </cell>
          <cell r="CE26">
            <v>1562.3999999998887</v>
          </cell>
          <cell r="CF26">
            <v>0.15450811371248155</v>
          </cell>
          <cell r="CG26">
            <v>6252.1564129554563</v>
          </cell>
          <cell r="CH26">
            <v>7814.556412955345</v>
          </cell>
          <cell r="CI26">
            <v>4</v>
          </cell>
          <cell r="CK26" t="str">
            <v/>
          </cell>
          <cell r="CL26" t="str">
            <v/>
          </cell>
          <cell r="CM26" t="str">
            <v/>
          </cell>
          <cell r="CN26" t="str">
            <v/>
          </cell>
          <cell r="CO26">
            <v>1.7599217820529656</v>
          </cell>
          <cell r="CP26">
            <v>4</v>
          </cell>
          <cell r="CQ26">
            <v>1</v>
          </cell>
          <cell r="CR26">
            <v>14.97</v>
          </cell>
          <cell r="CS26">
            <v>20</v>
          </cell>
          <cell r="CT26">
            <v>0.54239999999999999</v>
          </cell>
          <cell r="CU26">
            <v>0.45200000000000001</v>
          </cell>
          <cell r="CV26">
            <v>500</v>
          </cell>
          <cell r="CW26">
            <v>0.94240000000000002</v>
          </cell>
          <cell r="CX26" t="str">
            <v/>
          </cell>
          <cell r="CY26">
            <v>1813.66</v>
          </cell>
          <cell r="CZ26">
            <v>1810.61</v>
          </cell>
          <cell r="DA26">
            <v>0.55799999999999272</v>
          </cell>
          <cell r="DB26">
            <v>1.1779999999998836</v>
          </cell>
          <cell r="DC26">
            <v>1.0777999999999928</v>
          </cell>
          <cell r="DD26">
            <v>15.27754561439766</v>
          </cell>
          <cell r="DE26">
            <v>1.3877999999999382</v>
          </cell>
          <cell r="DF26">
            <v>1.2</v>
          </cell>
          <cell r="DG26">
            <v>1.2</v>
          </cell>
          <cell r="DH26">
            <v>1</v>
          </cell>
          <cell r="DI26">
            <v>14.077545614397661</v>
          </cell>
          <cell r="DJ26">
            <v>1.2189630823340603</v>
          </cell>
          <cell r="DK26">
            <v>26.934011679423545</v>
          </cell>
          <cell r="DL26">
            <v>1.3266678987008356</v>
          </cell>
          <cell r="DM26">
            <v>3.4823921510868447</v>
          </cell>
          <cell r="DN26">
            <v>28.152974761757605</v>
          </cell>
          <cell r="DO26" t="b">
            <v>0</v>
          </cell>
          <cell r="DP26" t="str">
            <v/>
          </cell>
          <cell r="DQ26">
            <v>5.951531437596306</v>
          </cell>
          <cell r="DR26">
            <v>5.9089788208127008</v>
          </cell>
          <cell r="DS26" t="b">
            <v>0</v>
          </cell>
          <cell r="DT26">
            <v>0</v>
          </cell>
          <cell r="DV26" t="str">
            <v>500 mm</v>
          </cell>
          <cell r="DW26">
            <v>14.97</v>
          </cell>
          <cell r="DX26" t="str">
            <v>-</v>
          </cell>
          <cell r="DY26" t="str">
            <v>PVC</v>
          </cell>
        </row>
        <row r="27">
          <cell r="AH27" t="str">
            <v/>
          </cell>
        </row>
        <row r="29">
          <cell r="AL29" t="str">
            <v>Para Tubería Lisa</v>
          </cell>
        </row>
        <row r="30">
          <cell r="B30" t="str">
            <v xml:space="preserve">DISEÑOS SECTOR VERSALLES  - CUADRO  </v>
          </cell>
          <cell r="C30">
            <v>1</v>
          </cell>
          <cell r="L30">
            <v>0.75</v>
          </cell>
          <cell r="M30">
            <v>5</v>
          </cell>
          <cell r="O30">
            <v>3</v>
          </cell>
          <cell r="P30" t="str">
            <v>EAAB-ESP</v>
          </cell>
          <cell r="Q30">
            <v>1</v>
          </cell>
          <cell r="R30">
            <v>0.2</v>
          </cell>
          <cell r="S30">
            <v>3</v>
          </cell>
          <cell r="T30">
            <v>0.85</v>
          </cell>
          <cell r="U30">
            <v>4</v>
          </cell>
          <cell r="W30">
            <v>2</v>
          </cell>
          <cell r="X30">
            <v>110</v>
          </cell>
          <cell r="AE30">
            <v>1</v>
          </cell>
          <cell r="AF30">
            <v>2</v>
          </cell>
          <cell r="AG30">
            <v>2</v>
          </cell>
          <cell r="AL30" t="str">
            <v>Pul</v>
          </cell>
          <cell r="AM30" t="str">
            <v>[m] int</v>
          </cell>
          <cell r="AN30" t="str">
            <v>[m] ext</v>
          </cell>
          <cell r="AO30" t="str">
            <v>[psi], Rigidez</v>
          </cell>
        </row>
        <row r="31">
          <cell r="K31">
            <v>1</v>
          </cell>
          <cell r="L31">
            <v>0.3</v>
          </cell>
          <cell r="M31" t="str">
            <v xml:space="preserve">Residencial + Vegetación: </v>
          </cell>
          <cell r="N31" t="str">
            <v>Residencial + Vegetación: 0.30</v>
          </cell>
          <cell r="P31" t="str">
            <v>RAS2000</v>
          </cell>
          <cell r="Q31">
            <v>2</v>
          </cell>
          <cell r="R31" t="str">
            <v>Erradas : 0.10 [l/ha/s]</v>
          </cell>
          <cell r="S31">
            <v>0.1</v>
          </cell>
          <cell r="T31">
            <v>1</v>
          </cell>
          <cell r="U31">
            <v>0.7</v>
          </cell>
          <cell r="V31">
            <v>1</v>
          </cell>
          <cell r="W31" t="str">
            <v>Dens. Baja : 80 [viv/ha]</v>
          </cell>
          <cell r="X31">
            <v>80</v>
          </cell>
          <cell r="AE31">
            <v>2</v>
          </cell>
          <cell r="AF31" t="str">
            <v>Infil. Baja : 0.20 [l/ha/s]</v>
          </cell>
          <cell r="AG31">
            <v>0.2</v>
          </cell>
          <cell r="AL31">
            <v>4</v>
          </cell>
          <cell r="AM31">
            <v>9.9000000000000005E-2</v>
          </cell>
          <cell r="AN31">
            <v>0.11</v>
          </cell>
          <cell r="AO31">
            <v>57</v>
          </cell>
          <cell r="AP31">
            <v>3.8976377952755907</v>
          </cell>
        </row>
        <row r="32">
          <cell r="K32">
            <v>2</v>
          </cell>
          <cell r="L32">
            <v>0.45</v>
          </cell>
          <cell r="M32" t="str">
            <v xml:space="preserve">Casa Fincas: </v>
          </cell>
          <cell r="N32" t="str">
            <v>Casa Fincas: 0.45</v>
          </cell>
          <cell r="P32" t="str">
            <v>EEPPM</v>
          </cell>
          <cell r="Q32">
            <v>3</v>
          </cell>
          <cell r="R32" t="str">
            <v>Erradas : 0.20 [l/ha/s]</v>
          </cell>
          <cell r="S32">
            <v>0.2</v>
          </cell>
          <cell r="T32">
            <v>2</v>
          </cell>
          <cell r="U32">
            <v>0.75</v>
          </cell>
          <cell r="V32">
            <v>2</v>
          </cell>
          <cell r="W32" t="str">
            <v>Dens. Media : 110 [viv/ha]</v>
          </cell>
          <cell r="X32">
            <v>110</v>
          </cell>
          <cell r="AE32">
            <v>3</v>
          </cell>
          <cell r="AF32" t="str">
            <v>Infil. Media : 0.30 [l/ha/s]</v>
          </cell>
          <cell r="AG32">
            <v>0.3</v>
          </cell>
          <cell r="AL32">
            <v>6</v>
          </cell>
          <cell r="AM32">
            <v>0.14499999999999999</v>
          </cell>
          <cell r="AN32">
            <v>0.16</v>
          </cell>
          <cell r="AO32">
            <v>57</v>
          </cell>
          <cell r="AP32">
            <v>5.7086614173228343</v>
          </cell>
        </row>
        <row r="33">
          <cell r="K33">
            <v>3</v>
          </cell>
          <cell r="L33">
            <v>0.55000000000000004</v>
          </cell>
          <cell r="M33" t="str">
            <v xml:space="preserve">Residencial+ Jardines: </v>
          </cell>
          <cell r="N33" t="str">
            <v>Residencial+ Jardines: 0.55</v>
          </cell>
          <cell r="T33">
            <v>3</v>
          </cell>
          <cell r="U33">
            <v>0.8</v>
          </cell>
          <cell r="V33">
            <v>3</v>
          </cell>
          <cell r="W33" t="str">
            <v>Dens. Alta : 120 [viv/ha]</v>
          </cell>
          <cell r="X33">
            <v>120</v>
          </cell>
          <cell r="AE33">
            <v>4</v>
          </cell>
          <cell r="AF33" t="str">
            <v>Infil. Alta : 0.40 [l/ha/s]</v>
          </cell>
          <cell r="AG33">
            <v>0.4</v>
          </cell>
          <cell r="AL33">
            <v>8</v>
          </cell>
          <cell r="AM33">
            <v>0.18099999999999999</v>
          </cell>
          <cell r="AN33">
            <v>0.2</v>
          </cell>
          <cell r="AO33">
            <v>57</v>
          </cell>
          <cell r="AP33">
            <v>7.1259842519685037</v>
          </cell>
          <cell r="AZ33" t="str">
            <v/>
          </cell>
        </row>
        <row r="34">
          <cell r="K34">
            <v>4</v>
          </cell>
          <cell r="L34">
            <v>0.6</v>
          </cell>
          <cell r="M34" t="str">
            <v xml:space="preserve">Laderas -Vegetación: </v>
          </cell>
          <cell r="N34" t="str">
            <v>Laderas -Vegetación: 0.60</v>
          </cell>
          <cell r="T34">
            <v>4</v>
          </cell>
          <cell r="U34">
            <v>0.85</v>
          </cell>
          <cell r="V34">
            <v>0.6</v>
          </cell>
          <cell r="X34">
            <v>2</v>
          </cell>
          <cell r="AB34">
            <v>0.4</v>
          </cell>
          <cell r="AD34">
            <v>1</v>
          </cell>
          <cell r="AL34">
            <v>10</v>
          </cell>
          <cell r="AM34">
            <v>0.22700000000000001</v>
          </cell>
          <cell r="AN34">
            <v>0.25</v>
          </cell>
          <cell r="AO34">
            <v>57</v>
          </cell>
          <cell r="AP34">
            <v>8.9370078740157481</v>
          </cell>
        </row>
        <row r="35">
          <cell r="K35">
            <v>5</v>
          </cell>
          <cell r="L35">
            <v>0.75</v>
          </cell>
          <cell r="M35" t="str">
            <v xml:space="preserve">Residencial+Impermeables: </v>
          </cell>
          <cell r="N35" t="str">
            <v>Residencial+Impermeables: 0.75</v>
          </cell>
          <cell r="T35">
            <v>5</v>
          </cell>
          <cell r="U35">
            <v>0.9</v>
          </cell>
          <cell r="V35">
            <v>1</v>
          </cell>
          <cell r="W35" t="str">
            <v>Ind.  Baja: 0.40 [l/s/ha]</v>
          </cell>
          <cell r="X35">
            <v>0.4</v>
          </cell>
          <cell r="AB35">
            <v>1</v>
          </cell>
          <cell r="AC35" t="str">
            <v>Comer / Insti  Bajo : 0.40 [l/s/ha]</v>
          </cell>
          <cell r="AD35">
            <v>0.4</v>
          </cell>
          <cell r="AL35">
            <v>12</v>
          </cell>
          <cell r="AM35">
            <v>0.28399999999999997</v>
          </cell>
          <cell r="AN35">
            <v>0.315</v>
          </cell>
          <cell r="AO35">
            <v>57</v>
          </cell>
          <cell r="AP35">
            <v>11.181102362204724</v>
          </cell>
        </row>
        <row r="36">
          <cell r="K36">
            <v>6</v>
          </cell>
          <cell r="L36">
            <v>0.9</v>
          </cell>
          <cell r="M36" t="str">
            <v xml:space="preserve">Zonas Duras: </v>
          </cell>
          <cell r="N36" t="str">
            <v>Zonas Duras: 0.90</v>
          </cell>
          <cell r="V36">
            <v>2</v>
          </cell>
          <cell r="W36" t="str">
            <v>Ind.  Medio: 0.60 [l/s/ha]</v>
          </cell>
          <cell r="X36">
            <v>0.6</v>
          </cell>
          <cell r="AB36">
            <v>2</v>
          </cell>
          <cell r="AC36" t="str">
            <v>Comer / Insti  Alto : 0.50 [l/s/ha]</v>
          </cell>
          <cell r="AD36">
            <v>0.5</v>
          </cell>
          <cell r="AL36">
            <v>16</v>
          </cell>
          <cell r="AM36">
            <v>0.36199999999999999</v>
          </cell>
          <cell r="AN36">
            <v>0.4</v>
          </cell>
          <cell r="AO36">
            <v>57</v>
          </cell>
          <cell r="AP36">
            <v>14.251968503937007</v>
          </cell>
        </row>
        <row r="37">
          <cell r="P37">
            <v>11</v>
          </cell>
          <cell r="V37">
            <v>3</v>
          </cell>
          <cell r="W37" t="str">
            <v>Ind.  Medio-Alto: 0.80 [l/s/ha]</v>
          </cell>
          <cell r="X37">
            <v>0.8</v>
          </cell>
          <cell r="AL37">
            <v>18</v>
          </cell>
          <cell r="AM37">
            <v>0.40699999999999997</v>
          </cell>
          <cell r="AN37">
            <v>0.45</v>
          </cell>
          <cell r="AO37">
            <v>57</v>
          </cell>
          <cell r="AP37">
            <v>16.023622047244093</v>
          </cell>
        </row>
        <row r="38">
          <cell r="O38" t="str">
            <v xml:space="preserve">Cubiertas </v>
          </cell>
          <cell r="P38" t="str">
            <v>0.75-0.95</v>
          </cell>
          <cell r="Q38" t="str">
            <v>Cubiertas : 0.75-0.95</v>
          </cell>
          <cell r="V38">
            <v>4</v>
          </cell>
          <cell r="W38" t="str">
            <v>Ind.  Alto: 1.00 [l/s/ha]</v>
          </cell>
          <cell r="X38">
            <v>1</v>
          </cell>
          <cell r="AL38">
            <v>20</v>
          </cell>
          <cell r="AM38">
            <v>0.45200000000000001</v>
          </cell>
          <cell r="AN38">
            <v>0.5</v>
          </cell>
          <cell r="AO38">
            <v>57</v>
          </cell>
          <cell r="AP38">
            <v>17.795275590551181</v>
          </cell>
        </row>
        <row r="39">
          <cell r="O39" t="str">
            <v>Pavimentos asfálticos y superficies de concreto</v>
          </cell>
          <cell r="P39" t="str">
            <v>0.70-0.95</v>
          </cell>
          <cell r="Q39" t="str">
            <v>Pavimentos asfálticos y superficies de concreto: 0.70-0.95</v>
          </cell>
          <cell r="V39">
            <v>5</v>
          </cell>
          <cell r="W39" t="str">
            <v>Ind.  Especial: 1.50 [l/s/ha]</v>
          </cell>
          <cell r="X39">
            <v>1.5</v>
          </cell>
          <cell r="AL39">
            <v>24</v>
          </cell>
          <cell r="AM39">
            <v>0.59499999999999997</v>
          </cell>
          <cell r="AN39">
            <v>0.625</v>
          </cell>
          <cell r="AO39">
            <v>10</v>
          </cell>
          <cell r="AP39">
            <v>23.4251968503937</v>
          </cell>
          <cell r="DI39">
            <v>1</v>
          </cell>
          <cell r="DJ39" t="str">
            <v>Opcion de Tuberias</v>
          </cell>
          <cell r="DM39">
            <v>3</v>
          </cell>
          <cell r="DN39">
            <v>8250</v>
          </cell>
          <cell r="DO39" t="str">
            <v>Opcion de Carga Camion</v>
          </cell>
          <cell r="DQ39">
            <v>1</v>
          </cell>
          <cell r="DR39">
            <v>0.15</v>
          </cell>
        </row>
        <row r="40">
          <cell r="O40" t="str">
            <v>Vías adoquinadas</v>
          </cell>
          <cell r="P40" t="str">
            <v>0.70-0.85</v>
          </cell>
          <cell r="Q40" t="str">
            <v>Vías adoquinadas: 0.70-0.85</v>
          </cell>
          <cell r="AL40">
            <v>27</v>
          </cell>
          <cell r="AM40">
            <v>0.67100000000000004</v>
          </cell>
          <cell r="AN40">
            <v>0.71</v>
          </cell>
          <cell r="AO40">
            <v>13</v>
          </cell>
          <cell r="AP40">
            <v>26.41732283464567</v>
          </cell>
          <cell r="DG40" t="str">
            <v>1. Gres &lt;= ø 36"</v>
          </cell>
          <cell r="DI40">
            <v>1</v>
          </cell>
          <cell r="DM40">
            <v>1</v>
          </cell>
          <cell r="DN40">
            <v>7850</v>
          </cell>
          <cell r="DQ40">
            <v>1</v>
          </cell>
          <cell r="DR40">
            <v>0.11</v>
          </cell>
        </row>
        <row r="41">
          <cell r="O41" t="str">
            <v>Zonas comerciales o industriales</v>
          </cell>
          <cell r="P41" t="str">
            <v>0.60-0.95</v>
          </cell>
          <cell r="Q41" t="str">
            <v>Zonas comerciales o industriales: 0.60-0.95</v>
          </cell>
          <cell r="AL41">
            <v>30</v>
          </cell>
          <cell r="AM41">
            <v>0.747</v>
          </cell>
          <cell r="AN41">
            <v>0.78600000000000003</v>
          </cell>
          <cell r="AO41">
            <v>9</v>
          </cell>
          <cell r="AP41">
            <v>29.409448818897641</v>
          </cell>
          <cell r="DG41" t="str">
            <v>2. Concreto simple &lt; ø 24"</v>
          </cell>
          <cell r="DI41">
            <v>2</v>
          </cell>
          <cell r="DM41">
            <v>2</v>
          </cell>
          <cell r="DN41">
            <v>8050</v>
          </cell>
          <cell r="DQ41">
            <v>2</v>
          </cell>
          <cell r="DR41">
            <v>0.13</v>
          </cell>
        </row>
        <row r="42">
          <cell r="O42" t="str">
            <v xml:space="preserve">Residencial, predominio de zonas duras </v>
          </cell>
          <cell r="P42" t="str">
            <v>0.75</v>
          </cell>
          <cell r="Q42" t="str">
            <v>Residencial, predominio de zonas duras : 0.75</v>
          </cell>
          <cell r="AL42">
            <v>33</v>
          </cell>
          <cell r="AM42">
            <v>0.82299999999999995</v>
          </cell>
          <cell r="AN42">
            <v>0.86</v>
          </cell>
          <cell r="AO42">
            <v>9</v>
          </cell>
          <cell r="AP42">
            <v>32.401574803149607</v>
          </cell>
          <cell r="DG42" t="str">
            <v>3. Concreto reforzado &gt;= ø 24"</v>
          </cell>
          <cell r="DI42">
            <v>3</v>
          </cell>
          <cell r="DM42">
            <v>3</v>
          </cell>
          <cell r="DN42">
            <v>8250</v>
          </cell>
          <cell r="DQ42">
            <v>3</v>
          </cell>
          <cell r="DR42">
            <v>0.15</v>
          </cell>
        </row>
        <row r="43">
          <cell r="O43" t="str">
            <v>Residencial multifamiliar, zonas duras</v>
          </cell>
          <cell r="P43" t="str">
            <v>0.60-0.75</v>
          </cell>
          <cell r="Q43" t="str">
            <v>Residencial multifamiliar, zonas duras: 0.60-0.75</v>
          </cell>
          <cell r="AL43">
            <v>36</v>
          </cell>
          <cell r="AM43">
            <v>0.89900000000000002</v>
          </cell>
          <cell r="AN43">
            <v>0.95</v>
          </cell>
          <cell r="AO43">
            <v>6</v>
          </cell>
          <cell r="AP43">
            <v>35.393700787401578</v>
          </cell>
          <cell r="DG43" t="str">
            <v xml:space="preserve">4. P.V.C. </v>
          </cell>
          <cell r="DI43">
            <v>4</v>
          </cell>
          <cell r="DM43">
            <v>4</v>
          </cell>
          <cell r="DN43">
            <v>8450</v>
          </cell>
          <cell r="DQ43">
            <v>4</v>
          </cell>
          <cell r="DR43">
            <v>0.2</v>
          </cell>
        </row>
        <row r="44">
          <cell r="O44" t="str">
            <v>Residencial unifamiliar, predominio de jardines</v>
          </cell>
          <cell r="P44" t="str">
            <v>0.40-0.60</v>
          </cell>
          <cell r="Q44" t="str">
            <v>Residencial unifamiliar, predominio de jardines: 0.40-0.60</v>
          </cell>
          <cell r="AL44">
            <v>39</v>
          </cell>
          <cell r="AM44">
            <v>0.97499999999999998</v>
          </cell>
          <cell r="AN44">
            <v>1.0249999999999999</v>
          </cell>
          <cell r="AO44">
            <v>6</v>
          </cell>
          <cell r="AP44">
            <v>38.385826771653541</v>
          </cell>
          <cell r="DM44">
            <v>5</v>
          </cell>
          <cell r="DN44">
            <v>8650</v>
          </cell>
          <cell r="DQ44">
            <v>5</v>
          </cell>
          <cell r="DR44">
            <v>0.2</v>
          </cell>
        </row>
        <row r="45">
          <cell r="O45" t="str">
            <v>Residencial, apreciablemente separados</v>
          </cell>
          <cell r="P45" t="str">
            <v>0.45</v>
          </cell>
          <cell r="Q45" t="str">
            <v>Residencial, apreciablemente separados: 0.45</v>
          </cell>
          <cell r="AL45">
            <v>42</v>
          </cell>
          <cell r="AM45">
            <v>1.0509999999999999</v>
          </cell>
          <cell r="AN45">
            <v>1.101</v>
          </cell>
          <cell r="AO45">
            <v>5</v>
          </cell>
          <cell r="AP45">
            <v>41.377952755905511</v>
          </cell>
          <cell r="DM45">
            <v>6</v>
          </cell>
          <cell r="DN45">
            <v>8850</v>
          </cell>
          <cell r="DQ45">
            <v>6</v>
          </cell>
          <cell r="DR45">
            <v>0.14199999999999999</v>
          </cell>
        </row>
        <row r="46">
          <cell r="O46" t="str">
            <v xml:space="preserve">Residencial, zonas verdes y parques-cementerios </v>
          </cell>
          <cell r="P46" t="str">
            <v>0.30</v>
          </cell>
          <cell r="Q46" t="str">
            <v>Residencial, zonas verdes y parques-cementerios : 0.30</v>
          </cell>
          <cell r="DG46">
            <v>3</v>
          </cell>
          <cell r="DH46">
            <v>1</v>
          </cell>
          <cell r="DI46" t="str">
            <v>Opcion de Longitud de Tuberia</v>
          </cell>
          <cell r="DM46">
            <v>7</v>
          </cell>
          <cell r="DN46">
            <v>9050</v>
          </cell>
          <cell r="DQ46">
            <v>7</v>
          </cell>
          <cell r="DR46">
            <v>0.184</v>
          </cell>
        </row>
        <row r="47">
          <cell r="O47" t="str">
            <v>Laderas sin vegetación</v>
          </cell>
          <cell r="P47" t="str">
            <v>0.60</v>
          </cell>
          <cell r="Q47" t="str">
            <v>Laderas sin vegetación: 0.60</v>
          </cell>
          <cell r="DG47">
            <v>1</v>
          </cell>
          <cell r="DH47">
            <v>0.9</v>
          </cell>
          <cell r="DM47">
            <v>8</v>
          </cell>
          <cell r="DN47">
            <v>9250</v>
          </cell>
        </row>
        <row r="48">
          <cell r="O48" t="str">
            <v xml:space="preserve">Laderas con vegetación </v>
          </cell>
          <cell r="P48" t="str">
            <v>0.30</v>
          </cell>
          <cell r="Q48" t="str">
            <v>Laderas con vegetación : 0.30</v>
          </cell>
          <cell r="DG48">
            <v>2</v>
          </cell>
          <cell r="DH48">
            <v>0.95000000000000007</v>
          </cell>
          <cell r="DM48">
            <v>9</v>
          </cell>
          <cell r="DN48">
            <v>9450</v>
          </cell>
          <cell r="DQ48">
            <v>1</v>
          </cell>
          <cell r="DR48">
            <v>1800</v>
          </cell>
          <cell r="DS48" t="str">
            <v>Opcion de gmaterial</v>
          </cell>
        </row>
        <row r="49">
          <cell r="O49" t="str">
            <v>Parques recreacionales</v>
          </cell>
          <cell r="P49" t="str">
            <v>0.20-0.35</v>
          </cell>
          <cell r="Q49" t="str">
            <v>Parques recreacionales: 0.20-0.35</v>
          </cell>
          <cell r="DG49">
            <v>3</v>
          </cell>
          <cell r="DH49">
            <v>1</v>
          </cell>
          <cell r="DQ49">
            <v>1</v>
          </cell>
          <cell r="DR49">
            <v>2100</v>
          </cell>
        </row>
        <row r="50">
          <cell r="DG50">
            <v>4</v>
          </cell>
          <cell r="DH50">
            <v>1.05</v>
          </cell>
          <cell r="DQ50">
            <v>2</v>
          </cell>
          <cell r="DR50">
            <v>1920</v>
          </cell>
        </row>
        <row r="51">
          <cell r="DG51">
            <v>5</v>
          </cell>
          <cell r="DH51">
            <v>1.1000000000000001</v>
          </cell>
          <cell r="DN51">
            <v>1</v>
          </cell>
          <cell r="DO51" t="str">
            <v>Opcion Talud</v>
          </cell>
          <cell r="DQ51">
            <v>3</v>
          </cell>
          <cell r="DR51">
            <v>1800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COSTOS OFICINA"/>
      <sheetName val="COSTOS CAMPAMENTO"/>
      <sheetName val="Analisis%20de%20Precios%20Unita"/>
      <sheetName val="APU_PART1"/>
      <sheetName val="A__P__U_1"/>
      <sheetName val="Analisis_de_Precios_Unitarios_1"/>
      <sheetName val="APU_PART"/>
      <sheetName val="A__P__U_"/>
      <sheetName val="Analisis_de_Precios_Unitarios_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Desig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7-2002"/>
      <sheetName val="Cotiz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2" refreshError="1"/>
      <sheetData sheetId="3" refreshError="1"/>
      <sheetData sheetId="4" refreshError="1"/>
      <sheetData sheetId="5" refreshError="1"/>
      <sheetData sheetId="6"/>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Diametros"/>
      <sheetName val="Perfiles"/>
      <sheetName val="Punto de operaciónº"/>
      <sheetName val="Curva-sistemaº"/>
      <sheetName val="Curva.bombaº"/>
      <sheetName val="Datos-Gráfica"/>
      <sheetName val="Gráf.-"/>
      <sheetName val="Hoja1"/>
      <sheetName val="Laminas"/>
      <sheetName val="Perfiles (2)"/>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 val="Sheet1"/>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 sheetId="117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C4" t="str">
            <v>SUPPLEMENTAL</v>
          </cell>
        </row>
        <row r="5">
          <cell r="C5" t="str">
            <v>PARTIAL</v>
          </cell>
        </row>
      </sheetData>
      <sheetData sheetId="3" refreshError="1"/>
      <sheetData sheetId="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A. P. U."/>
      <sheetName val="1"/>
      <sheetName val="NIVEL"/>
      <sheetName val="A__P__U_"/>
    </sheetNames>
    <sheetDataSet>
      <sheetData sheetId="0">
        <row r="45">
          <cell r="B45">
            <v>1200</v>
          </cell>
        </row>
        <row r="90">
          <cell r="B90">
            <v>800</v>
          </cell>
        </row>
      </sheetData>
      <sheetData sheetId="1" refreshError="1"/>
      <sheetData sheetId="2" refreshError="1"/>
      <sheetData sheetId="3" refreshError="1"/>
      <sheetData sheetId="4"/>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MATRIZ_PRESUP_obra_PP1279"/>
      <sheetName val="MATRIZ_PRESUP_REDES_PP1279"/>
      <sheetName val="MATRIZ_CANT__OBRA9"/>
      <sheetName val="COSTOS_OFICINA9"/>
      <sheetName val="COSTOS_CAMPAMENTO9"/>
      <sheetName val="ANEXO_GAST__OPERAC__AIU_CONST,9"/>
      <sheetName val="AIU_CONSTRUCCION9"/>
      <sheetName val="PMT_PEATONALES9"/>
      <sheetName val="AIU_PMT_NUEVO9"/>
      <sheetName val="PPTO_MANTENIMIENTO9"/>
      <sheetName val="AIU_mantenimto_nuevo9"/>
      <sheetName val="ANEXO_GAST__OPERAC__AIU_MANT,9"/>
      <sheetName val="AIU_social_nuevo9"/>
      <sheetName val="AMBIENTAL_308_RYS9"/>
      <sheetName val="AIU_ambiental_corregido9"/>
      <sheetName val="PPTO_INTERVENTORIA_9"/>
      <sheetName val="PPTO_PRECONSTRUCCION9"/>
      <sheetName val="PPTO_MANTENIMIENTO_R19"/>
      <sheetName val="MATRIZ_PRESUP_obra_PP1278"/>
      <sheetName val="MATRIZ_PRESUP_REDES_PP1278"/>
      <sheetName val="MATRIZ_CANT__OBRA8"/>
      <sheetName val="COSTOS_OFICINA8"/>
      <sheetName val="COSTOS_CAMPAMENTO8"/>
      <sheetName val="ANEXO_GAST__OPERAC__AIU_CONST,8"/>
      <sheetName val="AIU_CONSTRUCCION8"/>
      <sheetName val="PMT_PEATONALES8"/>
      <sheetName val="AIU_PMT_NUEVO8"/>
      <sheetName val="PPTO_MANTENIMIENTO8"/>
      <sheetName val="AIU_mantenimto_nuevo8"/>
      <sheetName val="ANEXO_GAST__OPERAC__AIU_MANT,8"/>
      <sheetName val="AIU_social_nuevo8"/>
      <sheetName val="AMBIENTAL_308_RYS8"/>
      <sheetName val="AIU_ambiental_corregido8"/>
      <sheetName val="PPTO_INTERVENTORIA_8"/>
      <sheetName val="PPTO_PRECONSTRUCCION8"/>
      <sheetName val="PPTO_MANTENIMIENTO_R18"/>
      <sheetName val="MATRIZ_PRESUP_obra_PP12710"/>
      <sheetName val="MATRIZ_PRESUP_REDES_PP12710"/>
      <sheetName val="MATRIZ_CANT__OBRA10"/>
      <sheetName val="COSTOS_OFICINA10"/>
      <sheetName val="COSTOS_CAMPAMENTO10"/>
      <sheetName val="ANEXO_GAST__OPERAC__AIU_CONST10"/>
      <sheetName val="AIU_CONSTRUCCION10"/>
      <sheetName val="PMT_PEATONALES10"/>
      <sheetName val="AIU_PMT_NUEVO10"/>
      <sheetName val="PPTO_MANTENIMIENTO10"/>
      <sheetName val="AIU_mantenimto_nuevo10"/>
      <sheetName val="ANEXO_GAST__OPERAC__AIU_MANT,10"/>
      <sheetName val="AIU_social_nuevo10"/>
      <sheetName val="AMBIENTAL_308_RYS10"/>
      <sheetName val="AIU_ambiental_corregido10"/>
      <sheetName val="PPTO_INTERVENTORIA_10"/>
      <sheetName val="PPTO_PRECONSTRUCCION10"/>
      <sheetName val="PPTO_MANTENIMIENTO_R110"/>
      <sheetName val="precios"/>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DetalleMovimientoCuenta"/>
      <sheetName val="Cuadro6. Cump"/>
      <sheetName val="Datos básicos"/>
      <sheetName val="Datos"/>
      <sheetName val="Hoja1"/>
      <sheetName val="ESTADO VÍA-CRIT.TECNICO"/>
      <sheetName val="Lista 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cell r="B1" t="str">
            <v>UNIDAD</v>
          </cell>
          <cell r="C1" t="str">
            <v>COSTO FEB 2010</v>
          </cell>
        </row>
        <row r="2">
          <cell r="A2" t="str">
            <v>Acero A-36 para estructura metalica</v>
          </cell>
          <cell r="B2" t="str">
            <v>kg</v>
          </cell>
          <cell r="C2">
            <v>6700</v>
          </cell>
          <cell r="D2">
            <v>12516</v>
          </cell>
          <cell r="E2">
            <v>12500</v>
          </cell>
        </row>
        <row r="3">
          <cell r="A3" t="str">
            <v>Acero A-37</v>
          </cell>
          <cell r="B3" t="str">
            <v>kg</v>
          </cell>
          <cell r="C3">
            <v>3063</v>
          </cell>
        </row>
        <row r="4">
          <cell r="A4" t="str">
            <v>Acero A-40</v>
          </cell>
          <cell r="B4" t="str">
            <v>kg</v>
          </cell>
          <cell r="C4">
            <v>3800</v>
          </cell>
        </row>
        <row r="5">
          <cell r="A5" t="str">
            <v>Acero PDR-60</v>
          </cell>
          <cell r="B5" t="str">
            <v>kg</v>
          </cell>
          <cell r="C5">
            <v>2854</v>
          </cell>
        </row>
        <row r="6">
          <cell r="A6" t="str">
            <v>Acero Estructural SAI 1045</v>
          </cell>
          <cell r="C6">
            <v>7500</v>
          </cell>
          <cell r="D6">
            <v>17515</v>
          </cell>
          <cell r="E6">
            <v>17500</v>
          </cell>
        </row>
        <row r="7">
          <cell r="A7" t="str">
            <v>Adoquin Gris e=10cm</v>
          </cell>
          <cell r="B7" t="str">
            <v>m²</v>
          </cell>
          <cell r="C7">
            <v>40000</v>
          </cell>
        </row>
        <row r="8">
          <cell r="A8" t="str">
            <v>Adoquin grama 10X20X6</v>
          </cell>
          <cell r="B8" t="str">
            <v>u</v>
          </cell>
          <cell r="C8">
            <v>690</v>
          </cell>
        </row>
        <row r="9">
          <cell r="A9" t="str">
            <v>Adoquin color 10X20X6</v>
          </cell>
          <cell r="B9" t="str">
            <v>u</v>
          </cell>
          <cell r="C9">
            <v>720</v>
          </cell>
        </row>
        <row r="10">
          <cell r="A10" t="str">
            <v>Agregado para concreto hidraulico</v>
          </cell>
          <cell r="B10" t="str">
            <v>m³</v>
          </cell>
          <cell r="C10">
            <v>40000</v>
          </cell>
        </row>
        <row r="11">
          <cell r="A11" t="str">
            <v>Agregado para tratamiento superf. Doble</v>
          </cell>
          <cell r="B11" t="str">
            <v>m³</v>
          </cell>
          <cell r="C11">
            <v>38000</v>
          </cell>
        </row>
        <row r="12">
          <cell r="A12" t="str">
            <v>Agregado para tratamiento superf. Simple</v>
          </cell>
          <cell r="B12" t="str">
            <v>m³</v>
          </cell>
          <cell r="C12">
            <v>38000</v>
          </cell>
        </row>
        <row r="13">
          <cell r="A13" t="str">
            <v>Agregado petreo para mezclas asfálticas</v>
          </cell>
          <cell r="B13" t="str">
            <v>m³</v>
          </cell>
          <cell r="C13">
            <v>38000</v>
          </cell>
        </row>
        <row r="14">
          <cell r="A14" t="str">
            <v>Agregado petreo para triturar (crudo)</v>
          </cell>
          <cell r="B14" t="str">
            <v>m³</v>
          </cell>
          <cell r="C14">
            <v>19800</v>
          </cell>
        </row>
        <row r="15">
          <cell r="A15" t="str">
            <v>Agregados seleccionados (tamaño máximo 1") (bandas sonoras reduce velocidad)</v>
          </cell>
          <cell r="B15" t="str">
            <v>m³</v>
          </cell>
          <cell r="C15">
            <v>110500</v>
          </cell>
        </row>
        <row r="16">
          <cell r="A16" t="str">
            <v>Agregado tipo LA1 (lechadas)</v>
          </cell>
          <cell r="B16" t="str">
            <v>m³</v>
          </cell>
          <cell r="C16">
            <v>30300</v>
          </cell>
        </row>
        <row r="17">
          <cell r="A17" t="str">
            <v>Agregado tipo LA2 (lechadas)</v>
          </cell>
          <cell r="B17" t="str">
            <v>m³</v>
          </cell>
          <cell r="C17">
            <v>33900</v>
          </cell>
        </row>
        <row r="18">
          <cell r="A18" t="str">
            <v>Agregado tipo LA3 (lechadas)</v>
          </cell>
          <cell r="B18" t="str">
            <v>m³</v>
          </cell>
          <cell r="C18">
            <v>35200</v>
          </cell>
        </row>
        <row r="19">
          <cell r="A19" t="str">
            <v>Agregado tipo LA4 (lechadas)</v>
          </cell>
          <cell r="B19" t="str">
            <v>m³</v>
          </cell>
          <cell r="C19">
            <v>37500</v>
          </cell>
        </row>
        <row r="20">
          <cell r="A20" t="str">
            <v>Agua</v>
          </cell>
          <cell r="B20" t="str">
            <v>l</v>
          </cell>
          <cell r="C20">
            <v>50</v>
          </cell>
        </row>
        <row r="21">
          <cell r="A21" t="str">
            <v>Alambre de pua calibre 12 (340 m)</v>
          </cell>
          <cell r="B21" t="str">
            <v>m</v>
          </cell>
          <cell r="C21">
            <v>547</v>
          </cell>
        </row>
        <row r="22">
          <cell r="A22" t="str">
            <v>Alambre galvanizado No. 12</v>
          </cell>
          <cell r="B22" t="str">
            <v>kg</v>
          </cell>
          <cell r="C22">
            <v>4768</v>
          </cell>
        </row>
        <row r="23">
          <cell r="A23" t="str">
            <v>Alambre negro para amarre</v>
          </cell>
          <cell r="B23" t="str">
            <v>kg</v>
          </cell>
          <cell r="C23">
            <v>3094</v>
          </cell>
        </row>
        <row r="24">
          <cell r="A24" t="str">
            <v>Almohadillas de neopreno dureza 60 (35cm*45cm*5cm con 2 láminas de 3mm)</v>
          </cell>
          <cell r="B24" t="str">
            <v>u</v>
          </cell>
          <cell r="C24">
            <v>323500</v>
          </cell>
        </row>
        <row r="25">
          <cell r="A25" t="str">
            <v>Amortiguadores (para defensas metálicas)</v>
          </cell>
          <cell r="B25" t="str">
            <v>u</v>
          </cell>
          <cell r="C25">
            <v>24360</v>
          </cell>
        </row>
        <row r="26">
          <cell r="A26" t="str">
            <v>Aditivo (Retardante plastificante redutor de fraguado) (sikament 320)</v>
          </cell>
          <cell r="B26" t="str">
            <v>kg</v>
          </cell>
          <cell r="C26">
            <v>8900</v>
          </cell>
        </row>
        <row r="27">
          <cell r="A27" t="str">
            <v>Aditivo (Acelerante plastificante para concretos (plastocrete 169 HE)</v>
          </cell>
          <cell r="B27" t="str">
            <v>kg</v>
          </cell>
          <cell r="C27">
            <v>2900</v>
          </cell>
        </row>
        <row r="28">
          <cell r="A28" t="str">
            <v>Anfo</v>
          </cell>
          <cell r="B28" t="str">
            <v>kg</v>
          </cell>
          <cell r="C28">
            <v>3650</v>
          </cell>
        </row>
        <row r="29">
          <cell r="A29" t="str">
            <v>Angulo de 1-1/2" x 1/4" (cerramiento en malla)</v>
          </cell>
          <cell r="B29" t="str">
            <v>m</v>
          </cell>
          <cell r="C29">
            <v>13062</v>
          </cell>
        </row>
        <row r="30">
          <cell r="A30" t="str">
            <v>Antisol blanco (presentación 20 kilos)</v>
          </cell>
          <cell r="B30" t="str">
            <v>kg</v>
          </cell>
          <cell r="C30">
            <v>6100</v>
          </cell>
        </row>
        <row r="31">
          <cell r="A31" t="str">
            <v>Arbol de 1.2 m</v>
          </cell>
          <cell r="B31" t="str">
            <v>u</v>
          </cell>
          <cell r="C31">
            <v>6700</v>
          </cell>
        </row>
        <row r="32">
          <cell r="A32" t="str">
            <v>Arbol de 0,6 m</v>
          </cell>
          <cell r="B32" t="str">
            <v>u</v>
          </cell>
          <cell r="C32">
            <v>4100</v>
          </cell>
        </row>
        <row r="33">
          <cell r="A33" t="str">
            <v>Arena de sello (fina) (para adoquines)</v>
          </cell>
          <cell r="B33" t="str">
            <v>m³</v>
          </cell>
          <cell r="C33">
            <v>24300</v>
          </cell>
        </row>
        <row r="34">
          <cell r="A34" t="str">
            <v>Arena de soporte (media) (para adoquines)</v>
          </cell>
          <cell r="B34" t="str">
            <v>m³</v>
          </cell>
          <cell r="C34">
            <v>35000</v>
          </cell>
        </row>
        <row r="35">
          <cell r="A35" t="str">
            <v>Arena de trituración</v>
          </cell>
          <cell r="B35" t="str">
            <v>m³</v>
          </cell>
          <cell r="C35">
            <v>23200</v>
          </cell>
        </row>
        <row r="36">
          <cell r="A36" t="str">
            <v>Arena lavada</v>
          </cell>
          <cell r="B36" t="str">
            <v>m³</v>
          </cell>
          <cell r="C36">
            <v>35000</v>
          </cell>
        </row>
        <row r="37">
          <cell r="A37" t="str">
            <v>Asfalto AP 190 (BREA)</v>
          </cell>
          <cell r="B37" t="str">
            <v>kg</v>
          </cell>
          <cell r="C37">
            <v>2150</v>
          </cell>
        </row>
        <row r="38">
          <cell r="A38" t="str">
            <v>Asfalto liquido RC 250</v>
          </cell>
          <cell r="B38" t="str">
            <v>gal</v>
          </cell>
          <cell r="C38">
            <v>6210</v>
          </cell>
        </row>
        <row r="39">
          <cell r="A39" t="str">
            <v>Barras de transferencia de carga 1"</v>
          </cell>
          <cell r="B39" t="str">
            <v>kg</v>
          </cell>
          <cell r="C39">
            <v>3500</v>
          </cell>
        </row>
        <row r="40">
          <cell r="A40" t="str">
            <v>Barras de unión 1/2"</v>
          </cell>
          <cell r="B40" t="str">
            <v>kg</v>
          </cell>
          <cell r="C40">
            <v>3600</v>
          </cell>
        </row>
        <row r="41">
          <cell r="A41" t="str">
            <v>Bentonita</v>
          </cell>
          <cell r="B41" t="str">
            <v>kg</v>
          </cell>
          <cell r="C41">
            <v>6700</v>
          </cell>
        </row>
        <row r="42">
          <cell r="A42" t="str">
            <v>Biomanto</v>
          </cell>
          <cell r="B42" t="str">
            <v>m²</v>
          </cell>
          <cell r="C42">
            <v>78800</v>
          </cell>
        </row>
        <row r="43">
          <cell r="A43" t="str">
            <v>Bolsacreto de 1m3</v>
          </cell>
          <cell r="B43" t="str">
            <v>u</v>
          </cell>
          <cell r="C43">
            <v>16450</v>
          </cell>
        </row>
        <row r="44">
          <cell r="A44" t="str">
            <v>Cable de 1/2" (para anclajes)</v>
          </cell>
          <cell r="B44" t="str">
            <v>m</v>
          </cell>
          <cell r="C44">
            <v>3880</v>
          </cell>
        </row>
        <row r="45">
          <cell r="A45" t="str">
            <v>Cal</v>
          </cell>
          <cell r="B45" t="str">
            <v>kg</v>
          </cell>
          <cell r="C45">
            <v>683</v>
          </cell>
        </row>
        <row r="46">
          <cell r="A46" t="str">
            <v>Camisa metálica en acero A-37 (camisa de pilotes)</v>
          </cell>
          <cell r="B46" t="str">
            <v>m</v>
          </cell>
          <cell r="C46">
            <v>7950</v>
          </cell>
        </row>
        <row r="47">
          <cell r="A47" t="str">
            <v>Camisas y Formaletas en Concreto</v>
          </cell>
          <cell r="B47" t="str">
            <v>m</v>
          </cell>
          <cell r="C47">
            <v>28500</v>
          </cell>
        </row>
        <row r="48">
          <cell r="A48" t="str">
            <v>Captafaro</v>
          </cell>
          <cell r="B48" t="str">
            <v>u</v>
          </cell>
          <cell r="C48">
            <v>8000</v>
          </cell>
        </row>
        <row r="49">
          <cell r="A49" t="str">
            <v>Cemento Asfaltico 60-70</v>
          </cell>
          <cell r="B49" t="str">
            <v>kg</v>
          </cell>
          <cell r="C49">
            <v>1320</v>
          </cell>
        </row>
        <row r="50">
          <cell r="A50" t="str">
            <v>Cemento Asfaltico 80-100</v>
          </cell>
          <cell r="B50" t="str">
            <v>kg</v>
          </cell>
          <cell r="C50">
            <v>1500</v>
          </cell>
        </row>
        <row r="51">
          <cell r="A51" t="str">
            <v>Cemento asfaltico modificado con polimeros tipo I</v>
          </cell>
          <cell r="B51" t="str">
            <v>kg</v>
          </cell>
          <cell r="C51">
            <v>2003</v>
          </cell>
        </row>
        <row r="52">
          <cell r="A52" t="str">
            <v>Cemento asfaltico modificado con polimeros tipo II</v>
          </cell>
          <cell r="B52" t="str">
            <v>kg</v>
          </cell>
          <cell r="C52">
            <v>2003</v>
          </cell>
        </row>
        <row r="53">
          <cell r="A53" t="str">
            <v>Cemento asfaltico modificado con polimeros tipo III</v>
          </cell>
          <cell r="B53" t="str">
            <v>kg</v>
          </cell>
          <cell r="C53">
            <v>2054</v>
          </cell>
        </row>
        <row r="54">
          <cell r="A54" t="str">
            <v>Cemento asfaltico modificado con polimeros tipo IV</v>
          </cell>
          <cell r="B54" t="str">
            <v>kg</v>
          </cell>
          <cell r="C54">
            <v>2258</v>
          </cell>
        </row>
        <row r="55">
          <cell r="A55" t="str">
            <v>Cemento gris</v>
          </cell>
          <cell r="B55" t="str">
            <v>kg</v>
          </cell>
          <cell r="C55">
            <v>440</v>
          </cell>
        </row>
        <row r="56">
          <cell r="A56" t="str">
            <v>Cespedones</v>
          </cell>
          <cell r="B56" t="str">
            <v>m²</v>
          </cell>
          <cell r="C56">
            <v>4560</v>
          </cell>
        </row>
        <row r="57">
          <cell r="A57" t="str">
            <v>Cicatrizante (para remoción de especies vegetales) (item 201.9)</v>
          </cell>
          <cell r="B57" t="str">
            <v>kg</v>
          </cell>
          <cell r="C57">
            <v>7890</v>
          </cell>
        </row>
        <row r="58">
          <cell r="A58" t="str">
            <v>Cintilla de poliuretano (Sikarod) (pavimentos de concreto hidráulico) (item 500)</v>
          </cell>
          <cell r="B58" t="str">
            <v>m</v>
          </cell>
          <cell r="C58">
            <v>560</v>
          </cell>
        </row>
        <row r="59">
          <cell r="A59" t="str">
            <v>Cinta Sika PVC 0,22 (sello para junta de puentes) (item 642.2)</v>
          </cell>
          <cell r="B59" t="str">
            <v>m</v>
          </cell>
          <cell r="C59">
            <v>30300</v>
          </cell>
        </row>
        <row r="60">
          <cell r="A60" t="str">
            <v>Concreto clase A</v>
          </cell>
          <cell r="B60" t="str">
            <v>m³</v>
          </cell>
          <cell r="C60">
            <v>568605</v>
          </cell>
        </row>
        <row r="61">
          <cell r="A61" t="str">
            <v>Concreto clase B</v>
          </cell>
          <cell r="B61" t="str">
            <v>m³</v>
          </cell>
          <cell r="C61">
            <v>542998</v>
          </cell>
        </row>
        <row r="62">
          <cell r="A62" t="str">
            <v>Concreto clase C</v>
          </cell>
          <cell r="B62" t="str">
            <v>m³</v>
          </cell>
          <cell r="C62">
            <v>509626</v>
          </cell>
        </row>
        <row r="63">
          <cell r="A63" t="str">
            <v>Concreto clase D</v>
          </cell>
          <cell r="B63" t="str">
            <v>m³</v>
          </cell>
          <cell r="C63">
            <v>476613</v>
          </cell>
        </row>
        <row r="64">
          <cell r="A64" t="str">
            <v>Concreto clase E</v>
          </cell>
          <cell r="B64" t="str">
            <v>m³</v>
          </cell>
          <cell r="C64">
            <v>449953</v>
          </cell>
        </row>
        <row r="65">
          <cell r="A65" t="str">
            <v>Concreto clase F</v>
          </cell>
          <cell r="B65" t="str">
            <v>m³</v>
          </cell>
          <cell r="C65">
            <v>285474</v>
          </cell>
        </row>
        <row r="66">
          <cell r="A66" t="str">
            <v>Concreto clase G</v>
          </cell>
          <cell r="B66" t="str">
            <v>m³</v>
          </cell>
          <cell r="C66">
            <v>226372</v>
          </cell>
        </row>
        <row r="67">
          <cell r="A67" t="str">
            <v>Concreto hidraulico para pavimento MR-43</v>
          </cell>
          <cell r="B67" t="str">
            <v>m³</v>
          </cell>
          <cell r="C67">
            <v>279660</v>
          </cell>
        </row>
        <row r="68">
          <cell r="A68" t="str">
            <v>Cordón detonante</v>
          </cell>
          <cell r="B68" t="str">
            <v>m</v>
          </cell>
          <cell r="C68">
            <v>1700</v>
          </cell>
        </row>
        <row r="69">
          <cell r="A69" t="str">
            <v>Costal de fibra o fique</v>
          </cell>
          <cell r="B69" t="str">
            <v>m²</v>
          </cell>
          <cell r="C69">
            <v>245</v>
          </cell>
        </row>
        <row r="70">
          <cell r="A70" t="str">
            <v>Cuñas para el tensionamiento (acero de preesfuerzo) (item 641)</v>
          </cell>
          <cell r="B70" t="str">
            <v>u</v>
          </cell>
          <cell r="C70">
            <v>12200</v>
          </cell>
        </row>
        <row r="71">
          <cell r="A71" t="str">
            <v>Disolvente para pintura (especificar el tipo de disolvente que está utilizando)</v>
          </cell>
          <cell r="B71" t="str">
            <v>gal</v>
          </cell>
          <cell r="C71">
            <v>13900</v>
          </cell>
        </row>
        <row r="72">
          <cell r="A72" t="str">
            <v>Disolvente para pintura (especificar el tipo de disolvente que está utilizando)</v>
          </cell>
          <cell r="B72" t="str">
            <v>gal</v>
          </cell>
          <cell r="C72">
            <v>20500</v>
          </cell>
        </row>
        <row r="73">
          <cell r="A73" t="str">
            <v>Ductos para tensionimiento (acero de preesfuerzo) (item 641)</v>
          </cell>
          <cell r="B73" t="str">
            <v>m</v>
          </cell>
          <cell r="C73">
            <v>8400</v>
          </cell>
        </row>
        <row r="74">
          <cell r="A74" t="str">
            <v>Emulsión CRM</v>
          </cell>
          <cell r="B74" t="str">
            <v>l</v>
          </cell>
          <cell r="C74">
            <v>960</v>
          </cell>
        </row>
        <row r="75">
          <cell r="A75" t="str">
            <v>Emulsión Modificada con polímeros CRM-m</v>
          </cell>
          <cell r="B75" t="str">
            <v>l</v>
          </cell>
          <cell r="C75">
            <v>1344</v>
          </cell>
        </row>
        <row r="76">
          <cell r="A76" t="str">
            <v>Emulsión CRL-0</v>
          </cell>
          <cell r="B76" t="str">
            <v>l</v>
          </cell>
          <cell r="C76">
            <v>1150</v>
          </cell>
        </row>
        <row r="77">
          <cell r="A77" t="str">
            <v>Emulsión CRL-1</v>
          </cell>
          <cell r="B77" t="str">
            <v>l</v>
          </cell>
          <cell r="C77">
            <v>949</v>
          </cell>
        </row>
        <row r="78">
          <cell r="A78" t="str">
            <v>Emulsión CRL-1h</v>
          </cell>
          <cell r="B78" t="str">
            <v>l</v>
          </cell>
          <cell r="C78">
            <v>1077</v>
          </cell>
        </row>
        <row r="79">
          <cell r="A79" t="str">
            <v>Emulsión CRL-1hm</v>
          </cell>
          <cell r="B79" t="str">
            <v>l</v>
          </cell>
          <cell r="C79">
            <v>1344</v>
          </cell>
        </row>
        <row r="80">
          <cell r="A80" t="str">
            <v>Emulsión CRR-1</v>
          </cell>
          <cell r="B80" t="str">
            <v>l</v>
          </cell>
          <cell r="C80">
            <v>1280</v>
          </cell>
        </row>
        <row r="81">
          <cell r="A81" t="str">
            <v>Emulsión CRR-2</v>
          </cell>
          <cell r="B81" t="str">
            <v>l</v>
          </cell>
          <cell r="C81">
            <v>974</v>
          </cell>
        </row>
        <row r="82">
          <cell r="A82" t="str">
            <v>Emulsión CRR-1m</v>
          </cell>
          <cell r="B82" t="str">
            <v>l</v>
          </cell>
          <cell r="C82">
            <v>1145</v>
          </cell>
        </row>
        <row r="83">
          <cell r="A83" t="str">
            <v>Emulsión CRR-2m</v>
          </cell>
          <cell r="B83" t="str">
            <v>l</v>
          </cell>
          <cell r="C83">
            <v>1187</v>
          </cell>
        </row>
        <row r="84">
          <cell r="A84" t="str">
            <v>Esferas reflectivas</v>
          </cell>
          <cell r="B84" t="str">
            <v>kg</v>
          </cell>
          <cell r="C84">
            <v>4000</v>
          </cell>
        </row>
        <row r="85">
          <cell r="A85" t="str">
            <v>Estacas, Pintura, Tachuela, Hilo</v>
          </cell>
          <cell r="B85" t="str">
            <v>glb</v>
          </cell>
          <cell r="C85">
            <v>200</v>
          </cell>
        </row>
        <row r="86">
          <cell r="A86" t="str">
            <v>Explosivos  75% (INDUGEL)</v>
          </cell>
          <cell r="B86" t="str">
            <v>lb</v>
          </cell>
          <cell r="C86">
            <v>6750</v>
          </cell>
        </row>
        <row r="87">
          <cell r="A87" t="str">
            <v>Formaleta (gaviones, juntas de bordillos, juntas de cunetas, muros, concreto clase D,E y G)</v>
          </cell>
          <cell r="B87" t="str">
            <v>m²</v>
          </cell>
          <cell r="C87">
            <v>4650</v>
          </cell>
        </row>
        <row r="88">
          <cell r="A88" t="str">
            <v>Formaleta concreto clase A,B y C</v>
          </cell>
          <cell r="B88" t="str">
            <v>m²</v>
          </cell>
          <cell r="C88">
            <v>6190</v>
          </cell>
        </row>
        <row r="89">
          <cell r="A89" t="str">
            <v>Formaleta para baranda de concreto</v>
          </cell>
          <cell r="B89" t="str">
            <v>m</v>
          </cell>
          <cell r="C89">
            <v>35595</v>
          </cell>
        </row>
        <row r="90">
          <cell r="A90" t="str">
            <v>Formaleta para muros (para muros de contencion) (item 682)</v>
          </cell>
          <cell r="B90" t="str">
            <v>m²</v>
          </cell>
          <cell r="C90">
            <v>9920</v>
          </cell>
        </row>
        <row r="91">
          <cell r="A91" t="str">
            <v>Formaleta platina y accesorios (Escamas en concreto)</v>
          </cell>
          <cell r="B91" t="str">
            <v>glb</v>
          </cell>
          <cell r="C91">
            <v>148900</v>
          </cell>
        </row>
        <row r="92">
          <cell r="A92" t="str">
            <v>Fulminantes</v>
          </cell>
          <cell r="B92" t="str">
            <v>u</v>
          </cell>
          <cell r="C92">
            <v>720</v>
          </cell>
        </row>
        <row r="93">
          <cell r="A93" t="str">
            <v>Fundente</v>
          </cell>
          <cell r="B93" t="str">
            <v>kg</v>
          </cell>
          <cell r="C93">
            <v>22800</v>
          </cell>
        </row>
        <row r="94">
          <cell r="A94" t="str">
            <v>Gas propano</v>
          </cell>
          <cell r="B94" t="str">
            <v>kg</v>
          </cell>
          <cell r="C94">
            <v>7400</v>
          </cell>
        </row>
        <row r="95">
          <cell r="A95" t="str">
            <v>Geoterxtil T-2400 o similar (provedores Lafayet, Tensar, Omnes u otros)</v>
          </cell>
          <cell r="B95" t="str">
            <v>m²</v>
          </cell>
          <cell r="C95">
            <v>5299</v>
          </cell>
        </row>
        <row r="96">
          <cell r="A96" t="str">
            <v>Geotextil NT-2500 o similar (provedores, Tensar, Omnes u otros)</v>
          </cell>
          <cell r="B96" t="str">
            <v>m²</v>
          </cell>
          <cell r="C96">
            <v>4756</v>
          </cell>
        </row>
        <row r="97">
          <cell r="A97" t="str">
            <v>Geotextil NT REPAV 450 o similar (provedores Lafayet, Tensar, Omnes u otros)</v>
          </cell>
          <cell r="B97" t="str">
            <v>m²</v>
          </cell>
          <cell r="C97">
            <v>3711</v>
          </cell>
        </row>
        <row r="98">
          <cell r="A98" t="str">
            <v>Geotextil T-2100 o similar (provedores Lafayet, Tensar, Omnes u otros)</v>
          </cell>
          <cell r="B98" t="str">
            <v>m²</v>
          </cell>
          <cell r="C98">
            <v>4403</v>
          </cell>
        </row>
        <row r="99">
          <cell r="A99" t="str">
            <v>Grapas</v>
          </cell>
          <cell r="B99" t="str">
            <v>kg</v>
          </cell>
          <cell r="C99">
            <v>5000</v>
          </cell>
        </row>
        <row r="100">
          <cell r="A100" t="str">
            <v>Grava de trituración (Gravilla)</v>
          </cell>
          <cell r="B100" t="str">
            <v>m³</v>
          </cell>
          <cell r="C100">
            <v>45000</v>
          </cell>
        </row>
        <row r="101">
          <cell r="A101" t="str">
            <v>Lechada para ductos (acero de preesfuerzo)</v>
          </cell>
          <cell r="B101" t="str">
            <v>l</v>
          </cell>
          <cell r="C101">
            <v>790</v>
          </cell>
        </row>
        <row r="102">
          <cell r="A102" t="str">
            <v>Limpiador 1/4 de galón (anclajes)</v>
          </cell>
          <cell r="B102" t="str">
            <v>u</v>
          </cell>
          <cell r="C102">
            <v>18900</v>
          </cell>
        </row>
        <row r="103">
          <cell r="A103" t="str">
            <v>Listón en guadua para empradizar</v>
          </cell>
          <cell r="B103" t="str">
            <v>m</v>
          </cell>
          <cell r="C103">
            <v>1240</v>
          </cell>
        </row>
        <row r="104">
          <cell r="A104" t="str">
            <v>Manguera de polietileno de 3"</v>
          </cell>
          <cell r="B104" t="str">
            <v>m</v>
          </cell>
          <cell r="C104">
            <v>5650</v>
          </cell>
        </row>
        <row r="105">
          <cell r="A105" t="str">
            <v>Malla para gaviones (2M3)</v>
          </cell>
          <cell r="B105" t="str">
            <v>u</v>
          </cell>
          <cell r="C105">
            <v>51500</v>
          </cell>
        </row>
        <row r="106">
          <cell r="A106" t="str">
            <v>Malla eslabonada, calibre 10, 6 ojos</v>
          </cell>
          <cell r="B106" t="str">
            <v>m²</v>
          </cell>
          <cell r="C106">
            <v>11200</v>
          </cell>
        </row>
        <row r="107">
          <cell r="A107" t="str">
            <v>Material de afirmado</v>
          </cell>
          <cell r="B107" t="str">
            <v>m³</v>
          </cell>
          <cell r="C107">
            <v>18000</v>
          </cell>
        </row>
        <row r="108">
          <cell r="A108" t="str">
            <v>Material de afirmado de la zona</v>
          </cell>
          <cell r="B108" t="str">
            <v>m³</v>
          </cell>
          <cell r="C108">
            <v>6000</v>
          </cell>
        </row>
        <row r="109">
          <cell r="A109" t="str">
            <v>Material de Base</v>
          </cell>
          <cell r="B109" t="str">
            <v>m³</v>
          </cell>
          <cell r="C109">
            <v>25520</v>
          </cell>
        </row>
        <row r="110">
          <cell r="A110" t="str">
            <v>Material de la zona (para estabilizar bases)</v>
          </cell>
          <cell r="B110" t="str">
            <v>m³</v>
          </cell>
          <cell r="C110">
            <v>22400</v>
          </cell>
        </row>
        <row r="111">
          <cell r="A111" t="str">
            <v>Material de base (gradación 1)</v>
          </cell>
          <cell r="B111" t="str">
            <v>m³</v>
          </cell>
          <cell r="C111">
            <v>27839.999999999996</v>
          </cell>
        </row>
        <row r="112">
          <cell r="A112" t="str">
            <v>Material de base (gradación 2)</v>
          </cell>
          <cell r="B112" t="str">
            <v>m³</v>
          </cell>
          <cell r="C112">
            <v>27839.999999999996</v>
          </cell>
        </row>
        <row r="113">
          <cell r="A113" t="str">
            <v>Material de base (gradación 3)</v>
          </cell>
          <cell r="B113" t="str">
            <v>m³</v>
          </cell>
          <cell r="C113">
            <v>27839.999999999996</v>
          </cell>
        </row>
        <row r="114">
          <cell r="A114" t="str">
            <v>Material para pedraplén</v>
          </cell>
          <cell r="B114" t="str">
            <v>m³</v>
          </cell>
          <cell r="C114">
            <v>19720</v>
          </cell>
        </row>
        <row r="115">
          <cell r="A115" t="str">
            <v>Material de Sub- Base para Bacheo</v>
          </cell>
          <cell r="B115" t="str">
            <v>m³</v>
          </cell>
          <cell r="C115">
            <v>25520</v>
          </cell>
        </row>
        <row r="116">
          <cell r="A116" t="str">
            <v>Material de Sub- Base SBG-1</v>
          </cell>
          <cell r="B116" t="str">
            <v>m³</v>
          </cell>
          <cell r="C116">
            <v>25520</v>
          </cell>
        </row>
        <row r="117">
          <cell r="A117" t="str">
            <v>Material de Sub- Base SBG-2</v>
          </cell>
          <cell r="B117" t="str">
            <v>m³</v>
          </cell>
          <cell r="C117">
            <v>25520</v>
          </cell>
        </row>
        <row r="118">
          <cell r="A118" t="str">
            <v xml:space="preserve">Material seleccionado para relleno </v>
          </cell>
          <cell r="B118" t="str">
            <v>m³</v>
          </cell>
          <cell r="C118">
            <v>18000</v>
          </cell>
        </row>
        <row r="119">
          <cell r="A119" t="str">
            <v>Material drenante (tamaño máximo 3") (item 673.2)</v>
          </cell>
          <cell r="B119" t="str">
            <v>m³</v>
          </cell>
          <cell r="C119">
            <v>23200</v>
          </cell>
        </row>
        <row r="120">
          <cell r="A120" t="str">
            <v>Material filtrante (tamaño máximo 6") (item 610.2)</v>
          </cell>
          <cell r="B120" t="str">
            <v>m³</v>
          </cell>
          <cell r="C120">
            <v>19720</v>
          </cell>
        </row>
        <row r="121">
          <cell r="A121" t="str">
            <v>Mecha Lenta</v>
          </cell>
          <cell r="B121" t="str">
            <v>m</v>
          </cell>
          <cell r="C121">
            <v>825</v>
          </cell>
        </row>
        <row r="122">
          <cell r="A122" t="str">
            <v>Mezcla abierta en caliente MAC-1</v>
          </cell>
          <cell r="B122" t="str">
            <v>m³</v>
          </cell>
          <cell r="C122">
            <v>243600</v>
          </cell>
        </row>
        <row r="123">
          <cell r="A123" t="str">
            <v>Mezcla abierta en caliente MAC-2</v>
          </cell>
          <cell r="B123" t="str">
            <v>m³</v>
          </cell>
          <cell r="C123">
            <v>248472</v>
          </cell>
        </row>
        <row r="124">
          <cell r="A124" t="str">
            <v>Mezcla abierta en caliente MAC-3</v>
          </cell>
          <cell r="B124" t="str">
            <v>m³</v>
          </cell>
          <cell r="C124">
            <v>253441</v>
          </cell>
        </row>
        <row r="125">
          <cell r="A125" t="str">
            <v>mezcla abierta en frio MAF-1</v>
          </cell>
          <cell r="B125" t="str">
            <v>m³</v>
          </cell>
          <cell r="C125">
            <v>259434</v>
          </cell>
        </row>
        <row r="126">
          <cell r="A126" t="str">
            <v>mezcla abierta en frio MAF-2</v>
          </cell>
          <cell r="B126" t="str">
            <v>m³</v>
          </cell>
          <cell r="C126">
            <v>245650</v>
          </cell>
        </row>
        <row r="127">
          <cell r="A127" t="str">
            <v>mezcla abierta en frio MAF-3</v>
          </cell>
          <cell r="B127" t="str">
            <v>m³</v>
          </cell>
          <cell r="C127">
            <v>238720</v>
          </cell>
        </row>
        <row r="128">
          <cell r="A128" t="str">
            <v>Mezcla densa en caliente MDC-0</v>
          </cell>
          <cell r="B128" t="str">
            <v>m³</v>
          </cell>
          <cell r="C128">
            <v>243600</v>
          </cell>
        </row>
        <row r="129">
          <cell r="A129" t="str">
            <v>Mezcla densa en caliente MDC-1</v>
          </cell>
          <cell r="B129" t="str">
            <v>m³</v>
          </cell>
          <cell r="C129">
            <v>292436</v>
          </cell>
        </row>
        <row r="130">
          <cell r="A130" t="str">
            <v>Mezcla densa en caliente MDC-2</v>
          </cell>
          <cell r="B130" t="str">
            <v>m³</v>
          </cell>
          <cell r="C130">
            <v>292436</v>
          </cell>
        </row>
        <row r="131">
          <cell r="A131" t="str">
            <v>Mezcla densa en caliente MDC-3</v>
          </cell>
          <cell r="B131" t="str">
            <v>m³</v>
          </cell>
          <cell r="C131">
            <v>276080</v>
          </cell>
        </row>
        <row r="132">
          <cell r="A132" t="str">
            <v>Mezcla densa en frio MDF-1</v>
          </cell>
          <cell r="B132" t="str">
            <v>m³</v>
          </cell>
          <cell r="C132">
            <v>277704</v>
          </cell>
        </row>
        <row r="133">
          <cell r="A133" t="str">
            <v>Mezcla densa en frio MDF-2</v>
          </cell>
          <cell r="B133" t="str">
            <v>m³</v>
          </cell>
          <cell r="C133">
            <v>277704</v>
          </cell>
        </row>
        <row r="134">
          <cell r="A134" t="str">
            <v>Mezcla densa en frio MDF-3</v>
          </cell>
          <cell r="B134" t="str">
            <v>m³</v>
          </cell>
          <cell r="C134">
            <v>277704</v>
          </cell>
        </row>
        <row r="135">
          <cell r="A135" t="str">
            <v>Mezcla discontinua en caliente M-1</v>
          </cell>
          <cell r="B135" t="str">
            <v>m³</v>
          </cell>
          <cell r="C135">
            <v>135800</v>
          </cell>
        </row>
        <row r="136">
          <cell r="A136" t="str">
            <v>Mezcla discontinua en caliente M-2</v>
          </cell>
          <cell r="B136" t="str">
            <v>m³</v>
          </cell>
          <cell r="C136">
            <v>135800</v>
          </cell>
        </row>
        <row r="137">
          <cell r="A137" t="str">
            <v>Mezcla discontinua en caliente F-1</v>
          </cell>
          <cell r="B137" t="str">
            <v>m³</v>
          </cell>
          <cell r="C137">
            <v>135800</v>
          </cell>
        </row>
        <row r="138">
          <cell r="A138" t="str">
            <v>Mezcla discontinua en caliente F-2</v>
          </cell>
          <cell r="B138" t="str">
            <v>m³</v>
          </cell>
          <cell r="C138">
            <v>135800</v>
          </cell>
        </row>
        <row r="139">
          <cell r="A139" t="str">
            <v>Mortero 1:4</v>
          </cell>
          <cell r="B139" t="str">
            <v>m³</v>
          </cell>
          <cell r="C139">
            <v>269611.90000000002</v>
          </cell>
        </row>
        <row r="140">
          <cell r="A140" t="str">
            <v xml:space="preserve">Nutrientes (para remoción de especies vegetales) (dap, triple 15, urea o similar) (item 201.9) </v>
          </cell>
          <cell r="B140" t="str">
            <v>kg</v>
          </cell>
          <cell r="C140">
            <v>1230</v>
          </cell>
        </row>
        <row r="141">
          <cell r="A141" t="str">
            <v>Obra falsa concreto clase A y B (puntal de 3m metálico)</v>
          </cell>
          <cell r="B141" t="str">
            <v>m²</v>
          </cell>
          <cell r="C141">
            <v>5000</v>
          </cell>
        </row>
        <row r="142">
          <cell r="A142" t="str">
            <v>Oxigeno industrial</v>
          </cell>
          <cell r="B142" t="str">
            <v>kg</v>
          </cell>
          <cell r="C142">
            <v>8700</v>
          </cell>
        </row>
        <row r="143">
          <cell r="A143" t="str">
            <v>Paral en madera rolliza de 3" (tablestacados)</v>
          </cell>
          <cell r="B143" t="str">
            <v>m</v>
          </cell>
          <cell r="C143">
            <v>3350</v>
          </cell>
        </row>
        <row r="144">
          <cell r="A144" t="str">
            <v>Paral en madera rolliza de 6" y 5m de longitud (tablestacados)</v>
          </cell>
          <cell r="B144" t="str">
            <v>u</v>
          </cell>
          <cell r="C144">
            <v>83500</v>
          </cell>
        </row>
        <row r="145">
          <cell r="A145" t="str">
            <v>Paral en madera rolliza de 5" y 4,5 m de longitud (tablestacados)</v>
          </cell>
          <cell r="B145" t="str">
            <v>u</v>
          </cell>
          <cell r="C145">
            <v>98900</v>
          </cell>
        </row>
        <row r="146">
          <cell r="A146" t="str">
            <v>Paral en madera rolliza de 6" y 8m de longitud (tablestacados)</v>
          </cell>
          <cell r="B146" t="str">
            <v>u</v>
          </cell>
        </row>
        <row r="147">
          <cell r="A147" t="str">
            <v>Pegante epóxico</v>
          </cell>
          <cell r="B147" t="str">
            <v>kg</v>
          </cell>
          <cell r="C147">
            <v>25520</v>
          </cell>
        </row>
        <row r="148">
          <cell r="A148" t="str">
            <v>Piedra para concreto ciclópeo (rajón o canto rodado)</v>
          </cell>
          <cell r="B148" t="str">
            <v>m³</v>
          </cell>
          <cell r="C148">
            <v>18500</v>
          </cell>
        </row>
        <row r="149">
          <cell r="A149" t="str">
            <v>Piedra para gavión</v>
          </cell>
          <cell r="B149" t="str">
            <v>m³</v>
          </cell>
          <cell r="C149">
            <v>18500</v>
          </cell>
        </row>
        <row r="150">
          <cell r="A150" t="str">
            <v>Pintura acrilica pura para tráfico</v>
          </cell>
          <cell r="B150" t="str">
            <v>gal</v>
          </cell>
          <cell r="C150">
            <v>67000</v>
          </cell>
        </row>
        <row r="151">
          <cell r="A151" t="str">
            <v>Pintura Termoplastica para tráfico</v>
          </cell>
          <cell r="B151" t="str">
            <v>gal</v>
          </cell>
          <cell r="C151">
            <v>76500</v>
          </cell>
        </row>
        <row r="152">
          <cell r="A152" t="str">
            <v>Pintura anticorrosiva</v>
          </cell>
          <cell r="B152" t="str">
            <v>gal</v>
          </cell>
          <cell r="C152">
            <v>49863</v>
          </cell>
        </row>
        <row r="153">
          <cell r="A153" t="str">
            <v>Pintura acrilica, esmalte o similar (pintura de estructuras metálicas) (item 650.4)</v>
          </cell>
          <cell r="B153" t="str">
            <v>gal</v>
          </cell>
          <cell r="C153">
            <v>60366</v>
          </cell>
        </row>
        <row r="154">
          <cell r="A154" t="str">
            <v>Pilote en madera barbosco de 15*15</v>
          </cell>
          <cell r="B154" t="str">
            <v>m</v>
          </cell>
          <cell r="C154">
            <v>36700</v>
          </cell>
        </row>
        <row r="155">
          <cell r="A155" t="str">
            <v>Platina de 1" x 1/4" (cerramiento en malla)</v>
          </cell>
          <cell r="B155" t="str">
            <v>m</v>
          </cell>
          <cell r="C155">
            <v>5219</v>
          </cell>
        </row>
        <row r="156">
          <cell r="A156" t="str">
            <v>PLATINA 3/4", ACERO A-36</v>
          </cell>
          <cell r="B156" t="str">
            <v>m²</v>
          </cell>
          <cell r="C156">
            <v>520000</v>
          </cell>
        </row>
        <row r="157">
          <cell r="A157" t="str">
            <v>Poste de madera para cercas</v>
          </cell>
          <cell r="B157" t="str">
            <v>u</v>
          </cell>
          <cell r="C157">
            <v>9500</v>
          </cell>
        </row>
        <row r="158">
          <cell r="A158" t="str">
            <v>Poste kilometraje</v>
          </cell>
          <cell r="B158" t="str">
            <v>u</v>
          </cell>
          <cell r="C158">
            <v>90000</v>
          </cell>
        </row>
        <row r="159">
          <cell r="A159" t="str">
            <v>Poste en angulo de 2*2*1/4 de 3,5m para señal</v>
          </cell>
          <cell r="B159" t="str">
            <v>u</v>
          </cell>
          <cell r="C159">
            <v>69495.69666666667</v>
          </cell>
        </row>
        <row r="160">
          <cell r="A160" t="str">
            <v>Postes de concreto para cercas</v>
          </cell>
          <cell r="B160" t="str">
            <v>u</v>
          </cell>
          <cell r="C160">
            <v>22000</v>
          </cell>
        </row>
        <row r="161">
          <cell r="A161" t="str">
            <v>Postes para defensa metálica (1,80m)</v>
          </cell>
          <cell r="B161" t="str">
            <v>u</v>
          </cell>
          <cell r="C161">
            <v>130000</v>
          </cell>
        </row>
        <row r="162">
          <cell r="A162" t="str">
            <v>Quimico estabilizante (PROBASE)</v>
          </cell>
          <cell r="B162" t="str">
            <v>l</v>
          </cell>
          <cell r="C162">
            <v>54900</v>
          </cell>
        </row>
        <row r="163">
          <cell r="A163" t="str">
            <v>Resina termoplastica</v>
          </cell>
          <cell r="B163" t="str">
            <v>kg</v>
          </cell>
          <cell r="C163">
            <v>4350</v>
          </cell>
        </row>
        <row r="164">
          <cell r="A164" t="str">
            <v>Salida en PVC D=2" (accesorio para drenes horizontales de 2")</v>
          </cell>
          <cell r="B164" t="str">
            <v>u</v>
          </cell>
          <cell r="C164">
            <v>980</v>
          </cell>
        </row>
        <row r="165">
          <cell r="A165" t="str">
            <v>Sección final de defensa metálica</v>
          </cell>
          <cell r="B165" t="str">
            <v>u</v>
          </cell>
          <cell r="C165">
            <v>60000</v>
          </cell>
        </row>
        <row r="166">
          <cell r="A166" t="str">
            <v>Sello de silicona o sellador autonivelante</v>
          </cell>
          <cell r="B166" t="str">
            <v>m</v>
          </cell>
          <cell r="C166">
            <v>3800</v>
          </cell>
        </row>
        <row r="167">
          <cell r="A167" t="str">
            <v>Semillas para empradizar</v>
          </cell>
          <cell r="B167" t="str">
            <v>kg</v>
          </cell>
          <cell r="C167">
            <v>22470</v>
          </cell>
        </row>
        <row r="168">
          <cell r="A168" t="str">
            <v>Tablero en lámina galvanizada de 75cm*75cm, calibre 16, reflectivo tipo 1.</v>
          </cell>
          <cell r="B168" t="str">
            <v>u</v>
          </cell>
          <cell r="C168">
            <v>90000</v>
          </cell>
        </row>
        <row r="169">
          <cell r="A169" t="str">
            <v>Tablero en lámina galvanizada de 90cm*90cm, calibre 16, reflectivo tipo 1.</v>
          </cell>
          <cell r="B169" t="str">
            <v>u</v>
          </cell>
          <cell r="C169">
            <v>102000</v>
          </cell>
        </row>
        <row r="170">
          <cell r="A170" t="str">
            <v xml:space="preserve">Tablero en lámina galvanizado, calibre 16, reflectivo tipo 1. </v>
          </cell>
          <cell r="B170" t="str">
            <v>m²</v>
          </cell>
          <cell r="C170">
            <v>98000</v>
          </cell>
        </row>
        <row r="171">
          <cell r="A171" t="str">
            <v>Soldadura 6013 de 1/8</v>
          </cell>
          <cell r="B171" t="str">
            <v>kg</v>
          </cell>
          <cell r="C171">
            <v>8853.119999999999</v>
          </cell>
        </row>
        <row r="172">
          <cell r="A172" t="str">
            <v>Soldadura en PVC 1/8 de galón (anclajes)</v>
          </cell>
          <cell r="B172" t="str">
            <v>u</v>
          </cell>
          <cell r="C172">
            <v>39500</v>
          </cell>
        </row>
        <row r="173">
          <cell r="A173" t="str">
            <v>Soldadura 7018</v>
          </cell>
          <cell r="B173" t="str">
            <v>kg</v>
          </cell>
          <cell r="C173">
            <v>9844.92</v>
          </cell>
        </row>
        <row r="174">
          <cell r="A174" t="str">
            <v>SOLDADURA 6063</v>
          </cell>
          <cell r="C174">
            <v>25000</v>
          </cell>
        </row>
        <row r="175">
          <cell r="A175" t="str">
            <v>Soldadura L-70</v>
          </cell>
          <cell r="B175" t="str">
            <v>kg</v>
          </cell>
          <cell r="C175">
            <v>14300</v>
          </cell>
        </row>
        <row r="176">
          <cell r="A176" t="str">
            <v>Superplastificante Sikament</v>
          </cell>
          <cell r="B176" t="str">
            <v>gal</v>
          </cell>
          <cell r="C176">
            <v>39300</v>
          </cell>
        </row>
        <row r="177">
          <cell r="A177" t="str">
            <v>Tablestaca en madera aserrada (0,25*0,03*3)</v>
          </cell>
          <cell r="B177" t="str">
            <v>u</v>
          </cell>
          <cell r="C177">
            <v>16900</v>
          </cell>
        </row>
        <row r="178">
          <cell r="A178" t="str">
            <v>Tablestaca en madera aserrada (0,3*0,03*3)</v>
          </cell>
          <cell r="B178" t="str">
            <v>u</v>
          </cell>
          <cell r="C178">
            <v>14550</v>
          </cell>
        </row>
        <row r="179">
          <cell r="A179" t="str">
            <v>Tablestaca metálica (riel de 70 lb/yarda)</v>
          </cell>
          <cell r="B179" t="str">
            <v>u</v>
          </cell>
        </row>
        <row r="180">
          <cell r="A180" t="str">
            <v>Tacha reflectiva</v>
          </cell>
          <cell r="B180" t="str">
            <v>u</v>
          </cell>
          <cell r="C180">
            <v>3480</v>
          </cell>
        </row>
        <row r="181">
          <cell r="A181" t="str">
            <v>Tapón en PVC RD21 de 1" (para anclajes)</v>
          </cell>
          <cell r="B181" t="str">
            <v>u</v>
          </cell>
          <cell r="C181">
            <v>580</v>
          </cell>
        </row>
        <row r="182">
          <cell r="A182" t="str">
            <v xml:space="preserve">Tierra abonada </v>
          </cell>
          <cell r="B182" t="str">
            <v>m³</v>
          </cell>
          <cell r="C182">
            <v>16223</v>
          </cell>
        </row>
        <row r="183">
          <cell r="A183" t="str">
            <v>Tornillos para defensa metálica</v>
          </cell>
          <cell r="B183" t="str">
            <v>u</v>
          </cell>
          <cell r="C183">
            <v>1290</v>
          </cell>
        </row>
        <row r="184">
          <cell r="A184" t="str">
            <v>Tornillos para señalizaión</v>
          </cell>
          <cell r="B184" t="str">
            <v>u</v>
          </cell>
          <cell r="C184">
            <v>100</v>
          </cell>
        </row>
        <row r="185">
          <cell r="A185" t="str">
            <v>Torón de tensionmiento 1/2" o 5/8" (acero de preesfuerzo) (item 641)</v>
          </cell>
          <cell r="B185" t="str">
            <v>kg</v>
          </cell>
          <cell r="C185">
            <v>3900</v>
          </cell>
        </row>
        <row r="186">
          <cell r="A186" t="str">
            <v>Tramo recto para defensas métalicas (Tramo de 3.81 m)</v>
          </cell>
          <cell r="B186" t="str">
            <v>m</v>
          </cell>
          <cell r="C186">
            <v>65200</v>
          </cell>
        </row>
        <row r="187">
          <cell r="A187" t="str">
            <v>Trompetas de 12 torones (acero de preesfuerzo) (item 641)</v>
          </cell>
          <cell r="B187" t="str">
            <v>kg</v>
          </cell>
          <cell r="C187">
            <v>48900</v>
          </cell>
        </row>
        <row r="188">
          <cell r="A188" t="str">
            <v>Tubería D=4" tipo pesado, E=2mm (baranda metálica)</v>
          </cell>
          <cell r="B188" t="str">
            <v>m</v>
          </cell>
          <cell r="C188">
            <v>26700</v>
          </cell>
        </row>
        <row r="189">
          <cell r="A189" t="str">
            <v>Tubería en H de D=1/4", H=1.40m, A=0.20m (baranda metálica)</v>
          </cell>
          <cell r="B189" t="str">
            <v>m</v>
          </cell>
          <cell r="C189">
            <v>49800</v>
          </cell>
        </row>
        <row r="190">
          <cell r="A190" t="str">
            <v>Tuberia Perforada en PVC de 2" (drenes horizontales de 2")</v>
          </cell>
          <cell r="B190" t="str">
            <v>m</v>
          </cell>
          <cell r="C190">
            <v>10300</v>
          </cell>
        </row>
        <row r="191">
          <cell r="A191" t="str">
            <v>Tuberia PVC RD21 de 1" (para anclajes)</v>
          </cell>
          <cell r="B191" t="str">
            <v>m</v>
          </cell>
          <cell r="C191">
            <v>6667</v>
          </cell>
        </row>
        <row r="192">
          <cell r="A192" t="str">
            <v>Tuberia PVC de 1" (para escamas en concreto)</v>
          </cell>
          <cell r="B192" t="str">
            <v>u</v>
          </cell>
          <cell r="C192">
            <v>4560</v>
          </cell>
        </row>
        <row r="193">
          <cell r="A193" t="str">
            <v>Tuberia de 10" PAA vaciado tremi de 4 mts</v>
          </cell>
          <cell r="B193" t="str">
            <v>u</v>
          </cell>
          <cell r="C193">
            <v>53100</v>
          </cell>
        </row>
        <row r="194">
          <cell r="A194" t="str">
            <v>Tubo concreto reforzado 900mm TIPO I</v>
          </cell>
          <cell r="B194" t="str">
            <v>m</v>
          </cell>
          <cell r="C194">
            <v>220000</v>
          </cell>
        </row>
        <row r="195">
          <cell r="A195" t="str">
            <v>Tubo concreto reforzado 900mm TIPO II</v>
          </cell>
          <cell r="B195" t="str">
            <v>m</v>
          </cell>
          <cell r="C195">
            <v>309800</v>
          </cell>
        </row>
        <row r="196">
          <cell r="A196" t="str">
            <v>Tubo concreto simple 450mm</v>
          </cell>
          <cell r="B196" t="str">
            <v>m</v>
          </cell>
          <cell r="C196">
            <v>70100</v>
          </cell>
        </row>
        <row r="197">
          <cell r="A197" t="str">
            <v>Tubo concreto simple 500 mm</v>
          </cell>
          <cell r="B197" t="str">
            <v>m</v>
          </cell>
          <cell r="C197">
            <v>73100</v>
          </cell>
        </row>
        <row r="198">
          <cell r="A198" t="str">
            <v>Tubo concreto simple 600 mm</v>
          </cell>
          <cell r="B198" t="str">
            <v>m</v>
          </cell>
          <cell r="C198">
            <v>93000</v>
          </cell>
        </row>
        <row r="199">
          <cell r="A199" t="str">
            <v>Tubo corrugado de acero galvanizado MP-68</v>
          </cell>
          <cell r="B199" t="str">
            <v>m</v>
          </cell>
          <cell r="C199">
            <v>123500</v>
          </cell>
        </row>
        <row r="200">
          <cell r="A200" t="str">
            <v>Tubo para cerramiento, calibre 16 de 2,7m (cerramientos en malla)</v>
          </cell>
          <cell r="B200" t="str">
            <v>u</v>
          </cell>
          <cell r="C200">
            <v>32324</v>
          </cell>
        </row>
        <row r="201">
          <cell r="A201" t="str">
            <v>Unión en PVC RD21 de 1" (para anclajes)</v>
          </cell>
          <cell r="B201" t="str">
            <v>u</v>
          </cell>
          <cell r="C201">
            <v>560</v>
          </cell>
        </row>
        <row r="202">
          <cell r="A202" t="str">
            <v>Unión en PVC D=2" (accesorio para drenes horizontales de 2")</v>
          </cell>
          <cell r="B202" t="str">
            <v>u</v>
          </cell>
          <cell r="C202">
            <v>800</v>
          </cell>
        </row>
        <row r="203">
          <cell r="A203" t="str">
            <v>Remaches</v>
          </cell>
          <cell r="B203" t="str">
            <v>u</v>
          </cell>
          <cell r="C203">
            <v>25</v>
          </cell>
        </row>
        <row r="204">
          <cell r="A204" t="str">
            <v>Tarifa transporte emulsión asfáltica</v>
          </cell>
          <cell r="B204" t="str">
            <v>l</v>
          </cell>
          <cell r="C204">
            <v>1.0999999999999999E-2</v>
          </cell>
        </row>
        <row r="205">
          <cell r="A205" t="str">
            <v>Geotextil NT 2100</v>
          </cell>
          <cell r="B205" t="str">
            <v>m²</v>
          </cell>
          <cell r="C205">
            <v>3800</v>
          </cell>
        </row>
        <row r="206">
          <cell r="A206" t="str">
            <v>Malla de alambre electrosoldada</v>
          </cell>
          <cell r="B206" t="str">
            <v>m²</v>
          </cell>
          <cell r="C206">
            <v>10560</v>
          </cell>
        </row>
        <row r="207">
          <cell r="A207" t="str">
            <v>Tierra orgánica</v>
          </cell>
          <cell r="B207" t="str">
            <v>m³</v>
          </cell>
          <cell r="C207">
            <v>25400</v>
          </cell>
        </row>
        <row r="208">
          <cell r="A208" t="str">
            <v>Cloruro de calcio sólido en hojuelas</v>
          </cell>
          <cell r="B208" t="str">
            <v>kg</v>
          </cell>
          <cell r="C208">
            <v>4410</v>
          </cell>
        </row>
        <row r="209">
          <cell r="A209" t="str">
            <v>Cloruro de calcio sólido en esferas</v>
          </cell>
          <cell r="B209" t="str">
            <v>kg</v>
          </cell>
          <cell r="C209">
            <v>4450</v>
          </cell>
        </row>
        <row r="210">
          <cell r="A210" t="str">
            <v>Cloruro de calcio líquido</v>
          </cell>
          <cell r="B210" t="str">
            <v>kg</v>
          </cell>
          <cell r="C210">
            <v>3950</v>
          </cell>
        </row>
        <row r="211">
          <cell r="A211" t="str">
            <v>Riego de liga CRR-1</v>
          </cell>
          <cell r="B211" t="str">
            <v>m²</v>
          </cell>
          <cell r="C211">
            <v>855</v>
          </cell>
        </row>
        <row r="213">
          <cell r="A213" t="str">
            <v>Tuberia 6" de segunda (Tipo petrolera)</v>
          </cell>
          <cell r="B213" t="str">
            <v>ml</v>
          </cell>
          <cell r="C213">
            <v>200000</v>
          </cell>
        </row>
        <row r="214">
          <cell r="A214" t="str">
            <v>Tuberia 8" de segunda (Tipo petrolera)</v>
          </cell>
          <cell r="B214" t="str">
            <v>ml</v>
          </cell>
          <cell r="C214">
            <v>250000</v>
          </cell>
        </row>
        <row r="215">
          <cell r="A215" t="str">
            <v>Tuberia 10" de segunda (Tipo petrolera)</v>
          </cell>
          <cell r="B215" t="str">
            <v>ml</v>
          </cell>
          <cell r="C215">
            <v>300000</v>
          </cell>
        </row>
        <row r="216">
          <cell r="A216" t="str">
            <v>Tuberia 12" de segunda (Tipo petrolera)</v>
          </cell>
          <cell r="B216" t="str">
            <v>ml</v>
          </cell>
          <cell r="C216">
            <v>350000</v>
          </cell>
        </row>
        <row r="217">
          <cell r="A217" t="str">
            <v>Pulidora</v>
          </cell>
          <cell r="C217">
            <v>4000</v>
          </cell>
        </row>
        <row r="220">
          <cell r="A220" t="str">
            <v>kg: KILOGRAMO</v>
          </cell>
        </row>
        <row r="221">
          <cell r="A221" t="str">
            <v>lb: LIBRA</v>
          </cell>
        </row>
        <row r="222">
          <cell r="A222" t="str">
            <v>m²: METRO CUADRADO</v>
          </cell>
        </row>
        <row r="223">
          <cell r="A223" t="str">
            <v>m³: METRO CUBICO</v>
          </cell>
        </row>
        <row r="224">
          <cell r="A224" t="str">
            <v>m: METRO LINEAL</v>
          </cell>
        </row>
        <row r="225">
          <cell r="A225" t="str">
            <v>l: LITRO</v>
          </cell>
        </row>
        <row r="226">
          <cell r="A226" t="str">
            <v>u: UNIDAD</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ESTADO RED"/>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t="str">
            <v/>
          </cell>
          <cell r="C258" t="str">
            <v/>
          </cell>
          <cell r="D258" t="str">
            <v>VICTOR HERNANDEZ SALCEDO</v>
          </cell>
          <cell r="E258" t="str">
            <v>CR 28 45 27</v>
          </cell>
        </row>
        <row r="259">
          <cell r="A259">
            <v>6200002</v>
          </cell>
          <cell r="B259" t="str">
            <v/>
          </cell>
          <cell r="C259" t="str">
            <v/>
          </cell>
          <cell r="D259" t="str">
            <v>BETTY ALVAREZ</v>
          </cell>
          <cell r="E259" t="str">
            <v>CR 28B 44 10</v>
          </cell>
        </row>
        <row r="260">
          <cell r="A260">
            <v>6200222</v>
          </cell>
          <cell r="B260" t="str">
            <v/>
          </cell>
          <cell r="C260" t="str">
            <v/>
          </cell>
          <cell r="D260" t="str">
            <v>MARIA SALOM TUIRAN</v>
          </cell>
          <cell r="E260" t="str">
            <v>CL 43A 28 40</v>
          </cell>
        </row>
        <row r="261">
          <cell r="A261">
            <v>6200227</v>
          </cell>
          <cell r="B261" t="str">
            <v/>
          </cell>
          <cell r="C261" t="str">
            <v/>
          </cell>
          <cell r="D261" t="str">
            <v>GABRIEL JIMENEZ ORDONEZ</v>
          </cell>
          <cell r="E261" t="str">
            <v>CL 40 27 25</v>
          </cell>
        </row>
      </sheetData>
      <sheetData sheetId="2"/>
      <sheetData sheetId="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 val="Insum"/>
      <sheetName val="PU"/>
      <sheetName val="I.D.R.D. - 2008"/>
      <sheetName val="No_3"/>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PANEL"/>
      <sheetName val="a__aaInformación"/>
      <sheetName val="a__aaInformación1"/>
      <sheetName val="a__aaInformación2"/>
      <sheetName val="Presupuesto"/>
      <sheetName val="INDICMICROEMP"/>
      <sheetName val="INDICE"/>
      <sheetName val="[a  aaInformación][a  aaInforma"/>
      <sheetName val="lisprecios"/>
      <sheetName val="PERSONAL"/>
      <sheetName val="PRESTACIONES SOCIALES"/>
      <sheetName val="ANEXO IX"/>
      <sheetName val="APUs"/>
      <sheetName val="INSUMOS"/>
      <sheetName val="PptoGral"/>
      <sheetName val="otros"/>
      <sheetName val="\\SERVIDOR\Public2\MANTENIMIENT"/>
      <sheetName val="Formulario N° 4"/>
      <sheetName val="MATERIALES"/>
      <sheetName val="EQUIPO"/>
      <sheetName val="Datos"/>
      <sheetName val="Cuadrillas"/>
      <sheetName val="Jor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INDICMICROEMP"/>
      <sheetName val="INDICE"/>
      <sheetName val="CONT_ADI"/>
      <sheetName val="\MANTENIMIENTO RUTA 1001_MARZO "/>
      <sheetName val="\I\MANTENIMIENTO RUTA 1001_MARZ"/>
      <sheetName val="\F\MANTENIMIENTO RUTA 1001_MARZ"/>
      <sheetName val="PANEL"/>
      <sheetName val="a__aaInformación"/>
      <sheetName val="a__aaInformación1"/>
      <sheetName val="a__aaInformación2"/>
      <sheetName val="Presupuesto"/>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MATERIALES"/>
      <sheetName val="\a  aaInformación GRUPO 4\A MIn"/>
      <sheetName val="items"/>
      <sheetName val="ACTA DE MODIFICACION  (2)"/>
      <sheetName val="INDICMICROEMP"/>
      <sheetName val="#¡REF"/>
      <sheetName val="SUB APU"/>
      <sheetName val="Datos Básicos"/>
      <sheetName val="SALARIOS"/>
      <sheetName val="Informacion"/>
      <sheetName val="INV"/>
      <sheetName val="AASHTO"/>
      <sheetName val="Informe"/>
      <sheetName val="Seguim-16"/>
      <sheetName val="PESOS"/>
      <sheetName val="Formulario N° 4"/>
      <sheetName val="EQUIPO"/>
      <sheetName val="Base Muestras"/>
      <sheetName val="otros"/>
      <sheetName val="PRESUPUESTO"/>
      <sheetName val="aCCIDENTES_DE_1995_-_19962"/>
      <sheetName val="aCCIDENTES_DE_1995_-_1996_xls1"/>
      <sheetName val="aCCIDENTES_DE_1995_-_1996"/>
      <sheetName val="aCCIDENTES_DE_1995_-_1996_xls"/>
      <sheetName val="aCCIDENTES_DE_1995_-_19961"/>
      <sheetName val="aCCIDENTES_DE_1995_-_19963"/>
      <sheetName val="aCCIDENTES_DE_1995_-_19964"/>
      <sheetName val="aCCIDENTES_DE_1995_-_19965"/>
      <sheetName val="aCCIDENTES_DE_1995_-_1996_xls2"/>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SUB_APU"/>
      <sheetName val="ACTA_DE_MODIFICACION__(2)"/>
      <sheetName val="\a__aaInformación_GRUPO_4\A_MIn"/>
      <sheetName val="Datos_Básicos"/>
      <sheetName val="aCCIDENTES_DE_1995_-_199635"/>
      <sheetName val="SUB_APU1"/>
      <sheetName val="aCCIDENTES_DE_1995_-_1996_xls12"/>
      <sheetName val="ACTA_DE_MODIFICACION__(2)1"/>
      <sheetName val="\a__aaInformación_GRUPO_4\A_MI1"/>
      <sheetName val="Datos_Básicos1"/>
      <sheetName val="aCCIDENTES_DE_1995_-_199636"/>
      <sheetName val="aCCIDENTES_DE_1995_-_1996_xls13"/>
      <sheetName val="SUB_APU2"/>
      <sheetName val="ACTA_DE_MODIFICACION__(2)2"/>
      <sheetName val="\a__aaInformación_GRUPO_4\A_MI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AMV _ no borrar\PRESUPUESTOS\a"/>
      <sheetName val="\I\AMV _ no borrar\PRESUPUESTOS"/>
      <sheetName val="\G\I\AMV _ no borrar\PRESUPUEST"/>
      <sheetName val="\A\a  aaInformación GRUPO 4\A M"/>
      <sheetName val="\G\A\a  aaInformación GRUPO 4\A"/>
      <sheetName val="\Users\HP\AppData\Local\Microso"/>
      <sheetName val="[aCCIDENTES DE 1995 - 1996.xls]"/>
      <sheetName val="Lista obra"/>
      <sheetName val="\Documents and Settings\Pedro "/>
      <sheetName val="\Users\Administrador\Desktop\AM"/>
      <sheetName val="Res-Accide-10"/>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Users\cmeza\Documents\INVIAS\D"/>
      <sheetName val="\Documents and Settings\jviteri"/>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Users\USUARIO\Downloads\a  aaI"/>
      <sheetName val="\Users\avargase\AppData\Local\M"/>
      <sheetName val="\\Sistemas_serv1\xx\Documents a"/>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SEGUIM Y REPROG MES 1 (2)"/>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ESTADO VÍA-CRIT.TECNICO"/>
      <sheetName val="EQUIPOS"/>
      <sheetName val="MANO DE OBRA"/>
      <sheetName val="TRANSPORTE"/>
      <sheetName val="_aCCIDENTES_DE_1995___1996_xl_2"/>
      <sheetName val="//ccefici"/>
      <sheetName val="//d.docs.live.net/a  aaInformac"/>
      <sheetName val="_aCCIDENTES_DE_1995___1996_xl_3"/>
      <sheetName val="_aCCIDENTES_DE_1995___1996_xl_4"/>
      <sheetName val="_aCCIDENTES_DE_1995___1996_xl_5"/>
      <sheetName val="_aCCIDENTES_DE_1995___1996_xl_6"/>
      <sheetName val="LISTADO "/>
      <sheetName val="M.O."/>
      <sheetName val=" ACTA FINAL + MODIFICATORIA "/>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CTA No.5"/>
      <sheetName val="ACTA MAYORES - GENERAL"/>
      <sheetName val="_aCCIDENTES_DE_1995___1996_xl_7"/>
      <sheetName val="Paral. 1"/>
      <sheetName val="Paral. 2"/>
      <sheetName val="_aCCIDENTES_DE_1995___1996_xl_8"/>
      <sheetName val="aCCIDENTES_DE_1995_-_199646"/>
      <sheetName val="aCCIDENTES_DE_1995_-_1996_xls21"/>
      <sheetName val="ACTA_DE_MODIFICACION__(2)10"/>
      <sheetName val="\a__aaInformación_GRUPO_4\A_M10"/>
      <sheetName val="Datos_Básicos10"/>
      <sheetName val="SUB_APU10"/>
      <sheetName val="Base_Muestras"/>
      <sheetName val="Formulario_N°_4"/>
      <sheetName val="[aCCIDENTES_DE_1995_-_1996_xls]"/>
      <sheetName val="\AMV___no_borrar\PRESUPUESTOS\a"/>
      <sheetName val="\I\AMV___no_borrar\PRESUPUESTOS"/>
      <sheetName val="\G\I\AMV___no_borrar\PRESUPUEST"/>
      <sheetName val="\A\a__aaInformación_GRUPO_4\A_M"/>
      <sheetName val="\G\A\a__aaInformación_GRUPO_4\A"/>
      <sheetName val="\Documents_and_Settings\Pedro_"/>
      <sheetName val="\\Escritorio\amv_2011\a__aaInfo"/>
      <sheetName val="\Documents_and_Settings\jviteri"/>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Giovanni\administracion_vial\"/>
      <sheetName val="\MONTO_AGOTABLE_2010\a__aaInfor"/>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Users\USUARIO\Downloads\a__aaI"/>
      <sheetName val="Hoja1_(2)"/>
      <sheetName val="Hoja1_(3)"/>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SEGUIM_Y_REPROG_MES_1_(2)"/>
      <sheetName val="MATERIAL"/>
      <sheetName val="_aCCIDENTES_DE_1995___1996_x_15"/>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sistema proteccion a tierra equ"/>
      <sheetName val="_AMV _ no borrar_PRESUPUESTOS_a"/>
      <sheetName val="_I_AMV _ no borrar_PRESUPUESTOS"/>
      <sheetName val="_Users_HP_AppData_Local_Microso"/>
      <sheetName val="_A_a  aaInformación GRUPO 4_A M"/>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INDICE"/>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NALISIS RESUMIDOS"/>
      <sheetName val="PLAN DE INVERSION ANTICIPO"/>
      <sheetName val="inv mensual"/>
      <sheetName val="borrador flujo inv"/>
      <sheetName val="social-ambiental"/>
      <sheetName val="AU"/>
      <sheetName val="Paral. 3"/>
      <sheetName val="Paral.4"/>
      <sheetName val="Coloc. e Interc. Tapones"/>
      <sheetName val="Cambio de Valv."/>
      <sheetName val="Interc de Hidr."/>
      <sheetName val="Itemes Renovación"/>
      <sheetName val="Interc.tapones"/>
      <sheetName val="Interc.válv."/>
      <sheetName val="V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sheetData sheetId="342" refreshError="1"/>
      <sheetData sheetId="343"/>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sheetData sheetId="382"/>
      <sheetData sheetId="383" refreshError="1"/>
      <sheetData sheetId="384" refreshError="1"/>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refreshError="1"/>
      <sheetData sheetId="488"/>
      <sheetData sheetId="489"/>
      <sheetData sheetId="490" refreshError="1"/>
      <sheetData sheetId="491" refreshError="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sheetData sheetId="565" refreshError="1"/>
      <sheetData sheetId="566" refreshError="1"/>
      <sheetData sheetId="567" refreshError="1"/>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refreshError="1"/>
      <sheetData sheetId="800" refreshError="1"/>
      <sheetData sheetId="801" refreshError="1"/>
      <sheetData sheetId="802" refreshError="1"/>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sheetData sheetId="2023"/>
      <sheetData sheetId="2024"/>
      <sheetData sheetId="2025"/>
      <sheetData sheetId="2026"/>
      <sheetData sheetId="2027" refreshError="1"/>
      <sheetData sheetId="2028"/>
      <sheetData sheetId="2029"/>
      <sheetData sheetId="2030"/>
      <sheetData sheetId="2031"/>
      <sheetData sheetId="2032"/>
      <sheetData sheetId="2033"/>
      <sheetData sheetId="2034"/>
      <sheetData sheetId="2035"/>
      <sheetData sheetId="2036"/>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UNITARIOS_PARA_241201_2S"/>
      <sheetName val="PR_1"/>
      <sheetName val="PUNITARIOS_PARA_241201_2S2"/>
      <sheetName val="PR_12"/>
      <sheetName val="PUNITARIOS_PARA_241201_2S1"/>
      <sheetName val="PR_11"/>
      <sheetName val="PUNITARIOS_PARA_241201_2S3"/>
      <sheetName val="PR_13"/>
      <sheetName val="ESTADO_RED_TEC"/>
      <sheetName val="PRECIOS"/>
      <sheetName val="PREACTA 6"/>
      <sheetName val="Insum"/>
      <sheetName val="LISTA DE PRECIOS"/>
      <sheetName val="062"/>
      <sheetName val="Listado"/>
      <sheetName val="TABLA 2008"/>
      <sheetName val="Listas"/>
      <sheetName val="Excavación Mat. Común Estacione"/>
      <sheetName val="Demolición Pavimento"/>
      <sheetName val="SUB APU"/>
      <sheetName val="TRANSPORTE"/>
      <sheetName val="FINANC"/>
      <sheetName val="skj452"/>
      <sheetName val="ita878"/>
      <sheetName val="aea-944"/>
      <sheetName val="dub-823"/>
      <sheetName val="gpi 526"/>
      <sheetName val="xxj617"/>
      <sheetName val="sng_855"/>
      <sheetName val="vea 374"/>
      <sheetName val="hfb024"/>
      <sheetName val="paj825"/>
      <sheetName val="TODAS"/>
      <sheetName val="PRESUPUESTO"/>
      <sheetName val="ESTADO VÍA-CRIT.TECNICO"/>
      <sheetName val="PUNITARIOS%20PARA%20241201%202S"/>
      <sheetName val="RELACION MES"/>
      <sheetName val="Equipo"/>
      <sheetName val="GCB2000"/>
      <sheetName val="A. P. U."/>
      <sheetName val=" Liquidacion de Obra por Tramos"/>
      <sheetName val="PREACTA_10"/>
      <sheetName val="PREACTA_9"/>
      <sheetName val="ESTADO_RED_TEC1"/>
      <sheetName val="PREACTA_101"/>
      <sheetName val="PREACTA_91"/>
      <sheetName val="ESTADO_RED_TEC2"/>
      <sheetName val="PREACTA_102"/>
      <sheetName val="PREACTA_92"/>
      <sheetName val="ESTADO_RED_TEC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FORMULA"/>
      <sheetName val="CLASIFICACION"/>
      <sheetName val="5. ELECTRICO"/>
      <sheetName val="Presup_Cancha"/>
      <sheetName val="PUNITARIOS_PARA_241201_2S10"/>
      <sheetName val="PR_110"/>
      <sheetName val="ESTADO_RED_TEC10"/>
      <sheetName val="PREACTA_1010"/>
      <sheetName val="PREACTA_910"/>
      <sheetName val="TRAPMO"/>
      <sheetName val="c2.5y2.6"/>
      <sheetName val="Lp"/>
      <sheetName val="UNITARIOS"/>
      <sheetName val="THE"/>
      <sheetName val="ATHE"/>
      <sheetName val="BALANCE"/>
      <sheetName val="ITEMS NO REVISTOS"/>
      <sheetName val="APU ELECTRICOS"/>
      <sheetName val="CRA.MODI"/>
      <sheetName val="Bajadas"/>
      <sheetName val="NARIÑO"/>
      <sheetName val="CONT_ADI"/>
      <sheetName val="REC-COD,"/>
      <sheetName val="2,2,6,1 Pilotes 0,30"/>
      <sheetName val="K16+000 AL K18+500"/>
      <sheetName val="K23+200 AL K24+700"/>
      <sheetName val="k18+500 AL K23+050"/>
      <sheetName val="Presupuesto PUENTE"/>
      <sheetName val="VOLUMENES (4)"/>
      <sheetName val="VOLUMENES (4SA)"/>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Requisición1"/>
      <sheetName val="SALARIOS"/>
      <sheetName val="APU NO PREVISTO"/>
      <sheetName val="PPTA (3)"/>
      <sheetName val="PPTA (2)"/>
      <sheetName val="PPTA"/>
      <sheetName val="OCTUBRE"/>
      <sheetName val="Hoja2"/>
      <sheetName val="Cuadr."/>
      <sheetName val="PUNITARIOS PARA 241201 2S.xls"/>
      <sheetName val="OBRAS SES"/>
      <sheetName val="glvc"/>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otros"/>
      <sheetName val="for 6"/>
      <sheetName val="Excavación_Mat__Común_Estacione"/>
      <sheetName val="Demolición_Pavimento"/>
      <sheetName val="SUB_APU"/>
      <sheetName val="RELACION_MES"/>
      <sheetName val="ESTADO_VÍA-CRIT_TECNICO"/>
      <sheetName val="LISTA_DE_PRECIOS"/>
      <sheetName val="A__P__U_"/>
      <sheetName val="_Liquidacion_de_Obra_por_Tramos"/>
      <sheetName val="A_P_U"/>
      <sheetName val="gpi_526"/>
      <sheetName val="vea_374"/>
      <sheetName val="5__ELECTRICO"/>
      <sheetName val="ITEMS_NO_REVISTOS"/>
      <sheetName val="APU_ELECTRICOS"/>
      <sheetName val="CRA_MODI"/>
      <sheetName val="for_6"/>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ERSONAL"/>
      <sheetName val="Tarifa MT"/>
      <sheetName val="PREACTA Y CONTRATISTAS"/>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7.1.8.1.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ow r="48">
          <cell r="E48">
            <v>0</v>
          </cell>
        </row>
      </sheetData>
      <sheetData sheetId="117"/>
      <sheetData sheetId="118"/>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sheetData sheetId="147">
        <row r="48">
          <cell r="E48">
            <v>0</v>
          </cell>
        </row>
      </sheetData>
      <sheetData sheetId="148"/>
      <sheetData sheetId="149"/>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VrEqpBasica"/>
      <sheetName val="ModeloPresupuesto"/>
      <sheetName val="ACTA DE MODIFICACION  (2)"/>
      <sheetName val="PROGR_1"/>
      <sheetName val="PROGR_"/>
      <sheetName val="devdics"/>
      <sheetName val="Presup_Cancha"/>
      <sheetName val="CRA.MODI"/>
      <sheetName val="1,01"/>
      <sheetName val="Cuadro p. Capital Vs estimado"/>
      <sheetName val="PROGR_2"/>
      <sheetName val="PROGR_3"/>
      <sheetName val="UNIT."/>
      <sheetName val="A__P__U_"/>
      <sheetName val="ACTA_DE_MODIFICACION__(2)"/>
      <sheetName val="A__P__U_1"/>
      <sheetName val="ACTA_DE_MODIFICACION__(2)1"/>
      <sheetName val="PROGR_5"/>
      <sheetName val="PROGR_4"/>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EXCAVACION C Y 500M TRANSPORTE"/>
      <sheetName val="EXCAV. EXPLANACIÓN DSITIO"/>
      <sheetName val="SUB BASE"/>
      <sheetName val="TUBERIA 16&quot;"/>
      <sheetName val="ccto CICLP ALCANTARILLAS"/>
      <sheetName val="CAJA ENCOLE "/>
      <sheetName val="CUNETA OBRA"/>
      <sheetName val="CORTE JUNTA DILATACIÓN"/>
      <sheetName val="ACTA modificación "/>
      <sheetName val="ACTA FINAL  PARC 2"/>
      <sheetName val="TARIFA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sheetData sheetId="32">
        <row r="6">
          <cell r="A6" t="str">
            <v>UNIDAD ADMINISTRATIVA ESPECIAL DE LA AERONAUTICA CIVIL</v>
          </cell>
        </row>
      </sheetData>
      <sheetData sheetId="33"/>
      <sheetData sheetId="34">
        <row r="6">
          <cell r="A6" t="str">
            <v>UNIDAD ADMINISTRATIVA ESPECIAL DE LA AERONAUTICA CIVIL</v>
          </cell>
        </row>
      </sheetData>
      <sheetData sheetId="35"/>
      <sheetData sheetId="36"/>
      <sheetData sheetId="37"/>
      <sheetData sheetId="38"/>
      <sheetData sheetId="39"/>
      <sheetData sheetId="40"/>
      <sheetData sheetId="41">
        <row r="6">
          <cell r="A6" t="str">
            <v>UNIDAD ADMINISTRATIVA ESPECIAL DE LA AERONAUTICA CIVIL</v>
          </cell>
        </row>
      </sheetData>
      <sheetData sheetId="42"/>
      <sheetData sheetId="43"/>
      <sheetData sheetId="44"/>
      <sheetData sheetId="45">
        <row r="6">
          <cell r="A6" t="str">
            <v>UNIDAD ADMINISTRATIVA ESPECIAL DE LA AERONAUTICA CIVIL</v>
          </cell>
        </row>
      </sheetData>
      <sheetData sheetId="46"/>
      <sheetData sheetId="47"/>
      <sheetData sheetId="48"/>
      <sheetData sheetId="49">
        <row r="6">
          <cell r="A6" t="str">
            <v>UNIDAD ADMINISTRATIVA ESPECIAL DE LA AERONAUTICA CIVIL</v>
          </cell>
        </row>
      </sheetData>
      <sheetData sheetId="50"/>
      <sheetData sheetId="51"/>
      <sheetData sheetId="52"/>
      <sheetData sheetId="53">
        <row r="6">
          <cell r="A6" t="str">
            <v>UNIDAD ADMINISTRATIVA ESPECIAL DE LA AERONAUTICA CIVIL</v>
          </cell>
        </row>
      </sheetData>
      <sheetData sheetId="54"/>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basicos"/>
      <sheetName val="APU"/>
      <sheetName val="Res-Accide-10"/>
      <sheetName val="Presup Av 1o de mayo con 73a "/>
      <sheetName val="Insumos"/>
      <sheetName val="materiales"/>
      <sheetName val="otros"/>
      <sheetName val="Hoja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 val="Unitarios"/>
      <sheetName val="desmonte"/>
      <sheetName val="Mat"/>
      <sheetName val="relacion_de_equipo"/>
      <sheetName val="PRES_OSW"/>
    </sheetNames>
    <sheetDataSet>
      <sheetData sheetId="0"/>
      <sheetData sheetId="1"/>
      <sheetData sheetId="2"/>
      <sheetData sheetId="3">
        <row r="17">
          <cell r="D17">
            <v>134300</v>
          </cell>
        </row>
      </sheetData>
      <sheetData sheetId="4"/>
      <sheetData sheetId="5"/>
      <sheetData sheetId="6"/>
      <sheetData sheetId="7" refreshError="1"/>
      <sheetData sheetId="8" refreshError="1"/>
      <sheetData sheetId="9" refreshError="1"/>
      <sheetData sheetId="10"/>
      <sheetData sheetId="1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MANTENIMIENTO RUTA 1001_MARZO "/>
      <sheetName val="\F\MANTENIMIENTO RUTA 1001_MARZ"/>
      <sheetName val="A%20MInformes%20M"/>
      <sheetName val="Unitarios"/>
      <sheetName val="A. P. U."/>
      <sheetName val="ACTIVIDADES INTERVENCION"/>
      <sheetName val="INDICE"/>
      <sheetName val="4.2"/>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INDICE"/>
      <sheetName val="4.2"/>
      <sheetName val="Unitarios"/>
      <sheetName val="\MANTENIMIENTO RUTA 1001_MARZO "/>
      <sheetName val="\F\MANTENIMIENTO RUTA 1001_MARZ"/>
      <sheetName val="ACTIVIDADES INTERVEN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LISTA DE VALORES"/>
      <sheetName val="MANO DE OBRA"/>
      <sheetName val="FORMALETA"/>
      <sheetName val="CALCULO DE SALARIO"/>
      <sheetName val="CONCRETOS Y MORTEROS"/>
      <sheetName val="ACERO"/>
      <sheetName val="TRASLAPOS"/>
      <sheetName val="TODOS UNITARIOS"/>
      <sheetName val="UNITARIOS MALLA VIAL URBANA"/>
      <sheetName val="REPLANTEO GENERAL"/>
      <sheetName val="LOCALIZACIÓN VIAL"/>
      <sheetName val="DESCAPOTE A MANO"/>
      <sheetName val="CERRAMIENTO PREVENTIVO"/>
      <sheetName val="CERRAMIENTO ALAMBRE PÚAS"/>
      <sheetName val="CERRAMIENTO PANEL YESO"/>
      <sheetName val="VALLA"/>
      <sheetName val="EXCAVACIÓN MECÁNICA"/>
      <sheetName val="EXCAVACION A MANO &lt;2M"/>
      <sheetName val="EXCAVACIÓN BAJO AGUA"/>
      <sheetName val="EXCAVACIÓN EN ROCA"/>
      <sheetName val="EXCAVACIÓN VARIAS &gt; 2M"/>
      <sheetName val="EXCAVACIÓN VARIAS &gt; 3.5M"/>
      <sheetName val="MEJORAMIENTO SUELO EXISTENTE"/>
      <sheetName val="DEMOLICIÓN CCTO ESTRUCTURAL"/>
      <sheetName val="DEMOLICIÓN CCTO CICLOPEO"/>
      <sheetName val="DEMOLICIÓN PAV HIDRÁULICO"/>
      <sheetName val="DEMOLICIÓN PAV ASFALTICO"/>
      <sheetName val="DEMOLICIÓN PLACA CCTO &lt;12CM"/>
      <sheetName val="DEMOLICIÓN PISO-ANDEN"/>
      <sheetName val="DEMOLICIÓN BORDILLO"/>
      <sheetName val="DEMOLICIÓN MAMPOSTERÍA"/>
      <sheetName val="ESCARIFICACIÓN EN CONCRETO"/>
      <sheetName val="DESMONTE CIELO FALSO"/>
      <sheetName val="RETIRO - DISPOSICIÓN MATERIAL"/>
      <sheetName val="RELLENO CON RECEBO"/>
      <sheetName val="RELLENO MAT AMARILLO"/>
      <sheetName val="RELLENO MAT SITIO"/>
      <sheetName val="EMPRADIZACIÓN"/>
      <sheetName val="MANTO PERMANENTE "/>
      <sheetName val="GEODREN CIRCULAR"/>
      <sheetName val="GEODREN PLANAR"/>
      <sheetName val="GEOMALLA"/>
      <sheetName val="GEOTEXTIL T2400"/>
      <sheetName val="GEOTEXTIL FILTRO"/>
      <sheetName val="GEOTEXTIL NT 117 LB"/>
      <sheetName val="FILTRO NT1600"/>
      <sheetName val="FILTRO NT1600 - 2"/>
      <sheetName val="TIERRA NEGRA Y ARENA"/>
      <sheetName val="NIVELACIÓN SUBRASANTE"/>
      <sheetName val="COMPACTACIÓN SUBRASANTE"/>
      <sheetName val="AFIRMADO"/>
      <sheetName val="AFIRMADO ESTABILIZADO"/>
      <sheetName val="BASE EN RECEBO"/>
      <sheetName val="SUBBASE GRANULAR"/>
      <sheetName val="BASE GRANULAR BACHEO"/>
      <sheetName val="BASE GRANULAR"/>
      <sheetName val="PIEDRA FILTRO"/>
      <sheetName val="MEZCLA MDC19 PARCHEO"/>
      <sheetName val="MEZCLA MDC 19"/>
      <sheetName val="IMPRIMACIÓN MC - 70"/>
      <sheetName val="GAVIONES"/>
      <sheetName val="SOLADO"/>
      <sheetName val="CCTO CICLOPEO"/>
      <sheetName val="CCTO MR=3.8"/>
      <sheetName val="CCTO CON ACELERANTE MR=3.8 "/>
      <sheetName val="CCTO 4000 PSI"/>
      <sheetName val="CONCRETO ZAPATA"/>
      <sheetName val="CCTO MURO DE CONTENCIÓN"/>
      <sheetName val="VIGA AMARRE 15X30"/>
      <sheetName val="VIGA AMARRE 30X30"/>
      <sheetName val="PLACA 18"/>
      <sheetName val="PLACA 19"/>
      <sheetName val="PLACA 20"/>
      <sheetName val="PLACA 21"/>
      <sheetName val="PLACA 22"/>
      <sheetName val="PLACA 23"/>
      <sheetName val="PLACA 24"/>
      <sheetName val="PLACA 25"/>
      <sheetName val="PREMEZCLADO MR=3.8"/>
      <sheetName val="PLACA10 3000PSI"/>
      <sheetName val="PLACA 1O 3000PSI + ACELERANTE"/>
      <sheetName val="PLACA10 2500PSI "/>
      <sheetName val="PLACA HUELLA"/>
      <sheetName val="CORTE PAV RÍGIDO"/>
      <sheetName val="CORTE PAV ASFALTICO"/>
      <sheetName val="JUNTA DILATACIÓN"/>
      <sheetName val="JUNTAS PAVTO"/>
      <sheetName val="SUPERFICIE ARENA E=4CM"/>
      <sheetName val="SUPERFICIE ARENA E=5CM "/>
      <sheetName val="VIGA CONFINAMIENTO 30X15"/>
      <sheetName val="VIGA CONFINAMIENTO 20X20"/>
      <sheetName val="LOSA E=12CM"/>
      <sheetName val="LOSA ALIGERADA"/>
      <sheetName val="ADOQUÍN 6CM"/>
      <sheetName val="ADOQUÍN 8CM"/>
      <sheetName val="ADOQUÍN PEATONAL"/>
      <sheetName val="ADOQUÍN CRUZ 10"/>
      <sheetName val="CUNETA 45CM"/>
      <sheetName val="CUNETA 55CM"/>
      <sheetName val="CUNETA 60CM"/>
      <sheetName val="CUNETA U"/>
      <sheetName val="BORDILLO H=15CM"/>
      <sheetName val="BORDILLO H=40CM"/>
      <sheetName val="ANDÉN E=8CM"/>
      <sheetName val="ANDÉN E=8CM CON MALLA"/>
      <sheetName val="ANDÉN H=10CM"/>
      <sheetName val="COLUMNA 30X30"/>
      <sheetName val="VIGA AÉREA 30X40 3000 PSI"/>
      <sheetName val="VIGA AÉREA 30X40 4000 PSI"/>
      <sheetName val="VIGA SOBRE MURO 30X40"/>
      <sheetName val="PANTALLA 4000 PSI"/>
      <sheetName val="ESCALERA 3000PSI"/>
      <sheetName val="ALFAJÍA CCTO"/>
      <sheetName val="DINTEL EN CCTO"/>
      <sheetName val="ACERO 60000"/>
      <sheetName val=" ZAPATA 4000 PSI"/>
      <sheetName val="ENCAMIZADO COLUMNA  30X30 "/>
      <sheetName val="ENCAMIZADO VIGA AÉREA 30X40"/>
      <sheetName val="ENCAMIZADO PANTALLA 4000 PSI "/>
      <sheetName val="MURO SENCILLO"/>
      <sheetName val="MURO DOBLE"/>
      <sheetName val="MURO VISTO"/>
      <sheetName val="MURO PLACA FIBROCEMENTO 1 CARA"/>
      <sheetName val="MURO PLACA FIBROCEMENTO 2 CARAS"/>
      <sheetName val="GRADERÍA 3 ESCALONES"/>
      <sheetName val="MESON"/>
      <sheetName val="ALFAJÍA EN LADRILLO"/>
      <sheetName val="ACOMETIDA AGUA"/>
      <sheetName val="TUBERÍA PVC 12.5 mm "/>
      <sheetName val="PUNTO HIDRÁULICO 12.5 mm"/>
      <sheetName val="LLAVEPASO"/>
      <sheetName val="BAJANTE AGUA LLUVIA 3&quot;"/>
      <sheetName val="TUBERÍA  SANITARIA 3&quot;"/>
      <sheetName val="TUBERÍA SANITARIA 4&quot;"/>
      <sheetName val="RED SANITARIA 2&quot;"/>
      <sheetName val="RED SANITARIA 4&quot;"/>
      <sheetName val="TUB ALCANTARILLADO 6&quot;"/>
      <sheetName val="TUB ALCANTARILLADO 8&quot;"/>
      <sheetName val="TUB ALCANTARILLADO 10&quot;"/>
      <sheetName val="TUBERÍA CCTO 16&quot;"/>
      <sheetName val="TUBERIA CCTO 24&quot;"/>
      <sheetName val="TUBERIA CCTO 36&quot;"/>
      <sheetName val="CAJA 0.6X0.6X0.6"/>
      <sheetName val="CAJA 0.7X0.7x0.7"/>
      <sheetName val="CAJA 0.8X0.8X0.8"/>
      <sheetName val="TAPA SUMIDERO"/>
      <sheetName val="SUMIDERO TIPO EMPOPASTO"/>
      <sheetName val="RECONSTRUCCIÓN SUMIDERO"/>
      <sheetName val="CÁMARA CÓNICA"/>
      <sheetName val="RECONSTRUCCIÓN CÁMARA"/>
      <sheetName val="LAVAPLATOS"/>
      <sheetName val="LAVAMANOS BLANCO"/>
      <sheetName val="SANITARIO BLANCO"/>
      <sheetName val="ORINAL"/>
      <sheetName val="TANQUE DE ALMACENAMIENTO"/>
      <sheetName val="POZO SÉPTICO"/>
      <sheetName val="CANAL AMAZONA"/>
      <sheetName val="BAJANTE AMAZONA "/>
      <sheetName val="POLICARBONATO"/>
      <sheetName val="CUBIERTA FC"/>
      <sheetName val="CABELLETE FC"/>
      <sheetName val="T-ESPAÑOLA"/>
      <sheetName val="CIELO RASO"/>
      <sheetName val="BANCON"/>
      <sheetName val="BARPEIN"/>
      <sheetName val="BARNVEH"/>
      <sheetName val="BASERECE"/>
      <sheetName val="BASURERO"/>
      <sheetName val="BOLARDO30"/>
      <sheetName val="BOLARDO50"/>
      <sheetName val="CER3MCUADRA"/>
      <sheetName val="CONC3000"/>
      <sheetName val="SELLJPA"/>
      <sheetName val="CUBIERTAMETA"/>
      <sheetName val="CUNETA"/>
      <sheetName val="DESMONTE"/>
      <sheetName val="DESRIO"/>
      <sheetName val="ESCALERA CCTO REFORZADO"/>
      <sheetName val="ESCALERA RURAL"/>
      <sheetName val="ESCALERA SOBRE RELLENO"/>
      <sheetName val="ESCALERA CCTO 17,2 MPA"/>
      <sheetName val="ESCALERA TIPO GATO"/>
      <sheetName val="ACEROEST"/>
      <sheetName val="GRADERÍA 6"/>
      <sheetName val="INSTALPIE"/>
      <sheetName val="LIMPIEZA"/>
      <sheetName val="PEDRAPLEN"/>
      <sheetName val="PLACA8"/>
      <sheetName val="Placa6"/>
      <sheetName val="Placa-8"/>
      <sheetName val="placa-25"/>
      <sheetName val="PUERTA"/>
      <sheetName val="PUERTAMADERA"/>
      <sheetName val="PUERTAMAD1X2.2"/>
      <sheetName val="PUERTAMALLA"/>
      <sheetName val="PUERTAMADERA2"/>
      <sheetName val="PUNTO HIDRÁULICO 1,27CM"/>
      <sheetName val="PUNTO SANIATRIO PVC 2&quot;"/>
      <sheetName val="PUNTO4"/>
      <sheetName val="REJAPROTEC"/>
      <sheetName val="REJILLA"/>
      <sheetName val="Rellcol"/>
      <sheetName val="3.3.2.6.1"/>
      <sheetName val="RETIADOQ"/>
      <sheetName val="RETIPIED"/>
      <sheetName val="RETUB"/>
      <sheetName val="SALIDA1BOM"/>
      <sheetName val="INTERRUPTOR SENCILLO L=4.5m"/>
      <sheetName val="SALIDA1IND"/>
      <sheetName val="SIFON"/>
      <sheetName val="LOSETA"/>
      <sheetName val="BAJACAMA"/>
      <sheetName val="CORREACAJON"/>
      <sheetName val="TUBOPAS2&quot;"/>
      <sheetName val="GEODREN100"/>
      <sheetName val="SINTETICO"/>
      <sheetName val="TEMPLETE"/>
      <sheetName val="PORTICO"/>
      <sheetName val="TAPCAJ"/>
      <sheetName val="INTERRUPTOR DOBLE L=4.5m"/>
      <sheetName val="TOMA DOBLE"/>
      <sheetName val="ACOMETIDA ELÉCTRICA"/>
      <sheetName val="TABLERO 4 BREAKERS"/>
      <sheetName val="MEDIDOR ENERGIA"/>
      <sheetName val="PUESTA A TIERRRA"/>
      <sheetName val="PAÑETE INTERIOR"/>
      <sheetName val="PAÑETE EXTERIOR"/>
      <sheetName val="MORTERO 1-4  IMPERMEABILZADO"/>
      <sheetName val="REPELLO PISO"/>
      <sheetName val="GRANITO"/>
      <sheetName val="AZULEJO 20X20"/>
      <sheetName val="CERAMICA 30X30"/>
      <sheetName val="PISO PIZARRA"/>
      <sheetName val="GUARDA ESCOBA"/>
      <sheetName val="ESTUCO INTERIOR"/>
      <sheetName val="ESTUCO Y PINTURA"/>
      <sheetName val="VINILO T1"/>
      <sheetName val="VINILO T2"/>
      <sheetName val="DEMARCACIÓN LINEAL PAVTO"/>
      <sheetName val="DEMARCACIÓN LINEAL POLI"/>
      <sheetName val="SEÑALIZACIÓN BACHEO"/>
      <sheetName val="LIMPIEZA DE ESTRUCTURAS"/>
      <sheetName val="PUERTA 0,90X1,8"/>
      <sheetName val="PUERTA 2,30X2,0"/>
      <sheetName val="VENTANA"/>
      <sheetName val="ANTEPECHO"/>
      <sheetName val="VIDRIO"/>
      <sheetName val="CORREA"/>
      <sheetName val="ESTRUCTURA C355X110"/>
      <sheetName val="ESTRUCTURA C220X80"/>
      <sheetName val="PISO LAMINA ALFAJOR"/>
      <sheetName val="BARANDA PROTECCIÓN"/>
      <sheetName val="BARANDA ESCALERA"/>
      <sheetName val="CERRAMIENTO @ 2.5M H=2M"/>
      <sheetName val="CERRAMIENTO @ 3.0M H=2M "/>
      <sheetName val="CERRAMIENTO @ 2.5M H=3M"/>
      <sheetName val="CERRAMIENTO @ 3M H=3M"/>
      <sheetName val="PUERTA DE CERRAMIENTO H=2M"/>
      <sheetName val="MALLA CERRAMIENTO"/>
      <sheetName val="RETIRO MALLA-REF"/>
      <sheetName val="MALLA CANCHA"/>
      <sheetName val="ARREGLO CANCHA MUL"/>
      <sheetName val="PINT ANTICORROSIVO ESMALTE"/>
      <sheetName val="CANCHA MULTIF 4&quot;"/>
      <sheetName val="CANCHA MULTIFUNCIONAL"/>
      <sheetName val="PORTERIAS DE FUTBOL"/>
      <sheetName val="TABLERO BALONCESTO"/>
      <sheetName val="JUEGOS INFANTILES"/>
      <sheetName val="ANCLAJE DE 12&quot;X8&quot;"/>
      <sheetName val="SIKA CARBODUR"/>
      <sheetName val="LIMPIEZA-RELLENO JUNTAS"/>
    </sheetNames>
    <sheetDataSet>
      <sheetData sheetId="0"/>
      <sheetData sheetId="1"/>
      <sheetData sheetId="2">
        <row r="3">
          <cell r="A3" t="str">
            <v>CUA-1-0-0</v>
          </cell>
          <cell r="B3" t="str">
            <v>Cuadrilla 1-0-0</v>
          </cell>
          <cell r="C3" t="str">
            <v>HORA</v>
          </cell>
          <cell r="D3">
            <v>14800</v>
          </cell>
        </row>
        <row r="4">
          <cell r="A4" t="str">
            <v>CUA-0-1-0</v>
          </cell>
          <cell r="B4" t="str">
            <v>Cuadrilla 0-1-0</v>
          </cell>
          <cell r="C4" t="str">
            <v>HORA</v>
          </cell>
          <cell r="D4">
            <v>12300</v>
          </cell>
        </row>
        <row r="5">
          <cell r="A5" t="str">
            <v>CUA-0-0-1</v>
          </cell>
          <cell r="B5" t="str">
            <v>Cuadrilla 0-0-1</v>
          </cell>
          <cell r="C5" t="str">
            <v>HORA</v>
          </cell>
          <cell r="D5">
            <v>9900</v>
          </cell>
        </row>
        <row r="6">
          <cell r="A6" t="str">
            <v>CUA-0-1-1</v>
          </cell>
          <cell r="B6" t="str">
            <v>Cuadrilla 0-1-1</v>
          </cell>
          <cell r="C6" t="str">
            <v>HORA</v>
          </cell>
          <cell r="D6">
            <v>22200</v>
          </cell>
        </row>
        <row r="7">
          <cell r="A7" t="str">
            <v>CUA-0-1-2</v>
          </cell>
          <cell r="B7" t="str">
            <v>Cuadrilla 0-1-2</v>
          </cell>
          <cell r="C7" t="str">
            <v>HORA</v>
          </cell>
          <cell r="D7">
            <v>32100</v>
          </cell>
        </row>
        <row r="8">
          <cell r="A8" t="str">
            <v>CUA-0-1-4</v>
          </cell>
          <cell r="B8" t="str">
            <v>Cuadrilla 0-1-4</v>
          </cell>
          <cell r="C8" t="str">
            <v>HORA</v>
          </cell>
          <cell r="D8">
            <v>51900</v>
          </cell>
        </row>
        <row r="9">
          <cell r="A9" t="str">
            <v>CUA-1-0-1</v>
          </cell>
          <cell r="B9" t="str">
            <v>Cuadrilla 1-0-1</v>
          </cell>
          <cell r="C9" t="str">
            <v>HORA</v>
          </cell>
          <cell r="D9">
            <v>24700</v>
          </cell>
        </row>
        <row r="10">
          <cell r="A10" t="str">
            <v>CUA-1-0-2</v>
          </cell>
          <cell r="B10" t="str">
            <v>Cuadrilla 1-0-2</v>
          </cell>
          <cell r="C10" t="str">
            <v>HORA</v>
          </cell>
          <cell r="D10">
            <v>34600</v>
          </cell>
        </row>
        <row r="11">
          <cell r="A11" t="str">
            <v>CUA-1-0-8</v>
          </cell>
          <cell r="B11" t="str">
            <v>Cuadrilla 1-0-8</v>
          </cell>
          <cell r="C11" t="str">
            <v>HORA</v>
          </cell>
          <cell r="D11">
            <v>94000</v>
          </cell>
        </row>
        <row r="12">
          <cell r="A12" t="str">
            <v>CUA-1-1-1</v>
          </cell>
          <cell r="B12" t="str">
            <v>Cuadrilla 1-1-1</v>
          </cell>
          <cell r="C12" t="str">
            <v>HORA</v>
          </cell>
          <cell r="D12">
            <v>37000</v>
          </cell>
        </row>
        <row r="13">
          <cell r="A13" t="str">
            <v>CUA-1-1-2</v>
          </cell>
          <cell r="B13" t="str">
            <v>Cuadrilla 1-1-2</v>
          </cell>
          <cell r="C13" t="str">
            <v>HORA</v>
          </cell>
          <cell r="D13">
            <v>46900</v>
          </cell>
        </row>
        <row r="14">
          <cell r="A14" t="str">
            <v>CUA-1-2-6</v>
          </cell>
          <cell r="B14" t="str">
            <v>Cuadrilla 1-2-6</v>
          </cell>
          <cell r="C14" t="str">
            <v>HORA</v>
          </cell>
          <cell r="D14">
            <v>98800</v>
          </cell>
        </row>
        <row r="15">
          <cell r="A15" t="str">
            <v>CUA-1-2-4</v>
          </cell>
          <cell r="B15" t="str">
            <v>Cuadrilla 1-2-4</v>
          </cell>
          <cell r="C15" t="str">
            <v>HORA</v>
          </cell>
          <cell r="D15">
            <v>79000</v>
          </cell>
        </row>
        <row r="16">
          <cell r="A16" t="str">
            <v>CUA-1-2-12</v>
          </cell>
          <cell r="B16" t="str">
            <v>Cuadrilla 1-2-12</v>
          </cell>
          <cell r="C16" t="str">
            <v>HORA</v>
          </cell>
          <cell r="D16">
            <v>158200</v>
          </cell>
        </row>
        <row r="18">
          <cell r="A18" t="str">
            <v>MAQUINARIA</v>
          </cell>
        </row>
        <row r="19">
          <cell r="A19" t="str">
            <v>BOMBA EST</v>
          </cell>
          <cell r="B19" t="str">
            <v>Bomba estacionaria para concreto</v>
          </cell>
          <cell r="C19" t="str">
            <v>HORA</v>
          </cell>
          <cell r="D19">
            <v>27400</v>
          </cell>
        </row>
        <row r="20">
          <cell r="A20" t="str">
            <v>BENITIN</v>
          </cell>
          <cell r="B20" t="str">
            <v>Compactador manual benitin</v>
          </cell>
          <cell r="C20" t="str">
            <v>HORA</v>
          </cell>
          <cell r="D20">
            <v>57800</v>
          </cell>
        </row>
        <row r="21">
          <cell r="A21" t="str">
            <v>CARGADOR</v>
          </cell>
          <cell r="B21" t="str">
            <v>Cargador tipo capacidad 1.5 yd3</v>
          </cell>
          <cell r="C21" t="str">
            <v>HORA</v>
          </cell>
          <cell r="D21">
            <v>123600</v>
          </cell>
        </row>
        <row r="22">
          <cell r="A22" t="str">
            <v>CARROT</v>
          </cell>
          <cell r="B22" t="str">
            <v>Carrotanque irrigador</v>
          </cell>
          <cell r="C22" t="str">
            <v>HORA</v>
          </cell>
          <cell r="D22">
            <v>72100</v>
          </cell>
        </row>
        <row r="23">
          <cell r="A23" t="str">
            <v>COMMAN</v>
          </cell>
          <cell r="B23" t="str">
            <v>Compactador manual saltarín</v>
          </cell>
          <cell r="C23" t="str">
            <v>HORA</v>
          </cell>
          <cell r="D23">
            <v>6500</v>
          </cell>
        </row>
        <row r="24">
          <cell r="A24" t="str">
            <v>COMPLLAN</v>
          </cell>
          <cell r="B24" t="str">
            <v>Compactador llanta</v>
          </cell>
          <cell r="C24" t="str">
            <v>HORA</v>
          </cell>
          <cell r="D24">
            <v>103000</v>
          </cell>
        </row>
        <row r="25">
          <cell r="A25" t="str">
            <v>COMPRE</v>
          </cell>
          <cell r="B25" t="str">
            <v>Compresor neumático</v>
          </cell>
          <cell r="C25" t="str">
            <v>HORA</v>
          </cell>
          <cell r="D25">
            <v>74200</v>
          </cell>
        </row>
        <row r="26">
          <cell r="A26" t="str">
            <v>COMPREPINT</v>
          </cell>
          <cell r="B26" t="str">
            <v>Compresor de aire para pintura</v>
          </cell>
          <cell r="C26" t="str">
            <v>HORA</v>
          </cell>
          <cell r="D26">
            <v>46400</v>
          </cell>
        </row>
        <row r="27">
          <cell r="A27" t="str">
            <v>COMRAN</v>
          </cell>
          <cell r="B27" t="str">
            <v>Compactador manual rana</v>
          </cell>
          <cell r="C27" t="str">
            <v>HORA</v>
          </cell>
          <cell r="D27">
            <v>5200</v>
          </cell>
        </row>
        <row r="28">
          <cell r="A28" t="str">
            <v>CORDIS</v>
          </cell>
          <cell r="B28" t="str">
            <v>Cortadora de disco cto rígido</v>
          </cell>
          <cell r="C28" t="str">
            <v>HORA</v>
          </cell>
          <cell r="D28">
            <v>20600</v>
          </cell>
        </row>
        <row r="29">
          <cell r="A29" t="str">
            <v>CORTLA</v>
          </cell>
          <cell r="B29" t="str">
            <v>Cortadora de ladrillo motor eléctrico trifasico con disco</v>
          </cell>
          <cell r="C29" t="str">
            <v>HORA</v>
          </cell>
          <cell r="D29">
            <v>7300</v>
          </cell>
        </row>
        <row r="30">
          <cell r="A30" t="str">
            <v>FINISH</v>
          </cell>
          <cell r="B30" t="str">
            <v>Finisher terminadora de asfalto</v>
          </cell>
          <cell r="C30" t="str">
            <v>HORA</v>
          </cell>
          <cell r="D30">
            <v>175100</v>
          </cell>
        </row>
        <row r="31">
          <cell r="B31" t="str">
            <v>Martillo neumatico con compresor</v>
          </cell>
          <cell r="C31" t="str">
            <v>HORA</v>
          </cell>
          <cell r="D31">
            <v>61800</v>
          </cell>
        </row>
        <row r="32">
          <cell r="A32" t="str">
            <v>MEZCLA</v>
          </cell>
          <cell r="B32" t="str">
            <v>Mezcladora trompo 1 bulto</v>
          </cell>
          <cell r="C32" t="str">
            <v>HORA</v>
          </cell>
          <cell r="D32">
            <v>6200</v>
          </cell>
        </row>
        <row r="33">
          <cell r="A33" t="str">
            <v>MOTOB</v>
          </cell>
          <cell r="B33" t="str">
            <v>Motobomba</v>
          </cell>
          <cell r="C33" t="str">
            <v>HORA</v>
          </cell>
          <cell r="D33">
            <v>5800</v>
          </cell>
        </row>
        <row r="34">
          <cell r="A34" t="str">
            <v>MOTONI</v>
          </cell>
          <cell r="B34" t="str">
            <v>Motoniveladora</v>
          </cell>
          <cell r="C34" t="str">
            <v>HORA</v>
          </cell>
          <cell r="D34">
            <v>123600</v>
          </cell>
        </row>
        <row r="35">
          <cell r="A35" t="str">
            <v>PLUMAE</v>
          </cell>
          <cell r="B35" t="str">
            <v xml:space="preserve">Pluma Grua motor electrico 220v capacidad 1,5 </v>
          </cell>
          <cell r="C35" t="str">
            <v>HORA</v>
          </cell>
          <cell r="D35">
            <v>5900</v>
          </cell>
        </row>
        <row r="36">
          <cell r="A36" t="str">
            <v>PLUMAG</v>
          </cell>
          <cell r="B36" t="str">
            <v xml:space="preserve">Pluma Grua motor diesel 250 grs </v>
          </cell>
          <cell r="C36" t="str">
            <v>HORA</v>
          </cell>
          <cell r="D36">
            <v>5200</v>
          </cell>
        </row>
        <row r="37">
          <cell r="A37" t="str">
            <v>PULIDORA</v>
          </cell>
          <cell r="B37" t="str">
            <v>Pulidora</v>
          </cell>
          <cell r="C37" t="str">
            <v>HORA</v>
          </cell>
          <cell r="D37">
            <v>4200</v>
          </cell>
        </row>
        <row r="38">
          <cell r="A38" t="str">
            <v>REGVIB</v>
          </cell>
          <cell r="B38" t="str">
            <v>Regla vibratoria</v>
          </cell>
          <cell r="C38" t="str">
            <v>HORA</v>
          </cell>
          <cell r="D38">
            <v>9300</v>
          </cell>
        </row>
        <row r="39">
          <cell r="A39" t="str">
            <v>RETRO</v>
          </cell>
          <cell r="B39" t="str">
            <v>Retroexcavadora</v>
          </cell>
          <cell r="C39" t="str">
            <v>HORA</v>
          </cell>
          <cell r="D39">
            <v>108200</v>
          </cell>
        </row>
        <row r="40">
          <cell r="A40" t="str">
            <v>VIBCON</v>
          </cell>
          <cell r="B40" t="str">
            <v>Vibrador de concreto 1000 RPM</v>
          </cell>
          <cell r="C40" t="str">
            <v>HORA</v>
          </cell>
          <cell r="D40">
            <v>5200</v>
          </cell>
        </row>
        <row r="41">
          <cell r="A41" t="str">
            <v>VIBCONE</v>
          </cell>
          <cell r="B41" t="str">
            <v>Vibrador de concreto eléctrico</v>
          </cell>
          <cell r="C41" t="str">
            <v>HORA</v>
          </cell>
          <cell r="D41">
            <v>5200</v>
          </cell>
        </row>
        <row r="42">
          <cell r="A42" t="str">
            <v>VIBGA</v>
          </cell>
          <cell r="B42" t="str">
            <v>Vibrador de concreto a gasolina</v>
          </cell>
          <cell r="C42" t="str">
            <v>HORA</v>
          </cell>
          <cell r="D42">
            <v>5200</v>
          </cell>
        </row>
        <row r="43">
          <cell r="A43" t="str">
            <v>VIBROC</v>
          </cell>
          <cell r="B43" t="str">
            <v>Vibrocompactador tandem</v>
          </cell>
          <cell r="C43" t="str">
            <v>HORA</v>
          </cell>
          <cell r="D43">
            <v>82400</v>
          </cell>
        </row>
        <row r="44">
          <cell r="A44" t="str">
            <v>VOLQUE</v>
          </cell>
          <cell r="B44" t="str">
            <v>Volqueta</v>
          </cell>
          <cell r="C44" t="str">
            <v>HORA</v>
          </cell>
          <cell r="D44">
            <v>53600</v>
          </cell>
        </row>
        <row r="45">
          <cell r="B45" t="str">
            <v xml:space="preserve">Volqueta </v>
          </cell>
          <cell r="C45" t="str">
            <v>Km/m3</v>
          </cell>
          <cell r="D45">
            <v>1700</v>
          </cell>
        </row>
        <row r="46">
          <cell r="A46" t="str">
            <v>EQUIPO Y HERRAMIENTAS</v>
          </cell>
        </row>
        <row r="47">
          <cell r="A47" t="str">
            <v>HERRAM</v>
          </cell>
          <cell r="B47" t="str">
            <v>Herramienta menor</v>
          </cell>
          <cell r="C47" t="str">
            <v>%MO</v>
          </cell>
          <cell r="D47">
            <v>1</v>
          </cell>
        </row>
        <row r="48">
          <cell r="A48" t="str">
            <v>AND</v>
          </cell>
          <cell r="B48" t="str">
            <v>Cuerpo de andamio</v>
          </cell>
          <cell r="C48" t="str">
            <v>DIA</v>
          </cell>
          <cell r="D48">
            <v>600</v>
          </cell>
        </row>
        <row r="49">
          <cell r="A49" t="str">
            <v>ANDACO</v>
          </cell>
          <cell r="B49" t="str">
            <v>Andamio colgante o malacate</v>
          </cell>
          <cell r="C49" t="str">
            <v>HORA</v>
          </cell>
          <cell r="D49">
            <v>400</v>
          </cell>
        </row>
        <row r="50">
          <cell r="A50" t="str">
            <v>ANDTUB</v>
          </cell>
          <cell r="B50" t="str">
            <v>Cuerpo de andamio tubular 1.5x1.5</v>
          </cell>
          <cell r="C50" t="str">
            <v>DIA</v>
          </cell>
          <cell r="D50">
            <v>1100</v>
          </cell>
        </row>
        <row r="51">
          <cell r="A51" t="str">
            <v>ANDMTUB</v>
          </cell>
          <cell r="B51" t="str">
            <v>Andamio metálico tubular</v>
          </cell>
          <cell r="C51" t="str">
            <v>DIA</v>
          </cell>
          <cell r="D51">
            <v>1300</v>
          </cell>
        </row>
        <row r="52">
          <cell r="A52" t="str">
            <v>BROCAMU</v>
          </cell>
          <cell r="B52" t="str">
            <v>Broca para muros</v>
          </cell>
          <cell r="C52" t="str">
            <v>HORA</v>
          </cell>
          <cell r="D52">
            <v>1700</v>
          </cell>
        </row>
        <row r="53">
          <cell r="A53" t="str">
            <v>BROCHAMONA4"</v>
          </cell>
          <cell r="B53" t="str">
            <v>Brocha mona 4"</v>
          </cell>
          <cell r="C53" t="str">
            <v>UN</v>
          </cell>
          <cell r="D53">
            <v>4100</v>
          </cell>
        </row>
        <row r="54">
          <cell r="A54" t="str">
            <v>CANAN</v>
          </cell>
          <cell r="B54" t="str">
            <v>Canastilla para andamio colgante o malacate</v>
          </cell>
          <cell r="C54" t="str">
            <v>DIA</v>
          </cell>
          <cell r="D54">
            <v>5100</v>
          </cell>
        </row>
        <row r="55">
          <cell r="A55" t="str">
            <v>CERME</v>
          </cell>
          <cell r="B55" t="str">
            <v>Cercha metálica 3m</v>
          </cell>
          <cell r="C55" t="str">
            <v>DIA</v>
          </cell>
          <cell r="D55">
            <v>200</v>
          </cell>
        </row>
        <row r="56">
          <cell r="A56" t="str">
            <v>CRUCAND</v>
          </cell>
          <cell r="B56" t="str">
            <v>Cruceta andamio</v>
          </cell>
          <cell r="C56" t="str">
            <v>DIA</v>
          </cell>
          <cell r="D56">
            <v>200</v>
          </cell>
        </row>
        <row r="57">
          <cell r="A57" t="str">
            <v>EQUSO</v>
          </cell>
          <cell r="B57" t="str">
            <v>Equipo de soldadura</v>
          </cell>
          <cell r="C57" t="str">
            <v>HORA</v>
          </cell>
          <cell r="D57">
            <v>7300</v>
          </cell>
        </row>
        <row r="58">
          <cell r="A58" t="str">
            <v>EQUTOP</v>
          </cell>
          <cell r="B58" t="str">
            <v>Equipo de topografía</v>
          </cell>
          <cell r="C58" t="str">
            <v>HORA</v>
          </cell>
          <cell r="D58">
            <v>11400</v>
          </cell>
        </row>
        <row r="59">
          <cell r="A59" t="str">
            <v>FORME</v>
          </cell>
          <cell r="B59" t="str">
            <v>formaleta metálica m2 con accesorios</v>
          </cell>
          <cell r="C59" t="str">
            <v>DIA</v>
          </cell>
          <cell r="D59">
            <v>1300</v>
          </cell>
        </row>
        <row r="60">
          <cell r="A60" t="str">
            <v>GATOCO</v>
          </cell>
          <cell r="B60" t="str">
            <v>Gato metálico corto 2.8 m</v>
          </cell>
          <cell r="C60" t="str">
            <v>DIA</v>
          </cell>
          <cell r="D60">
            <v>200</v>
          </cell>
        </row>
        <row r="61">
          <cell r="A61" t="str">
            <v>GATOEX</v>
          </cell>
          <cell r="B61" t="str">
            <v>Gato metálico extra largo 5.5 m</v>
          </cell>
          <cell r="C61" t="str">
            <v>DIA</v>
          </cell>
          <cell r="D61">
            <v>300</v>
          </cell>
        </row>
        <row r="62">
          <cell r="A62" t="str">
            <v>GATOLA</v>
          </cell>
          <cell r="B62" t="str">
            <v>Gato metálico largo 3.3 m</v>
          </cell>
          <cell r="C62" t="str">
            <v>DIA</v>
          </cell>
          <cell r="D62">
            <v>200</v>
          </cell>
        </row>
        <row r="63">
          <cell r="A63" t="str">
            <v>HELIPAV</v>
          </cell>
          <cell r="B63" t="str">
            <v>Helicóptero para pavimento rigido</v>
          </cell>
          <cell r="C63" t="str">
            <v>HORA</v>
          </cell>
          <cell r="D63">
            <v>6500</v>
          </cell>
        </row>
        <row r="64">
          <cell r="A64" t="str">
            <v>MARDEM</v>
          </cell>
          <cell r="B64" t="str">
            <v>Martillo demoledor</v>
          </cell>
          <cell r="C64" t="str">
            <v>HORA</v>
          </cell>
          <cell r="D64">
            <v>6500</v>
          </cell>
        </row>
        <row r="65">
          <cell r="A65" t="str">
            <v>RODILLOFELPA</v>
          </cell>
          <cell r="B65" t="str">
            <v>Rodillo felpa</v>
          </cell>
          <cell r="C65" t="str">
            <v>UN</v>
          </cell>
          <cell r="D65">
            <v>2900</v>
          </cell>
        </row>
        <row r="66">
          <cell r="A66" t="str">
            <v>PISEPOXICO</v>
          </cell>
          <cell r="B66" t="str">
            <v>Pistola Inyector para epóxico</v>
          </cell>
          <cell r="C66" t="str">
            <v>HORA</v>
          </cell>
          <cell r="D66">
            <v>47400</v>
          </cell>
        </row>
        <row r="67">
          <cell r="A67" t="str">
            <v>SERMAQUNA</v>
          </cell>
          <cell r="B67" t="str">
            <v>Servicio técnico de maquinaria</v>
          </cell>
          <cell r="C67" t="str">
            <v>HORA</v>
          </cell>
          <cell r="D67">
            <v>36100</v>
          </cell>
        </row>
        <row r="68">
          <cell r="A68" t="str">
            <v>TABLON</v>
          </cell>
          <cell r="B68" t="str">
            <v>Tablón de madera</v>
          </cell>
          <cell r="C68" t="str">
            <v>DIA</v>
          </cell>
          <cell r="D68">
            <v>400</v>
          </cell>
        </row>
        <row r="69">
          <cell r="A69" t="str">
            <v>TALADROG</v>
          </cell>
          <cell r="B69" t="str">
            <v>Taladro percusor grande</v>
          </cell>
          <cell r="C69" t="str">
            <v>HORA</v>
          </cell>
          <cell r="D69">
            <v>6500</v>
          </cell>
        </row>
        <row r="70">
          <cell r="A70" t="str">
            <v>TALADROP</v>
          </cell>
          <cell r="B70" t="str">
            <v>Taladro percusor pequeño</v>
          </cell>
          <cell r="C70" t="str">
            <v>HORA</v>
          </cell>
          <cell r="D70">
            <v>4600</v>
          </cell>
        </row>
        <row r="71">
          <cell r="D71">
            <v>0</v>
          </cell>
        </row>
        <row r="72">
          <cell r="A72" t="str">
            <v>MATERIALES</v>
          </cell>
          <cell r="D72">
            <v>0</v>
          </cell>
        </row>
        <row r="73">
          <cell r="A73" t="str">
            <v>COD10C</v>
          </cell>
          <cell r="B73" t="str">
            <v>Accesorio codo concreto 10"</v>
          </cell>
          <cell r="C73" t="str">
            <v>UN</v>
          </cell>
          <cell r="D73">
            <v>303100</v>
          </cell>
        </row>
        <row r="74">
          <cell r="A74" t="str">
            <v>ACCE1/2C</v>
          </cell>
          <cell r="B74" t="str">
            <v>Accesorio coduit de 1/2"</v>
          </cell>
          <cell r="C74" t="str">
            <v>UN</v>
          </cell>
          <cell r="D74">
            <v>800</v>
          </cell>
        </row>
        <row r="75">
          <cell r="A75" t="str">
            <v>ACCESCON2</v>
          </cell>
          <cell r="B75" t="str">
            <v>Accesorio conduit 2"</v>
          </cell>
          <cell r="C75" t="str">
            <v>UN</v>
          </cell>
          <cell r="D75">
            <v>11000</v>
          </cell>
        </row>
        <row r="76">
          <cell r="A76" t="str">
            <v>ACCESO1/2</v>
          </cell>
          <cell r="B76" t="str">
            <v>Accesorio pvc 1/2"</v>
          </cell>
          <cell r="C76" t="str">
            <v>UN</v>
          </cell>
          <cell r="D76">
            <v>500</v>
          </cell>
        </row>
        <row r="77">
          <cell r="A77" t="str">
            <v>ACCESTANQUE</v>
          </cell>
          <cell r="B77" t="str">
            <v>Accesorios incluye flotador, cheque, llaves de paso, reducción pvc y adapatadores</v>
          </cell>
          <cell r="C77" t="str">
            <v>GLB</v>
          </cell>
          <cell r="D77">
            <v>32200</v>
          </cell>
        </row>
        <row r="78">
          <cell r="A78" t="str">
            <v>ACCE2S</v>
          </cell>
          <cell r="B78" t="str">
            <v>Accesorio sanitario 2"</v>
          </cell>
          <cell r="C78" t="str">
            <v>UN</v>
          </cell>
          <cell r="D78">
            <v>4300</v>
          </cell>
        </row>
        <row r="79">
          <cell r="A79" t="str">
            <v>ACC3P</v>
          </cell>
          <cell r="B79" t="str">
            <v>Accesorios pvc 3"</v>
          </cell>
          <cell r="C79" t="str">
            <v>UN</v>
          </cell>
          <cell r="D79">
            <v>4200</v>
          </cell>
        </row>
        <row r="80">
          <cell r="A80" t="str">
            <v>ACC4P</v>
          </cell>
          <cell r="B80" t="str">
            <v>Accesorios pvc 4"</v>
          </cell>
          <cell r="C80" t="str">
            <v>UN</v>
          </cell>
          <cell r="D80">
            <v>7800</v>
          </cell>
        </row>
        <row r="81">
          <cell r="A81" t="str">
            <v>ACELER</v>
          </cell>
          <cell r="B81" t="str">
            <v>Acelerante de fraguado para concreto</v>
          </cell>
          <cell r="C81" t="str">
            <v>KG</v>
          </cell>
          <cell r="D81">
            <v>11400</v>
          </cell>
        </row>
        <row r="82">
          <cell r="A82" t="str">
            <v>ACER11/4</v>
          </cell>
          <cell r="B82" t="str">
            <v>Acero 1 1/4"</v>
          </cell>
          <cell r="C82" t="str">
            <v>KG</v>
          </cell>
          <cell r="D82">
            <v>3100</v>
          </cell>
        </row>
        <row r="83">
          <cell r="A83" t="str">
            <v>ACER11/8</v>
          </cell>
          <cell r="B83" t="str">
            <v>Acero 1 1/8"</v>
          </cell>
          <cell r="C83" t="str">
            <v>KG</v>
          </cell>
          <cell r="D83">
            <v>3100</v>
          </cell>
        </row>
        <row r="84">
          <cell r="A84" t="str">
            <v>ACER1P</v>
          </cell>
          <cell r="B84" t="str">
            <v>Acero 1"</v>
          </cell>
          <cell r="C84" t="str">
            <v>KG</v>
          </cell>
          <cell r="D84">
            <v>3100</v>
          </cell>
        </row>
        <row r="85">
          <cell r="A85" t="str">
            <v>ACER12</v>
          </cell>
          <cell r="B85" t="str">
            <v>Acero 1/2"</v>
          </cell>
          <cell r="C85" t="str">
            <v>KG</v>
          </cell>
          <cell r="D85">
            <v>3100</v>
          </cell>
        </row>
        <row r="86">
          <cell r="A86" t="str">
            <v>ACER14</v>
          </cell>
          <cell r="B86" t="str">
            <v>Acero 1/4"</v>
          </cell>
          <cell r="C86" t="str">
            <v>KG</v>
          </cell>
          <cell r="D86">
            <v>3100</v>
          </cell>
        </row>
        <row r="87">
          <cell r="A87" t="str">
            <v>ACER34</v>
          </cell>
          <cell r="B87" t="str">
            <v>Acero 3/4"</v>
          </cell>
          <cell r="C87" t="str">
            <v>KG</v>
          </cell>
          <cell r="D87">
            <v>3100</v>
          </cell>
        </row>
        <row r="88">
          <cell r="A88" t="str">
            <v>ACER38</v>
          </cell>
          <cell r="B88" t="str">
            <v>Acero 3/8"</v>
          </cell>
          <cell r="C88" t="str">
            <v>KG</v>
          </cell>
          <cell r="D88">
            <v>3100</v>
          </cell>
        </row>
        <row r="89">
          <cell r="A89" t="str">
            <v>ACER58</v>
          </cell>
          <cell r="B89" t="str">
            <v>Acero 5/8"</v>
          </cell>
          <cell r="C89" t="str">
            <v>KG</v>
          </cell>
          <cell r="D89">
            <v>3100</v>
          </cell>
        </row>
        <row r="90">
          <cell r="A90" t="str">
            <v>ACER78</v>
          </cell>
          <cell r="B90" t="str">
            <v>Acero 7/8"</v>
          </cell>
          <cell r="C90" t="str">
            <v>KG</v>
          </cell>
          <cell r="D90">
            <v>3100</v>
          </cell>
        </row>
        <row r="91">
          <cell r="A91" t="str">
            <v>ACERA37</v>
          </cell>
          <cell r="B91" t="str">
            <v>Acero A-36 para estructura metálica</v>
          </cell>
          <cell r="C91" t="str">
            <v>KG</v>
          </cell>
          <cell r="D91">
            <v>4100</v>
          </cell>
        </row>
        <row r="92">
          <cell r="A92" t="str">
            <v>ACER60</v>
          </cell>
          <cell r="B92" t="str">
            <v>Acero de refuerzo 60000 psi</v>
          </cell>
          <cell r="C92" t="str">
            <v>KG</v>
          </cell>
          <cell r="D92">
            <v>3100</v>
          </cell>
        </row>
        <row r="93">
          <cell r="A93" t="str">
            <v>ADOQ-6</v>
          </cell>
          <cell r="B93" t="str">
            <v>Adoquín A25 color=gris  - h=6 cm Certificado</v>
          </cell>
          <cell r="C93" t="str">
            <v>M2</v>
          </cell>
          <cell r="D93">
            <v>46400</v>
          </cell>
        </row>
        <row r="94">
          <cell r="A94" t="str">
            <v>ADOQ-8</v>
          </cell>
          <cell r="B94" t="str">
            <v>Adoquín A25 color=gris h=8 cm Certificado</v>
          </cell>
          <cell r="C94" t="str">
            <v>M2</v>
          </cell>
          <cell r="D94">
            <v>56700</v>
          </cell>
        </row>
        <row r="95">
          <cell r="A95" t="str">
            <v>ADOQ-10</v>
          </cell>
          <cell r="B95" t="str">
            <v>Adoquín cruz color=gris  h=10 cm Certificado</v>
          </cell>
          <cell r="C95" t="str">
            <v>M2</v>
          </cell>
          <cell r="D95">
            <v>53600</v>
          </cell>
        </row>
        <row r="96">
          <cell r="A96" t="str">
            <v>AGUA</v>
          </cell>
          <cell r="B96" t="str">
            <v>Agua</v>
          </cell>
          <cell r="C96" t="str">
            <v>LT</v>
          </cell>
          <cell r="D96">
            <v>200</v>
          </cell>
        </row>
        <row r="97">
          <cell r="A97" t="str">
            <v>ALAM8ALU</v>
          </cell>
          <cell r="B97" t="str">
            <v>Alambre de aluminio aislado No. 8</v>
          </cell>
          <cell r="C97" t="str">
            <v>ML</v>
          </cell>
          <cell r="D97">
            <v>900</v>
          </cell>
        </row>
        <row r="98">
          <cell r="A98" t="str">
            <v>ALAMAM</v>
          </cell>
          <cell r="B98" t="str">
            <v>Alambre de amarre</v>
          </cell>
          <cell r="C98" t="str">
            <v>KG</v>
          </cell>
          <cell r="D98">
            <v>4700</v>
          </cell>
        </row>
        <row r="99">
          <cell r="A99" t="str">
            <v>ALAC8</v>
          </cell>
          <cell r="B99" t="str">
            <v>Alambre de cobre No 8</v>
          </cell>
          <cell r="C99" t="str">
            <v>ML</v>
          </cell>
          <cell r="D99">
            <v>3400</v>
          </cell>
        </row>
        <row r="100">
          <cell r="A100" t="str">
            <v>ALAMB8COB</v>
          </cell>
          <cell r="B100" t="str">
            <v>Alambre de cobre THHN No 8</v>
          </cell>
          <cell r="C100" t="str">
            <v>ML</v>
          </cell>
          <cell r="D100">
            <v>6800</v>
          </cell>
        </row>
        <row r="101">
          <cell r="A101" t="str">
            <v>ALAMB10COB</v>
          </cell>
          <cell r="B101" t="str">
            <v>Alambre de cobre THHN No 10</v>
          </cell>
          <cell r="C101" t="str">
            <v>ML</v>
          </cell>
          <cell r="D101">
            <v>2600</v>
          </cell>
        </row>
        <row r="102">
          <cell r="A102" t="str">
            <v>ALAM12COBR</v>
          </cell>
          <cell r="B102" t="str">
            <v>Alambre de cobre THHN No. 12</v>
          </cell>
          <cell r="C102" t="str">
            <v>ML</v>
          </cell>
          <cell r="D102">
            <v>2000</v>
          </cell>
        </row>
        <row r="103">
          <cell r="A103" t="str">
            <v>ALAPUA</v>
          </cell>
          <cell r="B103" t="str">
            <v>Alambre de pua cal 12</v>
          </cell>
          <cell r="C103" t="str">
            <v>ML</v>
          </cell>
          <cell r="D103">
            <v>600</v>
          </cell>
        </row>
        <row r="104">
          <cell r="A104" t="str">
            <v>ALAGAL</v>
          </cell>
          <cell r="B104" t="str">
            <v>Alambre galvanizado cal 13</v>
          </cell>
          <cell r="C104" t="str">
            <v>KG</v>
          </cell>
          <cell r="D104">
            <v>4800</v>
          </cell>
        </row>
        <row r="105">
          <cell r="A105" t="str">
            <v>ALAM14GAL</v>
          </cell>
          <cell r="B105" t="str">
            <v>Alambre galvanizado cal 14</v>
          </cell>
          <cell r="C105" t="str">
            <v>KG</v>
          </cell>
          <cell r="D105">
            <v>7200</v>
          </cell>
        </row>
        <row r="106">
          <cell r="A106" t="str">
            <v>ALAM12GA</v>
          </cell>
          <cell r="B106" t="str">
            <v>Alambre galvanizadocal cal 12</v>
          </cell>
          <cell r="C106" t="str">
            <v>KG</v>
          </cell>
          <cell r="D106">
            <v>5200</v>
          </cell>
        </row>
        <row r="107">
          <cell r="A107" t="str">
            <v>ALFALIST</v>
          </cell>
          <cell r="B107" t="str">
            <v>Alfalisto plus</v>
          </cell>
          <cell r="C107" t="str">
            <v>KG</v>
          </cell>
          <cell r="D107">
            <v>2200</v>
          </cell>
        </row>
        <row r="108">
          <cell r="A108" t="str">
            <v>AMARRAS</v>
          </cell>
          <cell r="B108" t="str">
            <v>Amarras</v>
          </cell>
          <cell r="C108" t="str">
            <v>UN</v>
          </cell>
          <cell r="D108">
            <v>200</v>
          </cell>
        </row>
        <row r="109">
          <cell r="A109" t="str">
            <v>AMARRAM</v>
          </cell>
          <cell r="B109" t="str">
            <v>Amarras metálica</v>
          </cell>
          <cell r="C109" t="str">
            <v>UN</v>
          </cell>
          <cell r="D109">
            <v>1100</v>
          </cell>
        </row>
        <row r="110">
          <cell r="A110" t="str">
            <v>AMARRAS</v>
          </cell>
          <cell r="B110" t="str">
            <v>Amarras plastica</v>
          </cell>
          <cell r="C110" t="str">
            <v>UN</v>
          </cell>
          <cell r="D110">
            <v>200</v>
          </cell>
        </row>
        <row r="111">
          <cell r="A111" t="str">
            <v>ANCLAMET</v>
          </cell>
          <cell r="B111" t="str">
            <v>Anclaje metálico tipo espigo roscado d=3/4"</v>
          </cell>
          <cell r="C111" t="str">
            <v>UN</v>
          </cell>
          <cell r="D111">
            <v>5400</v>
          </cell>
        </row>
        <row r="112">
          <cell r="A112" t="str">
            <v>ANG25X25</v>
          </cell>
          <cell r="B112" t="str">
            <v>Angulo 25*25*0,4 mm cal 26 de 6.00m</v>
          </cell>
          <cell r="C112" t="str">
            <v>UN</v>
          </cell>
          <cell r="D112">
            <v>20400</v>
          </cell>
        </row>
        <row r="113">
          <cell r="A113" t="str">
            <v>ANG 1 1/2-3/16</v>
          </cell>
          <cell r="B113" t="str">
            <v>Ángulo de 1 1/2 x 3/16 pul.</v>
          </cell>
          <cell r="C113" t="str">
            <v>ML</v>
          </cell>
          <cell r="D113">
            <v>9100</v>
          </cell>
        </row>
        <row r="114">
          <cell r="A114" t="str">
            <v>ANG 2 1/2-3/16</v>
          </cell>
          <cell r="B114" t="str">
            <v>Ángulo de 2 1/2 x 3/16 pul.</v>
          </cell>
          <cell r="C114" t="str">
            <v>ML</v>
          </cell>
          <cell r="D114">
            <v>15100</v>
          </cell>
        </row>
        <row r="115">
          <cell r="A115" t="str">
            <v>ANG 1 - 1/8</v>
          </cell>
          <cell r="B115" t="str">
            <v>Ángulo de 1 x 1/8"</v>
          </cell>
          <cell r="C115" t="str">
            <v>ML</v>
          </cell>
          <cell r="D115">
            <v>3800</v>
          </cell>
        </row>
        <row r="116">
          <cell r="A116" t="str">
            <v>ANG2-1/8</v>
          </cell>
          <cell r="B116" t="str">
            <v>Ángulo de 2 x 1/8"</v>
          </cell>
          <cell r="C116" t="str">
            <v>ML</v>
          </cell>
          <cell r="D116">
            <v>7900</v>
          </cell>
        </row>
        <row r="117">
          <cell r="A117" t="str">
            <v>ANTEPECHO</v>
          </cell>
          <cell r="B117" t="str">
            <v>Antepecho</v>
          </cell>
          <cell r="C117" t="str">
            <v>M2</v>
          </cell>
          <cell r="D117">
            <v>61800</v>
          </cell>
        </row>
        <row r="118">
          <cell r="A118" t="str">
            <v>ANTISO</v>
          </cell>
          <cell r="B118" t="str">
            <v>Antisol blanco</v>
          </cell>
          <cell r="C118" t="str">
            <v>KG</v>
          </cell>
          <cell r="D118">
            <v>5600</v>
          </cell>
        </row>
        <row r="119">
          <cell r="A119" t="str">
            <v>ARANDELA</v>
          </cell>
          <cell r="B119" t="str">
            <v>Arandela</v>
          </cell>
          <cell r="C119" t="str">
            <v>UN</v>
          </cell>
          <cell r="D119">
            <v>400</v>
          </cell>
        </row>
        <row r="120">
          <cell r="A120" t="str">
            <v>AREBLA</v>
          </cell>
          <cell r="B120" t="str">
            <v>Arena blanca</v>
          </cell>
          <cell r="C120" t="str">
            <v>M3</v>
          </cell>
          <cell r="D120">
            <v>44300</v>
          </cell>
        </row>
        <row r="121">
          <cell r="A121" t="str">
            <v>ARENEG</v>
          </cell>
          <cell r="B121" t="str">
            <v>Arena de peña negra</v>
          </cell>
          <cell r="C121" t="str">
            <v>M3</v>
          </cell>
          <cell r="D121">
            <v>49100</v>
          </cell>
        </row>
        <row r="122">
          <cell r="A122" t="str">
            <v>AROTAP</v>
          </cell>
          <cell r="B122" t="str">
            <v>Aro y contraAro tapa alcantarillado</v>
          </cell>
          <cell r="C122" t="str">
            <v>UN</v>
          </cell>
          <cell r="D122">
            <v>155400</v>
          </cell>
        </row>
        <row r="123">
          <cell r="A123" t="str">
            <v>ASLIG</v>
          </cell>
          <cell r="B123" t="str">
            <v>Asfalto liquido ligante MC-70</v>
          </cell>
          <cell r="C123" t="str">
            <v>KG</v>
          </cell>
          <cell r="D123">
            <v>3800</v>
          </cell>
        </row>
        <row r="124">
          <cell r="A124" t="str">
            <v>AZULEJO</v>
          </cell>
          <cell r="B124" t="str">
            <v>Azulejo 20x20</v>
          </cell>
          <cell r="C124" t="str">
            <v>M2</v>
          </cell>
          <cell r="D124">
            <v>16500</v>
          </cell>
        </row>
        <row r="125">
          <cell r="A125" t="str">
            <v>BAJANCAM</v>
          </cell>
          <cell r="B125" t="str">
            <v>Bajante para canal amazonas x3 m</v>
          </cell>
          <cell r="C125" t="str">
            <v>UN</v>
          </cell>
          <cell r="D125">
            <v>47500</v>
          </cell>
        </row>
        <row r="126">
          <cell r="A126" t="str">
            <v>BARRIC045</v>
          </cell>
          <cell r="B126" t="str">
            <v>Barricada plástica H=0,45m Largo= 1,5m con logos</v>
          </cell>
          <cell r="C126" t="str">
            <v>UN</v>
          </cell>
          <cell r="D126">
            <v>270300</v>
          </cell>
        </row>
        <row r="127">
          <cell r="A127" t="str">
            <v>BARRIC05</v>
          </cell>
          <cell r="B127" t="str">
            <v>Barricada plástica H=0,5m Largo= 2m con logos</v>
          </cell>
          <cell r="C127" t="str">
            <v>UN</v>
          </cell>
          <cell r="D127">
            <v>393600</v>
          </cell>
        </row>
        <row r="128">
          <cell r="A128" t="str">
            <v>BARRIC</v>
          </cell>
          <cell r="B128" t="str">
            <v>Barricada plástica H=1m Ancho=0.5m con logos</v>
          </cell>
          <cell r="C128" t="str">
            <v>UN</v>
          </cell>
          <cell r="D128">
            <v>381100</v>
          </cell>
        </row>
        <row r="129">
          <cell r="A129" t="str">
            <v>BASGRA</v>
          </cell>
          <cell r="B129" t="str">
            <v>Base granular C.B.R. &gt;=80</v>
          </cell>
          <cell r="C129" t="str">
            <v>M3</v>
          </cell>
          <cell r="D129">
            <v>46400</v>
          </cell>
        </row>
        <row r="130">
          <cell r="A130" t="str">
            <v>BISAGRA8X4</v>
          </cell>
          <cell r="B130" t="str">
            <v>Bisagra metálica 8*4</v>
          </cell>
          <cell r="C130" t="str">
            <v>UN</v>
          </cell>
          <cell r="D130">
            <v>4100</v>
          </cell>
        </row>
        <row r="131">
          <cell r="A131" t="str">
            <v>BOMBILLO</v>
          </cell>
          <cell r="B131" t="str">
            <v>Bombillo 100 W</v>
          </cell>
          <cell r="C131" t="str">
            <v>UN</v>
          </cell>
          <cell r="D131">
            <v>4300</v>
          </cell>
        </row>
        <row r="132">
          <cell r="A132" t="str">
            <v>BORDILLO</v>
          </cell>
          <cell r="B132" t="str">
            <v>Bordillo prefabricado L=0.8,h=0.45,b=0.2</v>
          </cell>
          <cell r="C132" t="str">
            <v>UN</v>
          </cell>
          <cell r="D132">
            <v>28700</v>
          </cell>
        </row>
        <row r="133">
          <cell r="A133" t="str">
            <v>BREAKER</v>
          </cell>
          <cell r="B133" t="str">
            <v>Brake eléctrico 20 amperios</v>
          </cell>
          <cell r="C133" t="str">
            <v>UN</v>
          </cell>
          <cell r="D133">
            <v>12900</v>
          </cell>
        </row>
        <row r="134">
          <cell r="A134" t="str">
            <v>CABALLETE</v>
          </cell>
          <cell r="B134" t="str">
            <v>Caballete en asbesto cemento</v>
          </cell>
          <cell r="C134" t="str">
            <v>UN</v>
          </cell>
          <cell r="D134">
            <v>32400</v>
          </cell>
        </row>
        <row r="135">
          <cell r="A135" t="str">
            <v>CAJAOCTO</v>
          </cell>
          <cell r="B135" t="str">
            <v>Cajilla octogonal galvanizada</v>
          </cell>
          <cell r="C135" t="str">
            <v>UN</v>
          </cell>
          <cell r="D135">
            <v>2000</v>
          </cell>
        </row>
        <row r="136">
          <cell r="A136" t="str">
            <v>CAJARECTAN</v>
          </cell>
          <cell r="B136" t="str">
            <v>Cajilla rectangular galvanizada</v>
          </cell>
          <cell r="C136" t="str">
            <v>UN</v>
          </cell>
          <cell r="D136">
            <v>2000</v>
          </cell>
        </row>
        <row r="137">
          <cell r="A137" t="str">
            <v>CANALAMA</v>
          </cell>
          <cell r="B137" t="str">
            <v>Canal tipo amazonas</v>
          </cell>
          <cell r="C137" t="str">
            <v>ML</v>
          </cell>
          <cell r="D137">
            <v>30400</v>
          </cell>
        </row>
        <row r="138">
          <cell r="A138" t="str">
            <v>CANAS</v>
          </cell>
          <cell r="B138" t="str">
            <v>Canastilla soporte refuerzo pavimento</v>
          </cell>
          <cell r="C138" t="str">
            <v>ML</v>
          </cell>
          <cell r="D138">
            <v>5900</v>
          </cell>
        </row>
        <row r="139">
          <cell r="A139" t="str">
            <v>CANCHA</v>
          </cell>
          <cell r="B139" t="str">
            <v>Cancha multifuncional, tablero en lámina, malla eslabonada cal 10.5 y tubos voleibol</v>
          </cell>
          <cell r="C139" t="str">
            <v>UN</v>
          </cell>
          <cell r="D139">
            <v>3656500</v>
          </cell>
        </row>
        <row r="140">
          <cell r="A140" t="str">
            <v>CANCHA4</v>
          </cell>
          <cell r="B140" t="str">
            <v xml:space="preserve">Cancha multifuncional, tablero en vidrio templado, malla eslabonada cal 10.5 y tubos voleibol </v>
          </cell>
          <cell r="C140" t="str">
            <v>UN</v>
          </cell>
          <cell r="D140">
            <v>4686500</v>
          </cell>
        </row>
        <row r="141">
          <cell r="A141" t="str">
            <v>CARGAVE</v>
          </cell>
          <cell r="B141" t="str">
            <v>Carga verde C22 Ramset</v>
          </cell>
          <cell r="C141" t="str">
            <v>UN</v>
          </cell>
          <cell r="D141">
            <v>400</v>
          </cell>
        </row>
        <row r="142">
          <cell r="A142" t="str">
            <v>CEMENT</v>
          </cell>
          <cell r="B142" t="str">
            <v>Cemento gris portland</v>
          </cell>
          <cell r="C142" t="str">
            <v>KG</v>
          </cell>
          <cell r="D142">
            <v>700</v>
          </cell>
        </row>
        <row r="143">
          <cell r="A143" t="str">
            <v>CERAMIC</v>
          </cell>
          <cell r="B143" t="str">
            <v>Cerámica de 30x30 trafico 4 antideslizante</v>
          </cell>
          <cell r="C143" t="str">
            <v>M2</v>
          </cell>
          <cell r="D143">
            <v>34400</v>
          </cell>
        </row>
        <row r="144">
          <cell r="A144" t="str">
            <v>CERRADURA</v>
          </cell>
          <cell r="B144" t="str">
            <v>Cerradura shlage a 87 p</v>
          </cell>
          <cell r="C144" t="str">
            <v>UN</v>
          </cell>
          <cell r="D144">
            <v>51000</v>
          </cell>
        </row>
        <row r="145">
          <cell r="A145" t="str">
            <v>CESPED</v>
          </cell>
          <cell r="B145" t="str">
            <v>Cespedon</v>
          </cell>
          <cell r="C145" t="str">
            <v>M2</v>
          </cell>
          <cell r="D145">
            <v>5400</v>
          </cell>
        </row>
        <row r="146">
          <cell r="A146" t="str">
            <v>CHAZO 3/8X2</v>
          </cell>
          <cell r="B146" t="str">
            <v>Chazo 3/8" X 2"</v>
          </cell>
          <cell r="C146" t="str">
            <v>UN</v>
          </cell>
          <cell r="D146">
            <v>600</v>
          </cell>
        </row>
        <row r="147">
          <cell r="A147" t="str">
            <v>ENMASC</v>
          </cell>
          <cell r="B147" t="str">
            <v>Cinta de enmascarar L=25m</v>
          </cell>
          <cell r="C147" t="str">
            <v>UN</v>
          </cell>
          <cell r="D147">
            <v>3000</v>
          </cell>
        </row>
        <row r="148">
          <cell r="A148" t="str">
            <v>CINYESO</v>
          </cell>
          <cell r="B148" t="str">
            <v>Cinta malla para juntas 5 cm*75 m para placas yeso sist drywall</v>
          </cell>
          <cell r="C148" t="str">
            <v>ML</v>
          </cell>
          <cell r="D148">
            <v>200</v>
          </cell>
        </row>
        <row r="149">
          <cell r="A149" t="str">
            <v>CINTAMALL</v>
          </cell>
          <cell r="B149" t="str">
            <v>Cinta malla sellapanel 45m x 5cm</v>
          </cell>
          <cell r="C149" t="str">
            <v>ML</v>
          </cell>
          <cell r="D149">
            <v>200</v>
          </cell>
        </row>
        <row r="150">
          <cell r="A150" t="str">
            <v>CINPOLI</v>
          </cell>
          <cell r="B150" t="str">
            <v>Cinta microperforada para policarbonato</v>
          </cell>
          <cell r="C150" t="str">
            <v xml:space="preserve">ML </v>
          </cell>
          <cell r="D150">
            <v>3500</v>
          </cell>
        </row>
        <row r="151">
          <cell r="A151" t="str">
            <v>CINREF</v>
          </cell>
          <cell r="B151" t="str">
            <v>Cinta señalización peligro L=100m</v>
          </cell>
          <cell r="C151" t="str">
            <v>UN</v>
          </cell>
          <cell r="D151">
            <v>9600</v>
          </cell>
        </row>
        <row r="152">
          <cell r="A152" t="str">
            <v>CLAVOS</v>
          </cell>
          <cell r="B152" t="str">
            <v>Clavos</v>
          </cell>
          <cell r="C152" t="str">
            <v>LB</v>
          </cell>
          <cell r="D152">
            <v>2000</v>
          </cell>
        </row>
        <row r="153">
          <cell r="A153" t="str">
            <v>CLAVOACER</v>
          </cell>
          <cell r="B153" t="str">
            <v>Clavo de acero estriado 1"</v>
          </cell>
          <cell r="C153" t="str">
            <v>LB</v>
          </cell>
          <cell r="D153">
            <v>4100</v>
          </cell>
        </row>
        <row r="154">
          <cell r="A154" t="str">
            <v>CLAVOFI</v>
          </cell>
          <cell r="B154" t="str">
            <v>Clavo fijador de 1"</v>
          </cell>
          <cell r="C154" t="str">
            <v>UN</v>
          </cell>
          <cell r="D154">
            <v>200</v>
          </cell>
        </row>
        <row r="155">
          <cell r="A155" t="str">
            <v>COLLARIN</v>
          </cell>
          <cell r="B155" t="str">
            <v>Collarin 1/2" x 3" PVC</v>
          </cell>
          <cell r="C155" t="str">
            <v>UN</v>
          </cell>
          <cell r="D155">
            <v>13200</v>
          </cell>
        </row>
        <row r="156">
          <cell r="A156" t="str">
            <v>COLMOSO</v>
          </cell>
          <cell r="B156" t="str">
            <v>Colmasolvente Epóxico</v>
          </cell>
          <cell r="C156" t="str">
            <v>KG</v>
          </cell>
          <cell r="D156">
            <v>14400</v>
          </cell>
        </row>
        <row r="157">
          <cell r="A157" t="str">
            <v>COLOM</v>
          </cell>
          <cell r="B157" t="str">
            <v>Colombina plástica reflectiva H=1.1m</v>
          </cell>
          <cell r="C157" t="str">
            <v>UN</v>
          </cell>
          <cell r="D157">
            <v>42900</v>
          </cell>
        </row>
        <row r="158">
          <cell r="A158" t="str">
            <v>CTOASF</v>
          </cell>
          <cell r="B158" t="str">
            <v>Concreto asfáltico MDC 19</v>
          </cell>
          <cell r="C158" t="str">
            <v>M3</v>
          </cell>
          <cell r="D158">
            <v>418200</v>
          </cell>
        </row>
        <row r="159">
          <cell r="A159" t="str">
            <v>CONECPOLIC</v>
          </cell>
          <cell r="B159" t="str">
            <v>Conectores policarbonato</v>
          </cell>
          <cell r="C159" t="str">
            <v>ML</v>
          </cell>
          <cell r="D159">
            <v>10300</v>
          </cell>
        </row>
        <row r="160">
          <cell r="A160" t="str">
            <v>CONOR</v>
          </cell>
          <cell r="B160" t="str">
            <v>Cono reflectivo H=0.7m</v>
          </cell>
          <cell r="C160" t="str">
            <v>UN</v>
          </cell>
          <cell r="D160">
            <v>77300</v>
          </cell>
        </row>
        <row r="161">
          <cell r="A161" t="str">
            <v>CONTMO</v>
          </cell>
          <cell r="B161" t="str">
            <v>Contador monofásico bilifilar eléctrico</v>
          </cell>
          <cell r="C161" t="str">
            <v>UN</v>
          </cell>
          <cell r="D161">
            <v>84500</v>
          </cell>
        </row>
        <row r="162">
          <cell r="A162" t="str">
            <v>CORREA</v>
          </cell>
          <cell r="B162" t="str">
            <v>Correa metalica tipo triangular</v>
          </cell>
          <cell r="C162" t="str">
            <v>ML</v>
          </cell>
          <cell r="D162">
            <v>43300</v>
          </cell>
        </row>
        <row r="163">
          <cell r="A163" t="str">
            <v>DUCHAELEC</v>
          </cell>
          <cell r="B163" t="str">
            <v>Ducha eléctrica economica</v>
          </cell>
          <cell r="C163" t="str">
            <v>UN</v>
          </cell>
          <cell r="D163">
            <v>54100</v>
          </cell>
        </row>
        <row r="164">
          <cell r="A164" t="str">
            <v>ESTACA</v>
          </cell>
          <cell r="B164" t="str">
            <v>Estacas 40cm</v>
          </cell>
          <cell r="C164" t="str">
            <v>UN</v>
          </cell>
          <cell r="D164">
            <v>800</v>
          </cell>
        </row>
        <row r="165">
          <cell r="A165" t="str">
            <v>ESTEX</v>
          </cell>
          <cell r="B165" t="str">
            <v>Estuco exterior</v>
          </cell>
          <cell r="C165" t="str">
            <v>GAL</v>
          </cell>
          <cell r="D165">
            <v>12000</v>
          </cell>
        </row>
        <row r="166">
          <cell r="A166" t="str">
            <v>ESTINT</v>
          </cell>
          <cell r="B166" t="str">
            <v>Estuco interior</v>
          </cell>
          <cell r="C166" t="str">
            <v>GAL</v>
          </cell>
          <cell r="D166">
            <v>12600</v>
          </cell>
        </row>
        <row r="167">
          <cell r="A167" t="str">
            <v>GANTAC6</v>
          </cell>
          <cell r="B167" t="str">
            <v>Ganchos teja AC</v>
          </cell>
          <cell r="C167" t="str">
            <v>UN</v>
          </cell>
          <cell r="D167">
            <v>500</v>
          </cell>
        </row>
        <row r="168">
          <cell r="A168" t="str">
            <v>GASOLINA</v>
          </cell>
          <cell r="B168" t="str">
            <v>Gasolina</v>
          </cell>
          <cell r="C168" t="str">
            <v>GAL</v>
          </cell>
          <cell r="D168">
            <v>7200</v>
          </cell>
        </row>
        <row r="169">
          <cell r="A169" t="str">
            <v>GEODRE100</v>
          </cell>
          <cell r="B169" t="str">
            <v>Geodren vial tubo 100 mm h=1.0m</v>
          </cell>
          <cell r="C169" t="str">
            <v>ML</v>
          </cell>
          <cell r="D169">
            <v>40700</v>
          </cell>
        </row>
        <row r="170">
          <cell r="A170" t="str">
            <v>GEODREN65</v>
          </cell>
          <cell r="B170" t="str">
            <v>Geodren circular de 65 mm h=1.0m</v>
          </cell>
          <cell r="C170" t="str">
            <v>ML</v>
          </cell>
          <cell r="D170">
            <v>39100</v>
          </cell>
        </row>
        <row r="171">
          <cell r="A171" t="str">
            <v>GEODRE</v>
          </cell>
          <cell r="B171" t="str">
            <v>Geodren planar tubo 100mm h=1.0m</v>
          </cell>
          <cell r="C171" t="str">
            <v>ML</v>
          </cell>
          <cell r="D171">
            <v>30100</v>
          </cell>
        </row>
        <row r="172">
          <cell r="A172" t="str">
            <v>GEOMAL</v>
          </cell>
          <cell r="B172" t="str">
            <v>Geomalla LBO-202 400gr/m2 (ahora biaxial 20-20)</v>
          </cell>
          <cell r="C172" t="str">
            <v>M2</v>
          </cell>
          <cell r="D172">
            <v>5700</v>
          </cell>
        </row>
        <row r="173">
          <cell r="A173" t="str">
            <v>GEONOT</v>
          </cell>
          <cell r="B173" t="str">
            <v>Geotextil NT 1600 95 lb resistencia</v>
          </cell>
          <cell r="C173" t="str">
            <v>M2</v>
          </cell>
          <cell r="D173">
            <v>2500</v>
          </cell>
        </row>
        <row r="174">
          <cell r="A174" t="str">
            <v>GEONOT25</v>
          </cell>
          <cell r="B174" t="str">
            <v>Geotextil NT 2500</v>
          </cell>
          <cell r="C174" t="str">
            <v>M2</v>
          </cell>
          <cell r="D174">
            <v>3700</v>
          </cell>
        </row>
        <row r="175">
          <cell r="A175" t="str">
            <v>REPAV450</v>
          </cell>
          <cell r="B175" t="str">
            <v>Geotextil repav 450</v>
          </cell>
          <cell r="C175" t="str">
            <v>M2</v>
          </cell>
          <cell r="D175">
            <v>5200</v>
          </cell>
        </row>
        <row r="176">
          <cell r="A176" t="str">
            <v>GEOTEJ</v>
          </cell>
          <cell r="B176" t="str">
            <v>Geotextil T2400 330 lb resistencia</v>
          </cell>
          <cell r="C176" t="str">
            <v>M2</v>
          </cell>
          <cell r="D176">
            <v>4900</v>
          </cell>
        </row>
        <row r="177">
          <cell r="A177" t="str">
            <v>GRANITO</v>
          </cell>
          <cell r="B177" t="str">
            <v>Granito lavado</v>
          </cell>
          <cell r="C177" t="str">
            <v>KG</v>
          </cell>
          <cell r="D177">
            <v>600</v>
          </cell>
        </row>
        <row r="178">
          <cell r="A178" t="str">
            <v>GRANPU</v>
          </cell>
          <cell r="B178" t="str">
            <v>Granito pulido</v>
          </cell>
          <cell r="C178" t="str">
            <v>KG</v>
          </cell>
          <cell r="D178">
            <v>600</v>
          </cell>
        </row>
        <row r="179">
          <cell r="A179" t="str">
            <v>GRACO</v>
          </cell>
          <cell r="B179" t="str">
            <v>Grapa de varilla coperwell cobre</v>
          </cell>
          <cell r="C179" t="str">
            <v>UN</v>
          </cell>
          <cell r="D179">
            <v>5400</v>
          </cell>
        </row>
        <row r="180">
          <cell r="A180" t="str">
            <v>GRAPAS</v>
          </cell>
          <cell r="B180" t="str">
            <v>Grapas</v>
          </cell>
          <cell r="C180" t="str">
            <v>LB</v>
          </cell>
          <cell r="D180">
            <v>2500</v>
          </cell>
        </row>
        <row r="181">
          <cell r="A181" t="str">
            <v>GRAV3/4</v>
          </cell>
          <cell r="B181" t="str">
            <v>Gravilla 3/4"</v>
          </cell>
          <cell r="C181" t="str">
            <v>M3</v>
          </cell>
          <cell r="D181">
            <v>55700</v>
          </cell>
        </row>
        <row r="182">
          <cell r="A182" t="str">
            <v>GRIFERIA</v>
          </cell>
          <cell r="B182" t="str">
            <v>Griferia + acople</v>
          </cell>
          <cell r="C182" t="str">
            <v>UN</v>
          </cell>
          <cell r="D182">
            <v>35400</v>
          </cell>
        </row>
        <row r="183">
          <cell r="A183" t="str">
            <v>GUADUA</v>
          </cell>
          <cell r="B183" t="str">
            <v>Guadua</v>
          </cell>
          <cell r="C183" t="str">
            <v>UN</v>
          </cell>
          <cell r="D183">
            <v>9200</v>
          </cell>
        </row>
        <row r="184">
          <cell r="A184" t="str">
            <v>GUARDAE</v>
          </cell>
          <cell r="B184" t="str">
            <v>Guardaescoba de 7,5 cm</v>
          </cell>
          <cell r="C184" t="str">
            <v>ML</v>
          </cell>
          <cell r="D184">
            <v>6600</v>
          </cell>
        </row>
        <row r="185">
          <cell r="A185" t="str">
            <v>HILO</v>
          </cell>
          <cell r="B185" t="str">
            <v>Hilo coser grueso</v>
          </cell>
          <cell r="C185" t="str">
            <v>ML</v>
          </cell>
          <cell r="D185">
            <v>400</v>
          </cell>
        </row>
        <row r="186">
          <cell r="A186" t="str">
            <v>INTERDOBLE</v>
          </cell>
          <cell r="B186" t="str">
            <v>Interruptor doble</v>
          </cell>
          <cell r="C186" t="str">
            <v>UN</v>
          </cell>
          <cell r="D186">
            <v>6200</v>
          </cell>
        </row>
        <row r="187">
          <cell r="A187" t="str">
            <v>INTERRUPTO</v>
          </cell>
          <cell r="B187" t="str">
            <v>Interruptor sencillo</v>
          </cell>
          <cell r="C187" t="str">
            <v>UN</v>
          </cell>
          <cell r="D187">
            <v>4700</v>
          </cell>
        </row>
        <row r="188">
          <cell r="A188" t="str">
            <v>JUEGOSIN</v>
          </cell>
          <cell r="B188" t="str">
            <v>Juegos infantiles incluye resbaladero, gatos arriba y culumpio</v>
          </cell>
          <cell r="C188" t="str">
            <v>UN</v>
          </cell>
          <cell r="D188">
            <v>6695000</v>
          </cell>
        </row>
        <row r="189">
          <cell r="A189" t="str">
            <v>INCRU</v>
          </cell>
          <cell r="B189" t="str">
            <v>Juego de incrustaciones para baño</v>
          </cell>
          <cell r="C189" t="str">
            <v>UN</v>
          </cell>
          <cell r="D189">
            <v>20600</v>
          </cell>
        </row>
        <row r="190">
          <cell r="A190" t="str">
            <v>LADVIST</v>
          </cell>
          <cell r="B190" t="str">
            <v>Ladrillo a la vista</v>
          </cell>
          <cell r="C190" t="str">
            <v>UN</v>
          </cell>
          <cell r="D190">
            <v>800</v>
          </cell>
        </row>
        <row r="191">
          <cell r="A191" t="str">
            <v>LADCOM</v>
          </cell>
          <cell r="B191" t="str">
            <v>Ladrillo común 6 x 12 x 25</v>
          </cell>
          <cell r="C191" t="str">
            <v>UN</v>
          </cell>
          <cell r="D191">
            <v>600</v>
          </cell>
        </row>
        <row r="192">
          <cell r="A192" t="str">
            <v>LADRIC</v>
          </cell>
          <cell r="B192" t="str">
            <v>Ladrillo cuadrilongo</v>
          </cell>
          <cell r="C192" t="str">
            <v>UN</v>
          </cell>
          <cell r="D192">
            <v>700</v>
          </cell>
        </row>
        <row r="193">
          <cell r="A193" t="str">
            <v>LADRIF</v>
          </cell>
          <cell r="B193" t="str">
            <v>Ladrillo farol</v>
          </cell>
          <cell r="C193" t="str">
            <v>UN</v>
          </cell>
          <cell r="D193">
            <v>1300</v>
          </cell>
        </row>
        <row r="194">
          <cell r="A194" t="str">
            <v>LAMALF</v>
          </cell>
          <cell r="B194" t="str">
            <v>Lámina alfajor 2.5mm</v>
          </cell>
          <cell r="C194" t="str">
            <v>M2</v>
          </cell>
          <cell r="D194">
            <v>87600</v>
          </cell>
        </row>
        <row r="195">
          <cell r="A195" t="str">
            <v>LAM10MM</v>
          </cell>
          <cell r="B195" t="str">
            <v>Lámina calibre 10 mm</v>
          </cell>
          <cell r="C195" t="str">
            <v>M2</v>
          </cell>
          <cell r="D195">
            <v>117500</v>
          </cell>
        </row>
        <row r="196">
          <cell r="A196" t="str">
            <v>LAM8MM</v>
          </cell>
          <cell r="B196" t="str">
            <v>Lámina calibre 8mm 240x6m</v>
          </cell>
          <cell r="C196" t="str">
            <v>M2</v>
          </cell>
          <cell r="D196">
            <v>42300</v>
          </cell>
        </row>
        <row r="197">
          <cell r="A197" t="str">
            <v>LAMYE</v>
          </cell>
          <cell r="B197" t="str">
            <v>Lámina en panel yeso 12,7 mm x 2,44 m x 1,22 m.</v>
          </cell>
          <cell r="C197" t="str">
            <v>UN</v>
          </cell>
          <cell r="D197">
            <v>23700</v>
          </cell>
        </row>
        <row r="198">
          <cell r="A198" t="str">
            <v>LAMFIBRO</v>
          </cell>
          <cell r="B198" t="str">
            <v>Lámina fibrocemento 8mm 2,44 m x 1,22 m</v>
          </cell>
          <cell r="C198" t="str">
            <v>UN</v>
          </cell>
          <cell r="D198">
            <v>43300</v>
          </cell>
        </row>
        <row r="199">
          <cell r="A199" t="str">
            <v>LAVAGRIF</v>
          </cell>
          <cell r="B199" t="str">
            <v>Lavamanos blanco con grifería, sifon acoples y sanitario (COMBO)</v>
          </cell>
          <cell r="C199" t="str">
            <v>UN</v>
          </cell>
          <cell r="D199">
            <v>257500</v>
          </cell>
        </row>
        <row r="200">
          <cell r="A200" t="str">
            <v>LAVAMANOS</v>
          </cell>
          <cell r="B200" t="str">
            <v>Lavamanos blanco tipo institucional con grifería, sifon y acoples</v>
          </cell>
          <cell r="C200" t="str">
            <v>UN</v>
          </cell>
          <cell r="D200">
            <v>92700</v>
          </cell>
        </row>
        <row r="201">
          <cell r="A201" t="str">
            <v>LAVAPLATOS</v>
          </cell>
          <cell r="B201" t="str">
            <v>Lavaplatos en acero inoxidable</v>
          </cell>
          <cell r="C201" t="str">
            <v>UN</v>
          </cell>
          <cell r="D201">
            <v>108200</v>
          </cell>
        </row>
        <row r="202">
          <cell r="A202" t="str">
            <v>LIJA400</v>
          </cell>
          <cell r="B202" t="str">
            <v>Lija 400 agua</v>
          </cell>
          <cell r="C202" t="str">
            <v>PLI</v>
          </cell>
          <cell r="D202">
            <v>1100</v>
          </cell>
        </row>
        <row r="203">
          <cell r="A203" t="str">
            <v>LIJA150</v>
          </cell>
          <cell r="B203" t="str">
            <v>Lija 150 de agua</v>
          </cell>
          <cell r="C203" t="str">
            <v>PLI</v>
          </cell>
          <cell r="D203">
            <v>1100</v>
          </cell>
        </row>
        <row r="204">
          <cell r="A204" t="str">
            <v>LIMPIA</v>
          </cell>
          <cell r="B204" t="str">
            <v>Limpiador tubería pvc 1/128</v>
          </cell>
          <cell r="C204" t="str">
            <v>UN</v>
          </cell>
          <cell r="D204">
            <v>2100</v>
          </cell>
        </row>
        <row r="205">
          <cell r="A205" t="str">
            <v>LISTON4X4</v>
          </cell>
          <cell r="B205" t="str">
            <v>Liston en madera de 4x4 cm</v>
          </cell>
          <cell r="C205" t="str">
            <v>UN</v>
          </cell>
          <cell r="D205">
            <v>4700</v>
          </cell>
        </row>
        <row r="206">
          <cell r="A206" t="str">
            <v>LISTON8X4</v>
          </cell>
          <cell r="B206" t="str">
            <v>Liston en madera de 8x4 cm</v>
          </cell>
          <cell r="C206" t="str">
            <v>UN</v>
          </cell>
          <cell r="D206">
            <v>8800</v>
          </cell>
        </row>
        <row r="207">
          <cell r="A207" t="str">
            <v>LISTON12*6</v>
          </cell>
          <cell r="B207" t="str">
            <v>Liston en madera fina curada de 12*6 cm</v>
          </cell>
          <cell r="C207" t="str">
            <v>ML</v>
          </cell>
          <cell r="D207">
            <v>14800</v>
          </cell>
        </row>
        <row r="208">
          <cell r="A208" t="str">
            <v>LLAVEPASO</v>
          </cell>
          <cell r="B208" t="str">
            <v>Llave de paso 1/2" niquelada</v>
          </cell>
          <cell r="C208" t="str">
            <v>UN</v>
          </cell>
          <cell r="D208">
            <v>17900</v>
          </cell>
        </row>
        <row r="209">
          <cell r="A209" t="str">
            <v>LOGOS</v>
          </cell>
          <cell r="B209" t="str">
            <v>Logotipos</v>
          </cell>
          <cell r="C209" t="str">
            <v>UN</v>
          </cell>
          <cell r="D209">
            <v>46400</v>
          </cell>
        </row>
        <row r="210">
          <cell r="A210" t="str">
            <v>LOSE40</v>
          </cell>
          <cell r="B210" t="str">
            <v>Loseta lista cemento 40x40x6 cm uso peatonal</v>
          </cell>
          <cell r="C210" t="str">
            <v>M2</v>
          </cell>
          <cell r="D210">
            <v>49200</v>
          </cell>
        </row>
        <row r="211">
          <cell r="A211" t="str">
            <v>MADRO</v>
          </cell>
          <cell r="B211" t="str">
            <v xml:space="preserve">Madera rolliza </v>
          </cell>
          <cell r="C211" t="str">
            <v>ML</v>
          </cell>
          <cell r="D211">
            <v>7700</v>
          </cell>
        </row>
        <row r="212">
          <cell r="A212" t="str">
            <v>MALLA4</v>
          </cell>
          <cell r="B212" t="str">
            <v xml:space="preserve">Malla electrosoldada 4 mm de 15x15 cm </v>
          </cell>
          <cell r="C212" t="str">
            <v>M2</v>
          </cell>
          <cell r="D212">
            <v>5400</v>
          </cell>
        </row>
        <row r="213">
          <cell r="A213" t="str">
            <v>MALLES10,5</v>
          </cell>
          <cell r="B213" t="str">
            <v>Malla eslabonada cal 10,5  1,5X20</v>
          </cell>
          <cell r="C213" t="str">
            <v>M2</v>
          </cell>
          <cell r="D213">
            <v>13400</v>
          </cell>
        </row>
        <row r="214">
          <cell r="A214" t="str">
            <v>MALLAGA</v>
          </cell>
          <cell r="B214" t="str">
            <v>Malla de gallinero</v>
          </cell>
          <cell r="C214" t="str">
            <v>M2</v>
          </cell>
          <cell r="D214">
            <v>1500</v>
          </cell>
        </row>
        <row r="215">
          <cell r="A215" t="str">
            <v>MALGAV</v>
          </cell>
          <cell r="B215" t="str">
            <v>Malla gavión triple torsion Cal13 para 2 m3</v>
          </cell>
          <cell r="C215" t="str">
            <v>UN</v>
          </cell>
          <cell r="D215">
            <v>51500</v>
          </cell>
        </row>
        <row r="216">
          <cell r="A216" t="str">
            <v>MALLAIMT</v>
          </cell>
          <cell r="B216" t="str">
            <v>Malla IMT 20 liviana cal 18 1x2"</v>
          </cell>
          <cell r="C216" t="str">
            <v>M2</v>
          </cell>
          <cell r="D216">
            <v>22600</v>
          </cell>
        </row>
        <row r="217">
          <cell r="A217" t="str">
            <v>MALLACUAD</v>
          </cell>
          <cell r="B217" t="str">
            <v>Malla metalica cuadrada 4*4 cal 10</v>
          </cell>
          <cell r="C217" t="str">
            <v>M2</v>
          </cell>
          <cell r="D217">
            <v>11100</v>
          </cell>
        </row>
        <row r="218">
          <cell r="A218" t="str">
            <v>MALLASBAL</v>
          </cell>
          <cell r="B218" t="str">
            <v>Mallas en nylon para aros de baloncesto</v>
          </cell>
          <cell r="C218" t="str">
            <v>UN</v>
          </cell>
          <cell r="D218">
            <v>26800</v>
          </cell>
        </row>
        <row r="219">
          <cell r="A219" t="str">
            <v>MALLAS</v>
          </cell>
          <cell r="B219" t="str">
            <v>Mallas en nylon para cancha multifuncional</v>
          </cell>
          <cell r="C219" t="str">
            <v>UN</v>
          </cell>
          <cell r="D219">
            <v>133900</v>
          </cell>
        </row>
        <row r="220">
          <cell r="A220" t="str">
            <v>MALLAFUT</v>
          </cell>
          <cell r="B220" t="str">
            <v>Mallas para porterias de futbol en nylon</v>
          </cell>
          <cell r="C220" t="str">
            <v>UN</v>
          </cell>
          <cell r="D220">
            <v>103000</v>
          </cell>
        </row>
        <row r="221">
          <cell r="A221" t="str">
            <v>MANGUERAPH</v>
          </cell>
          <cell r="B221" t="str">
            <v>Manguera pf 1/2"</v>
          </cell>
          <cell r="C221" t="str">
            <v>ML</v>
          </cell>
          <cell r="D221">
            <v>1900</v>
          </cell>
        </row>
        <row r="222">
          <cell r="A222" t="str">
            <v>TERRATRAC</v>
          </cell>
          <cell r="B222" t="str">
            <v>Manto permanente erosión y refuerzo vegetación</v>
          </cell>
          <cell r="C222" t="str">
            <v>M2</v>
          </cell>
          <cell r="D222">
            <v>20100</v>
          </cell>
        </row>
        <row r="223">
          <cell r="A223" t="str">
            <v>MASILL</v>
          </cell>
          <cell r="B223" t="str">
            <v>Masilla carburante 6mm</v>
          </cell>
          <cell r="C223" t="str">
            <v>GAL</v>
          </cell>
          <cell r="D223">
            <v>204400</v>
          </cell>
        </row>
        <row r="224">
          <cell r="A224" t="str">
            <v>MASTIJU</v>
          </cell>
          <cell r="B224" t="str">
            <v>Mastique blanca para juntas gyplac</v>
          </cell>
          <cell r="C224" t="str">
            <v>CUÑ</v>
          </cell>
          <cell r="D224">
            <v>36100</v>
          </cell>
        </row>
        <row r="225">
          <cell r="A225" t="str">
            <v>MASTIC</v>
          </cell>
          <cell r="B225" t="str">
            <v>Mastique uso exterior - construmastic blanco</v>
          </cell>
          <cell r="C225" t="str">
            <v>GAL</v>
          </cell>
          <cell r="D225">
            <v>64300</v>
          </cell>
        </row>
        <row r="226">
          <cell r="A226" t="str">
            <v>MEDAGUA</v>
          </cell>
          <cell r="B226" t="str">
            <v>Medidor de agua</v>
          </cell>
          <cell r="C226" t="str">
            <v>UN</v>
          </cell>
          <cell r="D226">
            <v>149200</v>
          </cell>
        </row>
        <row r="227">
          <cell r="A227" t="str">
            <v>MEDNE</v>
          </cell>
          <cell r="B227" t="str">
            <v>Medidor de energía</v>
          </cell>
          <cell r="C227" t="str">
            <v>UN</v>
          </cell>
          <cell r="D227">
            <v>67000</v>
          </cell>
        </row>
        <row r="228">
          <cell r="A228" t="str">
            <v>ORINALINS</v>
          </cell>
          <cell r="B228" t="str">
            <v>Orinal blanco tipo institucional</v>
          </cell>
          <cell r="C228" t="str">
            <v>UN</v>
          </cell>
          <cell r="D228">
            <v>147100</v>
          </cell>
        </row>
        <row r="229">
          <cell r="A229" t="str">
            <v>ORINALRE</v>
          </cell>
          <cell r="B229" t="str">
            <v>Orinal blanco tipo residencial</v>
          </cell>
          <cell r="C229" t="str">
            <v>UN</v>
          </cell>
          <cell r="D229">
            <v>221500</v>
          </cell>
        </row>
        <row r="230">
          <cell r="A230" t="str">
            <v>PEGACOR</v>
          </cell>
          <cell r="B230" t="str">
            <v>Pegante para cerámica</v>
          </cell>
          <cell r="C230" t="str">
            <v>KG</v>
          </cell>
          <cell r="D230">
            <v>1000</v>
          </cell>
        </row>
        <row r="231">
          <cell r="A231" t="str">
            <v>PERCANAL</v>
          </cell>
          <cell r="B231" t="str">
            <v>Perfíl Canal galv. Cal.24 90x0,6mm de 2,44m</v>
          </cell>
          <cell r="C231" t="str">
            <v>UN</v>
          </cell>
          <cell r="D231">
            <v>8900</v>
          </cell>
        </row>
        <row r="232">
          <cell r="A232" t="str">
            <v>PERVIGUE</v>
          </cell>
          <cell r="B232" t="str">
            <v>Perfil Canal vigueta 0,4mm galv cal.26 de 2,44m</v>
          </cell>
          <cell r="C232" t="str">
            <v>UN</v>
          </cell>
          <cell r="D232">
            <v>3300</v>
          </cell>
        </row>
        <row r="233">
          <cell r="A233" t="str">
            <v>PEROMEGA</v>
          </cell>
          <cell r="B233" t="str">
            <v>Perfil omega 0,4mm galv cal.26 de 2,44m</v>
          </cell>
          <cell r="C233" t="str">
            <v>UN</v>
          </cell>
          <cell r="D233">
            <v>3300</v>
          </cell>
        </row>
        <row r="234">
          <cell r="A234" t="str">
            <v>PERPARAL</v>
          </cell>
          <cell r="B234" t="str">
            <v>Perfíl paral galv. Cal.24 89x0,6mm de 2,44m</v>
          </cell>
          <cell r="C234" t="str">
            <v>UN</v>
          </cell>
          <cell r="D234">
            <v>11400</v>
          </cell>
        </row>
        <row r="235">
          <cell r="A235" t="str">
            <v>PER160</v>
          </cell>
          <cell r="B235" t="str">
            <v>Perfil PHR 160*60*1,9 mm</v>
          </cell>
          <cell r="C235" t="str">
            <v>ML</v>
          </cell>
          <cell r="D235">
            <v>20200</v>
          </cell>
        </row>
        <row r="236">
          <cell r="A236" t="str">
            <v>PER220</v>
          </cell>
          <cell r="B236" t="str">
            <v>Perfil PHR 220*80*1,9 mm</v>
          </cell>
          <cell r="C236" t="str">
            <v>ML</v>
          </cell>
          <cell r="D236">
            <v>27000</v>
          </cell>
        </row>
        <row r="237">
          <cell r="A237" t="str">
            <v>PER305</v>
          </cell>
          <cell r="B237" t="str">
            <v>Perfil PHR 305*80*1,9mm</v>
          </cell>
          <cell r="C237" t="str">
            <v>ML</v>
          </cell>
          <cell r="D237">
            <v>33100</v>
          </cell>
        </row>
        <row r="238">
          <cell r="A238" t="str">
            <v>PERN3/8*8</v>
          </cell>
          <cell r="B238" t="str">
            <v>Pernos 3/8"*8"</v>
          </cell>
          <cell r="C238" t="str">
            <v>UN</v>
          </cell>
          <cell r="D238">
            <v>1300</v>
          </cell>
        </row>
        <row r="239">
          <cell r="A239" t="str">
            <v>PERN5/8*10</v>
          </cell>
          <cell r="B239" t="str">
            <v>Pernos 5/8"*10"</v>
          </cell>
          <cell r="C239" t="str">
            <v>UN</v>
          </cell>
          <cell r="D239">
            <v>7500</v>
          </cell>
        </row>
        <row r="240">
          <cell r="A240" t="str">
            <v>PERN5/8*700</v>
          </cell>
          <cell r="B240" t="str">
            <v>Pernos 5/8"*700 mm</v>
          </cell>
          <cell r="C240" t="str">
            <v>UN</v>
          </cell>
          <cell r="D240">
            <v>9800</v>
          </cell>
        </row>
        <row r="241">
          <cell r="A241" t="str">
            <v>PERN5/8*8</v>
          </cell>
          <cell r="B241" t="str">
            <v>Pernos 5/8"*8"</v>
          </cell>
          <cell r="C241" t="str">
            <v>UN</v>
          </cell>
          <cell r="D241">
            <v>4600</v>
          </cell>
        </row>
        <row r="242">
          <cell r="A242" t="str">
            <v>PERNOS</v>
          </cell>
          <cell r="B242" t="str">
            <v>Pernos de anclaje 1/2" - 4"</v>
          </cell>
          <cell r="C242" t="str">
            <v>UN</v>
          </cell>
          <cell r="D242">
            <v>1100</v>
          </cell>
        </row>
        <row r="243">
          <cell r="A243" t="str">
            <v>PERAN1/4 - 2 1/7</v>
          </cell>
          <cell r="B243" t="str">
            <v>Pernos de anclaje 1/4" - 1  3/8"</v>
          </cell>
          <cell r="C243" t="str">
            <v>UN</v>
          </cell>
          <cell r="D243">
            <v>300</v>
          </cell>
        </row>
        <row r="244">
          <cell r="A244" t="str">
            <v>PERAN1/4 - 2 1/4</v>
          </cell>
          <cell r="B244" t="str">
            <v>Pernos de anclaje 1/4" - 2  1/4"</v>
          </cell>
          <cell r="C244" t="str">
            <v>UN</v>
          </cell>
          <cell r="D244">
            <v>300</v>
          </cell>
        </row>
        <row r="245">
          <cell r="A245" t="str">
            <v>PERAN3/8 - 17/8</v>
          </cell>
          <cell r="B245" t="str">
            <v>Pernos de anclaje 3/8" - 1 7/8"</v>
          </cell>
          <cell r="C245" t="str">
            <v>UN</v>
          </cell>
          <cell r="D245">
            <v>400</v>
          </cell>
        </row>
        <row r="246">
          <cell r="A246" t="str">
            <v>PERAN3/8 - 2 1/2</v>
          </cell>
          <cell r="B246" t="str">
            <v>Pernos de anclaje 3/8" - 2  1/2"</v>
          </cell>
          <cell r="C246" t="str">
            <v>UN</v>
          </cell>
          <cell r="D246">
            <v>600</v>
          </cell>
        </row>
        <row r="247">
          <cell r="A247" t="str">
            <v>Pernos 3/8"*3"</v>
          </cell>
          <cell r="B247" t="str">
            <v>Pernos de anclaje 3/8" - 3"</v>
          </cell>
          <cell r="C247" t="str">
            <v>UN</v>
          </cell>
          <cell r="D247">
            <v>800</v>
          </cell>
        </row>
        <row r="248">
          <cell r="A248" t="str">
            <v>PERAN5/16 - 1 1/2</v>
          </cell>
          <cell r="B248" t="str">
            <v>Pernos de anclaje 5/16" - 1  1/2"</v>
          </cell>
          <cell r="C248" t="str">
            <v>UN</v>
          </cell>
          <cell r="D248">
            <v>300</v>
          </cell>
        </row>
        <row r="249">
          <cell r="A249" t="str">
            <v>PERAN5/16 - 1 1/2</v>
          </cell>
          <cell r="B249" t="str">
            <v>Pernos de anclaje 5/16" - 1/2"</v>
          </cell>
          <cell r="C249" t="str">
            <v>UN</v>
          </cell>
          <cell r="D249">
            <v>300</v>
          </cell>
        </row>
        <row r="250">
          <cell r="A250" t="str">
            <v>PER1P</v>
          </cell>
          <cell r="B250" t="str">
            <v>Pernos L=35cm d=1"</v>
          </cell>
          <cell r="C250" t="str">
            <v>UN</v>
          </cell>
          <cell r="D250">
            <v>12400</v>
          </cell>
        </row>
        <row r="251">
          <cell r="A251" t="str">
            <v>PERN04</v>
          </cell>
          <cell r="B251" t="str">
            <v>Pernos l=4" D=1/2"</v>
          </cell>
          <cell r="C251" t="str">
            <v>UN</v>
          </cell>
          <cell r="D251">
            <v>2200</v>
          </cell>
        </row>
        <row r="252">
          <cell r="A252" t="str">
            <v>PIEDFILT</v>
          </cell>
          <cell r="B252" t="str">
            <v>Piedra para filtro roca</v>
          </cell>
          <cell r="C252" t="str">
            <v>M3</v>
          </cell>
          <cell r="D252">
            <v>47500</v>
          </cell>
        </row>
        <row r="253">
          <cell r="A253" t="str">
            <v>RAJON</v>
          </cell>
          <cell r="B253" t="str">
            <v>Piedra rajón</v>
          </cell>
          <cell r="C253" t="str">
            <v>M3</v>
          </cell>
          <cell r="D253">
            <v>34000</v>
          </cell>
        </row>
        <row r="254">
          <cell r="A254" t="str">
            <v>PINTANT</v>
          </cell>
          <cell r="B254" t="str">
            <v>Pintura anticorrosiva</v>
          </cell>
          <cell r="C254" t="str">
            <v>GAL</v>
          </cell>
          <cell r="D254">
            <v>30900</v>
          </cell>
        </row>
        <row r="255">
          <cell r="A255" t="str">
            <v>PINTUESM</v>
          </cell>
          <cell r="B255" t="str">
            <v>Pintura esmalte</v>
          </cell>
          <cell r="C255" t="str">
            <v>GAL</v>
          </cell>
          <cell r="D255">
            <v>44300</v>
          </cell>
        </row>
        <row r="256">
          <cell r="A256" t="str">
            <v>PINTPAV</v>
          </cell>
          <cell r="B256" t="str">
            <v>Pintura para pavimentos</v>
          </cell>
          <cell r="C256" t="str">
            <v>GAL</v>
          </cell>
          <cell r="D256">
            <v>93800</v>
          </cell>
        </row>
        <row r="257">
          <cell r="A257" t="str">
            <v>PINTEXT</v>
          </cell>
          <cell r="B257" t="str">
            <v>Pintura uso exterior</v>
          </cell>
          <cell r="C257" t="str">
            <v>GAL</v>
          </cell>
          <cell r="D257">
            <v>45400</v>
          </cell>
        </row>
        <row r="258">
          <cell r="A258" t="str">
            <v>PINTVIN1</v>
          </cell>
          <cell r="B258" t="str">
            <v>Pintura vinilo tipo 1</v>
          </cell>
          <cell r="C258" t="str">
            <v>GAL</v>
          </cell>
          <cell r="D258">
            <v>45400</v>
          </cell>
        </row>
        <row r="259">
          <cell r="A259" t="str">
            <v>PINTVIN2</v>
          </cell>
          <cell r="B259" t="str">
            <v>Pintura vinilo tipo 2</v>
          </cell>
          <cell r="C259" t="str">
            <v>GAL</v>
          </cell>
          <cell r="D259">
            <v>32000</v>
          </cell>
        </row>
        <row r="260">
          <cell r="A260" t="str">
            <v>PIZNAT</v>
          </cell>
          <cell r="B260" t="str">
            <v>Pizarra natural</v>
          </cell>
          <cell r="C260" t="str">
            <v>M2</v>
          </cell>
          <cell r="D260">
            <v>75600</v>
          </cell>
        </row>
        <row r="261">
          <cell r="A261" t="str">
            <v>PLAFON</v>
          </cell>
          <cell r="B261" t="str">
            <v xml:space="preserve">Plafon </v>
          </cell>
          <cell r="C261" t="str">
            <v>UN</v>
          </cell>
          <cell r="D261">
            <v>2100</v>
          </cell>
        </row>
        <row r="262">
          <cell r="A262" t="str">
            <v>PLASTICO</v>
          </cell>
          <cell r="B262" t="str">
            <v>Plástico negro</v>
          </cell>
          <cell r="C262" t="str">
            <v>M2</v>
          </cell>
          <cell r="D262">
            <v>1400</v>
          </cell>
        </row>
        <row r="263">
          <cell r="A263" t="str">
            <v>PLATINA</v>
          </cell>
          <cell r="B263" t="str">
            <v>Platina 1 1/2 * 1/8</v>
          </cell>
          <cell r="C263" t="str">
            <v>ML</v>
          </cell>
          <cell r="D263">
            <v>3100</v>
          </cell>
        </row>
        <row r="264">
          <cell r="A264" t="str">
            <v>PLAT 2X14</v>
          </cell>
          <cell r="B264" t="str">
            <v>Platina de 2" X 1/4" acero</v>
          </cell>
          <cell r="C264" t="str">
            <v>ML</v>
          </cell>
          <cell r="D264">
            <v>8300</v>
          </cell>
        </row>
        <row r="265">
          <cell r="A265" t="str">
            <v>PLAT 2X18</v>
          </cell>
          <cell r="B265" t="str">
            <v>Platina de 2" X 1/8" acero</v>
          </cell>
          <cell r="C265" t="str">
            <v>ML</v>
          </cell>
          <cell r="D265">
            <v>4300</v>
          </cell>
        </row>
        <row r="266">
          <cell r="A266" t="str">
            <v>PLAT1/4</v>
          </cell>
          <cell r="B266" t="str">
            <v>Platina 1/4" X 1"</v>
          </cell>
          <cell r="C266" t="str">
            <v>ML</v>
          </cell>
          <cell r="D266">
            <v>4200</v>
          </cell>
        </row>
        <row r="267">
          <cell r="A267" t="str">
            <v>PLAT1/8</v>
          </cell>
          <cell r="B267" t="str">
            <v>Platina 1/8" X 1"</v>
          </cell>
          <cell r="C267" t="str">
            <v>M2</v>
          </cell>
          <cell r="D267">
            <v>2100</v>
          </cell>
        </row>
        <row r="268">
          <cell r="A268" t="str">
            <v>PLAT3/8</v>
          </cell>
          <cell r="B268" t="str">
            <v>Platina 3/8" X 1"</v>
          </cell>
          <cell r="C268" t="str">
            <v>M2</v>
          </cell>
          <cell r="D268">
            <v>6000</v>
          </cell>
        </row>
        <row r="269">
          <cell r="A269" t="str">
            <v>PLATSO 2-3/16</v>
          </cell>
          <cell r="B269" t="str">
            <v>Platina soporte 2" x 3/16"</v>
          </cell>
          <cell r="C269" t="str">
            <v>M2</v>
          </cell>
          <cell r="D269">
            <v>6100</v>
          </cell>
        </row>
        <row r="270">
          <cell r="A270" t="str">
            <v>POLICARBO</v>
          </cell>
          <cell r="B270" t="str">
            <v>Policarbonato cal 6mm color cristal 11,8 X 2,1 m</v>
          </cell>
          <cell r="C270" t="str">
            <v>M2</v>
          </cell>
          <cell r="D270">
            <v>40200</v>
          </cell>
        </row>
        <row r="271">
          <cell r="A271" t="str">
            <v>POLISEC</v>
          </cell>
          <cell r="B271" t="str">
            <v>Polisec cal 6</v>
          </cell>
          <cell r="C271" t="str">
            <v>M2</v>
          </cell>
          <cell r="D271">
            <v>1800</v>
          </cell>
        </row>
        <row r="272">
          <cell r="A272" t="str">
            <v>POLPI</v>
          </cell>
          <cell r="B272" t="str">
            <v>Polvillo de Pilcuan</v>
          </cell>
          <cell r="C272" t="str">
            <v>M3</v>
          </cell>
          <cell r="D272">
            <v>28000</v>
          </cell>
        </row>
        <row r="273">
          <cell r="A273" t="str">
            <v>PORCE</v>
          </cell>
          <cell r="B273" t="str">
            <v>Porcelanato 60X60 trafico 4</v>
          </cell>
          <cell r="C273" t="str">
            <v>M2</v>
          </cell>
          <cell r="D273">
            <v>60700</v>
          </cell>
        </row>
        <row r="274">
          <cell r="A274" t="str">
            <v>PORTFUT</v>
          </cell>
          <cell r="B274" t="str">
            <v>Porterias de futbol  marco delantero en tubo pesado 3" marco trasero tubo 1 1/2"(incluye transporte e instalación)</v>
          </cell>
          <cell r="C274" t="str">
            <v>UN</v>
          </cell>
          <cell r="D274">
            <v>2678000</v>
          </cell>
        </row>
        <row r="275">
          <cell r="A275" t="str">
            <v>POSTEMADRO</v>
          </cell>
          <cell r="B275" t="str">
            <v>Poste en madera rolliza</v>
          </cell>
          <cell r="C275" t="str">
            <v>ML</v>
          </cell>
          <cell r="D275">
            <v>9300</v>
          </cell>
        </row>
        <row r="276">
          <cell r="A276" t="str">
            <v>MEJOCO</v>
          </cell>
          <cell r="B276" t="str">
            <v>Producto mejoramiento de conductividad a tierra</v>
          </cell>
          <cell r="C276" t="str">
            <v>KG</v>
          </cell>
          <cell r="D276">
            <v>1800</v>
          </cell>
        </row>
        <row r="277">
          <cell r="A277" t="str">
            <v>PROTMUR</v>
          </cell>
          <cell r="B277" t="str">
            <v>Protector para muro ladrillo visto</v>
          </cell>
          <cell r="C277" t="str">
            <v>GAL</v>
          </cell>
          <cell r="D277">
            <v>49500</v>
          </cell>
        </row>
        <row r="278">
          <cell r="A278" t="str">
            <v>PTR150</v>
          </cell>
          <cell r="B278" t="str">
            <v>PTR150X50X4</v>
          </cell>
          <cell r="C278" t="str">
            <v>ML</v>
          </cell>
          <cell r="D278">
            <v>38600</v>
          </cell>
        </row>
        <row r="279">
          <cell r="A279" t="str">
            <v>PUER1,8X0,90</v>
          </cell>
          <cell r="B279" t="str">
            <v>Puerta en lámina 1,80*0,90 m cal 19</v>
          </cell>
          <cell r="C279" t="str">
            <v>UN</v>
          </cell>
          <cell r="D279">
            <v>357500</v>
          </cell>
        </row>
        <row r="280">
          <cell r="A280" t="str">
            <v>PUERTALAM</v>
          </cell>
          <cell r="B280" t="str">
            <v>Puerta en lámina 2,30*2,0 m cal 18</v>
          </cell>
          <cell r="C280" t="str">
            <v>UN</v>
          </cell>
          <cell r="D280">
            <v>1303000</v>
          </cell>
        </row>
        <row r="281">
          <cell r="A281" t="str">
            <v>PUERTAMADE</v>
          </cell>
          <cell r="B281" t="str">
            <v>Puerta madera lam MDF pintada en laca</v>
          </cell>
          <cell r="C281" t="str">
            <v>UN</v>
          </cell>
          <cell r="D281">
            <v>360500</v>
          </cell>
        </row>
        <row r="282">
          <cell r="A282" t="str">
            <v>RECEBO</v>
          </cell>
          <cell r="B282" t="str">
            <v>Recebo material seleccionado</v>
          </cell>
          <cell r="C282" t="str">
            <v>M3</v>
          </cell>
          <cell r="D282">
            <v>27900</v>
          </cell>
        </row>
        <row r="283">
          <cell r="A283" t="str">
            <v>SINTETICO</v>
          </cell>
          <cell r="B283" t="str">
            <v>Recubrimiento sintético sobre asfalto</v>
          </cell>
          <cell r="C283" t="str">
            <v>M2</v>
          </cell>
          <cell r="D283">
            <v>239000</v>
          </cell>
        </row>
        <row r="284">
          <cell r="A284" t="str">
            <v>REGISTROCORTE</v>
          </cell>
          <cell r="B284" t="str">
            <v>Registro de corte 1/2"</v>
          </cell>
          <cell r="C284" t="str">
            <v>UN</v>
          </cell>
          <cell r="D284">
            <v>15400</v>
          </cell>
        </row>
        <row r="285">
          <cell r="A285" t="str">
            <v>REGISTROI</v>
          </cell>
          <cell r="B285" t="str">
            <v>Registro de incorporación 1/2"</v>
          </cell>
          <cell r="C285" t="str">
            <v>UN</v>
          </cell>
          <cell r="D285">
            <v>16400</v>
          </cell>
        </row>
        <row r="286">
          <cell r="A286" t="str">
            <v>REJILLA</v>
          </cell>
          <cell r="B286" t="str">
            <v>Rejilla metálica plana</v>
          </cell>
          <cell r="C286" t="str">
            <v>UN</v>
          </cell>
          <cell r="D286">
            <v>2100</v>
          </cell>
        </row>
        <row r="287">
          <cell r="A287" t="str">
            <v>REJMET</v>
          </cell>
          <cell r="B287" t="str">
            <v>Rejilla metálica con sosco 4" X 3"</v>
          </cell>
          <cell r="C287" t="str">
            <v>UN</v>
          </cell>
          <cell r="D287">
            <v>3700</v>
          </cell>
        </row>
        <row r="288">
          <cell r="A288" t="str">
            <v>REJSUM</v>
          </cell>
          <cell r="B288" t="str">
            <v>Rejilla sumidero convencional 1.0 x 0.4</v>
          </cell>
          <cell r="C288" t="str">
            <v>UN</v>
          </cell>
          <cell r="D288">
            <v>171000</v>
          </cell>
        </row>
        <row r="289">
          <cell r="A289" t="str">
            <v>SACARE</v>
          </cell>
          <cell r="B289" t="str">
            <v>Sacos de arena</v>
          </cell>
          <cell r="C289" t="str">
            <v>UN</v>
          </cell>
          <cell r="D289">
            <v>6700</v>
          </cell>
        </row>
        <row r="290">
          <cell r="A290" t="str">
            <v>SANITARIO</v>
          </cell>
          <cell r="B290" t="str">
            <v>Sanitario blanco tipo institucional</v>
          </cell>
          <cell r="C290" t="str">
            <v>UN</v>
          </cell>
          <cell r="D290">
            <v>200900</v>
          </cell>
        </row>
        <row r="291">
          <cell r="A291" t="str">
            <v>SELLAS</v>
          </cell>
          <cell r="B291" t="str">
            <v>Sellasil soporte cordon respaldo</v>
          </cell>
          <cell r="C291" t="str">
            <v>ML</v>
          </cell>
          <cell r="D291">
            <v>1000</v>
          </cell>
        </row>
        <row r="292">
          <cell r="A292" t="str">
            <v>IMPCTO</v>
          </cell>
          <cell r="B292" t="str">
            <v>Impermeabilizante integral para morteros y concretos</v>
          </cell>
          <cell r="C292" t="str">
            <v>GAL</v>
          </cell>
          <cell r="D292">
            <v>43300</v>
          </cell>
        </row>
        <row r="293">
          <cell r="A293" t="str">
            <v>SICARBO1012</v>
          </cell>
          <cell r="B293" t="str">
            <v>Platina de fibra de carbono para refuerzo estructural (Sika Carbo Dur S)</v>
          </cell>
          <cell r="C293" t="str">
            <v>ML</v>
          </cell>
          <cell r="D293">
            <v>267500</v>
          </cell>
        </row>
        <row r="294">
          <cell r="A294" t="str">
            <v>SILISI</v>
          </cell>
          <cell r="B294" t="str">
            <v>Silicona sista policarbonato</v>
          </cell>
          <cell r="C294" t="str">
            <v>UN</v>
          </cell>
          <cell r="D294">
            <v>16200</v>
          </cell>
        </row>
        <row r="295">
          <cell r="A295" t="str">
            <v>SILICONAVI</v>
          </cell>
          <cell r="B295" t="str">
            <v>Silicona para vidrio</v>
          </cell>
          <cell r="C295" t="str">
            <v>UN</v>
          </cell>
          <cell r="D295">
            <v>17600</v>
          </cell>
        </row>
        <row r="296">
          <cell r="A296" t="str">
            <v>SIKADUR30</v>
          </cell>
          <cell r="B296" t="str">
            <v>Sikadur - 30 adhesivo para pegado de refuerzo</v>
          </cell>
          <cell r="C296" t="str">
            <v>KG</v>
          </cell>
          <cell r="D296">
            <v>88600</v>
          </cell>
        </row>
        <row r="297">
          <cell r="A297" t="str">
            <v>SIKADUR</v>
          </cell>
          <cell r="B297" t="str">
            <v>Sikadur - 42  anclaje o equivalente</v>
          </cell>
          <cell r="C297" t="str">
            <v>KG</v>
          </cell>
          <cell r="D297">
            <v>67000</v>
          </cell>
        </row>
        <row r="298">
          <cell r="A298" t="str">
            <v>SIKALATEX</v>
          </cell>
          <cell r="B298" t="str">
            <v>SikaLatex para mejorar adherencia
en pega de mortero, concreto</v>
          </cell>
          <cell r="C298" t="str">
            <v>KG</v>
          </cell>
          <cell r="D298">
            <v>30900</v>
          </cell>
        </row>
        <row r="299">
          <cell r="A299" t="str">
            <v>SOLD70</v>
          </cell>
          <cell r="B299" t="str">
            <v>Soldadura 70-XX</v>
          </cell>
          <cell r="C299" t="str">
            <v>KG</v>
          </cell>
          <cell r="D299">
            <v>8600</v>
          </cell>
        </row>
        <row r="300">
          <cell r="A300" t="str">
            <v>SOCA</v>
          </cell>
          <cell r="B300" t="str">
            <v>Soldadura cadwell 90 gr</v>
          </cell>
          <cell r="C300" t="str">
            <v>UN</v>
          </cell>
          <cell r="D300">
            <v>23100</v>
          </cell>
        </row>
        <row r="301">
          <cell r="A301" t="str">
            <v>SOLDQ</v>
          </cell>
          <cell r="B301" t="str">
            <v>Soldadura química pvc 1/128</v>
          </cell>
          <cell r="C301" t="str">
            <v>UN</v>
          </cell>
          <cell r="D301">
            <v>3100</v>
          </cell>
        </row>
        <row r="302">
          <cell r="A302" t="str">
            <v>SOPORTEV</v>
          </cell>
          <cell r="B302" t="str">
            <v>Soporte para valla en ángulo o similar</v>
          </cell>
          <cell r="C302" t="str">
            <v>UN</v>
          </cell>
          <cell r="D302">
            <v>60100</v>
          </cell>
        </row>
        <row r="303">
          <cell r="A303" t="str">
            <v>SUBGRA</v>
          </cell>
          <cell r="B303" t="str">
            <v>Subbase granular 50-50%</v>
          </cell>
          <cell r="C303" t="str">
            <v>M3</v>
          </cell>
          <cell r="D303">
            <v>40200</v>
          </cell>
        </row>
        <row r="304">
          <cell r="A304" t="str">
            <v>TABLA</v>
          </cell>
          <cell r="B304" t="str">
            <v>Tabla común 25cm x 260cm</v>
          </cell>
          <cell r="C304" t="str">
            <v>UN</v>
          </cell>
          <cell r="D304">
            <v>8500</v>
          </cell>
        </row>
        <row r="305">
          <cell r="A305" t="str">
            <v>TABLERO</v>
          </cell>
          <cell r="B305" t="str">
            <v>Tablero 4 breakers 20 amperios</v>
          </cell>
          <cell r="C305" t="str">
            <v>UN</v>
          </cell>
          <cell r="D305">
            <v>48600</v>
          </cell>
        </row>
        <row r="306">
          <cell r="A306" t="str">
            <v>TABAROBAL</v>
          </cell>
          <cell r="B306" t="str">
            <v>Tablero y aro para baloncesto Cal 18</v>
          </cell>
          <cell r="C306" t="str">
            <v>UN</v>
          </cell>
          <cell r="D306">
            <v>885800</v>
          </cell>
        </row>
        <row r="307">
          <cell r="A307" t="str">
            <v>TANQUE</v>
          </cell>
          <cell r="B307" t="str">
            <v>Tanque almacenamiento 1000 Lt</v>
          </cell>
          <cell r="C307" t="str">
            <v>UN</v>
          </cell>
          <cell r="D307">
            <v>337900</v>
          </cell>
        </row>
        <row r="308">
          <cell r="A308" t="str">
            <v>POZOSEPT</v>
          </cell>
          <cell r="B308" t="str">
            <v>Tanque séptico completo 3 tanques</v>
          </cell>
          <cell r="C308" t="str">
            <v>UN</v>
          </cell>
          <cell r="D308">
            <v>906400</v>
          </cell>
        </row>
        <row r="309">
          <cell r="A309" t="str">
            <v>TAPASUM</v>
          </cell>
          <cell r="B309" t="str">
            <v xml:space="preserve">Tapa de sumidero </v>
          </cell>
          <cell r="C309" t="str">
            <v>UN</v>
          </cell>
          <cell r="D309">
            <v>79900</v>
          </cell>
        </row>
        <row r="310">
          <cell r="A310" t="str">
            <v>TEJAAC</v>
          </cell>
          <cell r="B310" t="str">
            <v>Teja de asbesto cemento</v>
          </cell>
          <cell r="C310" t="str">
            <v>UN</v>
          </cell>
          <cell r="D310">
            <v>27700</v>
          </cell>
        </row>
        <row r="311">
          <cell r="A311" t="str">
            <v>TEJAFB</v>
          </cell>
          <cell r="B311" t="str">
            <v>Teja fibrocemento</v>
          </cell>
          <cell r="C311" t="str">
            <v>UN</v>
          </cell>
          <cell r="D311">
            <v>26000</v>
          </cell>
        </row>
        <row r="312">
          <cell r="A312" t="str">
            <v>TEJAZINC</v>
          </cell>
          <cell r="B312" t="str">
            <v>Teja de zinc ondulada No 12 - 3,66m</v>
          </cell>
          <cell r="C312" t="str">
            <v>UN</v>
          </cell>
          <cell r="D312">
            <v>43600</v>
          </cell>
        </row>
        <row r="313">
          <cell r="A313" t="str">
            <v>TEJAESP</v>
          </cell>
          <cell r="B313" t="str">
            <v>Teja tipo española fibrocemento 1.6X1.0</v>
          </cell>
          <cell r="C313" t="str">
            <v>UN</v>
          </cell>
          <cell r="D313">
            <v>63400</v>
          </cell>
        </row>
        <row r="314">
          <cell r="A314" t="str">
            <v>TENSOR3/8</v>
          </cell>
          <cell r="B314" t="str">
            <v>Tensor varilla 3/8" rosacada</v>
          </cell>
          <cell r="C314" t="str">
            <v>KG</v>
          </cell>
          <cell r="D314">
            <v>2100</v>
          </cell>
        </row>
        <row r="315">
          <cell r="A315" t="str">
            <v>POLISOMBRA</v>
          </cell>
          <cell r="B315" t="str">
            <v>Polisombra  para cerramiento H=2.00m</v>
          </cell>
          <cell r="C315" t="str">
            <v>ML</v>
          </cell>
          <cell r="D315">
            <v>2200</v>
          </cell>
        </row>
        <row r="316">
          <cell r="A316" t="str">
            <v>THINER</v>
          </cell>
          <cell r="B316" t="str">
            <v>Thiner</v>
          </cell>
          <cell r="C316" t="str">
            <v>GAL</v>
          </cell>
          <cell r="D316">
            <v>16500</v>
          </cell>
        </row>
        <row r="317">
          <cell r="A317" t="str">
            <v>TIEAMAR</v>
          </cell>
          <cell r="B317" t="str">
            <v>Tierra amarilla seleccionada</v>
          </cell>
          <cell r="C317" t="str">
            <v>M3</v>
          </cell>
          <cell r="D317">
            <v>5600</v>
          </cell>
        </row>
        <row r="318">
          <cell r="A318" t="str">
            <v>TIERRAN</v>
          </cell>
          <cell r="B318" t="str">
            <v>Tierra negra</v>
          </cell>
          <cell r="C318" t="str">
            <v>M3</v>
          </cell>
          <cell r="D318">
            <v>19600</v>
          </cell>
        </row>
        <row r="319">
          <cell r="A319" t="str">
            <v>TOMADOBLE</v>
          </cell>
          <cell r="B319" t="str">
            <v>Toma doble</v>
          </cell>
          <cell r="C319" t="str">
            <v>UN</v>
          </cell>
          <cell r="D319">
            <v>5600</v>
          </cell>
        </row>
        <row r="320">
          <cell r="A320" t="str">
            <v>TORARAPOLI</v>
          </cell>
          <cell r="B320" t="str">
            <v>Tornillo + arandela conector de policarbonato</v>
          </cell>
          <cell r="C320" t="str">
            <v xml:space="preserve">ML </v>
          </cell>
          <cell r="D320">
            <v>600</v>
          </cell>
        </row>
        <row r="321">
          <cell r="A321" t="str">
            <v>TORCAPOLI</v>
          </cell>
          <cell r="B321" t="str">
            <v>Tornillos + capuchon de policarbonato</v>
          </cell>
          <cell r="C321" t="str">
            <v>UN</v>
          </cell>
          <cell r="D321">
            <v>500</v>
          </cell>
        </row>
        <row r="322">
          <cell r="A322" t="str">
            <v>TOREST</v>
          </cell>
          <cell r="B322" t="str">
            <v>Tornillo estandar panel 6*1 punta aguda</v>
          </cell>
          <cell r="C322" t="str">
            <v>UN</v>
          </cell>
          <cell r="D322">
            <v>100</v>
          </cell>
        </row>
        <row r="323">
          <cell r="A323" t="str">
            <v>TORES7 7/16</v>
          </cell>
          <cell r="B323" t="str">
            <v>Tornillo estructura 7*7/16 Punta aguda</v>
          </cell>
          <cell r="C323" t="str">
            <v>UN</v>
          </cell>
          <cell r="D323">
            <v>100</v>
          </cell>
        </row>
        <row r="324">
          <cell r="A324" t="str">
            <v>TORCA</v>
          </cell>
          <cell r="B324" t="str">
            <v>Tornillo estructura cabeza plana 8x1/2"</v>
          </cell>
          <cell r="C324" t="str">
            <v>UN</v>
          </cell>
          <cell r="D324">
            <v>100</v>
          </cell>
        </row>
        <row r="325">
          <cell r="A325" t="str">
            <v>TORNEXP</v>
          </cell>
          <cell r="B325" t="str">
            <v>Tornillos expansivos de cuña 3/8 x 2 1/4"</v>
          </cell>
          <cell r="C325" t="str">
            <v>UN</v>
          </cell>
          <cell r="D325">
            <v>600</v>
          </cell>
        </row>
        <row r="326">
          <cell r="A326" t="str">
            <v>TORSU</v>
          </cell>
          <cell r="B326" t="str">
            <v>Tornillo superboard 8x1 x 1/4"</v>
          </cell>
          <cell r="C326" t="str">
            <v>UN</v>
          </cell>
          <cell r="D326">
            <v>100</v>
          </cell>
        </row>
        <row r="327">
          <cell r="A327" t="str">
            <v>TRITUFI</v>
          </cell>
          <cell r="B327" t="str">
            <v>Triturado fino</v>
          </cell>
          <cell r="C327" t="str">
            <v>M3</v>
          </cell>
          <cell r="D327">
            <v>52600</v>
          </cell>
        </row>
        <row r="328">
          <cell r="A328" t="str">
            <v>TRITUR</v>
          </cell>
          <cell r="B328" t="str">
            <v>Triturado común</v>
          </cell>
          <cell r="C328" t="str">
            <v>M3</v>
          </cell>
          <cell r="D328">
            <v>39200</v>
          </cell>
        </row>
        <row r="329">
          <cell r="A329" t="str">
            <v>TUBALL3</v>
          </cell>
          <cell r="B329" t="str">
            <v>Tuberia aguas lluvias 3"</v>
          </cell>
          <cell r="C329" t="str">
            <v>ML</v>
          </cell>
          <cell r="D329">
            <v>9300</v>
          </cell>
        </row>
        <row r="330">
          <cell r="A330" t="str">
            <v>TUBC16</v>
          </cell>
          <cell r="B330" t="str">
            <v>Tubería concreto simple 16" tipo I</v>
          </cell>
          <cell r="C330" t="str">
            <v>ML</v>
          </cell>
          <cell r="D330">
            <v>113300</v>
          </cell>
        </row>
        <row r="331">
          <cell r="A331" t="str">
            <v>TUBC24</v>
          </cell>
          <cell r="B331" t="str">
            <v>Tuberia concreto simple 24" tipo I</v>
          </cell>
          <cell r="C331" t="str">
            <v>ML</v>
          </cell>
          <cell r="D331">
            <v>242600</v>
          </cell>
        </row>
        <row r="332">
          <cell r="A332" t="str">
            <v>TUB36</v>
          </cell>
          <cell r="B332" t="str">
            <v>Tubería concreto reforzado 36" tipo I</v>
          </cell>
          <cell r="C332" t="str">
            <v>ML</v>
          </cell>
          <cell r="D332">
            <v>435200</v>
          </cell>
        </row>
        <row r="333">
          <cell r="A333" t="str">
            <v>TUBCON2</v>
          </cell>
          <cell r="B333" t="str">
            <v>Tuberia conduit 2"</v>
          </cell>
          <cell r="C333" t="str">
            <v>ML</v>
          </cell>
          <cell r="D333">
            <v>6500</v>
          </cell>
        </row>
        <row r="334">
          <cell r="A334" t="str">
            <v>TUBCU1</v>
          </cell>
          <cell r="B334" t="str">
            <v>Tubería cuadrada 1"</v>
          </cell>
          <cell r="C334" t="str">
            <v>ML</v>
          </cell>
          <cell r="D334">
            <v>7100</v>
          </cell>
        </row>
        <row r="335">
          <cell r="A335" t="str">
            <v>TUBC10</v>
          </cell>
          <cell r="B335" t="str">
            <v xml:space="preserve">Tuberia estructurada PVC 10" </v>
          </cell>
          <cell r="C335" t="str">
            <v>ML</v>
          </cell>
          <cell r="D335">
            <v>39400</v>
          </cell>
        </row>
        <row r="336">
          <cell r="A336" t="str">
            <v>TUBC6</v>
          </cell>
          <cell r="B336" t="str">
            <v>Tuberia estructurada PVC 6"</v>
          </cell>
          <cell r="C336" t="str">
            <v>ML</v>
          </cell>
          <cell r="D336">
            <v>20600</v>
          </cell>
        </row>
        <row r="337">
          <cell r="A337" t="str">
            <v>TUBC8</v>
          </cell>
          <cell r="B337" t="str">
            <v>Tuberia estructurada PVC 8"</v>
          </cell>
          <cell r="C337" t="str">
            <v>ML</v>
          </cell>
          <cell r="D337">
            <v>27300</v>
          </cell>
        </row>
        <row r="338">
          <cell r="A338" t="str">
            <v>TUBGAL2</v>
          </cell>
          <cell r="B338" t="str">
            <v>Tuberia galvanizada 2"</v>
          </cell>
          <cell r="C338" t="str">
            <v>ML</v>
          </cell>
          <cell r="D338">
            <v>12300</v>
          </cell>
        </row>
        <row r="339">
          <cell r="A339" t="str">
            <v>TUBGAL3</v>
          </cell>
          <cell r="B339" t="str">
            <v>Tuberia galvanizada 3"</v>
          </cell>
          <cell r="C339" t="str">
            <v>ML</v>
          </cell>
          <cell r="D339">
            <v>22500</v>
          </cell>
        </row>
        <row r="340">
          <cell r="A340" t="str">
            <v>TUBPVC1/2</v>
          </cell>
          <cell r="B340" t="str">
            <v>Tuberia pvc 1/2" rde 13.5</v>
          </cell>
          <cell r="C340" t="str">
            <v>ML</v>
          </cell>
          <cell r="D340">
            <v>1700</v>
          </cell>
        </row>
        <row r="341">
          <cell r="A341" t="str">
            <v>TUB3S</v>
          </cell>
          <cell r="B341" t="str">
            <v>Tubería pvc 3" sanitaria</v>
          </cell>
          <cell r="C341" t="str">
            <v>ML</v>
          </cell>
          <cell r="D341">
            <v>10900</v>
          </cell>
        </row>
        <row r="342">
          <cell r="A342" t="str">
            <v>TUB4S</v>
          </cell>
          <cell r="B342" t="str">
            <v>Tubería pvc 4" sanitaria</v>
          </cell>
          <cell r="C342" t="str">
            <v>ML</v>
          </cell>
          <cell r="D342">
            <v>14500</v>
          </cell>
        </row>
        <row r="343">
          <cell r="A343" t="str">
            <v>TUB1/2CONDU</v>
          </cell>
          <cell r="B343" t="str">
            <v>Tubería PVC conduit 1/2"</v>
          </cell>
          <cell r="C343" t="str">
            <v>ML</v>
          </cell>
          <cell r="D343">
            <v>1600</v>
          </cell>
        </row>
        <row r="344">
          <cell r="A344" t="str">
            <v>TUB2S</v>
          </cell>
          <cell r="B344" t="str">
            <v>Tubería sanitaria 2"</v>
          </cell>
          <cell r="C344" t="str">
            <v>ML</v>
          </cell>
          <cell r="D344">
            <v>4700</v>
          </cell>
        </row>
        <row r="345">
          <cell r="A345" t="str">
            <v>TUBEST 1 1/2</v>
          </cell>
          <cell r="B345" t="str">
            <v xml:space="preserve">Tubo estructural semipesado 1 1/2" Cal 14 </v>
          </cell>
          <cell r="C345" t="str">
            <v>ML</v>
          </cell>
          <cell r="D345">
            <v>8800</v>
          </cell>
        </row>
        <row r="346">
          <cell r="A346" t="str">
            <v>TUB21/2EST</v>
          </cell>
          <cell r="B346" t="str">
            <v>Tubo estructural semipesado 2 1/2"</v>
          </cell>
          <cell r="C346" t="str">
            <v>ML</v>
          </cell>
          <cell r="D346">
            <v>13200</v>
          </cell>
        </row>
        <row r="347">
          <cell r="A347" t="str">
            <v>TUBON2"</v>
          </cell>
          <cell r="B347" t="str">
            <v>Tubo estructural semipesado 2" Cal 14</v>
          </cell>
          <cell r="C347" t="str">
            <v>ML</v>
          </cell>
          <cell r="D347">
            <v>11000</v>
          </cell>
        </row>
        <row r="348">
          <cell r="A348" t="str">
            <v>TUBES3"</v>
          </cell>
          <cell r="B348" t="str">
            <v>Tubo estructural pesado 3" cal 2,5mm</v>
          </cell>
          <cell r="C348" t="str">
            <v>ML</v>
          </cell>
          <cell r="D348">
            <v>19000</v>
          </cell>
        </row>
        <row r="349">
          <cell r="A349" t="str">
            <v>TUBGAL1Y1/2</v>
          </cell>
          <cell r="B349" t="str">
            <v>Tubo galvanizado 1 1/2" cal 14</v>
          </cell>
          <cell r="C349" t="str">
            <v>ML</v>
          </cell>
          <cell r="D349">
            <v>10300</v>
          </cell>
        </row>
        <row r="350">
          <cell r="A350" t="str">
            <v>TUERCA</v>
          </cell>
          <cell r="B350" t="str">
            <v>Tuerca</v>
          </cell>
          <cell r="C350" t="str">
            <v>UN</v>
          </cell>
          <cell r="D350">
            <v>200</v>
          </cell>
        </row>
        <row r="351">
          <cell r="A351" t="str">
            <v>TUER3/4</v>
          </cell>
          <cell r="B351" t="str">
            <v>Tuerca metálica 3/4"</v>
          </cell>
          <cell r="C351" t="str">
            <v>UN</v>
          </cell>
          <cell r="D351">
            <v>600</v>
          </cell>
        </row>
        <row r="352">
          <cell r="A352" t="str">
            <v>UREMAT</v>
          </cell>
          <cell r="B352" t="str">
            <v>U de remate de policarbonato</v>
          </cell>
          <cell r="C352" t="str">
            <v xml:space="preserve">ML </v>
          </cell>
          <cell r="D352">
            <v>2100</v>
          </cell>
        </row>
        <row r="353">
          <cell r="A353" t="str">
            <v>UNIONCAN</v>
          </cell>
          <cell r="B353" t="str">
            <v>Unión canal amazonas canal a bajante</v>
          </cell>
          <cell r="C353" t="str">
            <v>UN</v>
          </cell>
          <cell r="D353">
            <v>15000</v>
          </cell>
        </row>
        <row r="354">
          <cell r="A354" t="str">
            <v>UNIONCAN</v>
          </cell>
          <cell r="B354" t="str">
            <v>Union canal amazonas canal a canal</v>
          </cell>
          <cell r="C354" t="str">
            <v>UN</v>
          </cell>
          <cell r="D354">
            <v>10300</v>
          </cell>
        </row>
        <row r="355">
          <cell r="A355" t="str">
            <v>VALLA</v>
          </cell>
          <cell r="B355" t="str">
            <v>Valla informativa lam c-22 1.5x1.0</v>
          </cell>
          <cell r="C355" t="str">
            <v>UN</v>
          </cell>
          <cell r="D355">
            <v>170400</v>
          </cell>
        </row>
        <row r="356">
          <cell r="A356" t="str">
            <v>VARE42</v>
          </cell>
          <cell r="B356" t="str">
            <v>Varenga 4x2 L=2.4m</v>
          </cell>
          <cell r="C356" t="str">
            <v>UN</v>
          </cell>
          <cell r="D356">
            <v>2200</v>
          </cell>
        </row>
        <row r="357">
          <cell r="A357" t="str">
            <v>VARCO</v>
          </cell>
          <cell r="B357" t="str">
            <v>Varilla coperwell 5/8 L=2,4m</v>
          </cell>
          <cell r="C357" t="str">
            <v>ML</v>
          </cell>
          <cell r="D357">
            <v>78300</v>
          </cell>
        </row>
        <row r="358">
          <cell r="A358" t="str">
            <v>VARILLA12MM</v>
          </cell>
          <cell r="B358" t="str">
            <v>Varilla cuadrada 12 mm</v>
          </cell>
          <cell r="C358" t="str">
            <v>ML</v>
          </cell>
          <cell r="D358">
            <v>3800</v>
          </cell>
        </row>
        <row r="359">
          <cell r="A359" t="str">
            <v>VALISA 5/8</v>
          </cell>
          <cell r="B359" t="str">
            <v>Varilla lisa 5/8</v>
          </cell>
          <cell r="C359" t="str">
            <v>ML</v>
          </cell>
          <cell r="D359">
            <v>2200</v>
          </cell>
        </row>
        <row r="360">
          <cell r="A360" t="str">
            <v>VARLISAROS</v>
          </cell>
          <cell r="B360" t="str">
            <v>Varilla lisa roscada 1/2" incluye tuerca</v>
          </cell>
          <cell r="C360" t="str">
            <v>ML</v>
          </cell>
          <cell r="D360">
            <v>5700</v>
          </cell>
        </row>
        <row r="361">
          <cell r="A361" t="str">
            <v>VARMET</v>
          </cell>
          <cell r="B361" t="str">
            <v>Varilla metálica</v>
          </cell>
          <cell r="C361" t="str">
            <v>KG</v>
          </cell>
          <cell r="D361">
            <v>2900</v>
          </cell>
        </row>
        <row r="362">
          <cell r="A362" t="str">
            <v>VEN1X1,5</v>
          </cell>
          <cell r="B362" t="str">
            <v>Ventana metálica cal 18 1,50*1m</v>
          </cell>
          <cell r="C362" t="str">
            <v>UN</v>
          </cell>
          <cell r="D362">
            <v>159700</v>
          </cell>
        </row>
        <row r="363">
          <cell r="A363" t="str">
            <v>VEN2X1,5</v>
          </cell>
          <cell r="B363" t="str">
            <v>Ventana metálica cal 18 2*1,5m</v>
          </cell>
          <cell r="C363" t="str">
            <v>M2</v>
          </cell>
          <cell r="D363">
            <v>69100</v>
          </cell>
        </row>
        <row r="364">
          <cell r="A364" t="str">
            <v>VENTANA</v>
          </cell>
          <cell r="B364" t="str">
            <v>Ventana metálica cal 20</v>
          </cell>
          <cell r="C364" t="str">
            <v>M2</v>
          </cell>
          <cell r="D364">
            <v>75200</v>
          </cell>
        </row>
        <row r="365">
          <cell r="A365" t="str">
            <v>VIDRIO 4 MM</v>
          </cell>
          <cell r="B365" t="str">
            <v>Vidrio 4 mm</v>
          </cell>
          <cell r="C365" t="str">
            <v>M2</v>
          </cell>
          <cell r="D365">
            <v>28900</v>
          </cell>
        </row>
        <row r="366">
          <cell r="A366" t="str">
            <v>SOPCAN</v>
          </cell>
          <cell r="B366" t="str">
            <v>Soporte canal amazonas</v>
          </cell>
          <cell r="C366" t="str">
            <v>UN</v>
          </cell>
          <cell r="D366">
            <v>8800</v>
          </cell>
        </row>
        <row r="367">
          <cell r="A367" t="str">
            <v>TAPCAN</v>
          </cell>
          <cell r="B367" t="str">
            <v>Tapa externa canal Rango</v>
          </cell>
          <cell r="C367" t="str">
            <v>UN</v>
          </cell>
          <cell r="D367">
            <v>6800</v>
          </cell>
        </row>
        <row r="368">
          <cell r="A368" t="str">
            <v>TOR1</v>
          </cell>
          <cell r="B368" t="str">
            <v>Tornillo para madera 1"</v>
          </cell>
          <cell r="C368" t="str">
            <v>UN</v>
          </cell>
          <cell r="D368">
            <v>200</v>
          </cell>
        </row>
        <row r="369">
          <cell r="A369" t="str">
            <v>CODCAN</v>
          </cell>
          <cell r="B369" t="str">
            <v>Codo Bajante 45 blanco</v>
          </cell>
          <cell r="C369" t="str">
            <v>UN</v>
          </cell>
          <cell r="D369">
            <v>5200</v>
          </cell>
        </row>
        <row r="370">
          <cell r="A370" t="str">
            <v>SOPBAJ</v>
          </cell>
          <cell r="B370" t="str">
            <v xml:space="preserve">Soporte de bajante </v>
          </cell>
          <cell r="C370" t="str">
            <v>UN</v>
          </cell>
          <cell r="D370">
            <v>8800</v>
          </cell>
        </row>
        <row r="371">
          <cell r="A371" t="str">
            <v>CAJMED</v>
          </cell>
          <cell r="B371" t="str">
            <v xml:space="preserve">Caja para medidor metálica monofasica </v>
          </cell>
          <cell r="C371" t="str">
            <v>UN</v>
          </cell>
          <cell r="D371">
            <v>36100</v>
          </cell>
        </row>
        <row r="373">
          <cell r="A373" t="str">
            <v>MORTEROS Y CONCRETOS</v>
          </cell>
        </row>
        <row r="374">
          <cell r="A374" t="str">
            <v>PREMEZ-3.8 MPA</v>
          </cell>
          <cell r="B374" t="str">
            <v xml:space="preserve">Concreto premezclado MR= 3.8 Mpa </v>
          </cell>
          <cell r="C374" t="str">
            <v>M3</v>
          </cell>
          <cell r="D374">
            <v>408200</v>
          </cell>
        </row>
        <row r="375">
          <cell r="A375" t="str">
            <v>PREMEZ-4 MPA</v>
          </cell>
          <cell r="B375" t="str">
            <v>Concreto premezclado MR= 4 Mpa grava 1" - slum 7" +-1"</v>
          </cell>
          <cell r="C375" t="str">
            <v>M3</v>
          </cell>
          <cell r="D375">
            <v>431500</v>
          </cell>
        </row>
        <row r="376">
          <cell r="A376" t="str">
            <v>CONCRE-B</v>
          </cell>
          <cell r="B376" t="str">
            <v>Material concreto B 1:1.5:1.5 + 5% desperdicio f'c=29,5 Mpa</v>
          </cell>
          <cell r="C376" t="str">
            <v>M3</v>
          </cell>
          <cell r="D376">
            <v>404800</v>
          </cell>
        </row>
        <row r="377">
          <cell r="A377" t="str">
            <v>CONCRE-C</v>
          </cell>
          <cell r="B377" t="str">
            <v>Material concreto C 1:2:2.5+ 5% desperdicio f'c=24 Mpa</v>
          </cell>
          <cell r="C377" t="str">
            <v>M3</v>
          </cell>
          <cell r="D377">
            <v>330800</v>
          </cell>
        </row>
        <row r="378">
          <cell r="A378" t="str">
            <v>CONCRE-D</v>
          </cell>
          <cell r="B378" t="str">
            <v>Material concreto D 1:2:3 + 5% desperdicio f'c=21 Mpa</v>
          </cell>
          <cell r="C378" t="str">
            <v>M3</v>
          </cell>
          <cell r="D378">
            <v>312100</v>
          </cell>
        </row>
        <row r="379">
          <cell r="A379" t="str">
            <v>CONCRE-E</v>
          </cell>
          <cell r="B379" t="str">
            <v>Material concreto E 1:2.5:4.5 + 5% desperdicio f'c=17,2 Mpa</v>
          </cell>
          <cell r="C379" t="str">
            <v>M3</v>
          </cell>
          <cell r="D379">
            <v>253100</v>
          </cell>
        </row>
        <row r="380">
          <cell r="A380" t="str">
            <v>CONCRE-F</v>
          </cell>
          <cell r="B380" t="str">
            <v>Material concreto F 1:3:5 + 5% desperdicio f'c=13,8 Mpa</v>
          </cell>
          <cell r="C380" t="str">
            <v>M3</v>
          </cell>
          <cell r="D380">
            <v>233900</v>
          </cell>
        </row>
        <row r="381">
          <cell r="A381" t="str">
            <v>CONCRE-H</v>
          </cell>
          <cell r="B381" t="str">
            <v>Material concreto H 1:2:2 + 5% desperdicio f'c=25 Mpa</v>
          </cell>
          <cell r="C381" t="str">
            <v>M3</v>
          </cell>
          <cell r="D381">
            <v>359300</v>
          </cell>
        </row>
        <row r="382">
          <cell r="A382" t="str">
            <v>CONCRE-I</v>
          </cell>
          <cell r="B382" t="str">
            <v>Material concreto I 1:1.5:2 + 5% desperdicio f'c=28 Mpa</v>
          </cell>
          <cell r="C382" t="str">
            <v>M3</v>
          </cell>
          <cell r="D382">
            <v>386300</v>
          </cell>
        </row>
        <row r="383">
          <cell r="A383" t="str">
            <v>MOR-13</v>
          </cell>
          <cell r="B383" t="str">
            <v xml:space="preserve">Material mortero 1-3 + 5% desperdicio </v>
          </cell>
          <cell r="C383" t="str">
            <v>M3</v>
          </cell>
          <cell r="D383">
            <v>394300</v>
          </cell>
        </row>
        <row r="384">
          <cell r="A384" t="str">
            <v>MOR-14</v>
          </cell>
          <cell r="B384" t="str">
            <v xml:space="preserve">Material mortero 1-4 + 5% desperdicio </v>
          </cell>
          <cell r="C384" t="str">
            <v>M3</v>
          </cell>
          <cell r="D384">
            <v>320000</v>
          </cell>
        </row>
        <row r="386">
          <cell r="A386" t="str">
            <v>FORMALETA</v>
          </cell>
        </row>
        <row r="387">
          <cell r="A387" t="str">
            <v>FORMALF</v>
          </cell>
          <cell r="B387" t="str">
            <v>Formaleta alfajía</v>
          </cell>
          <cell r="C387" t="str">
            <v>ML</v>
          </cell>
          <cell r="D387">
            <v>14100</v>
          </cell>
        </row>
        <row r="388">
          <cell r="A388" t="str">
            <v>FORMCOL</v>
          </cell>
          <cell r="B388" t="str">
            <v>Formaleta columna, sección 30X30 cm</v>
          </cell>
          <cell r="C388" t="str">
            <v>M2</v>
          </cell>
          <cell r="D388">
            <v>33800</v>
          </cell>
        </row>
        <row r="389">
          <cell r="A389" t="str">
            <v>FORMCUN</v>
          </cell>
          <cell r="B389" t="str">
            <v xml:space="preserve">Formaleta cuneta </v>
          </cell>
          <cell r="C389" t="str">
            <v>ML</v>
          </cell>
          <cell r="D389">
            <v>6400</v>
          </cell>
        </row>
        <row r="390">
          <cell r="A390" t="str">
            <v>FORMESC</v>
          </cell>
          <cell r="B390" t="str">
            <v xml:space="preserve">Formaleta escalera </v>
          </cell>
          <cell r="C390" t="str">
            <v>M2</v>
          </cell>
          <cell r="D390">
            <v>68900</v>
          </cell>
        </row>
        <row r="391">
          <cell r="A391" t="str">
            <v>FORGEN</v>
          </cell>
          <cell r="B391" t="str">
            <v>Formaleta general</v>
          </cell>
          <cell r="C391" t="str">
            <v>M2</v>
          </cell>
          <cell r="D391">
            <v>27300</v>
          </cell>
        </row>
        <row r="392">
          <cell r="A392" t="str">
            <v>FORMVAM</v>
          </cell>
          <cell r="B392" t="str">
            <v>Formaleta viga de amarre, sección 30X30 cm</v>
          </cell>
          <cell r="C392" t="str">
            <v>M2</v>
          </cell>
          <cell r="D392">
            <v>18600</v>
          </cell>
        </row>
        <row r="393">
          <cell r="A393" t="str">
            <v>FORMPANTALLA</v>
          </cell>
          <cell r="B393" t="str">
            <v>Formaleta pantalla</v>
          </cell>
          <cell r="C393" t="str">
            <v>M2</v>
          </cell>
          <cell r="D393">
            <v>41100</v>
          </cell>
        </row>
        <row r="394">
          <cell r="A394" t="str">
            <v>FORMMURO</v>
          </cell>
          <cell r="B394" t="str">
            <v>Formaleta muros de contención</v>
          </cell>
          <cell r="C394" t="str">
            <v>M2</v>
          </cell>
          <cell r="D394">
            <v>53600</v>
          </cell>
        </row>
        <row r="395">
          <cell r="A395" t="str">
            <v>FORMMUROGAV</v>
          </cell>
          <cell r="B395" t="str">
            <v>Formaleta muro en gavión</v>
          </cell>
          <cell r="C395" t="str">
            <v>M2</v>
          </cell>
          <cell r="D395">
            <v>30400</v>
          </cell>
        </row>
        <row r="396">
          <cell r="A396" t="str">
            <v>FORMENTIBADO</v>
          </cell>
          <cell r="B396" t="str">
            <v>Formaleta entibado</v>
          </cell>
          <cell r="C396" t="str">
            <v>M2</v>
          </cell>
          <cell r="D396">
            <v>28900</v>
          </cell>
        </row>
        <row r="397">
          <cell r="A397" t="str">
            <v>FORMMESON</v>
          </cell>
          <cell r="B397" t="str">
            <v>Formaleta de meson, 1X0.6m espesor de 0.1 m</v>
          </cell>
          <cell r="C397" t="str">
            <v>M2</v>
          </cell>
          <cell r="D397">
            <v>28300</v>
          </cell>
        </row>
        <row r="398">
          <cell r="A398" t="str">
            <v>FORMPP6</v>
          </cell>
          <cell r="B398" t="str">
            <v>Formaleta placa de piso, espesor 6 cm</v>
          </cell>
          <cell r="C398" t="str">
            <v>M2</v>
          </cell>
          <cell r="D398">
            <v>26500</v>
          </cell>
        </row>
        <row r="399">
          <cell r="A399" t="str">
            <v>FORMPP8</v>
          </cell>
          <cell r="B399" t="str">
            <v>Formaleta placa de piso, espesor 8 cm</v>
          </cell>
          <cell r="C399" t="str">
            <v>M2</v>
          </cell>
          <cell r="D399">
            <v>28500</v>
          </cell>
        </row>
        <row r="400">
          <cell r="A400" t="str">
            <v>FORMPP10</v>
          </cell>
          <cell r="B400" t="str">
            <v>Formaleta placa de piso, espesor 10 cm</v>
          </cell>
          <cell r="C400" t="str">
            <v>M2</v>
          </cell>
          <cell r="D400">
            <v>34400</v>
          </cell>
        </row>
        <row r="401">
          <cell r="A401" t="str">
            <v>FORMPP25</v>
          </cell>
          <cell r="B401" t="str">
            <v>Formaleta placa de piso, espesor 25 cm</v>
          </cell>
          <cell r="C401" t="str">
            <v>M2</v>
          </cell>
          <cell r="D401">
            <v>38600</v>
          </cell>
        </row>
        <row r="402">
          <cell r="A402" t="str">
            <v>FORMVA</v>
          </cell>
          <cell r="B402" t="str">
            <v>Formaleta viga aérea, sección 30X40 cm</v>
          </cell>
          <cell r="C402" t="str">
            <v>M2</v>
          </cell>
          <cell r="D402">
            <v>50300</v>
          </cell>
        </row>
        <row r="403">
          <cell r="A403" t="str">
            <v>FORMVCON</v>
          </cell>
          <cell r="B403" t="str">
            <v>Formaleta viga confinamiento transversal de adoquín</v>
          </cell>
          <cell r="C403" t="str">
            <v>ML</v>
          </cell>
          <cell r="D403">
            <v>7800</v>
          </cell>
        </row>
        <row r="404">
          <cell r="A404" t="str">
            <v>FORMVMURO</v>
          </cell>
          <cell r="B404" t="str">
            <v>Formaleta de viga sobre muro, sección 30X40 cm</v>
          </cell>
          <cell r="C404" t="str">
            <v>M2</v>
          </cell>
          <cell r="D404">
            <v>30700</v>
          </cell>
        </row>
        <row r="405">
          <cell r="A405" t="str">
            <v>FORMLOSA</v>
          </cell>
          <cell r="B405" t="str">
            <v>Formaleta losa de entrepiso aligerada</v>
          </cell>
          <cell r="C405" t="str">
            <v>M2</v>
          </cell>
          <cell r="D405">
            <v>72000</v>
          </cell>
        </row>
        <row r="406">
          <cell r="D406">
            <v>0</v>
          </cell>
        </row>
        <row r="407">
          <cell r="A407" t="str">
            <v>OTROS</v>
          </cell>
          <cell r="D407">
            <v>0</v>
          </cell>
        </row>
        <row r="408">
          <cell r="A408" t="str">
            <v>ESCMUN</v>
          </cell>
          <cell r="B408" t="str">
            <v>Pago impuestos escombrera</v>
          </cell>
          <cell r="C408" t="str">
            <v>M3</v>
          </cell>
          <cell r="D408">
            <v>4200</v>
          </cell>
        </row>
        <row r="409">
          <cell r="A409" t="str">
            <v>TRANSP</v>
          </cell>
          <cell r="B409" t="str">
            <v>Transporte de material</v>
          </cell>
          <cell r="C409" t="str">
            <v>M3/KM</v>
          </cell>
          <cell r="D409">
            <v>1300</v>
          </cell>
        </row>
        <row r="410">
          <cell r="A410" t="str">
            <v>TRANSPMAD</v>
          </cell>
          <cell r="B410" t="str">
            <v>Transporte de madera incluye cargue y descargue</v>
          </cell>
          <cell r="C410" t="str">
            <v>VIAJE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No 1"/>
      <sheetName val="OTROS"/>
      <sheetName val="TABLA No 2"/>
      <sheetName val="FM"/>
      <sheetName val="CARGAS"/>
      <sheetName val="SALARIOS"/>
      <sheetName val="COTIZACIONES BIOSEGURIDAD"/>
    </sheetNames>
    <sheetDataSet>
      <sheetData sheetId="0">
        <row r="13">
          <cell r="A13" t="str">
            <v>Director de Interventoría</v>
          </cell>
        </row>
        <row r="19">
          <cell r="A19" t="str">
            <v>Secretaria</v>
          </cell>
        </row>
      </sheetData>
      <sheetData sheetId="1">
        <row r="18">
          <cell r="F18">
            <v>1.4625228519195612E-2</v>
          </cell>
        </row>
        <row r="36">
          <cell r="F36">
            <v>0</v>
          </cell>
        </row>
      </sheetData>
      <sheetData sheetId="2">
        <row r="22">
          <cell r="F22">
            <v>2.4311930530164533E-2</v>
          </cell>
        </row>
      </sheetData>
      <sheetData sheetId="3">
        <row r="60">
          <cell r="F60">
            <v>1.23</v>
          </cell>
        </row>
      </sheetData>
      <sheetData sheetId="4"/>
      <sheetData sheetId="5">
        <row r="17">
          <cell r="B17">
            <v>2000000</v>
          </cell>
        </row>
      </sheetData>
      <sheetData sheetId="6"/>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No 1"/>
      <sheetName val="OTROS"/>
      <sheetName val="TABLA No 2"/>
      <sheetName val="FM"/>
      <sheetName val="CARGAS"/>
      <sheetName val="SALARIOS"/>
      <sheetName val="COTIZACIONES BIOSEGURIDAD"/>
    </sheetNames>
    <sheetDataSet>
      <sheetData sheetId="0">
        <row r="20">
          <cell r="F20">
            <v>39375000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jetivos"/>
      <sheetName val="INSTRUCCIONES"/>
      <sheetName val="Presupuesto General"/>
      <sheetName val="1.1.1 Reintroducción de"/>
      <sheetName val="1.1.2 Mto. Restauración."/>
      <sheetName val="1.1.3 Monitoreo"/>
      <sheetName val="1.1.4 Corr. Agroecologicos"/>
      <sheetName val="1.1.2 Mto. Corr. Agroecologicos"/>
      <sheetName val="1.2.1 Aislamiento"/>
      <sheetName val="1.2.2 Incentivos"/>
      <sheetName val="1.2.3 Huertos"/>
      <sheetName val="1.2.4 Mto. Htos."/>
      <sheetName val="1.3.1 Talleres de Socia"/>
      <sheetName val="1.3.2 Bio.Covid19 "/>
      <sheetName val="Cronog"/>
      <sheetName val="Talento Humano"/>
      <sheetName val="Administración"/>
      <sheetName val="Interventoría"/>
      <sheetName val="FM"/>
      <sheetName val="Cargas"/>
      <sheetName val="PMA"/>
      <sheetName val="Cronograma"/>
      <sheetName val="Cronograma financiero"/>
      <sheetName val="APU"/>
      <sheetName val="Seguimiento"/>
      <sheetName val="EJEC-1I"/>
      <sheetName val="EJEC-2I"/>
      <sheetName val="EJEC-3I"/>
      <sheetName val="EJEC-4I"/>
      <sheetName val="EJEC-5I"/>
      <sheetName val="EJEC-1II"/>
      <sheetName val="EJEC-2II"/>
      <sheetName val="EJEC-3II"/>
      <sheetName val="EJEC-4II"/>
      <sheetName val="EJEC-5II"/>
      <sheetName val="EJEC-1III"/>
      <sheetName val="EJEC-2III"/>
      <sheetName val="EJEC-3III"/>
      <sheetName val="EJEC-4III"/>
      <sheetName val="EJEC-5III"/>
      <sheetName val="EJEC-1IV"/>
      <sheetName val="EJEC-2IV"/>
      <sheetName val="EJEC-3IV"/>
      <sheetName val="EJEC-4IV"/>
      <sheetName val="EJEC-5IV"/>
    </sheetNames>
    <sheetDataSet>
      <sheetData sheetId="0">
        <row r="7">
          <cell r="D7" t="str">
            <v>Municipio del Tablón de Gómez</v>
          </cell>
        </row>
        <row r="18">
          <cell r="B18" t="str">
            <v>Restauración Ecológica en la parte alta de la Subregión Río Mayo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Objetivos"/>
      <sheetName val="Mantenimiento"/>
      <sheetName val="Aisl."/>
      <sheetName val="Gest"/>
      <sheetName val="FINANC"/>
      <sheetName val="Proyecto"/>
      <sheetName val="Plan Adq"/>
      <sheetName val="Cronog"/>
      <sheetName val="POA-1"/>
      <sheetName val="POA-2"/>
      <sheetName val="POA-3"/>
      <sheetName val="POA-4"/>
      <sheetName val="POA-5"/>
      <sheetName val="Seguimiento"/>
      <sheetName val="EJEC-1I"/>
      <sheetName val="EJEC-2I"/>
      <sheetName val="EJEC-3I"/>
      <sheetName val="EJEC-4I"/>
      <sheetName val="EJEC-5I"/>
      <sheetName val="EJEC-1II"/>
      <sheetName val="EJEC-2II"/>
      <sheetName val="EJEC-3II"/>
      <sheetName val="EJEC-4II"/>
      <sheetName val="EJEC-5II"/>
      <sheetName val="EJEC-1III"/>
      <sheetName val="EJEC-2III"/>
      <sheetName val="EJEC-3III"/>
      <sheetName val="EJEC-4III"/>
      <sheetName val="EJEC-5III"/>
      <sheetName val="EJEC-1IV"/>
      <sheetName val="EJEC-2IV"/>
      <sheetName val="EJEC-3IV"/>
      <sheetName val="EJEC-4IV"/>
      <sheetName val="EJEC-5IV"/>
    </sheetNames>
    <sheetDataSet>
      <sheetData sheetId="0"/>
      <sheetData sheetId="1"/>
      <sheetData sheetId="2"/>
      <sheetData sheetId="3"/>
      <sheetData sheetId="4"/>
      <sheetData sheetId="5"/>
      <sheetData sheetId="6"/>
      <sheetData sheetId="7"/>
      <sheetData sheetId="8"/>
      <sheetData sheetId="9">
        <row r="11">
          <cell r="E11" t="str">
            <v xml:space="preserve">Nombre del Proyecto </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9" Type="http://schemas.openxmlformats.org/officeDocument/2006/relationships/ctrlProp" Target="../ctrlProps/ctrlProp35.xml"/><Relationship Id="rId21" Type="http://schemas.openxmlformats.org/officeDocument/2006/relationships/ctrlProp" Target="../ctrlProps/ctrlProp17.xml"/><Relationship Id="rId34" Type="http://schemas.openxmlformats.org/officeDocument/2006/relationships/ctrlProp" Target="../ctrlProps/ctrlProp30.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lcaldia@eltablondegomez-narino.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8" Type="http://schemas.openxmlformats.org/officeDocument/2006/relationships/ctrlProp" Target="../ctrlProps/ctrlProp4.xm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drawing" Target="../drawings/drawing32.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33.xml"/><Relationship Id="rId1" Type="http://schemas.openxmlformats.org/officeDocument/2006/relationships/printerSettings" Target="../printerSettings/printerSettings30.bin"/><Relationship Id="rId4" Type="http://schemas.openxmlformats.org/officeDocument/2006/relationships/comments" Target="../comments7.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34.xml"/><Relationship Id="rId1" Type="http://schemas.openxmlformats.org/officeDocument/2006/relationships/printerSettings" Target="../printerSettings/printerSettings31.bin"/><Relationship Id="rId4" Type="http://schemas.openxmlformats.org/officeDocument/2006/relationships/comments" Target="../comments8.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35.xml"/><Relationship Id="rId1" Type="http://schemas.openxmlformats.org/officeDocument/2006/relationships/printerSettings" Target="../printerSettings/printerSettings32.bin"/><Relationship Id="rId4" Type="http://schemas.openxmlformats.org/officeDocument/2006/relationships/comments" Target="../comments9.xml"/></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3.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4.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5.bin"/></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40.xml"/><Relationship Id="rId1" Type="http://schemas.openxmlformats.org/officeDocument/2006/relationships/printerSettings" Target="../printerSettings/printerSettings36.bin"/><Relationship Id="rId4" Type="http://schemas.openxmlformats.org/officeDocument/2006/relationships/comments" Target="../comments10.xml"/></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37.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38.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39.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0.bin"/></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7.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2.vml"/><Relationship Id="rId1" Type="http://schemas.openxmlformats.org/officeDocument/2006/relationships/printerSettings" Target="../printerSettings/printerSettings41.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46.xml"/><Relationship Id="rId1" Type="http://schemas.openxmlformats.org/officeDocument/2006/relationships/printerSettings" Target="../printerSettings/printerSettings42.bin"/><Relationship Id="rId4" Type="http://schemas.openxmlformats.org/officeDocument/2006/relationships/comments" Target="../comments12.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47.xml"/><Relationship Id="rId1" Type="http://schemas.openxmlformats.org/officeDocument/2006/relationships/printerSettings" Target="../printerSettings/printerSettings43.bin"/><Relationship Id="rId4" Type="http://schemas.openxmlformats.org/officeDocument/2006/relationships/comments" Target="../comments13.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4.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5.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50.xml"/><Relationship Id="rId1" Type="http://schemas.openxmlformats.org/officeDocument/2006/relationships/printerSettings" Target="../printerSettings/printerSettings46.bin"/><Relationship Id="rId4" Type="http://schemas.openxmlformats.org/officeDocument/2006/relationships/comments" Target="../comments14.xml"/></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47.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52.xml"/><Relationship Id="rId1" Type="http://schemas.openxmlformats.org/officeDocument/2006/relationships/printerSettings" Target="../printerSettings/printerSettings48.bin"/><Relationship Id="rId4" Type="http://schemas.openxmlformats.org/officeDocument/2006/relationships/comments" Target="../comments15.xml"/></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49.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0.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55.xml"/><Relationship Id="rId1" Type="http://schemas.openxmlformats.org/officeDocument/2006/relationships/printerSettings" Target="../printerSettings/printerSettings51.bin"/><Relationship Id="rId4" Type="http://schemas.openxmlformats.org/officeDocument/2006/relationships/comments" Target="../comments16.xml"/></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2.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57.xml"/><Relationship Id="rId1" Type="http://schemas.openxmlformats.org/officeDocument/2006/relationships/printerSettings" Target="../printerSettings/printerSettings53.bin"/><Relationship Id="rId4" Type="http://schemas.openxmlformats.org/officeDocument/2006/relationships/comments" Target="../comments17.xml"/></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4.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5.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60.xml"/><Relationship Id="rId1" Type="http://schemas.openxmlformats.org/officeDocument/2006/relationships/printerSettings" Target="../printerSettings/printerSettings56.bin"/><Relationship Id="rId4" Type="http://schemas.openxmlformats.org/officeDocument/2006/relationships/comments" Target="../comments18.xml"/></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57.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62.xml"/><Relationship Id="rId1" Type="http://schemas.openxmlformats.org/officeDocument/2006/relationships/printerSettings" Target="../printerSettings/printerSettings58.bin"/><Relationship Id="rId4" Type="http://schemas.openxmlformats.org/officeDocument/2006/relationships/comments" Target="../comments19.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59.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0.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65.xml"/><Relationship Id="rId1" Type="http://schemas.openxmlformats.org/officeDocument/2006/relationships/printerSettings" Target="../printerSettings/printerSettings61.bin"/><Relationship Id="rId4" Type="http://schemas.openxmlformats.org/officeDocument/2006/relationships/comments" Target="../comments20.xml"/></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8">
    <pageSetUpPr fitToPage="1"/>
  </sheetPr>
  <dimension ref="A1:BC507"/>
  <sheetViews>
    <sheetView workbookViewId="0"/>
  </sheetViews>
  <sheetFormatPr baseColWidth="10" defaultColWidth="11.42578125" defaultRowHeight="12.75"/>
  <cols>
    <col min="1" max="1" width="1.5703125" style="70" customWidth="1"/>
    <col min="2" max="2" width="14" style="81" customWidth="1"/>
    <col min="3" max="3" width="14.85546875" style="81" customWidth="1"/>
    <col min="4" max="4" width="7.42578125" style="81" customWidth="1"/>
    <col min="5" max="5" width="9" style="81" customWidth="1"/>
    <col min="6" max="6" width="7.85546875" style="81" customWidth="1"/>
    <col min="7" max="7" width="10.5703125" style="81" customWidth="1"/>
    <col min="8" max="8" width="7.42578125" style="81" customWidth="1"/>
    <col min="9" max="9" width="7.5703125" style="81" customWidth="1"/>
    <col min="10" max="13" width="8.7109375" style="81" customWidth="1"/>
    <col min="14" max="14" width="7.140625" style="81" customWidth="1"/>
    <col min="15" max="15" width="8.5703125" style="81" customWidth="1"/>
    <col min="16" max="16" width="8.28515625" style="81" customWidth="1"/>
    <col min="17" max="17" width="8.42578125" style="81" customWidth="1"/>
    <col min="18" max="18" width="7.7109375" style="81" customWidth="1"/>
    <col min="19" max="19" width="1" style="70" customWidth="1"/>
    <col min="20" max="24" width="11.42578125" style="70" hidden="1" customWidth="1"/>
    <col min="25" max="29" width="11.42578125" style="70"/>
    <col min="30" max="16384" width="11.42578125" style="4"/>
  </cols>
  <sheetData>
    <row r="1" spans="1:55" s="70" customFormat="1" ht="7.5" customHeight="1">
      <c r="B1" s="80"/>
      <c r="C1" s="80"/>
      <c r="D1" s="80"/>
      <c r="E1" s="80"/>
      <c r="F1" s="80"/>
      <c r="G1" s="80"/>
      <c r="H1" s="80"/>
      <c r="I1" s="80"/>
      <c r="J1" s="80"/>
      <c r="K1" s="80"/>
      <c r="L1" s="80"/>
      <c r="M1" s="80"/>
      <c r="N1" s="80"/>
      <c r="O1" s="80"/>
      <c r="P1" s="80"/>
      <c r="Q1" s="80"/>
      <c r="R1" s="80"/>
    </row>
    <row r="2" spans="1:55" s="70" customFormat="1" ht="7.5" customHeight="1" thickBot="1">
      <c r="B2" s="80"/>
      <c r="C2" s="80"/>
      <c r="D2" s="80"/>
      <c r="E2" s="80"/>
      <c r="F2" s="80"/>
      <c r="G2" s="80"/>
      <c r="H2" s="80"/>
      <c r="I2" s="80"/>
      <c r="J2" s="80"/>
      <c r="K2" s="80"/>
      <c r="L2" s="80"/>
      <c r="M2" s="80"/>
      <c r="N2" s="80"/>
      <c r="O2" s="80"/>
      <c r="P2" s="80"/>
      <c r="Q2" s="80"/>
      <c r="R2" s="80"/>
    </row>
    <row r="3" spans="1:55" s="70" customFormat="1" ht="50.25" customHeight="1">
      <c r="B3" s="1986"/>
      <c r="C3" s="1987"/>
      <c r="D3" s="1990" t="s">
        <v>441</v>
      </c>
      <c r="E3" s="1991"/>
      <c r="F3" s="1991"/>
      <c r="G3" s="1991"/>
      <c r="H3" s="1991"/>
      <c r="I3" s="1991"/>
      <c r="J3" s="1991"/>
      <c r="K3" s="1991"/>
      <c r="L3" s="1991"/>
      <c r="M3" s="1991"/>
      <c r="N3" s="1991"/>
      <c r="O3" s="1992"/>
      <c r="P3" s="1996" t="s">
        <v>359</v>
      </c>
      <c r="Q3" s="1997"/>
      <c r="R3" s="1998"/>
      <c r="AA3" s="180"/>
    </row>
    <row r="4" spans="1:55" s="7" customFormat="1" ht="47.25" customHeight="1" thickBot="1">
      <c r="A4" s="71"/>
      <c r="B4" s="1988"/>
      <c r="C4" s="1989"/>
      <c r="D4" s="1993"/>
      <c r="E4" s="1994"/>
      <c r="F4" s="1994"/>
      <c r="G4" s="1994"/>
      <c r="H4" s="1994"/>
      <c r="I4" s="1994"/>
      <c r="J4" s="1994"/>
      <c r="K4" s="1994"/>
      <c r="L4" s="1994"/>
      <c r="M4" s="1994"/>
      <c r="N4" s="1994"/>
      <c r="O4" s="1995"/>
      <c r="P4" s="1983" t="s">
        <v>443</v>
      </c>
      <c r="Q4" s="1984"/>
      <c r="R4" s="1985"/>
      <c r="S4" s="75"/>
      <c r="T4" s="75"/>
      <c r="U4" s="75"/>
      <c r="V4" s="75"/>
      <c r="W4" s="75"/>
      <c r="X4" s="75"/>
      <c r="Y4" s="75"/>
      <c r="Z4" s="75"/>
      <c r="AA4" s="75"/>
      <c r="AB4" s="75"/>
      <c r="AC4" s="75"/>
      <c r="AD4" s="75"/>
      <c r="AE4" s="75"/>
      <c r="AF4" s="75"/>
      <c r="AG4" s="75"/>
      <c r="AH4" s="75"/>
    </row>
    <row r="5" spans="1:55" s="7" customFormat="1" ht="24" customHeight="1" thickBot="1">
      <c r="A5" s="72"/>
      <c r="B5" s="1999" t="s">
        <v>225</v>
      </c>
      <c r="C5" s="2000"/>
      <c r="D5" s="2000"/>
      <c r="E5" s="2000"/>
      <c r="F5" s="2000"/>
      <c r="G5" s="2000"/>
      <c r="H5" s="2000"/>
      <c r="I5" s="2000"/>
      <c r="J5" s="2000"/>
      <c r="K5" s="2000"/>
      <c r="L5" s="2000"/>
      <c r="M5" s="2000"/>
      <c r="N5" s="2000"/>
      <c r="O5" s="2000"/>
      <c r="P5" s="2000"/>
      <c r="Q5" s="2000"/>
      <c r="R5" s="2001"/>
      <c r="S5" s="75"/>
      <c r="T5" s="75"/>
      <c r="U5" s="75"/>
      <c r="V5" s="75"/>
      <c r="W5" s="75"/>
      <c r="X5" s="75"/>
      <c r="Y5" s="75"/>
      <c r="Z5" s="75"/>
      <c r="AA5" s="75"/>
      <c r="AB5" s="75"/>
      <c r="AC5" s="75"/>
      <c r="AD5" s="75"/>
      <c r="AE5" s="75"/>
      <c r="AF5" s="75"/>
      <c r="AG5" s="75"/>
      <c r="AH5" s="75"/>
    </row>
    <row r="6" spans="1:55" s="7" customFormat="1" ht="5.25" customHeight="1" thickBot="1">
      <c r="A6" s="72"/>
      <c r="B6" s="112"/>
      <c r="C6" s="113"/>
      <c r="D6" s="113"/>
      <c r="E6" s="113"/>
      <c r="F6" s="113"/>
      <c r="G6" s="113"/>
      <c r="H6" s="113"/>
      <c r="I6" s="113"/>
      <c r="J6" s="113"/>
      <c r="K6" s="113"/>
      <c r="L6" s="113"/>
      <c r="M6" s="113"/>
      <c r="N6" s="113"/>
      <c r="O6" s="113"/>
      <c r="P6" s="113"/>
      <c r="Q6" s="113"/>
      <c r="R6" s="114"/>
      <c r="S6" s="75"/>
      <c r="T6" s="75"/>
      <c r="U6" s="75"/>
      <c r="V6" s="75"/>
      <c r="W6" s="75"/>
      <c r="X6" s="75"/>
      <c r="Y6" s="75"/>
      <c r="Z6" s="75"/>
      <c r="AA6" s="75"/>
      <c r="AB6" s="75"/>
      <c r="AC6" s="75"/>
      <c r="AD6" s="75"/>
      <c r="AE6" s="75"/>
      <c r="AF6" s="75"/>
      <c r="AG6" s="75"/>
      <c r="AH6" s="75"/>
    </row>
    <row r="7" spans="1:55" s="3" customFormat="1" ht="17.25" customHeight="1">
      <c r="A7" s="73"/>
      <c r="B7" s="1960" t="s">
        <v>173</v>
      </c>
      <c r="C7" s="1936"/>
      <c r="D7" s="1928" t="s">
        <v>549</v>
      </c>
      <c r="E7" s="1928"/>
      <c r="F7" s="1928"/>
      <c r="G7" s="1928"/>
      <c r="H7" s="115"/>
      <c r="J7" s="1929" t="s">
        <v>246</v>
      </c>
      <c r="K7" s="1929"/>
      <c r="L7" s="1929"/>
      <c r="M7" s="1930" t="s">
        <v>486</v>
      </c>
      <c r="N7" s="1931"/>
      <c r="O7" s="1931"/>
      <c r="P7" s="1931"/>
      <c r="Q7" s="1931"/>
      <c r="R7" s="83"/>
      <c r="S7" s="73"/>
      <c r="T7" s="90">
        <f>IF(M11="Enero",1,(IF(M11="Febrero",2,(IF(M11="Marzo",3,(IF(M11="Abril",4,(IF(M11="Mayo",5,(IF(M11="Junio",6,(IF(M11="Julio",7,(IF(M11="Agosto",8,(IF(M11="Septiembre",9,(IF(M11="Octubre",10,(IF(M11="Noviembre",11,(IF(M11="Diciembre",12,0)))))))))))))))))))))))</f>
        <v>3</v>
      </c>
      <c r="U7" s="176">
        <f>IF(Q11=2016,T7,(IF(Q11=2017,T7+12,(IF(Q11=2018,T7+24,(IF(Q11=2019,T7+36,(IF(Q11=2020,T7+48,(IF(Q11=2021,T7+60,"xx")))))))))))</f>
        <v>63</v>
      </c>
      <c r="V7" s="91">
        <f>U7+P13-1</f>
        <v>77</v>
      </c>
      <c r="W7" s="175">
        <f>IF($V$7=1,"Enero",(IF($V$7=2,"Febrero",IF($V$7=3,"Marzo",IF($V$7=4,"Abril",IF($V$7=5,"Mayo",IF($V$7=6,"Junio",IF($V$7=7,"Julio",IF($V$7=8,"Agosto",IF($V$7=9,"Septiembre",IF($V$7=10,"Octubre",IF($V$7=11,"Noviembre",IF($V$7=12,"Diciembre",0)))))))))))))</f>
        <v>0</v>
      </c>
      <c r="X7" s="92">
        <v>2016</v>
      </c>
      <c r="Y7" s="1921" t="s">
        <v>297</v>
      </c>
      <c r="Z7" s="1922"/>
      <c r="AA7" s="1922"/>
      <c r="AB7" s="1923"/>
      <c r="AC7" s="73"/>
      <c r="AD7" s="73"/>
      <c r="AE7" s="73"/>
      <c r="AF7" s="73"/>
      <c r="AG7" s="73"/>
      <c r="AH7" s="73"/>
    </row>
    <row r="8" spans="1:55" s="7" customFormat="1" ht="5.25" customHeight="1">
      <c r="A8" s="72"/>
      <c r="B8" s="160"/>
      <c r="C8" s="161"/>
      <c r="D8" s="113"/>
      <c r="E8" s="113"/>
      <c r="F8" s="113"/>
      <c r="G8" s="113"/>
      <c r="H8" s="113"/>
      <c r="I8" s="113"/>
      <c r="J8" s="166"/>
      <c r="K8" s="166"/>
      <c r="L8" s="166"/>
      <c r="R8" s="172"/>
      <c r="S8" s="75"/>
      <c r="T8" s="75"/>
      <c r="U8" s="75"/>
      <c r="V8" s="75"/>
      <c r="W8" s="73"/>
      <c r="X8" s="177"/>
      <c r="Y8" s="1924"/>
      <c r="Z8" s="1925"/>
      <c r="AA8" s="1925"/>
      <c r="AB8" s="1926"/>
      <c r="AC8" s="73"/>
      <c r="AD8" s="73"/>
      <c r="AE8" s="73"/>
      <c r="AF8" s="73"/>
      <c r="AG8" s="73"/>
      <c r="AH8" s="73"/>
    </row>
    <row r="9" spans="1:55" s="3" customFormat="1" ht="17.25" customHeight="1">
      <c r="A9" s="73"/>
      <c r="B9" s="1960" t="s">
        <v>247</v>
      </c>
      <c r="C9" s="1936"/>
      <c r="D9" s="1928" t="s">
        <v>487</v>
      </c>
      <c r="E9" s="1928"/>
      <c r="F9" s="1928"/>
      <c r="G9" s="1928"/>
      <c r="J9" s="1927" t="s">
        <v>314</v>
      </c>
      <c r="K9" s="1927"/>
      <c r="L9" s="1927"/>
      <c r="M9" s="1932" t="s">
        <v>499</v>
      </c>
      <c r="N9" s="1932"/>
      <c r="O9" s="1932"/>
      <c r="P9" s="1932"/>
      <c r="Q9" s="1932"/>
      <c r="R9" s="83"/>
      <c r="S9" s="73"/>
      <c r="T9" s="75"/>
      <c r="U9" s="75"/>
      <c r="V9" s="75"/>
      <c r="W9" s="175">
        <f>IF($V$7=13,"Enero",(IF($V$7=14,"Febrero",IF($V$7=15,"Marzo",IF($V$7=16,"Abril",IF($V$7=17,"Mayo",IF($V$7=18,"Junio",IF($V$7=19,"Julio",IF($V$7=20,"Agosto",IF($V$7=21,"Septiembre",IF($V$7=22,"Octubre",IF($V$7=23,"Noviembre",IF($V$7=24,"Diciembre",0)))))))))))))</f>
        <v>0</v>
      </c>
      <c r="X9" s="92">
        <v>2017</v>
      </c>
      <c r="Y9" s="1924"/>
      <c r="Z9" s="1925"/>
      <c r="AA9" s="1925"/>
      <c r="AB9" s="1926"/>
      <c r="AC9" s="73"/>
      <c r="AD9" s="73"/>
      <c r="AE9" s="73"/>
      <c r="AF9" s="73"/>
      <c r="AG9" s="73"/>
      <c r="AH9" s="73"/>
      <c r="AI9" s="144"/>
      <c r="AJ9" s="144"/>
      <c r="AK9" s="144"/>
      <c r="AL9" s="144"/>
      <c r="AM9" s="144"/>
      <c r="AN9" s="144"/>
      <c r="AO9" s="144"/>
      <c r="AP9" s="144"/>
      <c r="AQ9" s="144"/>
      <c r="AR9" s="144"/>
      <c r="AS9" s="144"/>
      <c r="AT9" s="144"/>
      <c r="AU9" s="144"/>
      <c r="AV9" s="144"/>
      <c r="AW9" s="144"/>
      <c r="AX9" s="144"/>
      <c r="AY9" s="144"/>
      <c r="AZ9" s="144"/>
      <c r="BA9" s="144"/>
      <c r="BB9" s="144"/>
      <c r="BC9" s="144"/>
    </row>
    <row r="10" spans="1:55" ht="5.25" customHeight="1">
      <c r="B10" s="116"/>
      <c r="C10" s="117"/>
      <c r="D10" s="118"/>
      <c r="E10" s="118"/>
      <c r="F10" s="118"/>
      <c r="G10" s="118"/>
      <c r="H10" s="119"/>
      <c r="I10" s="119"/>
      <c r="J10" s="167"/>
      <c r="K10" s="167"/>
      <c r="L10" s="168"/>
      <c r="M10" s="161"/>
      <c r="N10" s="161"/>
      <c r="O10" s="113"/>
      <c r="P10" s="113"/>
      <c r="Q10" s="113"/>
      <c r="R10" s="76"/>
      <c r="T10" s="75"/>
      <c r="U10" s="75"/>
      <c r="V10" s="75"/>
      <c r="W10" s="73"/>
      <c r="X10" s="178"/>
      <c r="Y10" s="1924"/>
      <c r="Z10" s="1925"/>
      <c r="AA10" s="1925"/>
      <c r="AB10" s="1926"/>
      <c r="AD10" s="70"/>
      <c r="AE10" s="70"/>
      <c r="AF10" s="70"/>
      <c r="AG10" s="70"/>
      <c r="AH10" s="70"/>
    </row>
    <row r="11" spans="1:55" ht="18" customHeight="1">
      <c r="B11" s="1960" t="s">
        <v>271</v>
      </c>
      <c r="C11" s="1936"/>
      <c r="D11" s="1928" t="s">
        <v>445</v>
      </c>
      <c r="E11" s="1928"/>
      <c r="F11" s="1928"/>
      <c r="G11" s="1928"/>
      <c r="H11" s="119"/>
      <c r="I11" s="119"/>
      <c r="J11" s="167"/>
      <c r="K11" s="1927" t="s">
        <v>243</v>
      </c>
      <c r="L11" s="1927"/>
      <c r="M11" s="1943" t="s">
        <v>219</v>
      </c>
      <c r="N11" s="1943"/>
      <c r="O11" s="1943"/>
      <c r="P11" s="161" t="s">
        <v>299</v>
      </c>
      <c r="Q11" s="498">
        <v>2021</v>
      </c>
      <c r="R11" s="76"/>
      <c r="T11" s="75"/>
      <c r="U11" s="75"/>
      <c r="V11" s="75"/>
      <c r="W11" s="175">
        <f>IF($V$7=25,"Enero",(IF($V$7=26,"Febrero",IF($V$7=27,"Marzo",IF($V$7=28,"Abril",IF($V$7=29,"Mayo",IF($V$7=30,"Junio",IF($V$7=31,"Julio",IF($V$7=32,"Agosto",IF($V$7=33,"Septiembre",IF($V$7=34,"Octubre",IF($V$7=35,"Noviembre",IF($V$7=36,"Diciembre",0)))))))))))))</f>
        <v>0</v>
      </c>
      <c r="X11" s="178">
        <v>2018</v>
      </c>
      <c r="Y11" s="1924"/>
      <c r="Z11" s="1925"/>
      <c r="AA11" s="1925"/>
      <c r="AB11" s="1926"/>
      <c r="AD11" s="70"/>
      <c r="AE11" s="70"/>
      <c r="AF11" s="70"/>
      <c r="AG11" s="70"/>
      <c r="AH11" s="70"/>
    </row>
    <row r="12" spans="1:55" ht="5.25" customHeight="1">
      <c r="B12" s="116"/>
      <c r="C12" s="117"/>
      <c r="D12" s="118"/>
      <c r="E12" s="118"/>
      <c r="F12" s="118"/>
      <c r="G12" s="118"/>
      <c r="H12" s="119"/>
      <c r="I12" s="119"/>
      <c r="J12" s="169"/>
      <c r="K12" s="170"/>
      <c r="L12" s="170"/>
      <c r="M12" s="120"/>
      <c r="N12" s="119"/>
      <c r="O12" s="119"/>
      <c r="P12" s="161"/>
      <c r="Q12" s="171"/>
      <c r="R12" s="76"/>
      <c r="T12" s="75"/>
      <c r="U12" s="75"/>
      <c r="V12" s="75"/>
      <c r="W12" s="73"/>
      <c r="X12" s="178"/>
      <c r="Y12" s="1924"/>
      <c r="Z12" s="1925"/>
      <c r="AA12" s="1925"/>
      <c r="AB12" s="1926"/>
      <c r="AD12" s="70"/>
      <c r="AE12" s="70"/>
      <c r="AF12" s="70"/>
      <c r="AG12" s="70"/>
      <c r="AH12" s="70"/>
    </row>
    <row r="13" spans="1:55" ht="18.75" customHeight="1">
      <c r="B13" s="1960" t="s">
        <v>245</v>
      </c>
      <c r="C13" s="1936"/>
      <c r="D13" s="1928">
        <v>7264800</v>
      </c>
      <c r="E13" s="1928"/>
      <c r="F13" s="1928"/>
      <c r="G13" s="1928"/>
      <c r="H13" s="119"/>
      <c r="I13" s="119"/>
      <c r="J13" s="4"/>
      <c r="K13" s="4"/>
      <c r="L13" s="1936" t="s">
        <v>178</v>
      </c>
      <c r="M13" s="1936"/>
      <c r="N13" s="1936"/>
      <c r="O13" s="1936"/>
      <c r="P13" s="499">
        <v>15</v>
      </c>
      <c r="Q13" s="165" t="s">
        <v>179</v>
      </c>
      <c r="R13" s="76"/>
      <c r="T13" s="75"/>
      <c r="U13" s="75"/>
      <c r="V13" s="75"/>
      <c r="W13" s="175">
        <f>IF($V$7=37,"Enero",(IF($V$7=38,"Febrero",IF($V$7=39,"Marzo",IF($V$7=40,"Abril",IF($V$7=41,"Mayo",IF($V$7=42,"Junio",IF($V$7=43,"Julio",IF($V$7=44,"Agosto",IF($V$7=45,"Septiembre",IF($V$7=46,"Octubre",IF($V$7=47,"Noviembre",IF($V$7=48,"Diciembre",0)))))))))))))</f>
        <v>0</v>
      </c>
      <c r="X13" s="178">
        <v>2019</v>
      </c>
      <c r="Y13" s="1924"/>
      <c r="Z13" s="1925"/>
      <c r="AA13" s="1925"/>
      <c r="AB13" s="1926"/>
      <c r="AD13" s="70"/>
      <c r="AE13" s="70"/>
      <c r="AF13" s="70"/>
      <c r="AG13" s="70"/>
      <c r="AH13" s="70"/>
    </row>
    <row r="14" spans="1:55" ht="5.25" customHeight="1">
      <c r="B14" s="116"/>
      <c r="C14" s="117"/>
      <c r="D14" s="118"/>
      <c r="E14" s="118"/>
      <c r="F14" s="118"/>
      <c r="G14" s="118"/>
      <c r="H14" s="119"/>
      <c r="I14" s="119"/>
      <c r="J14" s="119"/>
      <c r="K14" s="119"/>
      <c r="L14" s="118"/>
      <c r="M14" s="118"/>
      <c r="N14" s="118"/>
      <c r="O14" s="118"/>
      <c r="P14" s="118"/>
      <c r="Q14" s="118"/>
      <c r="R14" s="76"/>
      <c r="T14" s="75"/>
      <c r="U14" s="75"/>
      <c r="V14" s="75"/>
      <c r="W14" s="73"/>
      <c r="X14" s="178"/>
      <c r="Y14" s="1924"/>
      <c r="Z14" s="1925"/>
      <c r="AA14" s="1925"/>
      <c r="AB14" s="1926"/>
      <c r="AD14" s="70"/>
      <c r="AE14" s="70"/>
      <c r="AF14" s="70"/>
      <c r="AG14" s="70"/>
      <c r="AH14" s="70"/>
    </row>
    <row r="15" spans="1:55" ht="18.75" customHeight="1">
      <c r="B15" s="1960" t="s">
        <v>272</v>
      </c>
      <c r="C15" s="1936"/>
      <c r="D15" s="1928">
        <v>3207259078</v>
      </c>
      <c r="E15" s="1928"/>
      <c r="F15" s="1928"/>
      <c r="G15" s="1928"/>
      <c r="H15" s="119"/>
      <c r="I15" s="119"/>
      <c r="J15" s="1929" t="s">
        <v>244</v>
      </c>
      <c r="K15" s="1929"/>
      <c r="L15" s="1929"/>
      <c r="M15" s="1944">
        <f>IFERROR((IF(Q15=2020,W7,(IF(Q15=2021,W9,(IF(Q15=2022,W11,(IF(Q15=2023,W13,(IF(Q15=2024,W15,(IF(Q15=2025,W17,0)))))))))))),0)</f>
        <v>0</v>
      </c>
      <c r="N15" s="1944"/>
      <c r="O15" s="1944"/>
      <c r="P15" s="161" t="s">
        <v>299</v>
      </c>
      <c r="Q15" s="163">
        <f>IFERROR((IF(V7&lt;13,2016,(IF(V7&lt;25,2017,(IF(V7&lt;37,2018,(IF(V7&lt;49,2019,(IF(V7&lt;61,2020,(IF(V7&lt;73,2022,0)))))))))))),0)</f>
        <v>0</v>
      </c>
      <c r="R15" s="76"/>
      <c r="T15" s="75"/>
      <c r="U15" s="75"/>
      <c r="V15" s="75"/>
      <c r="W15" s="175">
        <f>IF($V$7=49,"Enero",(IF($V$7=50,"Febrero",IF($V$7=51,"Marzo",IF($V$7=52,"Abril",IF($V$7=53,"Mayo",IF($V$7=54,"Junio",IF($V$7=55,"Julio",IF($V$7=56,"Agosto",IF($V$7=57,"Septiembre",IF($V$7=58,"Octubre",IF($V$7=59,"Noviembre",IF($V$7=60,"Diciembre",0)))))))))))))</f>
        <v>0</v>
      </c>
      <c r="X15" s="178">
        <v>2020</v>
      </c>
      <c r="Y15" s="1924"/>
      <c r="Z15" s="1925"/>
      <c r="AA15" s="1925"/>
      <c r="AB15" s="1926"/>
      <c r="AD15" s="70"/>
      <c r="AE15" s="70"/>
      <c r="AF15" s="70"/>
      <c r="AG15" s="70"/>
      <c r="AH15" s="70"/>
    </row>
    <row r="16" spans="1:55" ht="4.5" customHeight="1">
      <c r="B16" s="123"/>
      <c r="C16" s="119"/>
      <c r="D16" s="119"/>
      <c r="E16" s="119"/>
      <c r="F16" s="119"/>
      <c r="G16" s="119"/>
      <c r="H16" s="119"/>
      <c r="I16" s="119"/>
      <c r="J16" s="119"/>
      <c r="K16" s="119"/>
      <c r="L16" s="119"/>
      <c r="M16" s="122"/>
      <c r="N16" s="122"/>
      <c r="O16" s="122"/>
      <c r="P16" s="119"/>
      <c r="Q16" s="119"/>
      <c r="R16" s="121"/>
      <c r="T16" s="75"/>
      <c r="U16" s="75"/>
      <c r="V16" s="75"/>
      <c r="W16" s="73"/>
      <c r="X16" s="178"/>
      <c r="Y16" s="157"/>
      <c r="Z16" s="158"/>
      <c r="AA16" s="158"/>
      <c r="AB16" s="159"/>
      <c r="AD16" s="70"/>
      <c r="AE16" s="70"/>
      <c r="AF16" s="70"/>
      <c r="AG16" s="70"/>
      <c r="AH16" s="70"/>
    </row>
    <row r="17" spans="1:34" s="2" customFormat="1" ht="24.75" customHeight="1">
      <c r="A17" s="74"/>
      <c r="B17" s="1948" t="s">
        <v>172</v>
      </c>
      <c r="C17" s="1949"/>
      <c r="D17" s="1949"/>
      <c r="E17" s="1949"/>
      <c r="F17" s="1949"/>
      <c r="G17" s="1949"/>
      <c r="H17" s="1949"/>
      <c r="I17" s="1949"/>
      <c r="J17" s="1949"/>
      <c r="K17" s="1949"/>
      <c r="L17" s="1949"/>
      <c r="M17" s="1949"/>
      <c r="N17" s="1949"/>
      <c r="O17" s="1949"/>
      <c r="P17" s="1949"/>
      <c r="Q17" s="1949"/>
      <c r="R17" s="1950"/>
      <c r="S17" s="74"/>
      <c r="T17" s="75"/>
      <c r="U17" s="75"/>
      <c r="V17" s="75"/>
      <c r="W17" s="175">
        <f>IF($V$7=61,"Enero",(IF($V$7=62,"Febrero",IF($V$7=63,"Marzo",IF($V$7=64,"Abril",IF($V$7=65,"Mayo",IF($V$7=66,"Junio",IF($V$7=67,"Julio",IF($V$7=68,"Agosto",IF($V$7=69,"Septiembre",IF($V$7=70,"Octubre",IF($V$7=71,"Noviembre",IF($V$7=72,"Diciembre",0)))))))))))))</f>
        <v>0</v>
      </c>
      <c r="X17" s="179">
        <v>2021</v>
      </c>
      <c r="Y17" s="157"/>
      <c r="Z17" s="158"/>
      <c r="AA17" s="158"/>
      <c r="AB17" s="159"/>
      <c r="AC17" s="74"/>
      <c r="AD17" s="74"/>
      <c r="AE17" s="74"/>
      <c r="AF17" s="74"/>
      <c r="AG17" s="74"/>
      <c r="AH17" s="74"/>
    </row>
    <row r="18" spans="1:34" s="7" customFormat="1" ht="58.5" customHeight="1">
      <c r="A18" s="75"/>
      <c r="B18" s="1933" t="s">
        <v>548</v>
      </c>
      <c r="C18" s="1934"/>
      <c r="D18" s="1934"/>
      <c r="E18" s="1934"/>
      <c r="F18" s="1934"/>
      <c r="G18" s="1934"/>
      <c r="H18" s="1934"/>
      <c r="I18" s="1934"/>
      <c r="J18" s="1934"/>
      <c r="K18" s="1934"/>
      <c r="L18" s="1934"/>
      <c r="M18" s="1934"/>
      <c r="N18" s="1934"/>
      <c r="O18" s="1934"/>
      <c r="P18" s="1934"/>
      <c r="Q18" s="1934"/>
      <c r="R18" s="1935"/>
      <c r="S18" s="75"/>
      <c r="Y18" s="157"/>
      <c r="Z18" s="158"/>
      <c r="AA18" s="158"/>
      <c r="AB18" s="159"/>
      <c r="AC18" s="75"/>
      <c r="AD18" s="75"/>
      <c r="AE18" s="75"/>
      <c r="AF18" s="75"/>
      <c r="AG18" s="75"/>
      <c r="AH18" s="75"/>
    </row>
    <row r="19" spans="1:34" s="2" customFormat="1" ht="28.5" customHeight="1">
      <c r="A19" s="74"/>
      <c r="B19" s="1945" t="s">
        <v>147</v>
      </c>
      <c r="C19" s="1946"/>
      <c r="D19" s="1946"/>
      <c r="E19" s="1946"/>
      <c r="F19" s="1946"/>
      <c r="G19" s="1946"/>
      <c r="H19" s="1946"/>
      <c r="I19" s="1946"/>
      <c r="J19" s="1946"/>
      <c r="K19" s="1946"/>
      <c r="L19" s="1946"/>
      <c r="M19" s="1946"/>
      <c r="N19" s="1946"/>
      <c r="O19" s="1946"/>
      <c r="P19" s="1946"/>
      <c r="Q19" s="1946"/>
      <c r="R19" s="1947"/>
      <c r="S19" s="74"/>
      <c r="Y19" s="1915" t="s">
        <v>298</v>
      </c>
      <c r="Z19" s="1916"/>
      <c r="AA19" s="1916"/>
      <c r="AB19" s="1917"/>
      <c r="AC19" s="74"/>
      <c r="AD19" s="74"/>
      <c r="AE19" s="74"/>
      <c r="AF19" s="74"/>
      <c r="AG19" s="74"/>
      <c r="AH19" s="74"/>
    </row>
    <row r="20" spans="1:34" s="2" customFormat="1" ht="14.25" customHeight="1">
      <c r="A20" s="74"/>
      <c r="B20" s="160"/>
      <c r="C20" s="161"/>
      <c r="D20" s="161"/>
      <c r="E20" s="161"/>
      <c r="F20" s="161"/>
      <c r="G20" s="161"/>
      <c r="H20" s="161"/>
      <c r="I20" s="161"/>
      <c r="J20" s="161"/>
      <c r="K20" s="161"/>
      <c r="L20" s="161"/>
      <c r="M20" s="161"/>
      <c r="N20" s="161"/>
      <c r="O20" s="161"/>
      <c r="P20" s="161"/>
      <c r="Q20" s="161"/>
      <c r="R20" s="124"/>
      <c r="S20" s="74"/>
      <c r="Y20" s="1915"/>
      <c r="Z20" s="1916"/>
      <c r="AA20" s="1916"/>
      <c r="AB20" s="1917"/>
      <c r="AC20" s="74"/>
      <c r="AD20" s="74"/>
      <c r="AE20" s="74"/>
      <c r="AF20" s="74"/>
      <c r="AG20" s="74"/>
      <c r="AH20" s="74"/>
    </row>
    <row r="21" spans="1:34" s="2" customFormat="1" ht="14.25" customHeight="1">
      <c r="A21" s="74"/>
      <c r="B21" s="160"/>
      <c r="C21" s="161"/>
      <c r="D21" s="161"/>
      <c r="E21" s="1936" t="s">
        <v>250</v>
      </c>
      <c r="F21" s="1936"/>
      <c r="G21" s="1936"/>
      <c r="H21" s="1936"/>
      <c r="I21" s="1936"/>
      <c r="J21" s="1936"/>
      <c r="K21" s="1936"/>
      <c r="L21" s="1936"/>
      <c r="M21" s="1936"/>
      <c r="N21" s="161"/>
      <c r="O21" s="161"/>
      <c r="P21" s="161"/>
      <c r="Q21" s="161"/>
      <c r="R21" s="124"/>
      <c r="S21" s="74"/>
      <c r="Y21" s="1915"/>
      <c r="Z21" s="1916"/>
      <c r="AA21" s="1916"/>
      <c r="AB21" s="1917"/>
      <c r="AC21" s="74"/>
      <c r="AD21" s="74"/>
      <c r="AE21" s="74"/>
      <c r="AF21" s="74"/>
      <c r="AG21" s="74"/>
      <c r="AH21" s="74"/>
    </row>
    <row r="22" spans="1:34" s="2" customFormat="1" ht="14.25" customHeight="1" thickBot="1">
      <c r="A22" s="74"/>
      <c r="B22" s="160"/>
      <c r="C22" s="161"/>
      <c r="D22" s="161"/>
      <c r="E22" s="1936"/>
      <c r="F22" s="1936"/>
      <c r="G22" s="1936"/>
      <c r="H22" s="1936"/>
      <c r="I22" s="1936"/>
      <c r="J22" s="1936"/>
      <c r="K22" s="1936"/>
      <c r="L22" s="1936"/>
      <c r="M22" s="1936"/>
      <c r="N22" s="161"/>
      <c r="O22" s="161"/>
      <c r="P22" s="161"/>
      <c r="Q22" s="161"/>
      <c r="R22" s="124"/>
      <c r="S22" s="74"/>
      <c r="Y22" s="1915"/>
      <c r="Z22" s="1916"/>
      <c r="AA22" s="1916"/>
      <c r="AB22" s="1917"/>
      <c r="AC22" s="74"/>
      <c r="AD22" s="74"/>
      <c r="AE22" s="74"/>
      <c r="AF22" s="74"/>
      <c r="AG22" s="74"/>
      <c r="AH22" s="74"/>
    </row>
    <row r="23" spans="1:34" s="7" customFormat="1" ht="27" customHeight="1" thickBot="1">
      <c r="A23" s="75"/>
      <c r="B23" s="125"/>
      <c r="C23" s="118"/>
      <c r="D23" s="1970" t="s">
        <v>224</v>
      </c>
      <c r="E23" s="1971"/>
      <c r="F23" s="1971"/>
      <c r="G23" s="1971"/>
      <c r="H23" s="1971"/>
      <c r="I23" s="1971"/>
      <c r="J23" s="1971"/>
      <c r="K23" s="1972"/>
      <c r="L23" s="1973" t="s">
        <v>677</v>
      </c>
      <c r="M23" s="1974"/>
      <c r="N23" s="1975"/>
      <c r="O23" s="118"/>
      <c r="P23" s="118"/>
      <c r="Q23" s="126"/>
      <c r="R23" s="127"/>
      <c r="S23" s="75"/>
      <c r="Y23" s="1918"/>
      <c r="Z23" s="1919"/>
      <c r="AA23" s="1919"/>
      <c r="AB23" s="1920"/>
      <c r="AC23" s="74"/>
      <c r="AD23" s="74"/>
      <c r="AE23" s="74"/>
      <c r="AF23" s="75"/>
      <c r="AG23" s="75"/>
      <c r="AH23" s="75"/>
    </row>
    <row r="24" spans="1:34" s="7" customFormat="1" ht="35.25" customHeight="1" thickBot="1">
      <c r="A24" s="75"/>
      <c r="B24" s="125"/>
      <c r="C24" s="118"/>
      <c r="D24" s="1965"/>
      <c r="E24" s="1966"/>
      <c r="F24" s="1966"/>
      <c r="G24" s="1966"/>
      <c r="H24" s="1966"/>
      <c r="I24" s="162" t="s">
        <v>241</v>
      </c>
      <c r="J24" s="162" t="s">
        <v>242</v>
      </c>
      <c r="K24" s="502" t="s">
        <v>273</v>
      </c>
      <c r="L24" s="497" t="s">
        <v>241</v>
      </c>
      <c r="M24" s="162" t="s">
        <v>242</v>
      </c>
      <c r="N24" s="484" t="s">
        <v>679</v>
      </c>
      <c r="O24" s="118"/>
      <c r="P24" s="118"/>
      <c r="Q24" s="126"/>
      <c r="R24" s="127"/>
      <c r="S24" s="75"/>
      <c r="T24" s="75"/>
      <c r="U24" s="75"/>
      <c r="V24" s="75"/>
      <c r="Y24" s="74"/>
      <c r="Z24" s="74"/>
      <c r="AA24" s="74"/>
      <c r="AB24" s="74"/>
      <c r="AC24" s="74"/>
      <c r="AD24" s="74"/>
      <c r="AE24" s="74"/>
      <c r="AF24" s="75"/>
      <c r="AG24" s="75"/>
      <c r="AH24" s="75"/>
    </row>
    <row r="25" spans="1:34" s="7" customFormat="1" ht="27" customHeight="1">
      <c r="A25" s="75"/>
      <c r="B25" s="125"/>
      <c r="C25" s="118"/>
      <c r="D25" s="1941" t="s">
        <v>438</v>
      </c>
      <c r="E25" s="1942"/>
      <c r="F25" s="1942"/>
      <c r="G25" s="1942"/>
      <c r="H25" s="1942"/>
      <c r="I25" s="142"/>
      <c r="J25" s="143"/>
      <c r="K25" s="503"/>
      <c r="L25" s="492"/>
      <c r="M25" s="493"/>
      <c r="N25" s="494"/>
      <c r="O25" s="118"/>
      <c r="P25" s="118"/>
      <c r="Q25" s="126"/>
      <c r="R25" s="127"/>
      <c r="S25" s="75"/>
      <c r="T25" s="90" t="str">
        <f>IF((COUNTIF(U25:U31,"X")&gt;0),"X","")</f>
        <v>X</v>
      </c>
      <c r="U25" s="70"/>
      <c r="V25" s="70"/>
      <c r="W25" s="70">
        <f t="shared" ref="W25:W30" si="0">IF(U25="x",N25,0)</f>
        <v>0</v>
      </c>
      <c r="Y25" s="74"/>
      <c r="Z25" s="74"/>
      <c r="AA25" s="74"/>
      <c r="AB25" s="74"/>
      <c r="AC25" s="74"/>
      <c r="AD25" s="74"/>
      <c r="AE25" s="74"/>
      <c r="AF25" s="75"/>
      <c r="AG25" s="75"/>
      <c r="AH25" s="75"/>
    </row>
    <row r="26" spans="1:34" s="7" customFormat="1" ht="33.75" customHeight="1">
      <c r="A26" s="75"/>
      <c r="B26" s="125"/>
      <c r="C26" s="118"/>
      <c r="D26" s="1937" t="s">
        <v>439</v>
      </c>
      <c r="E26" s="1938"/>
      <c r="F26" s="1938"/>
      <c r="G26" s="1938"/>
      <c r="H26" s="1938"/>
      <c r="I26" s="128"/>
      <c r="J26" s="138"/>
      <c r="K26" s="501">
        <v>66</v>
      </c>
      <c r="L26" s="129"/>
      <c r="M26" s="140"/>
      <c r="N26" s="145"/>
      <c r="O26" s="118"/>
      <c r="P26" s="118"/>
      <c r="Q26" s="126"/>
      <c r="R26" s="127"/>
      <c r="S26" s="75"/>
      <c r="T26" s="90" t="s">
        <v>221</v>
      </c>
      <c r="U26" s="70" t="s">
        <v>358</v>
      </c>
      <c r="V26" s="70" t="s">
        <v>358</v>
      </c>
      <c r="W26" s="70">
        <f t="shared" si="0"/>
        <v>0</v>
      </c>
      <c r="Y26" s="74"/>
      <c r="Z26" s="74"/>
      <c r="AA26" s="74"/>
      <c r="AB26" s="74"/>
      <c r="AC26" s="74"/>
      <c r="AD26" s="74"/>
      <c r="AE26" s="74"/>
      <c r="AF26" s="75"/>
      <c r="AG26" s="75"/>
      <c r="AH26" s="75"/>
    </row>
    <row r="27" spans="1:34" s="7" customFormat="1" ht="27" customHeight="1">
      <c r="A27" s="75"/>
      <c r="B27" s="125"/>
      <c r="C27" s="118"/>
      <c r="D27" s="1963"/>
      <c r="E27" s="1964"/>
      <c r="F27" s="1964"/>
      <c r="G27" s="1964"/>
      <c r="H27" s="1964"/>
      <c r="I27" s="509"/>
      <c r="J27" s="510"/>
      <c r="K27" s="511"/>
      <c r="L27" s="512"/>
      <c r="M27" s="513"/>
      <c r="N27" s="514"/>
      <c r="O27" s="118"/>
      <c r="P27" s="118"/>
      <c r="Q27" s="126"/>
      <c r="R27" s="127"/>
      <c r="S27" s="75"/>
      <c r="T27" s="75"/>
      <c r="U27" s="70"/>
      <c r="V27" s="70"/>
      <c r="W27" s="70">
        <f t="shared" si="0"/>
        <v>0</v>
      </c>
      <c r="Y27" s="74"/>
      <c r="Z27" s="74"/>
      <c r="AA27" s="74"/>
      <c r="AB27" s="74"/>
      <c r="AC27" s="74"/>
      <c r="AD27" s="74"/>
      <c r="AE27" s="74"/>
      <c r="AF27" s="75"/>
      <c r="AG27" s="75"/>
      <c r="AH27" s="75"/>
    </row>
    <row r="28" spans="1:34" s="7" customFormat="1" ht="27" customHeight="1">
      <c r="A28" s="75"/>
      <c r="B28" s="125"/>
      <c r="C28" s="118"/>
      <c r="D28" s="1937" t="s">
        <v>678</v>
      </c>
      <c r="E28" s="1938"/>
      <c r="F28" s="1938"/>
      <c r="G28" s="1938"/>
      <c r="H28" s="1938"/>
      <c r="I28" s="128"/>
      <c r="J28" s="138"/>
      <c r="K28" s="501"/>
      <c r="L28" s="130"/>
      <c r="M28" s="141"/>
      <c r="N28" s="146">
        <v>23</v>
      </c>
      <c r="O28" s="118"/>
      <c r="P28" s="118"/>
      <c r="Q28" s="126"/>
      <c r="R28" s="127"/>
      <c r="S28" s="75"/>
      <c r="T28" s="75"/>
      <c r="U28" s="70"/>
      <c r="V28" s="70"/>
      <c r="W28" s="70">
        <f t="shared" si="0"/>
        <v>0</v>
      </c>
      <c r="Y28" s="74"/>
      <c r="Z28" s="74"/>
      <c r="AA28" s="74"/>
      <c r="AB28" s="74"/>
      <c r="AC28" s="74"/>
      <c r="AD28" s="74"/>
      <c r="AE28" s="74"/>
      <c r="AF28" s="75"/>
      <c r="AG28" s="75"/>
      <c r="AH28" s="75"/>
    </row>
    <row r="29" spans="1:34" s="7" customFormat="1" ht="27" customHeight="1">
      <c r="A29" s="75"/>
      <c r="B29" s="125"/>
      <c r="C29" s="118"/>
      <c r="D29" s="1937" t="s">
        <v>440</v>
      </c>
      <c r="E29" s="1938"/>
      <c r="F29" s="1938"/>
      <c r="G29" s="1938"/>
      <c r="H29" s="1938"/>
      <c r="I29" s="128"/>
      <c r="J29" s="138"/>
      <c r="K29" s="501"/>
      <c r="L29" s="1976"/>
      <c r="M29" s="1977"/>
      <c r="N29" s="1978"/>
      <c r="O29" s="118"/>
      <c r="P29" s="118"/>
      <c r="Q29" s="126"/>
      <c r="R29" s="127"/>
      <c r="S29" s="75"/>
      <c r="T29" s="75"/>
      <c r="U29" s="82"/>
      <c r="V29" s="92" t="s">
        <v>358</v>
      </c>
      <c r="W29" s="70">
        <f t="shared" si="0"/>
        <v>0</v>
      </c>
      <c r="Y29" s="74"/>
      <c r="Z29" s="74"/>
      <c r="AA29" s="74"/>
      <c r="AB29" s="74"/>
      <c r="AC29" s="74"/>
      <c r="AD29" s="74"/>
      <c r="AE29" s="74"/>
      <c r="AF29" s="75"/>
      <c r="AG29" s="75"/>
      <c r="AH29" s="75"/>
    </row>
    <row r="30" spans="1:34" s="7" customFormat="1" ht="27" customHeight="1">
      <c r="A30" s="75"/>
      <c r="B30" s="125"/>
      <c r="C30" s="118"/>
      <c r="D30" s="1963"/>
      <c r="E30" s="1964"/>
      <c r="F30" s="1964"/>
      <c r="G30" s="1964"/>
      <c r="H30" s="1964"/>
      <c r="I30" s="509"/>
      <c r="J30" s="510"/>
      <c r="K30" s="511"/>
      <c r="L30" s="515"/>
      <c r="M30" s="516"/>
      <c r="N30" s="517"/>
      <c r="O30" s="118"/>
      <c r="P30" s="118"/>
      <c r="Q30" s="126"/>
      <c r="R30" s="127"/>
      <c r="S30" s="75"/>
      <c r="T30" s="75"/>
      <c r="U30" s="92"/>
      <c r="V30" s="92"/>
      <c r="W30" s="70">
        <f t="shared" si="0"/>
        <v>0</v>
      </c>
      <c r="Y30" s="74"/>
      <c r="Z30" s="74"/>
      <c r="AA30" s="74"/>
      <c r="AB30" s="74"/>
      <c r="AC30" s="74"/>
      <c r="AD30" s="74"/>
      <c r="AE30" s="74"/>
      <c r="AF30" s="75"/>
      <c r="AG30" s="75"/>
      <c r="AH30" s="75"/>
    </row>
    <row r="31" spans="1:34" s="7" customFormat="1" ht="27" customHeight="1" thickBot="1">
      <c r="A31" s="75"/>
      <c r="B31" s="125"/>
      <c r="C31" s="118"/>
      <c r="D31" s="1961" t="s">
        <v>444</v>
      </c>
      <c r="E31" s="1962"/>
      <c r="F31" s="1962"/>
      <c r="G31" s="1962"/>
      <c r="H31" s="1962"/>
      <c r="I31" s="131"/>
      <c r="J31" s="139"/>
      <c r="K31" s="504"/>
      <c r="L31" s="495"/>
      <c r="M31" s="490"/>
      <c r="N31" s="496"/>
      <c r="O31" s="118"/>
      <c r="P31" s="118"/>
      <c r="Q31" s="126"/>
      <c r="R31" s="127"/>
      <c r="S31" s="75"/>
      <c r="T31" s="75"/>
      <c r="U31" s="82"/>
      <c r="V31" s="92"/>
      <c r="W31" s="70">
        <f>IF(U31="x",#REF!,0)</f>
        <v>0</v>
      </c>
      <c r="Y31" s="74"/>
      <c r="Z31" s="74"/>
      <c r="AA31" s="74"/>
      <c r="AB31" s="74"/>
      <c r="AC31" s="74"/>
      <c r="AD31" s="74"/>
      <c r="AE31" s="74"/>
      <c r="AF31" s="75"/>
      <c r="AG31" s="75"/>
      <c r="AH31" s="75"/>
    </row>
    <row r="32" spans="1:34" s="7" customFormat="1" ht="37.5" customHeight="1" thickBot="1">
      <c r="A32" s="75"/>
      <c r="B32" s="125"/>
      <c r="C32" s="126"/>
      <c r="D32" s="1967" t="s">
        <v>274</v>
      </c>
      <c r="E32" s="1968"/>
      <c r="F32" s="1968"/>
      <c r="G32" s="1968"/>
      <c r="H32" s="1968"/>
      <c r="I32" s="1968"/>
      <c r="J32" s="1969"/>
      <c r="K32" s="137">
        <f>SUM(K25:K31)</f>
        <v>66</v>
      </c>
      <c r="L32" s="1939" t="s">
        <v>680</v>
      </c>
      <c r="M32" s="1940"/>
      <c r="N32" s="491">
        <f>N25+N26+N27+N28+N30+N31</f>
        <v>23</v>
      </c>
      <c r="O32" s="126"/>
      <c r="P32" s="126"/>
      <c r="Q32" s="126"/>
      <c r="R32" s="127"/>
      <c r="S32" s="75"/>
      <c r="T32" s="75"/>
      <c r="U32" s="82"/>
      <c r="V32" s="82"/>
      <c r="W32" s="82"/>
      <c r="Y32" s="74"/>
      <c r="Z32" s="74"/>
      <c r="AA32" s="74"/>
      <c r="AB32" s="74"/>
      <c r="AC32" s="74"/>
      <c r="AD32" s="74"/>
      <c r="AE32" s="74"/>
      <c r="AF32" s="75"/>
      <c r="AG32" s="75"/>
      <c r="AH32" s="75"/>
    </row>
    <row r="33" spans="1:34" s="7" customFormat="1" ht="27" customHeight="1">
      <c r="A33" s="75"/>
      <c r="B33" s="125"/>
      <c r="C33" s="126"/>
      <c r="D33" s="126"/>
      <c r="E33" s="126"/>
      <c r="F33" s="126"/>
      <c r="G33" s="126"/>
      <c r="H33" s="126"/>
      <c r="I33" s="126"/>
      <c r="J33" s="126"/>
      <c r="K33" s="126"/>
      <c r="L33" s="126"/>
      <c r="M33" s="126"/>
      <c r="N33" s="126"/>
      <c r="O33" s="126"/>
      <c r="P33" s="126"/>
      <c r="Q33" s="126"/>
      <c r="R33" s="127"/>
      <c r="S33" s="75"/>
      <c r="T33" s="75"/>
      <c r="U33" s="82"/>
      <c r="V33" s="82"/>
      <c r="Y33" s="74"/>
      <c r="Z33" s="74"/>
      <c r="AA33" s="74"/>
      <c r="AB33" s="74"/>
      <c r="AC33" s="74"/>
      <c r="AD33" s="74"/>
      <c r="AE33" s="74"/>
      <c r="AF33" s="75"/>
      <c r="AG33" s="75"/>
      <c r="AH33" s="75"/>
    </row>
    <row r="34" spans="1:34" s="2" customFormat="1" ht="44.25" customHeight="1">
      <c r="A34" s="74"/>
      <c r="B34" s="1957" t="s">
        <v>249</v>
      </c>
      <c r="C34" s="1958"/>
      <c r="D34" s="1958"/>
      <c r="E34" s="1958"/>
      <c r="F34" s="1958"/>
      <c r="G34" s="1958"/>
      <c r="H34" s="1958"/>
      <c r="I34" s="1958"/>
      <c r="J34" s="1958"/>
      <c r="K34" s="1958"/>
      <c r="L34" s="1958"/>
      <c r="M34" s="1958"/>
      <c r="N34" s="1958"/>
      <c r="O34" s="1958"/>
      <c r="P34" s="1958"/>
      <c r="Q34" s="1958"/>
      <c r="R34" s="1959"/>
      <c r="S34" s="74"/>
      <c r="T34" s="74"/>
      <c r="U34" s="74"/>
      <c r="Y34" s="74"/>
      <c r="Z34" s="74"/>
      <c r="AA34" s="74"/>
      <c r="AB34" s="74"/>
      <c r="AC34" s="74"/>
      <c r="AD34" s="74"/>
      <c r="AE34" s="74"/>
      <c r="AF34" s="75"/>
      <c r="AG34" s="75"/>
      <c r="AH34" s="75"/>
    </row>
    <row r="35" spans="1:34" s="7" customFormat="1" ht="54.75" customHeight="1">
      <c r="A35" s="75"/>
      <c r="B35" s="1933" t="s">
        <v>515</v>
      </c>
      <c r="C35" s="1934"/>
      <c r="D35" s="1934"/>
      <c r="E35" s="1934"/>
      <c r="F35" s="1934"/>
      <c r="G35" s="1934"/>
      <c r="H35" s="1934"/>
      <c r="I35" s="1934"/>
      <c r="J35" s="1934"/>
      <c r="K35" s="1934"/>
      <c r="L35" s="1934"/>
      <c r="M35" s="1934"/>
      <c r="N35" s="1934"/>
      <c r="O35" s="1934"/>
      <c r="P35" s="1934"/>
      <c r="Q35" s="1934"/>
      <c r="R35" s="1935"/>
      <c r="S35" s="75"/>
      <c r="T35" s="75"/>
      <c r="U35" s="75"/>
      <c r="Y35" s="74"/>
      <c r="Z35" s="74"/>
      <c r="AA35" s="74"/>
      <c r="AB35" s="74"/>
      <c r="AC35" s="74"/>
      <c r="AD35" s="74"/>
      <c r="AE35" s="74"/>
      <c r="AF35" s="75"/>
      <c r="AG35" s="75"/>
      <c r="AH35" s="75"/>
    </row>
    <row r="36" spans="1:34" s="2" customFormat="1" ht="87" customHeight="1">
      <c r="A36" s="74"/>
      <c r="B36" s="1957" t="s">
        <v>148</v>
      </c>
      <c r="C36" s="1958"/>
      <c r="D36" s="1958"/>
      <c r="E36" s="1958"/>
      <c r="F36" s="1958"/>
      <c r="G36" s="1958"/>
      <c r="H36" s="1958"/>
      <c r="I36" s="1958"/>
      <c r="J36" s="1958"/>
      <c r="K36" s="1958"/>
      <c r="L36" s="1958"/>
      <c r="M36" s="1958"/>
      <c r="N36" s="1958"/>
      <c r="O36" s="1958"/>
      <c r="P36" s="1958"/>
      <c r="Q36" s="1958"/>
      <c r="R36" s="1959"/>
      <c r="S36" s="74"/>
      <c r="T36" s="74"/>
      <c r="U36" s="74"/>
      <c r="Y36" s="74"/>
      <c r="Z36" s="74"/>
      <c r="AA36" s="74"/>
      <c r="AB36" s="74"/>
      <c r="AC36" s="74"/>
      <c r="AD36" s="74"/>
      <c r="AE36" s="74"/>
      <c r="AF36" s="75"/>
      <c r="AG36" s="75"/>
      <c r="AH36" s="75"/>
    </row>
    <row r="37" spans="1:34" s="2" customFormat="1" ht="42" customHeight="1">
      <c r="A37" s="74"/>
      <c r="B37" s="132"/>
      <c r="C37" s="133"/>
      <c r="D37" s="133"/>
      <c r="E37" s="133"/>
      <c r="F37" s="133"/>
      <c r="G37" s="133"/>
      <c r="H37" s="133"/>
      <c r="I37" s="133"/>
      <c r="J37" s="134"/>
      <c r="K37" s="134"/>
      <c r="L37" s="134"/>
      <c r="M37" s="135"/>
      <c r="N37" s="135"/>
      <c r="O37" s="135"/>
      <c r="P37" s="135"/>
      <c r="Q37" s="135"/>
      <c r="R37" s="136"/>
      <c r="S37" s="74"/>
      <c r="T37" s="74"/>
      <c r="U37" s="74"/>
      <c r="Y37" s="74"/>
      <c r="Z37" s="74"/>
      <c r="AA37" s="74"/>
      <c r="AB37" s="74"/>
      <c r="AC37" s="74"/>
      <c r="AD37" s="74"/>
      <c r="AE37" s="74"/>
      <c r="AF37" s="75"/>
      <c r="AG37" s="75"/>
      <c r="AH37" s="75"/>
    </row>
    <row r="38" spans="1:34" s="7" customFormat="1" ht="13.5" customHeight="1">
      <c r="A38" s="75"/>
      <c r="B38" s="1951"/>
      <c r="C38" s="1953"/>
      <c r="D38" s="1953"/>
      <c r="E38" s="1953"/>
      <c r="F38" s="1953"/>
      <c r="G38" s="1953"/>
      <c r="H38" s="1953"/>
      <c r="I38" s="1953"/>
      <c r="J38" s="1953"/>
      <c r="K38" s="1953"/>
      <c r="L38" s="1953"/>
      <c r="M38" s="1953"/>
      <c r="N38" s="1953"/>
      <c r="O38" s="1953"/>
      <c r="P38" s="1953"/>
      <c r="Q38" s="1953"/>
      <c r="R38" s="1954"/>
      <c r="S38" s="75"/>
      <c r="T38" s="75"/>
      <c r="U38" s="75"/>
      <c r="Y38" s="74"/>
      <c r="Z38" s="74"/>
      <c r="AA38" s="74"/>
      <c r="AB38" s="74"/>
      <c r="AC38" s="74"/>
      <c r="AD38" s="74"/>
      <c r="AE38" s="74"/>
      <c r="AF38" s="75"/>
      <c r="AG38" s="75"/>
      <c r="AH38" s="75"/>
    </row>
    <row r="39" spans="1:34" s="7" customFormat="1" ht="13.5" customHeight="1">
      <c r="A39" s="75"/>
      <c r="B39" s="1951"/>
      <c r="C39" s="1953"/>
      <c r="D39" s="1953"/>
      <c r="E39" s="1953"/>
      <c r="F39" s="1953"/>
      <c r="G39" s="1953"/>
      <c r="H39" s="1953"/>
      <c r="I39" s="1953"/>
      <c r="J39" s="1953"/>
      <c r="K39" s="1953"/>
      <c r="L39" s="1953"/>
      <c r="M39" s="1953"/>
      <c r="N39" s="1953"/>
      <c r="O39" s="1953"/>
      <c r="P39" s="1953"/>
      <c r="Q39" s="1953"/>
      <c r="R39" s="1954"/>
      <c r="S39" s="75"/>
      <c r="T39" s="75"/>
      <c r="U39" s="75"/>
      <c r="Y39" s="74"/>
      <c r="Z39" s="74"/>
      <c r="AA39" s="74"/>
      <c r="AB39" s="74"/>
      <c r="AC39" s="74"/>
      <c r="AD39" s="74"/>
      <c r="AE39" s="74"/>
      <c r="AF39" s="75"/>
      <c r="AG39" s="75"/>
      <c r="AH39" s="75"/>
    </row>
    <row r="40" spans="1:34" s="7" customFormat="1" ht="13.5" customHeight="1">
      <c r="A40" s="75"/>
      <c r="B40" s="1951"/>
      <c r="C40" s="1953"/>
      <c r="D40" s="1953"/>
      <c r="E40" s="1953"/>
      <c r="F40" s="1953"/>
      <c r="G40" s="1953"/>
      <c r="H40" s="1953"/>
      <c r="I40" s="1953"/>
      <c r="J40" s="1953"/>
      <c r="K40" s="1953"/>
      <c r="L40" s="1953"/>
      <c r="M40" s="1953"/>
      <c r="N40" s="1953"/>
      <c r="O40" s="1953"/>
      <c r="P40" s="1953"/>
      <c r="Q40" s="1953"/>
      <c r="R40" s="1954"/>
      <c r="S40" s="75"/>
      <c r="T40" s="75"/>
      <c r="U40" s="75"/>
      <c r="Y40" s="74"/>
      <c r="Z40" s="74"/>
      <c r="AA40" s="74"/>
      <c r="AB40" s="74"/>
      <c r="AC40" s="74"/>
      <c r="AD40" s="74"/>
      <c r="AE40" s="74"/>
      <c r="AF40" s="75"/>
      <c r="AG40" s="75"/>
      <c r="AH40" s="75"/>
    </row>
    <row r="41" spans="1:34" s="7" customFormat="1" ht="13.5" customHeight="1">
      <c r="A41" s="75"/>
      <c r="B41" s="1951"/>
      <c r="C41" s="1953"/>
      <c r="D41" s="1953"/>
      <c r="E41" s="1953"/>
      <c r="F41" s="1953"/>
      <c r="G41" s="1953"/>
      <c r="H41" s="1953"/>
      <c r="I41" s="1953"/>
      <c r="J41" s="1953"/>
      <c r="K41" s="1953"/>
      <c r="L41" s="1953"/>
      <c r="M41" s="1953"/>
      <c r="N41" s="1953"/>
      <c r="O41" s="1953"/>
      <c r="P41" s="1953"/>
      <c r="Q41" s="1953"/>
      <c r="R41" s="1954"/>
      <c r="S41" s="75"/>
      <c r="T41" s="75"/>
      <c r="U41" s="75"/>
      <c r="Y41" s="74"/>
      <c r="Z41" s="74"/>
      <c r="AA41" s="74"/>
      <c r="AB41" s="74"/>
      <c r="AC41" s="74"/>
      <c r="AD41" s="74"/>
      <c r="AE41" s="74"/>
      <c r="AF41" s="75"/>
      <c r="AG41" s="75"/>
      <c r="AH41" s="75"/>
    </row>
    <row r="42" spans="1:34" s="7" customFormat="1" ht="13.5" customHeight="1">
      <c r="A42" s="75"/>
      <c r="B42" s="1951"/>
      <c r="C42" s="1953" t="s">
        <v>514</v>
      </c>
      <c r="D42" s="1953"/>
      <c r="E42" s="1953"/>
      <c r="F42" s="1953"/>
      <c r="G42" s="1953"/>
      <c r="H42" s="1953"/>
      <c r="I42" s="1953"/>
      <c r="J42" s="1953"/>
      <c r="K42" s="1953"/>
      <c r="L42" s="1953"/>
      <c r="M42" s="1953"/>
      <c r="N42" s="1953"/>
      <c r="O42" s="1953"/>
      <c r="P42" s="1953"/>
      <c r="Q42" s="1953"/>
      <c r="R42" s="1954"/>
      <c r="S42" s="75"/>
      <c r="T42" s="75"/>
      <c r="U42" s="75"/>
      <c r="Y42" s="74"/>
      <c r="Z42" s="74"/>
      <c r="AA42" s="74"/>
      <c r="AB42" s="74"/>
      <c r="AC42" s="74"/>
      <c r="AD42" s="74"/>
      <c r="AE42" s="74"/>
      <c r="AF42" s="75"/>
      <c r="AG42" s="75"/>
      <c r="AH42" s="75"/>
    </row>
    <row r="43" spans="1:34" s="7" customFormat="1" ht="13.5" customHeight="1">
      <c r="A43" s="75"/>
      <c r="B43" s="1951"/>
      <c r="C43" s="1953"/>
      <c r="D43" s="1953"/>
      <c r="E43" s="1953"/>
      <c r="F43" s="1953"/>
      <c r="G43" s="1953"/>
      <c r="H43" s="1953"/>
      <c r="I43" s="1953"/>
      <c r="J43" s="1953"/>
      <c r="K43" s="1953"/>
      <c r="L43" s="1953"/>
      <c r="M43" s="1953"/>
      <c r="N43" s="1953"/>
      <c r="O43" s="1953"/>
      <c r="P43" s="1953"/>
      <c r="Q43" s="1953"/>
      <c r="R43" s="1954"/>
      <c r="S43" s="75"/>
      <c r="T43" s="75"/>
      <c r="U43" s="75"/>
      <c r="V43" s="75"/>
      <c r="Y43" s="74"/>
      <c r="Z43" s="74"/>
      <c r="AA43" s="74"/>
      <c r="AB43" s="74"/>
      <c r="AC43" s="74"/>
      <c r="AD43" s="74"/>
      <c r="AE43" s="74"/>
      <c r="AF43" s="75"/>
      <c r="AG43" s="75"/>
      <c r="AH43" s="75"/>
    </row>
    <row r="44" spans="1:34" s="7" customFormat="1" ht="13.5" customHeight="1">
      <c r="A44" s="75"/>
      <c r="B44" s="1951"/>
      <c r="C44" s="1953"/>
      <c r="D44" s="1953"/>
      <c r="E44" s="1953"/>
      <c r="F44" s="1953"/>
      <c r="G44" s="1953"/>
      <c r="H44" s="1953"/>
      <c r="I44" s="1953"/>
      <c r="J44" s="1953"/>
      <c r="K44" s="1953"/>
      <c r="L44" s="1953"/>
      <c r="M44" s="1953"/>
      <c r="N44" s="1953"/>
      <c r="O44" s="1953"/>
      <c r="P44" s="1953"/>
      <c r="Q44" s="1953"/>
      <c r="R44" s="1954"/>
      <c r="S44" s="75"/>
      <c r="T44" s="75"/>
      <c r="U44" s="75"/>
      <c r="V44" s="75"/>
      <c r="Y44" s="74"/>
      <c r="Z44" s="74"/>
      <c r="AA44" s="74"/>
      <c r="AB44" s="74"/>
      <c r="AC44" s="74"/>
      <c r="AD44" s="74"/>
      <c r="AE44" s="74"/>
      <c r="AF44" s="75"/>
      <c r="AG44" s="75"/>
      <c r="AH44" s="75"/>
    </row>
    <row r="45" spans="1:34" s="7" customFormat="1" ht="13.5" customHeight="1">
      <c r="A45" s="75"/>
      <c r="B45" s="1951"/>
      <c r="C45" s="1953"/>
      <c r="D45" s="1953"/>
      <c r="E45" s="1953"/>
      <c r="F45" s="1953"/>
      <c r="G45" s="1953"/>
      <c r="H45" s="1953"/>
      <c r="I45" s="1953"/>
      <c r="J45" s="1953"/>
      <c r="K45" s="1953"/>
      <c r="L45" s="1953"/>
      <c r="M45" s="1953"/>
      <c r="N45" s="1953"/>
      <c r="O45" s="1953"/>
      <c r="P45" s="1953"/>
      <c r="Q45" s="1953"/>
      <c r="R45" s="1954"/>
      <c r="S45" s="75"/>
      <c r="T45" s="75"/>
      <c r="U45" s="75"/>
      <c r="V45" s="75"/>
      <c r="Y45" s="74"/>
      <c r="Z45" s="74"/>
      <c r="AA45" s="74"/>
      <c r="AB45" s="74"/>
      <c r="AC45" s="74"/>
      <c r="AD45" s="74"/>
      <c r="AE45" s="74"/>
      <c r="AF45" s="75"/>
      <c r="AG45" s="75"/>
      <c r="AH45" s="75"/>
    </row>
    <row r="46" spans="1:34" s="7" customFormat="1" ht="13.5" customHeight="1">
      <c r="A46" s="75"/>
      <c r="B46" s="1951"/>
      <c r="C46" s="1953"/>
      <c r="D46" s="1953"/>
      <c r="E46" s="1953"/>
      <c r="F46" s="1953"/>
      <c r="G46" s="1953"/>
      <c r="H46" s="1953"/>
      <c r="I46" s="1953"/>
      <c r="J46" s="1953"/>
      <c r="K46" s="1953"/>
      <c r="L46" s="1953"/>
      <c r="M46" s="1953"/>
      <c r="N46" s="1953"/>
      <c r="O46" s="1953"/>
      <c r="P46" s="1953"/>
      <c r="Q46" s="1953"/>
      <c r="R46" s="1954"/>
      <c r="S46" s="75"/>
      <c r="T46" s="75"/>
      <c r="U46" s="75"/>
      <c r="V46" s="75"/>
      <c r="Y46" s="74"/>
      <c r="Z46" s="74"/>
      <c r="AA46" s="74"/>
      <c r="AB46" s="74"/>
      <c r="AC46" s="74"/>
      <c r="AD46" s="74"/>
      <c r="AE46" s="74"/>
      <c r="AF46" s="75"/>
      <c r="AG46" s="75"/>
      <c r="AH46" s="75"/>
    </row>
    <row r="47" spans="1:34" s="7" customFormat="1" ht="13.5" customHeight="1">
      <c r="A47" s="75"/>
      <c r="B47" s="1951"/>
      <c r="C47" s="1953"/>
      <c r="D47" s="1953"/>
      <c r="E47" s="1953"/>
      <c r="F47" s="1953"/>
      <c r="G47" s="1953"/>
      <c r="H47" s="1953"/>
      <c r="I47" s="1953"/>
      <c r="J47" s="1953"/>
      <c r="K47" s="1953"/>
      <c r="L47" s="1953"/>
      <c r="M47" s="1953"/>
      <c r="N47" s="1953"/>
      <c r="O47" s="1953"/>
      <c r="P47" s="1953"/>
      <c r="Q47" s="1953"/>
      <c r="R47" s="1954"/>
      <c r="S47" s="75"/>
      <c r="T47" s="75"/>
      <c r="U47" s="75"/>
      <c r="V47" s="75"/>
      <c r="Y47" s="74"/>
      <c r="Z47" s="74"/>
      <c r="AA47" s="74"/>
      <c r="AB47" s="74"/>
      <c r="AC47" s="74"/>
      <c r="AD47" s="74"/>
      <c r="AE47" s="74"/>
      <c r="AF47" s="75"/>
      <c r="AG47" s="75"/>
      <c r="AH47" s="75"/>
    </row>
    <row r="48" spans="1:34" s="7" customFormat="1" ht="13.5" customHeight="1">
      <c r="A48" s="75"/>
      <c r="B48" s="1951"/>
      <c r="C48" s="1953"/>
      <c r="D48" s="1953"/>
      <c r="E48" s="1953"/>
      <c r="F48" s="1953"/>
      <c r="G48" s="1953"/>
      <c r="H48" s="1953"/>
      <c r="I48" s="1953"/>
      <c r="J48" s="1953"/>
      <c r="K48" s="1953"/>
      <c r="L48" s="1953"/>
      <c r="M48" s="1953"/>
      <c r="N48" s="1953"/>
      <c r="O48" s="1953"/>
      <c r="P48" s="1953"/>
      <c r="Q48" s="1953"/>
      <c r="R48" s="1954"/>
      <c r="S48" s="75"/>
      <c r="T48" s="75"/>
      <c r="U48" s="75"/>
      <c r="V48" s="75"/>
      <c r="Y48" s="74"/>
      <c r="Z48" s="74"/>
      <c r="AA48" s="74"/>
      <c r="AB48" s="74"/>
      <c r="AC48" s="74"/>
      <c r="AD48" s="74"/>
      <c r="AE48" s="74"/>
      <c r="AF48" s="75"/>
      <c r="AG48" s="75"/>
      <c r="AH48" s="75"/>
    </row>
    <row r="49" spans="1:34" s="7" customFormat="1" ht="13.5" customHeight="1">
      <c r="A49" s="75"/>
      <c r="B49" s="1951"/>
      <c r="C49" s="1953"/>
      <c r="D49" s="1953"/>
      <c r="E49" s="1953"/>
      <c r="F49" s="1953"/>
      <c r="G49" s="1953"/>
      <c r="H49" s="1953"/>
      <c r="I49" s="1953"/>
      <c r="J49" s="1953"/>
      <c r="K49" s="1953"/>
      <c r="L49" s="1953"/>
      <c r="M49" s="1953"/>
      <c r="N49" s="1953"/>
      <c r="O49" s="1953"/>
      <c r="P49" s="1953"/>
      <c r="Q49" s="1953"/>
      <c r="R49" s="1954"/>
      <c r="S49" s="75"/>
      <c r="T49" s="75"/>
      <c r="U49" s="75"/>
      <c r="V49" s="75"/>
      <c r="Y49" s="74"/>
      <c r="Z49" s="74"/>
      <c r="AA49" s="74"/>
      <c r="AB49" s="74"/>
      <c r="AC49" s="74"/>
      <c r="AD49" s="74"/>
      <c r="AE49" s="74"/>
      <c r="AF49" s="75"/>
      <c r="AG49" s="75"/>
      <c r="AH49" s="75"/>
    </row>
    <row r="50" spans="1:34" s="7" customFormat="1" ht="13.5" hidden="1" customHeight="1">
      <c r="A50" s="75"/>
      <c r="B50" s="1951">
        <f>COUNTIF(V25:V28,"x")</f>
        <v>1</v>
      </c>
      <c r="C50" s="1953"/>
      <c r="D50" s="1953"/>
      <c r="E50" s="1953"/>
      <c r="F50" s="1953"/>
      <c r="G50" s="1953"/>
      <c r="H50" s="1953"/>
      <c r="I50" s="1953"/>
      <c r="J50" s="1953"/>
      <c r="K50" s="1953"/>
      <c r="L50" s="1953"/>
      <c r="M50" s="1953"/>
      <c r="N50" s="1953"/>
      <c r="O50" s="1953"/>
      <c r="P50" s="1953"/>
      <c r="Q50" s="1953"/>
      <c r="R50" s="1954"/>
      <c r="S50" s="75"/>
      <c r="T50" s="75"/>
      <c r="U50" s="75"/>
      <c r="V50" s="75"/>
      <c r="Y50" s="74"/>
      <c r="Z50" s="74"/>
      <c r="AA50" s="74"/>
      <c r="AB50" s="74"/>
      <c r="AC50" s="74"/>
      <c r="AD50" s="74"/>
      <c r="AE50" s="74"/>
      <c r="AF50" s="75"/>
      <c r="AG50" s="75"/>
      <c r="AH50" s="75"/>
    </row>
    <row r="51" spans="1:34" s="7" customFormat="1" ht="13.5" hidden="1" customHeight="1">
      <c r="A51" s="75"/>
      <c r="B51" s="1951"/>
      <c r="C51" s="1953"/>
      <c r="D51" s="1953"/>
      <c r="E51" s="1953"/>
      <c r="F51" s="1953"/>
      <c r="G51" s="1953"/>
      <c r="H51" s="1953"/>
      <c r="I51" s="1953"/>
      <c r="J51" s="1953"/>
      <c r="K51" s="1953"/>
      <c r="L51" s="1953"/>
      <c r="M51" s="1953"/>
      <c r="N51" s="1953"/>
      <c r="O51" s="1953"/>
      <c r="P51" s="1953"/>
      <c r="Q51" s="1953"/>
      <c r="R51" s="1954"/>
      <c r="S51" s="75"/>
      <c r="T51" s="75"/>
      <c r="U51" s="75"/>
      <c r="V51" s="75"/>
      <c r="Y51" s="74"/>
      <c r="Z51" s="74"/>
      <c r="AA51" s="74"/>
      <c r="AB51" s="74"/>
      <c r="AC51" s="74"/>
      <c r="AD51" s="74"/>
      <c r="AE51" s="74"/>
      <c r="AF51" s="75"/>
      <c r="AG51" s="75"/>
      <c r="AH51" s="75"/>
    </row>
    <row r="52" spans="1:34" s="7" customFormat="1" ht="13.5" hidden="1" customHeight="1">
      <c r="A52" s="75"/>
      <c r="B52" s="1951"/>
      <c r="C52" s="1953"/>
      <c r="D52" s="1953"/>
      <c r="E52" s="1953"/>
      <c r="F52" s="1953"/>
      <c r="G52" s="1953"/>
      <c r="H52" s="1953"/>
      <c r="I52" s="1953"/>
      <c r="J52" s="1953"/>
      <c r="K52" s="1953"/>
      <c r="L52" s="1953"/>
      <c r="M52" s="1953"/>
      <c r="N52" s="1953"/>
      <c r="O52" s="1953"/>
      <c r="P52" s="1953"/>
      <c r="Q52" s="1953"/>
      <c r="R52" s="1954"/>
      <c r="S52" s="75"/>
      <c r="T52" s="75"/>
      <c r="U52" s="75"/>
      <c r="V52" s="75"/>
      <c r="Y52" s="74"/>
      <c r="Z52" s="74"/>
      <c r="AA52" s="74"/>
      <c r="AB52" s="74"/>
      <c r="AC52" s="74"/>
      <c r="AD52" s="74"/>
      <c r="AE52" s="74"/>
      <c r="AF52" s="75"/>
      <c r="AG52" s="75"/>
      <c r="AH52" s="75"/>
    </row>
    <row r="53" spans="1:34" s="7" customFormat="1" ht="13.5" hidden="1" customHeight="1">
      <c r="A53" s="75"/>
      <c r="B53" s="1951"/>
      <c r="C53" s="1953"/>
      <c r="D53" s="1953"/>
      <c r="E53" s="1953"/>
      <c r="F53" s="1953"/>
      <c r="G53" s="1953"/>
      <c r="H53" s="1953"/>
      <c r="I53" s="1953"/>
      <c r="J53" s="1953"/>
      <c r="K53" s="1953"/>
      <c r="L53" s="1953"/>
      <c r="M53" s="1953"/>
      <c r="N53" s="1953"/>
      <c r="O53" s="1953"/>
      <c r="P53" s="1953"/>
      <c r="Q53" s="1953"/>
      <c r="R53" s="1954"/>
      <c r="S53" s="75"/>
      <c r="T53" s="75"/>
      <c r="U53" s="75"/>
      <c r="V53" s="75"/>
      <c r="Y53" s="74"/>
      <c r="Z53" s="74"/>
      <c r="AA53" s="74"/>
      <c r="AB53" s="74"/>
      <c r="AC53" s="74"/>
      <c r="AD53" s="74"/>
      <c r="AE53" s="74"/>
      <c r="AF53" s="75"/>
      <c r="AG53" s="75"/>
      <c r="AH53" s="75"/>
    </row>
    <row r="54" spans="1:34" s="7" customFormat="1" ht="13.5" customHeight="1">
      <c r="A54" s="75"/>
      <c r="B54" s="1951"/>
      <c r="C54" s="1953"/>
      <c r="D54" s="1953"/>
      <c r="E54" s="1953"/>
      <c r="F54" s="1953"/>
      <c r="G54" s="1953"/>
      <c r="H54" s="1953"/>
      <c r="I54" s="1953"/>
      <c r="J54" s="1953"/>
      <c r="K54" s="1953"/>
      <c r="L54" s="1953"/>
      <c r="M54" s="1953"/>
      <c r="N54" s="1953"/>
      <c r="O54" s="1953"/>
      <c r="P54" s="1953"/>
      <c r="Q54" s="1953"/>
      <c r="R54" s="1954"/>
      <c r="S54" s="75"/>
      <c r="T54" s="75"/>
      <c r="U54" s="75"/>
      <c r="V54" s="75"/>
      <c r="Y54" s="74"/>
      <c r="Z54" s="74"/>
      <c r="AA54" s="74"/>
      <c r="AB54" s="74"/>
      <c r="AC54" s="74"/>
      <c r="AD54" s="74"/>
      <c r="AE54" s="74"/>
      <c r="AF54" s="75"/>
      <c r="AG54" s="75"/>
      <c r="AH54" s="75"/>
    </row>
    <row r="55" spans="1:34" s="7" customFormat="1" ht="13.5" customHeight="1">
      <c r="A55" s="75"/>
      <c r="B55" s="1951"/>
      <c r="C55" s="1953"/>
      <c r="D55" s="1953"/>
      <c r="E55" s="1953"/>
      <c r="F55" s="1953"/>
      <c r="G55" s="1953"/>
      <c r="H55" s="1953"/>
      <c r="I55" s="1953"/>
      <c r="J55" s="1953"/>
      <c r="K55" s="1953"/>
      <c r="L55" s="1953"/>
      <c r="M55" s="1953"/>
      <c r="N55" s="1953"/>
      <c r="O55" s="1953"/>
      <c r="P55" s="1953"/>
      <c r="Q55" s="1953"/>
      <c r="R55" s="1954"/>
      <c r="S55" s="75"/>
      <c r="T55" s="75"/>
      <c r="U55" s="75"/>
      <c r="V55" s="75"/>
      <c r="Y55" s="74"/>
      <c r="Z55" s="74"/>
      <c r="AA55" s="74"/>
      <c r="AB55" s="74"/>
      <c r="AC55" s="74"/>
      <c r="AD55" s="74"/>
      <c r="AE55" s="74"/>
      <c r="AF55" s="75"/>
      <c r="AG55" s="75"/>
      <c r="AH55" s="75"/>
    </row>
    <row r="56" spans="1:34" s="7" customFormat="1" ht="13.5" customHeight="1">
      <c r="A56" s="75"/>
      <c r="B56" s="1951"/>
      <c r="C56" s="1953"/>
      <c r="D56" s="1953"/>
      <c r="E56" s="1953"/>
      <c r="F56" s="1953"/>
      <c r="G56" s="1953"/>
      <c r="H56" s="1953"/>
      <c r="I56" s="1953"/>
      <c r="J56" s="1953"/>
      <c r="K56" s="1953"/>
      <c r="L56" s="1953"/>
      <c r="M56" s="1953"/>
      <c r="N56" s="1953"/>
      <c r="O56" s="1953"/>
      <c r="P56" s="1953"/>
      <c r="Q56" s="1953"/>
      <c r="R56" s="1954"/>
      <c r="S56" s="75"/>
      <c r="T56" s="75"/>
      <c r="U56" s="75"/>
      <c r="V56" s="75"/>
      <c r="Y56" s="74"/>
      <c r="Z56" s="74"/>
      <c r="AA56" s="74"/>
      <c r="AB56" s="74"/>
      <c r="AC56" s="74"/>
      <c r="AD56" s="74"/>
      <c r="AE56" s="74"/>
      <c r="AF56" s="75"/>
      <c r="AG56" s="75"/>
      <c r="AH56" s="75"/>
    </row>
    <row r="57" spans="1:34" s="7" customFormat="1" ht="13.5" customHeight="1">
      <c r="A57" s="75"/>
      <c r="B57" s="1951"/>
      <c r="C57" s="1953"/>
      <c r="D57" s="1953"/>
      <c r="E57" s="1953"/>
      <c r="F57" s="1953"/>
      <c r="G57" s="1953"/>
      <c r="H57" s="1953"/>
      <c r="I57" s="1953"/>
      <c r="J57" s="1953"/>
      <c r="K57" s="1953"/>
      <c r="L57" s="1953"/>
      <c r="M57" s="1953"/>
      <c r="N57" s="1953"/>
      <c r="O57" s="1953"/>
      <c r="P57" s="1953"/>
      <c r="Q57" s="1953"/>
      <c r="R57" s="1954"/>
      <c r="S57" s="75"/>
      <c r="T57" s="75"/>
      <c r="U57" s="75"/>
      <c r="V57" s="75"/>
      <c r="Y57" s="74"/>
      <c r="Z57" s="74"/>
      <c r="AA57" s="74"/>
      <c r="AB57" s="74"/>
      <c r="AC57" s="74"/>
      <c r="AD57" s="74"/>
      <c r="AE57" s="74"/>
      <c r="AF57" s="75"/>
      <c r="AG57" s="75"/>
      <c r="AH57" s="75"/>
    </row>
    <row r="58" spans="1:34" s="7" customFormat="1" ht="13.5" customHeight="1">
      <c r="A58" s="75"/>
      <c r="B58" s="1951"/>
      <c r="C58" s="1953"/>
      <c r="D58" s="1953"/>
      <c r="E58" s="1953"/>
      <c r="F58" s="1953"/>
      <c r="G58" s="1953"/>
      <c r="H58" s="1953"/>
      <c r="I58" s="1953"/>
      <c r="J58" s="1953"/>
      <c r="K58" s="1953"/>
      <c r="L58" s="1953"/>
      <c r="M58" s="1953"/>
      <c r="N58" s="1953"/>
      <c r="O58" s="1953"/>
      <c r="P58" s="1953"/>
      <c r="Q58" s="1953"/>
      <c r="R58" s="1954"/>
      <c r="S58" s="75"/>
      <c r="T58" s="75"/>
      <c r="U58" s="75"/>
      <c r="V58" s="75"/>
      <c r="Y58" s="74"/>
      <c r="Z58" s="74"/>
      <c r="AA58" s="74"/>
      <c r="AB58" s="74"/>
      <c r="AC58" s="74"/>
      <c r="AD58" s="74"/>
      <c r="AE58" s="74"/>
      <c r="AF58" s="75"/>
      <c r="AG58" s="75"/>
      <c r="AH58" s="75"/>
    </row>
    <row r="59" spans="1:34" s="7" customFormat="1" ht="13.5" customHeight="1">
      <c r="A59" s="75"/>
      <c r="B59" s="1951"/>
      <c r="C59" s="1953"/>
      <c r="D59" s="1953"/>
      <c r="E59" s="1953"/>
      <c r="F59" s="1953"/>
      <c r="G59" s="1953"/>
      <c r="H59" s="1953"/>
      <c r="I59" s="1953"/>
      <c r="J59" s="1953"/>
      <c r="K59" s="1953"/>
      <c r="L59" s="1953"/>
      <c r="M59" s="1953"/>
      <c r="N59" s="1953"/>
      <c r="O59" s="1953"/>
      <c r="P59" s="1953"/>
      <c r="Q59" s="1953"/>
      <c r="R59" s="1954"/>
      <c r="S59" s="75"/>
      <c r="T59" s="75"/>
      <c r="U59" s="75"/>
      <c r="V59" s="75"/>
      <c r="Y59" s="74"/>
      <c r="Z59" s="74"/>
      <c r="AA59" s="74"/>
      <c r="AB59" s="74"/>
      <c r="AC59" s="74"/>
      <c r="AD59" s="74"/>
      <c r="AE59" s="74"/>
      <c r="AF59" s="75"/>
      <c r="AG59" s="75"/>
      <c r="AH59" s="75"/>
    </row>
    <row r="60" spans="1:34" s="7" customFormat="1" ht="13.5" customHeight="1">
      <c r="A60" s="75"/>
      <c r="B60" s="1951"/>
      <c r="C60" s="1953"/>
      <c r="D60" s="1953"/>
      <c r="E60" s="1953"/>
      <c r="F60" s="1953"/>
      <c r="G60" s="1953"/>
      <c r="H60" s="1953"/>
      <c r="I60" s="1953"/>
      <c r="J60" s="1953"/>
      <c r="K60" s="1953"/>
      <c r="L60" s="1953"/>
      <c r="M60" s="1953"/>
      <c r="N60" s="1953"/>
      <c r="O60" s="1953"/>
      <c r="P60" s="1953"/>
      <c r="Q60" s="1953"/>
      <c r="R60" s="1954"/>
      <c r="S60" s="75"/>
      <c r="T60" s="75"/>
      <c r="U60" s="75"/>
      <c r="V60" s="75"/>
      <c r="Y60" s="74"/>
      <c r="Z60" s="74"/>
      <c r="AA60" s="74"/>
      <c r="AB60" s="74"/>
      <c r="AC60" s="74"/>
      <c r="AD60" s="74"/>
      <c r="AE60" s="74"/>
      <c r="AF60" s="75"/>
      <c r="AG60" s="75"/>
      <c r="AH60" s="75"/>
    </row>
    <row r="61" spans="1:34" s="7" customFormat="1" ht="13.5" customHeight="1">
      <c r="A61" s="75"/>
      <c r="B61" s="1951"/>
      <c r="C61" s="1953"/>
      <c r="D61" s="1953"/>
      <c r="E61" s="1953"/>
      <c r="F61" s="1953"/>
      <c r="G61" s="1953"/>
      <c r="H61" s="1953"/>
      <c r="I61" s="1953"/>
      <c r="J61" s="1953"/>
      <c r="K61" s="1953"/>
      <c r="L61" s="1953"/>
      <c r="M61" s="1953"/>
      <c r="N61" s="1953"/>
      <c r="O61" s="1953"/>
      <c r="P61" s="1953"/>
      <c r="Q61" s="1953"/>
      <c r="R61" s="1954"/>
      <c r="S61" s="75"/>
      <c r="T61" s="75"/>
      <c r="U61" s="75"/>
      <c r="V61" s="75"/>
      <c r="Y61" s="74"/>
      <c r="Z61" s="74"/>
      <c r="AA61" s="74"/>
      <c r="AB61" s="74"/>
      <c r="AC61" s="74"/>
      <c r="AD61" s="74"/>
      <c r="AE61" s="74"/>
      <c r="AF61" s="75"/>
      <c r="AG61" s="75"/>
      <c r="AH61" s="75"/>
    </row>
    <row r="62" spans="1:34" s="7" customFormat="1" ht="13.5" customHeight="1">
      <c r="A62" s="75"/>
      <c r="B62" s="1951"/>
      <c r="C62" s="1953"/>
      <c r="D62" s="1953"/>
      <c r="E62" s="1953"/>
      <c r="F62" s="1953"/>
      <c r="G62" s="1953"/>
      <c r="H62" s="1953"/>
      <c r="I62" s="1953"/>
      <c r="J62" s="1953"/>
      <c r="K62" s="1953"/>
      <c r="L62" s="1953"/>
      <c r="M62" s="1953"/>
      <c r="N62" s="1953"/>
      <c r="O62" s="1953"/>
      <c r="P62" s="1953"/>
      <c r="Q62" s="1953"/>
      <c r="R62" s="1954"/>
      <c r="S62" s="75"/>
      <c r="T62" s="75"/>
      <c r="U62" s="75"/>
      <c r="V62" s="75"/>
      <c r="Y62" s="74"/>
      <c r="Z62" s="74"/>
      <c r="AA62" s="74"/>
      <c r="AB62" s="74"/>
      <c r="AC62" s="74"/>
      <c r="AD62" s="74"/>
      <c r="AE62" s="74"/>
      <c r="AF62" s="75"/>
      <c r="AG62" s="75"/>
      <c r="AH62" s="75"/>
    </row>
    <row r="63" spans="1:34" s="7" customFormat="1" ht="13.5" customHeight="1">
      <c r="A63" s="75"/>
      <c r="B63" s="1951"/>
      <c r="C63" s="1953"/>
      <c r="D63" s="1953"/>
      <c r="E63" s="1953"/>
      <c r="F63" s="1953"/>
      <c r="G63" s="1953"/>
      <c r="H63" s="1953"/>
      <c r="I63" s="1953"/>
      <c r="J63" s="1953"/>
      <c r="K63" s="1953"/>
      <c r="L63" s="1953"/>
      <c r="M63" s="1953"/>
      <c r="N63" s="1953"/>
      <c r="O63" s="1953"/>
      <c r="P63" s="1953"/>
      <c r="Q63" s="1953"/>
      <c r="R63" s="1954"/>
      <c r="S63" s="75"/>
      <c r="T63" s="75"/>
      <c r="U63" s="75"/>
      <c r="V63" s="75"/>
      <c r="Y63" s="74"/>
      <c r="Z63" s="74"/>
      <c r="AA63" s="74"/>
      <c r="AB63" s="74"/>
      <c r="AC63" s="74"/>
      <c r="AD63" s="74"/>
      <c r="AE63" s="74"/>
      <c r="AF63" s="75"/>
      <c r="AG63" s="75"/>
      <c r="AH63" s="75"/>
    </row>
    <row r="64" spans="1:34" s="7" customFormat="1" ht="13.5" customHeight="1">
      <c r="A64" s="75"/>
      <c r="B64" s="1951"/>
      <c r="C64" s="1953"/>
      <c r="D64" s="1953"/>
      <c r="E64" s="1953"/>
      <c r="F64" s="1953"/>
      <c r="G64" s="1953"/>
      <c r="H64" s="1953"/>
      <c r="I64" s="1953"/>
      <c r="J64" s="1953"/>
      <c r="K64" s="1953"/>
      <c r="L64" s="1953"/>
      <c r="M64" s="1953"/>
      <c r="N64" s="1953"/>
      <c r="O64" s="1953"/>
      <c r="P64" s="1953"/>
      <c r="Q64" s="1953"/>
      <c r="R64" s="1954"/>
      <c r="S64" s="75"/>
      <c r="T64" s="75"/>
      <c r="U64" s="75"/>
      <c r="V64" s="75"/>
      <c r="Y64" s="74"/>
      <c r="Z64" s="74"/>
      <c r="AA64" s="74"/>
      <c r="AB64" s="74"/>
      <c r="AC64" s="74"/>
      <c r="AD64" s="74"/>
      <c r="AE64" s="74"/>
      <c r="AF64" s="75"/>
      <c r="AG64" s="75"/>
      <c r="AH64" s="75"/>
    </row>
    <row r="65" spans="1:34" s="7" customFormat="1" ht="13.5" customHeight="1" thickBot="1">
      <c r="A65" s="75"/>
      <c r="B65" s="1952"/>
      <c r="C65" s="1955"/>
      <c r="D65" s="1955"/>
      <c r="E65" s="1955"/>
      <c r="F65" s="1955"/>
      <c r="G65" s="1955"/>
      <c r="H65" s="1955"/>
      <c r="I65" s="1955"/>
      <c r="J65" s="1955"/>
      <c r="K65" s="1955"/>
      <c r="L65" s="1955"/>
      <c r="M65" s="1955"/>
      <c r="N65" s="1955"/>
      <c r="O65" s="1955"/>
      <c r="P65" s="1955"/>
      <c r="Q65" s="1955"/>
      <c r="R65" s="1956"/>
      <c r="S65" s="75"/>
      <c r="T65" s="75"/>
      <c r="U65" s="75"/>
      <c r="V65" s="75"/>
      <c r="Y65" s="74"/>
      <c r="Z65" s="74"/>
      <c r="AA65" s="74"/>
      <c r="AB65" s="74"/>
      <c r="AC65" s="74"/>
      <c r="AD65" s="74"/>
      <c r="AE65" s="74"/>
      <c r="AF65" s="75"/>
      <c r="AG65" s="75"/>
      <c r="AH65" s="75"/>
    </row>
    <row r="66" spans="1:34" s="70" customFormat="1">
      <c r="B66" s="80"/>
      <c r="C66" s="80"/>
      <c r="D66" s="80"/>
      <c r="E66" s="80"/>
      <c r="F66" s="80"/>
      <c r="G66" s="80"/>
      <c r="H66" s="80"/>
      <c r="I66" s="80"/>
      <c r="J66" s="80"/>
      <c r="K66" s="80"/>
      <c r="L66" s="80"/>
      <c r="M66" s="80"/>
      <c r="N66" s="80"/>
      <c r="O66" s="80"/>
      <c r="P66" s="80"/>
      <c r="Q66" s="80"/>
      <c r="R66" s="80"/>
      <c r="Y66" s="74"/>
      <c r="Z66" s="74"/>
      <c r="AA66" s="74"/>
      <c r="AB66" s="74"/>
      <c r="AC66" s="74"/>
      <c r="AD66" s="74"/>
      <c r="AE66" s="74"/>
      <c r="AF66" s="75"/>
      <c r="AG66" s="75"/>
      <c r="AH66" s="75"/>
    </row>
    <row r="67" spans="1:34" s="70" customFormat="1">
      <c r="B67" s="80"/>
      <c r="C67" s="80"/>
      <c r="D67" s="80"/>
      <c r="E67" s="80"/>
      <c r="F67" s="80"/>
      <c r="G67" s="80"/>
      <c r="H67" s="80"/>
      <c r="I67" s="80"/>
      <c r="J67" s="80"/>
      <c r="K67" s="80"/>
      <c r="L67" s="80"/>
      <c r="M67" s="80"/>
      <c r="N67" s="80"/>
      <c r="O67" s="80"/>
      <c r="P67" s="80"/>
      <c r="Q67" s="80"/>
      <c r="R67" s="80"/>
      <c r="Y67" s="74"/>
      <c r="Z67" s="74"/>
      <c r="AA67" s="74"/>
      <c r="AB67" s="74"/>
      <c r="AC67" s="74"/>
      <c r="AD67" s="74"/>
      <c r="AE67" s="74"/>
      <c r="AF67" s="75"/>
      <c r="AG67" s="75"/>
      <c r="AH67" s="75"/>
    </row>
    <row r="68" spans="1:34" s="70" customFormat="1">
      <c r="B68" s="80"/>
      <c r="C68" s="80">
        <v>2016</v>
      </c>
      <c r="D68" s="80">
        <v>2017</v>
      </c>
      <c r="E68" s="80">
        <v>2018</v>
      </c>
      <c r="F68" s="80">
        <v>2019</v>
      </c>
      <c r="G68" s="80">
        <v>2020</v>
      </c>
      <c r="H68" s="80">
        <v>2021</v>
      </c>
      <c r="I68" s="80"/>
      <c r="J68" s="80"/>
      <c r="K68" s="80"/>
      <c r="L68" s="80"/>
      <c r="M68" s="80"/>
      <c r="N68" s="80"/>
      <c r="O68" s="80"/>
      <c r="P68" s="80"/>
      <c r="Q68" s="80"/>
      <c r="R68" s="80"/>
      <c r="Y68" s="74"/>
      <c r="Z68" s="74"/>
      <c r="AA68" s="74"/>
      <c r="AB68" s="74"/>
      <c r="AC68" s="74"/>
      <c r="AD68" s="74"/>
      <c r="AE68" s="74"/>
      <c r="AF68" s="75"/>
      <c r="AG68" s="75"/>
      <c r="AH68" s="75"/>
    </row>
    <row r="69" spans="1:34" s="70" customFormat="1" ht="16.5">
      <c r="B69" s="144" t="s">
        <v>217</v>
      </c>
      <c r="C69" s="80">
        <v>1</v>
      </c>
      <c r="D69" s="80">
        <v>13</v>
      </c>
      <c r="E69" s="80">
        <v>25</v>
      </c>
      <c r="F69" s="80">
        <v>37</v>
      </c>
      <c r="G69" s="80">
        <v>49</v>
      </c>
      <c r="H69" s="80">
        <v>61</v>
      </c>
      <c r="I69" s="80"/>
      <c r="J69" s="80"/>
      <c r="K69" s="80"/>
      <c r="L69" s="80"/>
      <c r="M69" s="80"/>
      <c r="N69" s="80"/>
      <c r="O69" s="80"/>
      <c r="P69" s="80"/>
      <c r="Q69" s="80"/>
      <c r="R69" s="80"/>
      <c r="Y69" s="74"/>
      <c r="Z69" s="74"/>
      <c r="AA69" s="74"/>
      <c r="AB69" s="74"/>
      <c r="AC69" s="74"/>
      <c r="AD69" s="74"/>
      <c r="AE69" s="74"/>
      <c r="AF69" s="75"/>
      <c r="AG69" s="75"/>
      <c r="AH69" s="75"/>
    </row>
    <row r="70" spans="1:34" s="70" customFormat="1" ht="16.5">
      <c r="B70" s="144" t="s">
        <v>218</v>
      </c>
      <c r="C70" s="80">
        <v>2</v>
      </c>
      <c r="D70" s="80">
        <v>14</v>
      </c>
      <c r="E70" s="80">
        <v>26</v>
      </c>
      <c r="F70" s="80">
        <v>38</v>
      </c>
      <c r="G70" s="80">
        <v>50</v>
      </c>
      <c r="H70" s="80">
        <v>62</v>
      </c>
      <c r="I70" s="80"/>
      <c r="J70" s="80"/>
      <c r="K70" s="80"/>
      <c r="L70" s="80"/>
      <c r="M70" s="80"/>
      <c r="N70" s="80"/>
      <c r="O70" s="80"/>
      <c r="P70" s="80"/>
      <c r="Q70" s="80"/>
      <c r="R70" s="80"/>
      <c r="Y70" s="74"/>
      <c r="Z70" s="74"/>
      <c r="AA70" s="74"/>
      <c r="AB70" s="74"/>
      <c r="AC70" s="74"/>
      <c r="AD70" s="74"/>
      <c r="AE70" s="74"/>
      <c r="AF70" s="75"/>
      <c r="AG70" s="75"/>
      <c r="AH70" s="75"/>
    </row>
    <row r="71" spans="1:34" s="70" customFormat="1" ht="16.5">
      <c r="B71" s="144" t="s">
        <v>219</v>
      </c>
      <c r="C71" s="80">
        <v>3</v>
      </c>
      <c r="D71" s="80">
        <v>15</v>
      </c>
      <c r="E71" s="80">
        <v>27</v>
      </c>
      <c r="F71" s="80">
        <v>39</v>
      </c>
      <c r="G71" s="80">
        <v>51</v>
      </c>
      <c r="H71" s="80">
        <v>63</v>
      </c>
      <c r="I71" s="80"/>
      <c r="J71" s="80"/>
      <c r="K71" s="80"/>
      <c r="L71" s="80"/>
      <c r="M71" s="80"/>
      <c r="N71" s="80"/>
      <c r="O71" s="80"/>
      <c r="P71" s="80"/>
      <c r="Q71" s="80"/>
      <c r="R71" s="80"/>
      <c r="Y71" s="74"/>
      <c r="Z71" s="74"/>
      <c r="AA71" s="74"/>
      <c r="AB71" s="74"/>
      <c r="AC71" s="74"/>
      <c r="AD71" s="74"/>
      <c r="AE71" s="74"/>
      <c r="AF71" s="75"/>
      <c r="AG71" s="75"/>
      <c r="AH71" s="75"/>
    </row>
    <row r="72" spans="1:34" s="70" customFormat="1" ht="16.5">
      <c r="B72" s="144" t="s">
        <v>188</v>
      </c>
      <c r="C72" s="80">
        <v>4</v>
      </c>
      <c r="D72" s="80">
        <v>16</v>
      </c>
      <c r="E72" s="80">
        <v>28</v>
      </c>
      <c r="F72" s="80">
        <v>40</v>
      </c>
      <c r="G72" s="80">
        <v>52</v>
      </c>
      <c r="H72" s="80">
        <v>64</v>
      </c>
      <c r="I72" s="80"/>
      <c r="J72" s="80"/>
      <c r="K72" s="80"/>
      <c r="L72" s="80"/>
      <c r="M72" s="80"/>
      <c r="N72" s="80"/>
      <c r="O72" s="80"/>
      <c r="P72" s="80"/>
      <c r="Q72" s="80"/>
      <c r="R72" s="80"/>
      <c r="Y72" s="74"/>
      <c r="Z72" s="74"/>
      <c r="AA72" s="74"/>
      <c r="AB72" s="74"/>
      <c r="AC72" s="74"/>
      <c r="AD72" s="74"/>
      <c r="AE72" s="74"/>
      <c r="AF72" s="75"/>
      <c r="AG72" s="75"/>
      <c r="AH72" s="75"/>
    </row>
    <row r="73" spans="1:34" s="70" customFormat="1" ht="16.5">
      <c r="B73" s="144" t="s">
        <v>189</v>
      </c>
      <c r="C73" s="80">
        <v>5</v>
      </c>
      <c r="D73" s="80">
        <v>17</v>
      </c>
      <c r="E73" s="80">
        <v>29</v>
      </c>
      <c r="F73" s="80">
        <v>41</v>
      </c>
      <c r="G73" s="80">
        <v>53</v>
      </c>
      <c r="H73" s="80">
        <v>65</v>
      </c>
      <c r="I73" s="80"/>
      <c r="J73" s="80"/>
      <c r="K73" s="80"/>
      <c r="L73" s="80"/>
      <c r="M73" s="80"/>
      <c r="N73" s="80"/>
      <c r="O73" s="80"/>
      <c r="P73" s="80"/>
      <c r="Q73" s="80"/>
      <c r="R73" s="80"/>
      <c r="Y73" s="74"/>
      <c r="Z73" s="74"/>
      <c r="AA73" s="74"/>
      <c r="AB73" s="74"/>
      <c r="AC73" s="74"/>
      <c r="AD73" s="74"/>
      <c r="AE73" s="74"/>
      <c r="AF73" s="75"/>
      <c r="AG73" s="75"/>
      <c r="AH73" s="75"/>
    </row>
    <row r="74" spans="1:34" s="70" customFormat="1" ht="16.5">
      <c r="B74" s="144" t="s">
        <v>190</v>
      </c>
      <c r="C74" s="80">
        <v>6</v>
      </c>
      <c r="D74" s="80">
        <v>18</v>
      </c>
      <c r="E74" s="80">
        <v>30</v>
      </c>
      <c r="F74" s="80">
        <v>42</v>
      </c>
      <c r="G74" s="80">
        <v>54</v>
      </c>
      <c r="H74" s="80">
        <v>66</v>
      </c>
      <c r="I74" s="80"/>
      <c r="J74" s="80"/>
      <c r="K74" s="80"/>
      <c r="L74" s="80"/>
      <c r="M74" s="80"/>
      <c r="N74" s="80"/>
      <c r="O74" s="80"/>
      <c r="P74" s="80"/>
      <c r="Q74" s="80"/>
      <c r="R74" s="80"/>
      <c r="Y74" s="74"/>
      <c r="Z74" s="74"/>
      <c r="AA74" s="74"/>
      <c r="AB74" s="74"/>
      <c r="AC74" s="74"/>
      <c r="AD74" s="74"/>
      <c r="AE74" s="74"/>
      <c r="AF74" s="75"/>
      <c r="AG74" s="75"/>
      <c r="AH74" s="75"/>
    </row>
    <row r="75" spans="1:34" s="70" customFormat="1" ht="16.5">
      <c r="B75" s="144" t="s">
        <v>191</v>
      </c>
      <c r="C75" s="80">
        <v>7</v>
      </c>
      <c r="D75" s="80">
        <v>19</v>
      </c>
      <c r="E75" s="80">
        <v>31</v>
      </c>
      <c r="F75" s="80">
        <v>43</v>
      </c>
      <c r="G75" s="80">
        <v>55</v>
      </c>
      <c r="H75" s="80">
        <v>67</v>
      </c>
      <c r="I75" s="80"/>
      <c r="J75" s="80"/>
      <c r="K75" s="80"/>
      <c r="L75" s="80"/>
      <c r="M75" s="80"/>
      <c r="N75" s="80"/>
      <c r="O75" s="80"/>
      <c r="P75" s="80"/>
      <c r="Q75" s="80"/>
      <c r="R75" s="80"/>
      <c r="Y75" s="74"/>
      <c r="Z75" s="74"/>
      <c r="AA75" s="74"/>
      <c r="AB75" s="74"/>
      <c r="AC75" s="74"/>
      <c r="AD75" s="74"/>
      <c r="AE75" s="74"/>
      <c r="AF75" s="75"/>
      <c r="AG75" s="75"/>
      <c r="AH75" s="75"/>
    </row>
    <row r="76" spans="1:34" s="70" customFormat="1" ht="16.5" hidden="1">
      <c r="B76" s="144" t="s">
        <v>192</v>
      </c>
      <c r="C76" s="80">
        <v>8</v>
      </c>
      <c r="D76" s="80">
        <v>20</v>
      </c>
      <c r="E76" s="80">
        <v>32</v>
      </c>
      <c r="F76" s="80">
        <v>44</v>
      </c>
      <c r="G76" s="80">
        <v>56</v>
      </c>
      <c r="H76" s="80">
        <v>68</v>
      </c>
      <c r="I76" s="80"/>
      <c r="J76" s="80"/>
      <c r="K76" s="80"/>
      <c r="L76" s="80"/>
      <c r="M76" s="80"/>
      <c r="N76" s="80"/>
      <c r="O76" s="80"/>
      <c r="P76" s="80"/>
      <c r="Q76" s="80"/>
      <c r="R76" s="80"/>
      <c r="Y76" s="74"/>
      <c r="Z76" s="74"/>
      <c r="AA76" s="74"/>
      <c r="AB76" s="74"/>
      <c r="AC76" s="74"/>
      <c r="AD76" s="74"/>
      <c r="AE76" s="74"/>
      <c r="AF76" s="75"/>
      <c r="AG76" s="75"/>
      <c r="AH76" s="75"/>
    </row>
    <row r="77" spans="1:34" s="70" customFormat="1" ht="16.5" hidden="1">
      <c r="B77" s="144" t="s">
        <v>193</v>
      </c>
      <c r="C77" s="80">
        <v>9</v>
      </c>
      <c r="D77" s="80">
        <v>21</v>
      </c>
      <c r="E77" s="80">
        <v>33</v>
      </c>
      <c r="F77" s="80">
        <v>45</v>
      </c>
      <c r="G77" s="80">
        <v>57</v>
      </c>
      <c r="H77" s="80">
        <v>69</v>
      </c>
      <c r="I77" s="80"/>
      <c r="J77" s="80"/>
      <c r="K77" s="80"/>
      <c r="L77" s="80"/>
      <c r="M77" s="80"/>
      <c r="N77" s="80"/>
      <c r="O77" s="80"/>
      <c r="P77" s="80"/>
      <c r="Q77" s="80"/>
      <c r="R77" s="80"/>
      <c r="Y77" s="74"/>
      <c r="Z77" s="74"/>
      <c r="AA77" s="74"/>
      <c r="AB77" s="74"/>
      <c r="AC77" s="74"/>
      <c r="AD77" s="74"/>
      <c r="AE77" s="74"/>
      <c r="AF77" s="75"/>
      <c r="AG77" s="75"/>
      <c r="AH77" s="75"/>
    </row>
    <row r="78" spans="1:34" s="70" customFormat="1" ht="16.5" hidden="1">
      <c r="B78" s="144" t="s">
        <v>194</v>
      </c>
      <c r="C78" s="80">
        <v>10</v>
      </c>
      <c r="D78" s="80">
        <v>22</v>
      </c>
      <c r="E78" s="80">
        <v>34</v>
      </c>
      <c r="F78" s="80">
        <v>46</v>
      </c>
      <c r="G78" s="80">
        <v>58</v>
      </c>
      <c r="H78" s="80">
        <v>70</v>
      </c>
      <c r="I78" s="80"/>
      <c r="J78" s="80"/>
      <c r="K78" s="80"/>
      <c r="L78" s="80"/>
      <c r="M78" s="80"/>
      <c r="N78" s="80"/>
      <c r="O78" s="80"/>
      <c r="P78" s="80"/>
      <c r="Q78" s="80"/>
      <c r="R78" s="80"/>
      <c r="Y78" s="74"/>
      <c r="Z78" s="74"/>
      <c r="AA78" s="74"/>
      <c r="AB78" s="74"/>
      <c r="AC78" s="74"/>
      <c r="AD78" s="74"/>
      <c r="AE78" s="74"/>
      <c r="AF78" s="75"/>
      <c r="AG78" s="75"/>
      <c r="AH78" s="75"/>
    </row>
    <row r="79" spans="1:34" s="70" customFormat="1" ht="16.5" hidden="1">
      <c r="B79" s="144" t="s">
        <v>195</v>
      </c>
      <c r="C79" s="80">
        <v>11</v>
      </c>
      <c r="D79" s="80">
        <v>23</v>
      </c>
      <c r="E79" s="80">
        <v>35</v>
      </c>
      <c r="F79" s="80">
        <v>47</v>
      </c>
      <c r="G79" s="80">
        <v>59</v>
      </c>
      <c r="H79" s="80">
        <v>71</v>
      </c>
      <c r="I79" s="80"/>
      <c r="J79" s="80"/>
      <c r="K79" s="80"/>
      <c r="L79" s="80"/>
      <c r="M79" s="80"/>
      <c r="N79" s="80"/>
      <c r="O79" s="80"/>
      <c r="P79" s="80"/>
      <c r="Q79" s="80"/>
      <c r="R79" s="80"/>
      <c r="Y79" s="74"/>
      <c r="Z79" s="74"/>
      <c r="AA79" s="74"/>
      <c r="AB79" s="74"/>
      <c r="AC79" s="74"/>
      <c r="AD79" s="74"/>
      <c r="AE79" s="74"/>
      <c r="AF79" s="75"/>
      <c r="AG79" s="75"/>
      <c r="AH79" s="75"/>
    </row>
    <row r="80" spans="1:34" s="70" customFormat="1" ht="16.5" hidden="1">
      <c r="B80" s="144" t="s">
        <v>196</v>
      </c>
      <c r="C80" s="80">
        <v>12</v>
      </c>
      <c r="D80" s="80">
        <v>24</v>
      </c>
      <c r="E80" s="80">
        <v>36</v>
      </c>
      <c r="F80" s="80">
        <v>48</v>
      </c>
      <c r="G80" s="80">
        <v>60</v>
      </c>
      <c r="H80" s="80">
        <v>72</v>
      </c>
      <c r="I80" s="80"/>
      <c r="J80" s="80"/>
      <c r="K80" s="80"/>
      <c r="L80" s="80"/>
      <c r="M80" s="80"/>
      <c r="N80" s="80"/>
      <c r="O80" s="80"/>
      <c r="P80" s="80"/>
      <c r="Q80" s="80"/>
      <c r="R80" s="80"/>
      <c r="Y80" s="74"/>
      <c r="Z80" s="74"/>
      <c r="AA80" s="74"/>
      <c r="AB80" s="74"/>
      <c r="AC80" s="74"/>
      <c r="AD80" s="74"/>
      <c r="AE80" s="74"/>
      <c r="AF80" s="75"/>
      <c r="AG80" s="75"/>
      <c r="AH80" s="75"/>
    </row>
    <row r="81" spans="2:34" s="70" customFormat="1" hidden="1">
      <c r="B81" s="80"/>
      <c r="C81" s="80"/>
      <c r="D81" s="80"/>
      <c r="E81" s="80"/>
      <c r="F81" s="80"/>
      <c r="G81" s="80"/>
      <c r="H81" s="80"/>
      <c r="I81" s="80"/>
      <c r="J81" s="80"/>
      <c r="K81" s="80"/>
      <c r="L81" s="80"/>
      <c r="M81" s="80"/>
      <c r="N81" s="80"/>
      <c r="O81" s="80"/>
      <c r="P81" s="80"/>
      <c r="Q81" s="80"/>
      <c r="R81" s="80"/>
      <c r="Y81" s="74"/>
      <c r="Z81" s="74"/>
      <c r="AA81" s="74"/>
      <c r="AB81" s="74"/>
      <c r="AC81" s="74"/>
      <c r="AD81" s="74"/>
      <c r="AE81" s="74"/>
      <c r="AF81" s="75"/>
      <c r="AG81" s="75"/>
      <c r="AH81" s="75"/>
    </row>
    <row r="82" spans="2:34" s="70" customFormat="1" hidden="1">
      <c r="B82" s="80"/>
      <c r="C82" s="80"/>
      <c r="D82" s="80"/>
      <c r="E82" s="80"/>
      <c r="F82" s="80"/>
      <c r="G82" s="80"/>
      <c r="H82" s="80"/>
      <c r="I82" s="80"/>
      <c r="J82" s="80"/>
      <c r="K82" s="80"/>
      <c r="L82" s="80"/>
      <c r="M82" s="80"/>
      <c r="N82" s="80"/>
      <c r="O82" s="80"/>
      <c r="P82" s="80"/>
      <c r="Q82" s="80"/>
      <c r="R82" s="80"/>
      <c r="Y82" s="74"/>
      <c r="Z82" s="74"/>
      <c r="AA82" s="74"/>
      <c r="AB82" s="74"/>
      <c r="AC82" s="74"/>
      <c r="AD82" s="74"/>
      <c r="AE82" s="74"/>
      <c r="AF82" s="75"/>
      <c r="AG82" s="75"/>
      <c r="AH82" s="75"/>
    </row>
    <row r="83" spans="2:34" s="70" customFormat="1" hidden="1">
      <c r="B83" s="80">
        <v>2016</v>
      </c>
      <c r="C83" s="80"/>
      <c r="D83" s="80"/>
      <c r="E83" s="80"/>
      <c r="F83" s="80"/>
      <c r="G83" s="80"/>
      <c r="H83" s="80"/>
      <c r="I83" s="80"/>
      <c r="J83" s="80"/>
      <c r="K83" s="80"/>
      <c r="L83" s="80"/>
      <c r="M83" s="80"/>
      <c r="N83" s="80"/>
      <c r="O83" s="80"/>
      <c r="P83" s="80"/>
      <c r="Q83" s="80"/>
      <c r="R83" s="80"/>
      <c r="Y83" s="74"/>
      <c r="Z83" s="74"/>
      <c r="AA83" s="74"/>
      <c r="AB83" s="74"/>
      <c r="AC83" s="74"/>
      <c r="AD83" s="74"/>
      <c r="AE83" s="74"/>
      <c r="AF83" s="75"/>
      <c r="AG83" s="75"/>
      <c r="AH83" s="75"/>
    </row>
    <row r="84" spans="2:34" s="70" customFormat="1" hidden="1">
      <c r="B84" s="80">
        <v>2017</v>
      </c>
      <c r="C84" s="80"/>
      <c r="D84" s="80"/>
      <c r="E84" s="80"/>
      <c r="F84" s="80"/>
      <c r="G84" s="80"/>
      <c r="H84" s="80"/>
      <c r="I84" s="80"/>
      <c r="J84" s="80"/>
      <c r="K84" s="80"/>
      <c r="L84" s="80"/>
      <c r="M84" s="80"/>
      <c r="N84" s="80"/>
      <c r="O84" s="80"/>
      <c r="P84" s="80"/>
      <c r="Q84" s="80"/>
      <c r="R84" s="80"/>
      <c r="Y84" s="74"/>
      <c r="Z84" s="74"/>
      <c r="AA84" s="74"/>
      <c r="AB84" s="74"/>
      <c r="AC84" s="74"/>
      <c r="AD84" s="74"/>
      <c r="AE84" s="74"/>
      <c r="AF84" s="75"/>
      <c r="AG84" s="75"/>
      <c r="AH84" s="75"/>
    </row>
    <row r="85" spans="2:34" s="70" customFormat="1" hidden="1">
      <c r="B85" s="80">
        <v>2018</v>
      </c>
      <c r="C85" s="80"/>
      <c r="D85" s="80"/>
      <c r="E85" s="80"/>
      <c r="F85" s="80"/>
      <c r="G85" s="80"/>
      <c r="H85" s="80"/>
      <c r="I85" s="80"/>
      <c r="J85" s="80"/>
      <c r="K85" s="80"/>
      <c r="L85" s="80"/>
      <c r="M85" s="80"/>
      <c r="N85" s="80"/>
      <c r="O85" s="80"/>
      <c r="P85" s="80"/>
      <c r="Q85" s="80"/>
      <c r="R85" s="80"/>
      <c r="Y85" s="74"/>
      <c r="Z85" s="74"/>
      <c r="AA85" s="74"/>
      <c r="AB85" s="74"/>
      <c r="AC85" s="74"/>
      <c r="AD85" s="74"/>
      <c r="AE85" s="74"/>
      <c r="AF85" s="75"/>
      <c r="AG85" s="75"/>
      <c r="AH85" s="75"/>
    </row>
    <row r="86" spans="2:34" s="70" customFormat="1" hidden="1">
      <c r="B86" s="80">
        <v>2019</v>
      </c>
      <c r="C86" s="80"/>
      <c r="D86" s="80"/>
      <c r="E86" s="80"/>
      <c r="F86" s="80"/>
      <c r="G86" s="80"/>
      <c r="H86" s="80"/>
      <c r="I86" s="80"/>
      <c r="J86" s="80"/>
      <c r="K86" s="80"/>
      <c r="L86" s="80"/>
      <c r="M86" s="80"/>
      <c r="N86" s="80"/>
      <c r="O86" s="80"/>
      <c r="P86" s="80"/>
      <c r="Q86" s="80"/>
      <c r="R86" s="80"/>
      <c r="Y86" s="74"/>
      <c r="Z86" s="74"/>
      <c r="AA86" s="74"/>
      <c r="AB86" s="74"/>
      <c r="AC86" s="74"/>
      <c r="AD86" s="74"/>
      <c r="AE86" s="74"/>
      <c r="AF86" s="75"/>
      <c r="AG86" s="75"/>
      <c r="AH86" s="75"/>
    </row>
    <row r="87" spans="2:34" s="70" customFormat="1" hidden="1">
      <c r="B87" s="80">
        <v>2020</v>
      </c>
      <c r="C87" s="80"/>
      <c r="D87" s="80"/>
      <c r="E87" s="80"/>
      <c r="F87" s="80"/>
      <c r="G87" s="80"/>
      <c r="H87" s="80"/>
      <c r="I87" s="80"/>
      <c r="J87" s="80"/>
      <c r="K87" s="80"/>
      <c r="L87" s="80"/>
      <c r="M87" s="80"/>
      <c r="N87" s="80"/>
      <c r="O87" s="80"/>
      <c r="P87" s="80"/>
      <c r="Q87" s="80"/>
      <c r="R87" s="80"/>
      <c r="Y87" s="74"/>
      <c r="Z87" s="74"/>
      <c r="AA87" s="74"/>
      <c r="AB87" s="74"/>
      <c r="AC87" s="74"/>
      <c r="AD87" s="74"/>
      <c r="AE87" s="74"/>
      <c r="AF87" s="75"/>
      <c r="AG87" s="75"/>
      <c r="AH87" s="75"/>
    </row>
    <row r="88" spans="2:34" s="70" customFormat="1" hidden="1">
      <c r="B88" s="80">
        <v>2021</v>
      </c>
      <c r="C88" s="80"/>
      <c r="D88" s="80"/>
      <c r="E88" s="80"/>
      <c r="F88" s="80"/>
      <c r="G88" s="80"/>
      <c r="H88" s="80"/>
      <c r="I88" s="80"/>
      <c r="J88" s="80"/>
      <c r="K88" s="80"/>
      <c r="L88" s="80"/>
      <c r="M88" s="80"/>
      <c r="N88" s="80"/>
      <c r="O88" s="80"/>
      <c r="P88" s="80"/>
      <c r="Q88" s="80"/>
      <c r="R88" s="80"/>
      <c r="Y88" s="74"/>
      <c r="Z88" s="74"/>
      <c r="AA88" s="74"/>
      <c r="AB88" s="74"/>
      <c r="AC88" s="74"/>
      <c r="AD88" s="74"/>
      <c r="AE88" s="74"/>
      <c r="AF88" s="75"/>
      <c r="AG88" s="75"/>
      <c r="AH88" s="75"/>
    </row>
    <row r="89" spans="2:34" s="70" customFormat="1" hidden="1">
      <c r="B89" s="80"/>
      <c r="C89" s="80"/>
      <c r="D89" s="80"/>
      <c r="E89" s="80"/>
      <c r="F89" s="80"/>
      <c r="G89" s="80"/>
      <c r="H89" s="80"/>
      <c r="I89" s="80"/>
      <c r="J89" s="80"/>
      <c r="K89" s="80"/>
      <c r="L89" s="80"/>
      <c r="M89" s="80"/>
      <c r="N89" s="80"/>
      <c r="O89" s="80"/>
      <c r="P89" s="80"/>
      <c r="Q89" s="80"/>
      <c r="R89" s="80"/>
      <c r="AC89" s="74"/>
      <c r="AD89" s="74"/>
      <c r="AE89" s="74"/>
      <c r="AF89" s="75"/>
      <c r="AG89" s="75"/>
      <c r="AH89" s="75"/>
    </row>
    <row r="90" spans="2:34" s="70" customFormat="1" hidden="1">
      <c r="B90" s="80"/>
      <c r="C90" s="80"/>
      <c r="D90" s="80"/>
      <c r="E90" s="80"/>
      <c r="F90" s="80"/>
      <c r="G90" s="80"/>
      <c r="H90" s="80"/>
      <c r="I90" s="80"/>
      <c r="J90" s="80"/>
      <c r="K90" s="80"/>
      <c r="L90" s="80"/>
      <c r="M90" s="80"/>
      <c r="N90" s="80"/>
      <c r="O90" s="80"/>
      <c r="P90" s="80"/>
      <c r="Q90" s="80"/>
      <c r="R90" s="80"/>
      <c r="AC90" s="74"/>
      <c r="AD90" s="74"/>
      <c r="AE90" s="74"/>
      <c r="AF90" s="75"/>
      <c r="AG90" s="75"/>
      <c r="AH90" s="75"/>
    </row>
    <row r="91" spans="2:34" s="70" customFormat="1" hidden="1">
      <c r="B91" s="73">
        <f>U7+1</f>
        <v>64</v>
      </c>
      <c r="C91" s="73" t="s">
        <v>300</v>
      </c>
      <c r="D91" s="80"/>
      <c r="E91" s="80"/>
      <c r="F91" s="80"/>
      <c r="G91" s="80"/>
      <c r="H91" s="80"/>
      <c r="I91" s="80"/>
      <c r="J91" s="80"/>
      <c r="K91" s="80"/>
      <c r="L91" s="80"/>
      <c r="M91" s="80"/>
      <c r="N91" s="80"/>
      <c r="O91" s="80"/>
      <c r="P91" s="80"/>
      <c r="Q91" s="80"/>
      <c r="R91" s="80"/>
      <c r="AC91" s="74"/>
      <c r="AD91" s="74"/>
      <c r="AE91" s="74"/>
      <c r="AF91" s="75"/>
      <c r="AG91" s="75"/>
      <c r="AH91" s="75"/>
    </row>
    <row r="92" spans="2:34" s="70" customFormat="1" hidden="1">
      <c r="B92" s="73">
        <f t="shared" ref="B92:B155" si="1">B91+1</f>
        <v>65</v>
      </c>
      <c r="C92" s="73" t="s">
        <v>301</v>
      </c>
      <c r="D92" s="80"/>
      <c r="E92" s="80"/>
      <c r="F92" s="80"/>
      <c r="G92" s="80"/>
      <c r="H92" s="80"/>
      <c r="I92" s="80"/>
      <c r="J92" s="80"/>
      <c r="K92" s="80"/>
      <c r="L92" s="80"/>
      <c r="M92" s="80"/>
      <c r="N92" s="80"/>
      <c r="O92" s="80"/>
      <c r="P92" s="80"/>
      <c r="Q92" s="80"/>
      <c r="R92" s="80"/>
      <c r="AC92" s="74"/>
      <c r="AD92" s="74"/>
      <c r="AE92" s="74"/>
      <c r="AF92" s="75"/>
      <c r="AG92" s="75"/>
      <c r="AH92" s="75"/>
    </row>
    <row r="93" spans="2:34" s="70" customFormat="1" hidden="1">
      <c r="B93" s="73">
        <f t="shared" si="1"/>
        <v>66</v>
      </c>
      <c r="C93" s="70" t="s">
        <v>302</v>
      </c>
      <c r="D93" s="80"/>
      <c r="E93" s="80"/>
      <c r="F93" s="80"/>
      <c r="G93" s="80"/>
      <c r="H93" s="80"/>
      <c r="I93" s="80"/>
      <c r="J93" s="80"/>
      <c r="K93" s="80"/>
      <c r="L93" s="80"/>
      <c r="M93" s="80"/>
      <c r="N93" s="80"/>
      <c r="O93" s="80"/>
      <c r="P93" s="80"/>
      <c r="Q93" s="80"/>
      <c r="R93" s="80"/>
      <c r="AC93" s="74"/>
      <c r="AD93" s="74"/>
      <c r="AE93" s="74"/>
      <c r="AF93" s="75"/>
      <c r="AG93" s="75"/>
      <c r="AH93" s="75"/>
    </row>
    <row r="94" spans="2:34" s="70" customFormat="1" hidden="1">
      <c r="B94" s="73">
        <f t="shared" si="1"/>
        <v>67</v>
      </c>
      <c r="C94" s="70" t="s">
        <v>303</v>
      </c>
      <c r="D94" s="80"/>
      <c r="E94" s="80"/>
      <c r="F94" s="80"/>
      <c r="G94" s="80"/>
      <c r="H94" s="80"/>
      <c r="I94" s="80"/>
      <c r="J94" s="80"/>
      <c r="K94" s="80"/>
      <c r="L94" s="80"/>
      <c r="M94" s="80"/>
      <c r="N94" s="80"/>
      <c r="O94" s="80"/>
      <c r="P94" s="80"/>
      <c r="Q94" s="80"/>
      <c r="R94" s="80"/>
      <c r="AC94" s="74"/>
      <c r="AD94" s="74"/>
      <c r="AE94" s="74"/>
      <c r="AF94" s="75"/>
      <c r="AG94" s="75"/>
      <c r="AH94" s="75"/>
    </row>
    <row r="95" spans="2:34" s="70" customFormat="1" hidden="1">
      <c r="B95" s="73">
        <f t="shared" si="1"/>
        <v>68</v>
      </c>
      <c r="C95" s="70" t="s">
        <v>304</v>
      </c>
      <c r="D95" s="80"/>
      <c r="E95" s="80"/>
      <c r="F95" s="80"/>
      <c r="G95" s="80"/>
      <c r="H95" s="80"/>
      <c r="I95" s="80"/>
      <c r="J95" s="80"/>
      <c r="K95" s="80"/>
      <c r="L95" s="80"/>
      <c r="M95" s="80"/>
      <c r="N95" s="80"/>
      <c r="O95" s="80"/>
      <c r="P95" s="80"/>
      <c r="Q95" s="80"/>
      <c r="R95" s="80"/>
      <c r="AC95" s="74"/>
      <c r="AD95" s="74"/>
      <c r="AE95" s="74"/>
      <c r="AF95" s="75"/>
      <c r="AG95" s="75"/>
      <c r="AH95" s="75"/>
    </row>
    <row r="96" spans="2:34" s="70" customFormat="1" hidden="1">
      <c r="B96" s="73">
        <f t="shared" si="1"/>
        <v>69</v>
      </c>
      <c r="C96" s="70" t="s">
        <v>305</v>
      </c>
      <c r="D96" s="80"/>
      <c r="E96" s="80"/>
      <c r="F96" s="80"/>
      <c r="G96" s="80"/>
      <c r="H96" s="80"/>
      <c r="I96" s="80"/>
      <c r="J96" s="80"/>
      <c r="K96" s="80"/>
      <c r="L96" s="80"/>
      <c r="M96" s="80"/>
      <c r="N96" s="80"/>
      <c r="O96" s="80"/>
      <c r="P96" s="80"/>
      <c r="Q96" s="80"/>
      <c r="R96" s="80"/>
      <c r="AC96" s="74"/>
      <c r="AD96" s="74"/>
      <c r="AE96" s="74"/>
      <c r="AF96" s="75"/>
      <c r="AG96" s="75"/>
      <c r="AH96" s="75"/>
    </row>
    <row r="97" spans="2:40" hidden="1">
      <c r="B97" s="73">
        <f t="shared" si="1"/>
        <v>70</v>
      </c>
      <c r="C97" s="70" t="s">
        <v>66</v>
      </c>
      <c r="D97" s="80"/>
      <c r="E97" s="80"/>
      <c r="F97" s="80"/>
      <c r="G97" s="80"/>
      <c r="H97" s="80"/>
      <c r="I97" s="80"/>
      <c r="J97" s="80"/>
      <c r="K97" s="80"/>
      <c r="L97" s="80"/>
      <c r="M97" s="80"/>
      <c r="N97" s="80"/>
      <c r="O97" s="80"/>
      <c r="P97" s="80"/>
      <c r="Q97" s="80"/>
      <c r="R97" s="80"/>
      <c r="AC97" s="74"/>
      <c r="AD97" s="74"/>
      <c r="AE97" s="74"/>
      <c r="AF97" s="75"/>
      <c r="AG97" s="75"/>
      <c r="AH97" s="75"/>
      <c r="AI97" s="70"/>
      <c r="AJ97" s="70"/>
      <c r="AK97" s="70"/>
      <c r="AL97" s="70"/>
      <c r="AM97" s="70"/>
      <c r="AN97" s="70"/>
    </row>
    <row r="98" spans="2:40" hidden="1">
      <c r="B98" s="73">
        <f t="shared" si="1"/>
        <v>71</v>
      </c>
      <c r="C98" s="70" t="s">
        <v>305</v>
      </c>
      <c r="D98" s="80"/>
      <c r="E98" s="80"/>
      <c r="F98" s="80"/>
      <c r="G98" s="80"/>
      <c r="H98" s="80"/>
      <c r="I98" s="80"/>
      <c r="J98" s="80"/>
      <c r="K98" s="80"/>
      <c r="L98" s="80"/>
      <c r="M98" s="80"/>
      <c r="N98" s="80"/>
      <c r="O98" s="80"/>
      <c r="P98" s="80"/>
      <c r="Q98" s="80"/>
      <c r="R98" s="80"/>
      <c r="AC98" s="74"/>
      <c r="AD98" s="74"/>
      <c r="AE98" s="74"/>
      <c r="AF98" s="75"/>
      <c r="AG98" s="75"/>
      <c r="AH98" s="75"/>
      <c r="AI98" s="70"/>
      <c r="AJ98" s="70"/>
      <c r="AK98" s="70"/>
      <c r="AL98" s="70"/>
      <c r="AM98" s="70"/>
      <c r="AN98" s="70"/>
    </row>
    <row r="99" spans="2:40" hidden="1">
      <c r="B99" s="73">
        <f t="shared" si="1"/>
        <v>72</v>
      </c>
      <c r="C99" s="70" t="s">
        <v>306</v>
      </c>
      <c r="D99" s="80"/>
      <c r="E99" s="80"/>
      <c r="F99" s="80"/>
      <c r="G99" s="80"/>
      <c r="H99" s="80"/>
      <c r="I99" s="80"/>
      <c r="J99" s="80"/>
      <c r="K99" s="80"/>
      <c r="L99" s="80"/>
      <c r="M99" s="80"/>
      <c r="N99" s="80"/>
      <c r="O99" s="80"/>
      <c r="P99" s="80"/>
      <c r="Q99" s="80"/>
      <c r="R99" s="80"/>
      <c r="AC99" s="74"/>
      <c r="AD99" s="74"/>
      <c r="AE99" s="74"/>
      <c r="AF99" s="75"/>
      <c r="AG99" s="75"/>
      <c r="AH99" s="75"/>
      <c r="AI99" s="70"/>
      <c r="AJ99" s="70"/>
      <c r="AK99" s="70"/>
      <c r="AL99" s="70"/>
      <c r="AM99" s="70"/>
      <c r="AN99" s="70"/>
    </row>
    <row r="100" spans="2:40" hidden="1">
      <c r="B100" s="73">
        <f t="shared" si="1"/>
        <v>73</v>
      </c>
      <c r="C100" s="61" t="s">
        <v>306</v>
      </c>
      <c r="D100" s="80"/>
      <c r="E100" s="80"/>
      <c r="F100" s="80"/>
      <c r="G100" s="80"/>
      <c r="H100" s="80"/>
      <c r="I100" s="80"/>
      <c r="J100" s="80"/>
      <c r="K100" s="80"/>
      <c r="L100" s="80"/>
      <c r="M100" s="80"/>
      <c r="N100" s="80"/>
      <c r="O100" s="80"/>
      <c r="P100" s="80"/>
      <c r="Q100" s="80"/>
      <c r="R100" s="80"/>
      <c r="AC100" s="74"/>
      <c r="AD100" s="74"/>
      <c r="AE100" s="74"/>
      <c r="AF100" s="75"/>
      <c r="AG100" s="75"/>
      <c r="AH100" s="75"/>
      <c r="AI100" s="70"/>
      <c r="AJ100" s="70"/>
      <c r="AK100" s="70"/>
      <c r="AL100" s="70"/>
      <c r="AM100" s="70"/>
      <c r="AN100" s="70"/>
    </row>
    <row r="101" spans="2:40" hidden="1">
      <c r="B101" s="73">
        <f t="shared" si="1"/>
        <v>74</v>
      </c>
      <c r="C101" s="70" t="s">
        <v>66</v>
      </c>
      <c r="D101" s="80"/>
      <c r="E101" s="80"/>
      <c r="F101" s="80"/>
      <c r="G101" s="80"/>
      <c r="H101" s="80"/>
      <c r="I101" s="80"/>
      <c r="J101" s="80"/>
      <c r="K101" s="80"/>
      <c r="L101" s="80"/>
      <c r="M101" s="80"/>
      <c r="N101" s="80"/>
      <c r="O101" s="80"/>
      <c r="P101" s="80"/>
      <c r="Q101" s="80"/>
      <c r="R101" s="80"/>
      <c r="AC101" s="74"/>
      <c r="AD101" s="74"/>
      <c r="AE101" s="74"/>
      <c r="AF101" s="75"/>
      <c r="AG101" s="75"/>
      <c r="AH101" s="75"/>
      <c r="AI101" s="70"/>
      <c r="AJ101" s="70"/>
      <c r="AK101" s="70"/>
      <c r="AL101" s="70"/>
      <c r="AM101" s="70"/>
      <c r="AN101" s="70"/>
    </row>
    <row r="102" spans="2:40" hidden="1">
      <c r="B102" s="73">
        <f t="shared" si="1"/>
        <v>75</v>
      </c>
      <c r="C102" s="61" t="s">
        <v>307</v>
      </c>
      <c r="D102" s="80"/>
      <c r="E102" s="80"/>
      <c r="F102" s="80"/>
      <c r="G102" s="80"/>
      <c r="H102" s="80"/>
      <c r="I102" s="80"/>
      <c r="J102" s="80"/>
      <c r="K102" s="80"/>
      <c r="L102" s="80"/>
      <c r="M102" s="80"/>
      <c r="N102" s="80"/>
      <c r="O102" s="80"/>
      <c r="P102" s="80"/>
      <c r="Q102" s="80"/>
      <c r="R102" s="80"/>
      <c r="AC102" s="74"/>
      <c r="AD102" s="74"/>
      <c r="AE102" s="74"/>
      <c r="AF102" s="75"/>
      <c r="AG102" s="75"/>
      <c r="AH102" s="75"/>
      <c r="AI102" s="70"/>
      <c r="AJ102" s="70"/>
      <c r="AK102" s="70"/>
      <c r="AL102" s="70"/>
      <c r="AM102" s="70"/>
      <c r="AN102" s="70"/>
    </row>
    <row r="103" spans="2:40" hidden="1">
      <c r="B103" s="73">
        <f t="shared" si="1"/>
        <v>76</v>
      </c>
      <c r="C103" s="61" t="s">
        <v>300</v>
      </c>
      <c r="D103" s="80"/>
      <c r="E103" s="80"/>
      <c r="F103" s="80"/>
      <c r="G103" s="80"/>
      <c r="H103" s="80"/>
      <c r="I103" s="80"/>
      <c r="J103" s="80"/>
      <c r="K103" s="80"/>
      <c r="L103" s="80"/>
      <c r="M103" s="80"/>
      <c r="N103" s="80"/>
      <c r="O103" s="80"/>
      <c r="P103" s="80"/>
      <c r="Q103" s="80"/>
      <c r="R103" s="80"/>
      <c r="AC103" s="74"/>
      <c r="AD103" s="74"/>
      <c r="AE103" s="74"/>
      <c r="AF103" s="75"/>
      <c r="AG103" s="75"/>
      <c r="AH103" s="75"/>
      <c r="AI103" s="70"/>
      <c r="AJ103" s="70"/>
      <c r="AK103" s="70"/>
      <c r="AL103" s="70"/>
      <c r="AM103" s="70"/>
      <c r="AN103" s="70"/>
    </row>
    <row r="104" spans="2:40" hidden="1">
      <c r="B104" s="73">
        <f t="shared" si="1"/>
        <v>77</v>
      </c>
      <c r="C104" s="61" t="s">
        <v>301</v>
      </c>
      <c r="D104" s="80"/>
      <c r="E104" s="80"/>
      <c r="F104" s="80"/>
      <c r="G104" s="80"/>
      <c r="H104" s="80"/>
      <c r="I104" s="80"/>
      <c r="J104" s="80"/>
      <c r="K104" s="80"/>
      <c r="L104" s="80"/>
      <c r="M104" s="80"/>
      <c r="N104" s="80"/>
      <c r="O104" s="80"/>
      <c r="P104" s="80"/>
      <c r="Q104" s="80"/>
      <c r="R104" s="80"/>
      <c r="AC104" s="74"/>
      <c r="AD104" s="74"/>
      <c r="AE104" s="74"/>
      <c r="AF104" s="75"/>
      <c r="AG104" s="75"/>
      <c r="AH104" s="75"/>
      <c r="AI104" s="70"/>
      <c r="AJ104" s="70"/>
      <c r="AK104" s="70"/>
      <c r="AL104" s="70"/>
      <c r="AM104" s="70"/>
      <c r="AN104" s="70"/>
    </row>
    <row r="105" spans="2:40" hidden="1">
      <c r="B105" s="73">
        <f t="shared" si="1"/>
        <v>78</v>
      </c>
      <c r="C105" s="61" t="s">
        <v>302</v>
      </c>
      <c r="D105" s="80"/>
      <c r="E105" s="80"/>
      <c r="F105" s="80"/>
      <c r="G105" s="80"/>
      <c r="H105" s="80"/>
      <c r="I105" s="80"/>
      <c r="J105" s="80"/>
      <c r="K105" s="80"/>
      <c r="L105" s="80"/>
      <c r="M105" s="80"/>
      <c r="N105" s="80"/>
      <c r="O105" s="80"/>
      <c r="P105" s="80"/>
      <c r="Q105" s="80"/>
      <c r="R105" s="80"/>
      <c r="AC105" s="74"/>
      <c r="AD105" s="74"/>
      <c r="AE105" s="74"/>
      <c r="AF105" s="75"/>
      <c r="AG105" s="75"/>
      <c r="AH105" s="75"/>
      <c r="AI105" s="70"/>
      <c r="AJ105" s="70"/>
      <c r="AK105" s="70"/>
      <c r="AL105" s="70"/>
      <c r="AM105" s="70"/>
      <c r="AN105" s="70"/>
    </row>
    <row r="106" spans="2:40" hidden="1">
      <c r="B106" s="73">
        <f t="shared" si="1"/>
        <v>79</v>
      </c>
      <c r="C106" s="70" t="s">
        <v>303</v>
      </c>
      <c r="D106" s="80"/>
      <c r="E106" s="80"/>
      <c r="F106" s="80"/>
      <c r="G106" s="80"/>
      <c r="H106" s="80"/>
      <c r="I106" s="80"/>
      <c r="J106" s="80"/>
      <c r="K106" s="80"/>
      <c r="L106" s="80"/>
      <c r="M106" s="80"/>
      <c r="N106" s="80"/>
      <c r="O106" s="80"/>
      <c r="P106" s="80"/>
      <c r="Q106" s="80"/>
      <c r="R106" s="80"/>
      <c r="AC106" s="74"/>
      <c r="AD106" s="74"/>
      <c r="AE106" s="74"/>
      <c r="AF106" s="75"/>
      <c r="AG106" s="75"/>
      <c r="AH106" s="75"/>
      <c r="AI106" s="70"/>
      <c r="AJ106" s="70"/>
      <c r="AK106" s="70"/>
      <c r="AL106" s="70"/>
      <c r="AM106" s="70"/>
      <c r="AN106" s="70"/>
    </row>
    <row r="107" spans="2:40" hidden="1">
      <c r="B107" s="73">
        <f t="shared" si="1"/>
        <v>80</v>
      </c>
      <c r="C107" s="70" t="s">
        <v>304</v>
      </c>
      <c r="D107" s="80"/>
      <c r="E107" s="80"/>
      <c r="F107" s="80"/>
      <c r="G107" s="80"/>
      <c r="H107" s="80"/>
      <c r="I107" s="80"/>
      <c r="J107" s="80"/>
      <c r="K107" s="80"/>
      <c r="L107" s="80"/>
      <c r="M107" s="80"/>
      <c r="N107" s="80"/>
      <c r="O107" s="80"/>
      <c r="P107" s="80"/>
      <c r="Q107" s="80"/>
      <c r="R107" s="80"/>
      <c r="AC107" s="74"/>
      <c r="AD107" s="74"/>
      <c r="AE107" s="74"/>
      <c r="AF107" s="75"/>
      <c r="AG107" s="75"/>
      <c r="AH107" s="75"/>
      <c r="AI107" s="70"/>
      <c r="AJ107" s="70"/>
      <c r="AK107" s="70"/>
      <c r="AL107" s="70"/>
      <c r="AM107" s="70"/>
      <c r="AN107" s="70"/>
    </row>
    <row r="108" spans="2:40" hidden="1">
      <c r="B108" s="73">
        <f t="shared" si="1"/>
        <v>81</v>
      </c>
      <c r="C108" s="70" t="s">
        <v>305</v>
      </c>
      <c r="D108" s="80"/>
      <c r="E108" s="80"/>
      <c r="F108" s="80"/>
      <c r="G108" s="80"/>
      <c r="H108" s="80"/>
      <c r="I108" s="80"/>
      <c r="J108" s="80"/>
      <c r="K108" s="80"/>
      <c r="L108" s="80"/>
      <c r="M108" s="80"/>
      <c r="N108" s="80"/>
      <c r="O108" s="80"/>
      <c r="P108" s="80"/>
      <c r="Q108" s="80"/>
      <c r="R108" s="80"/>
      <c r="AC108" s="74"/>
      <c r="AD108" s="74"/>
      <c r="AE108" s="74"/>
      <c r="AF108" s="75"/>
      <c r="AG108" s="75"/>
      <c r="AH108" s="75"/>
      <c r="AI108" s="70"/>
      <c r="AJ108" s="70"/>
      <c r="AK108" s="70"/>
      <c r="AL108" s="70"/>
      <c r="AM108" s="70"/>
      <c r="AN108" s="70"/>
    </row>
    <row r="109" spans="2:40" hidden="1">
      <c r="B109" s="73">
        <f t="shared" si="1"/>
        <v>82</v>
      </c>
      <c r="C109" s="70" t="s">
        <v>66</v>
      </c>
      <c r="D109" s="80"/>
      <c r="E109" s="80"/>
      <c r="F109" s="80"/>
      <c r="G109" s="80"/>
      <c r="H109" s="80"/>
      <c r="I109" s="80"/>
      <c r="J109" s="80"/>
      <c r="K109" s="80"/>
      <c r="L109" s="80"/>
      <c r="M109" s="80"/>
      <c r="N109" s="80"/>
      <c r="O109" s="80"/>
      <c r="P109" s="80"/>
      <c r="Q109" s="80"/>
      <c r="R109" s="80"/>
      <c r="AC109" s="74"/>
      <c r="AD109" s="74"/>
      <c r="AE109" s="74"/>
      <c r="AF109" s="75"/>
      <c r="AG109" s="75"/>
      <c r="AH109" s="75"/>
      <c r="AI109" s="70"/>
      <c r="AJ109" s="70"/>
      <c r="AK109" s="70"/>
      <c r="AL109" s="70"/>
      <c r="AM109" s="70"/>
      <c r="AN109" s="70"/>
    </row>
    <row r="110" spans="2:40" hidden="1">
      <c r="B110" s="73">
        <f t="shared" si="1"/>
        <v>83</v>
      </c>
      <c r="C110" s="70" t="s">
        <v>305</v>
      </c>
      <c r="D110" s="80"/>
      <c r="E110" s="80"/>
      <c r="F110" s="80"/>
      <c r="G110" s="80"/>
      <c r="H110" s="80"/>
      <c r="I110" s="80"/>
      <c r="J110" s="80"/>
      <c r="K110" s="80"/>
      <c r="L110" s="80"/>
      <c r="M110" s="80"/>
      <c r="N110" s="80"/>
      <c r="O110" s="80"/>
      <c r="P110" s="80"/>
      <c r="Q110" s="80"/>
      <c r="R110" s="80"/>
      <c r="AC110" s="74"/>
      <c r="AD110" s="74"/>
      <c r="AE110" s="74"/>
      <c r="AF110" s="75"/>
      <c r="AG110" s="75"/>
      <c r="AH110" s="75"/>
      <c r="AI110" s="70"/>
      <c r="AJ110" s="70"/>
      <c r="AK110" s="70"/>
      <c r="AL110" s="70"/>
      <c r="AM110" s="70"/>
      <c r="AN110" s="70"/>
    </row>
    <row r="111" spans="2:40" hidden="1">
      <c r="B111" s="73">
        <f t="shared" si="1"/>
        <v>84</v>
      </c>
      <c r="C111" s="70" t="s">
        <v>306</v>
      </c>
      <c r="D111" s="80"/>
      <c r="E111" s="80"/>
      <c r="F111" s="80"/>
      <c r="G111" s="80"/>
      <c r="H111" s="80"/>
      <c r="I111" s="80"/>
      <c r="J111" s="80"/>
      <c r="K111" s="80"/>
      <c r="L111" s="80"/>
      <c r="M111" s="80"/>
      <c r="N111" s="80"/>
      <c r="O111" s="80"/>
      <c r="P111" s="80"/>
      <c r="Q111" s="80"/>
      <c r="R111" s="80"/>
      <c r="AC111" s="74"/>
      <c r="AD111" s="74"/>
      <c r="AE111" s="74"/>
      <c r="AF111" s="75"/>
      <c r="AG111" s="75"/>
      <c r="AH111" s="75"/>
      <c r="AI111" s="70"/>
      <c r="AJ111" s="70"/>
      <c r="AK111" s="70"/>
      <c r="AL111" s="70"/>
      <c r="AM111" s="70"/>
      <c r="AN111" s="70"/>
    </row>
    <row r="112" spans="2:40" hidden="1">
      <c r="B112" s="73">
        <f t="shared" si="1"/>
        <v>85</v>
      </c>
      <c r="C112" s="70" t="s">
        <v>306</v>
      </c>
      <c r="D112" s="80"/>
      <c r="E112" s="80"/>
      <c r="F112" s="80"/>
      <c r="G112" s="80"/>
      <c r="H112" s="80"/>
      <c r="I112" s="80"/>
      <c r="J112" s="80"/>
      <c r="K112" s="80"/>
      <c r="L112" s="80"/>
      <c r="M112" s="80"/>
      <c r="N112" s="80"/>
      <c r="O112" s="80"/>
      <c r="P112" s="80"/>
      <c r="Q112" s="80"/>
      <c r="R112" s="80"/>
      <c r="AC112" s="74"/>
      <c r="AD112" s="74"/>
      <c r="AE112" s="74"/>
      <c r="AF112" s="75"/>
      <c r="AG112" s="75"/>
      <c r="AH112" s="75"/>
      <c r="AI112" s="70"/>
      <c r="AJ112" s="70"/>
      <c r="AK112" s="70"/>
      <c r="AL112" s="70"/>
      <c r="AM112" s="70"/>
      <c r="AN112" s="70"/>
    </row>
    <row r="113" spans="2:40" hidden="1">
      <c r="B113" s="73">
        <f t="shared" si="1"/>
        <v>86</v>
      </c>
      <c r="C113" s="70" t="s">
        <v>66</v>
      </c>
      <c r="D113" s="80"/>
      <c r="E113" s="80"/>
      <c r="F113" s="80"/>
      <c r="G113" s="80"/>
      <c r="H113" s="80"/>
      <c r="I113" s="80"/>
      <c r="J113" s="80"/>
      <c r="K113" s="80"/>
      <c r="L113" s="80"/>
      <c r="M113" s="80"/>
      <c r="N113" s="80"/>
      <c r="O113" s="80"/>
      <c r="P113" s="80"/>
      <c r="Q113" s="80"/>
      <c r="R113" s="80"/>
      <c r="AC113" s="74"/>
      <c r="AD113" s="74"/>
      <c r="AE113" s="74"/>
      <c r="AF113" s="75"/>
      <c r="AG113" s="75"/>
      <c r="AH113" s="75"/>
      <c r="AI113" s="70"/>
      <c r="AJ113" s="70"/>
      <c r="AK113" s="70"/>
      <c r="AL113" s="70"/>
      <c r="AM113" s="70"/>
      <c r="AN113" s="70"/>
    </row>
    <row r="114" spans="2:40" hidden="1">
      <c r="B114" s="73">
        <f t="shared" si="1"/>
        <v>87</v>
      </c>
      <c r="C114" s="70" t="s">
        <v>307</v>
      </c>
      <c r="D114" s="80"/>
      <c r="E114" s="80"/>
      <c r="F114" s="80"/>
      <c r="G114" s="80"/>
      <c r="H114" s="80"/>
      <c r="I114" s="80"/>
      <c r="J114" s="80"/>
      <c r="K114" s="80"/>
      <c r="L114" s="80"/>
      <c r="M114" s="80"/>
      <c r="N114" s="80"/>
      <c r="O114" s="80"/>
      <c r="P114" s="80"/>
      <c r="Q114" s="80"/>
      <c r="R114" s="80"/>
      <c r="AC114" s="74"/>
      <c r="AD114" s="74"/>
      <c r="AE114" s="74"/>
      <c r="AF114" s="75"/>
      <c r="AG114" s="75"/>
      <c r="AH114" s="75"/>
      <c r="AI114" s="70"/>
      <c r="AJ114" s="70"/>
      <c r="AK114" s="70"/>
      <c r="AL114" s="70"/>
      <c r="AM114" s="70"/>
      <c r="AN114" s="70"/>
    </row>
    <row r="115" spans="2:40" hidden="1">
      <c r="B115" s="73">
        <f t="shared" si="1"/>
        <v>88</v>
      </c>
      <c r="C115" s="82" t="s">
        <v>300</v>
      </c>
      <c r="D115" s="80"/>
      <c r="E115" s="80"/>
      <c r="F115" s="80"/>
      <c r="G115" s="80"/>
      <c r="H115" s="80"/>
      <c r="I115" s="80"/>
      <c r="J115" s="80"/>
      <c r="K115" s="80"/>
      <c r="L115" s="80"/>
      <c r="M115" s="80"/>
      <c r="N115" s="80"/>
      <c r="O115" s="80"/>
      <c r="P115" s="80"/>
      <c r="Q115" s="80"/>
      <c r="R115" s="80"/>
      <c r="AC115" s="74"/>
      <c r="AD115" s="74"/>
      <c r="AE115" s="74"/>
      <c r="AF115" s="75"/>
      <c r="AG115" s="75"/>
      <c r="AH115" s="75"/>
      <c r="AI115" s="70"/>
      <c r="AJ115" s="70"/>
      <c r="AK115" s="70"/>
      <c r="AL115" s="70"/>
      <c r="AM115" s="70"/>
      <c r="AN115" s="70"/>
    </row>
    <row r="116" spans="2:40" hidden="1">
      <c r="B116" s="73">
        <f t="shared" si="1"/>
        <v>89</v>
      </c>
      <c r="C116" s="82" t="s">
        <v>301</v>
      </c>
      <c r="D116" s="80"/>
      <c r="E116" s="80"/>
      <c r="F116" s="80"/>
      <c r="G116" s="80"/>
      <c r="H116" s="80"/>
      <c r="I116" s="80"/>
      <c r="J116" s="80"/>
      <c r="K116" s="80"/>
      <c r="L116" s="80"/>
      <c r="M116" s="80"/>
      <c r="N116" s="80"/>
      <c r="O116" s="80"/>
      <c r="P116" s="80"/>
      <c r="Q116" s="80"/>
      <c r="R116" s="80"/>
      <c r="AC116" s="74"/>
      <c r="AD116" s="74"/>
      <c r="AE116" s="74"/>
      <c r="AF116" s="75"/>
      <c r="AG116" s="75"/>
      <c r="AH116" s="75"/>
      <c r="AI116" s="70"/>
      <c r="AJ116" s="70"/>
      <c r="AK116" s="70"/>
      <c r="AL116" s="70"/>
      <c r="AM116" s="70"/>
      <c r="AN116" s="70"/>
    </row>
    <row r="117" spans="2:40" hidden="1">
      <c r="B117" s="73">
        <f t="shared" si="1"/>
        <v>90</v>
      </c>
      <c r="C117" s="1" t="s">
        <v>302</v>
      </c>
      <c r="D117" s="80"/>
      <c r="E117" s="80"/>
      <c r="F117" s="80"/>
      <c r="G117" s="80"/>
      <c r="H117" s="80"/>
      <c r="I117" s="80"/>
      <c r="J117" s="80"/>
      <c r="K117" s="80"/>
      <c r="L117" s="80"/>
      <c r="M117" s="80"/>
      <c r="N117" s="80"/>
      <c r="O117" s="80"/>
      <c r="P117" s="80"/>
      <c r="Q117" s="80"/>
      <c r="R117" s="80"/>
      <c r="AC117" s="74"/>
      <c r="AD117" s="74"/>
      <c r="AE117" s="74"/>
      <c r="AF117" s="75"/>
      <c r="AG117" s="75"/>
      <c r="AH117" s="75"/>
      <c r="AI117" s="70"/>
      <c r="AJ117" s="70"/>
      <c r="AK117" s="70"/>
      <c r="AL117" s="70"/>
      <c r="AM117" s="70"/>
      <c r="AN117" s="70"/>
    </row>
    <row r="118" spans="2:40" hidden="1">
      <c r="B118" s="73">
        <f t="shared" si="1"/>
        <v>91</v>
      </c>
      <c r="C118" s="4" t="s">
        <v>303</v>
      </c>
      <c r="D118" s="80"/>
      <c r="E118" s="80"/>
      <c r="F118" s="80"/>
      <c r="G118" s="80"/>
      <c r="H118" s="80"/>
      <c r="I118" s="80"/>
      <c r="J118" s="80"/>
      <c r="K118" s="80"/>
      <c r="L118" s="80"/>
      <c r="M118" s="80"/>
      <c r="N118" s="80"/>
      <c r="O118" s="80"/>
      <c r="P118" s="80"/>
      <c r="Q118" s="80"/>
      <c r="R118" s="80"/>
      <c r="AC118" s="74"/>
      <c r="AD118" s="74"/>
      <c r="AE118" s="74"/>
      <c r="AF118" s="75"/>
      <c r="AG118" s="75"/>
      <c r="AH118" s="75"/>
      <c r="AI118" s="70"/>
      <c r="AJ118" s="70"/>
      <c r="AK118" s="70"/>
      <c r="AL118" s="70"/>
      <c r="AM118" s="70"/>
      <c r="AN118" s="70"/>
    </row>
    <row r="119" spans="2:40" hidden="1">
      <c r="B119" s="73">
        <f t="shared" si="1"/>
        <v>92</v>
      </c>
      <c r="C119" s="2"/>
      <c r="D119" s="80"/>
      <c r="E119" s="80"/>
      <c r="F119" s="80"/>
      <c r="G119" s="80"/>
      <c r="H119" s="80"/>
      <c r="I119" s="80"/>
      <c r="J119" s="80"/>
      <c r="K119" s="80"/>
      <c r="L119" s="80"/>
      <c r="M119" s="80"/>
      <c r="N119" s="80"/>
      <c r="O119" s="80"/>
      <c r="P119" s="80"/>
      <c r="Q119" s="80"/>
      <c r="R119" s="80"/>
      <c r="AC119" s="74"/>
      <c r="AD119" s="74"/>
      <c r="AE119" s="74"/>
      <c r="AF119" s="75"/>
      <c r="AG119" s="75"/>
      <c r="AH119" s="75"/>
      <c r="AI119" s="70"/>
      <c r="AJ119" s="70"/>
      <c r="AK119" s="70"/>
      <c r="AL119" s="70"/>
      <c r="AM119" s="70"/>
      <c r="AN119" s="70"/>
    </row>
    <row r="120" spans="2:40" hidden="1">
      <c r="B120" s="73">
        <f t="shared" si="1"/>
        <v>93</v>
      </c>
      <c r="C120" s="2"/>
      <c r="D120" s="80"/>
      <c r="E120" s="80"/>
      <c r="F120" s="80"/>
      <c r="G120" s="80"/>
      <c r="H120" s="80"/>
      <c r="I120" s="80"/>
      <c r="J120" s="80"/>
      <c r="K120" s="80"/>
      <c r="L120" s="80"/>
      <c r="M120" s="80"/>
      <c r="N120" s="80"/>
      <c r="O120" s="80"/>
      <c r="P120" s="80"/>
      <c r="Q120" s="80"/>
      <c r="R120" s="80"/>
      <c r="AC120" s="74"/>
      <c r="AD120" s="74"/>
      <c r="AE120" s="74"/>
      <c r="AF120" s="75"/>
      <c r="AG120" s="75"/>
      <c r="AH120" s="75"/>
      <c r="AI120" s="70"/>
      <c r="AJ120" s="70"/>
      <c r="AK120" s="70"/>
      <c r="AL120" s="70"/>
      <c r="AM120" s="70"/>
      <c r="AN120" s="70"/>
    </row>
    <row r="121" spans="2:40" hidden="1">
      <c r="B121" s="73">
        <f t="shared" si="1"/>
        <v>94</v>
      </c>
      <c r="C121" s="7"/>
      <c r="D121" s="80"/>
      <c r="E121" s="80"/>
      <c r="F121" s="80"/>
      <c r="G121" s="80"/>
      <c r="H121" s="80"/>
      <c r="I121" s="80"/>
      <c r="J121" s="80"/>
      <c r="K121" s="80"/>
      <c r="L121" s="80"/>
      <c r="M121" s="80"/>
      <c r="N121" s="80"/>
      <c r="O121" s="80"/>
      <c r="P121" s="80"/>
      <c r="Q121" s="80"/>
      <c r="R121" s="80"/>
      <c r="AC121" s="74"/>
      <c r="AD121" s="74"/>
      <c r="AE121" s="74"/>
      <c r="AF121" s="75"/>
      <c r="AG121" s="75"/>
      <c r="AH121" s="75"/>
      <c r="AI121" s="70"/>
      <c r="AJ121" s="70"/>
      <c r="AK121" s="70"/>
      <c r="AL121" s="70"/>
      <c r="AM121" s="70"/>
      <c r="AN121" s="70"/>
    </row>
    <row r="122" spans="2:40" hidden="1">
      <c r="B122" s="73">
        <f t="shared" si="1"/>
        <v>95</v>
      </c>
      <c r="C122" s="7"/>
      <c r="D122" s="80"/>
      <c r="E122" s="80"/>
      <c r="F122" s="80"/>
      <c r="G122" s="80"/>
      <c r="H122" s="80"/>
      <c r="I122" s="80"/>
      <c r="J122" s="80"/>
      <c r="K122" s="80"/>
      <c r="L122" s="80"/>
      <c r="M122" s="80"/>
      <c r="N122" s="80"/>
      <c r="O122" s="80"/>
      <c r="P122" s="80"/>
      <c r="Q122" s="80"/>
      <c r="R122" s="80"/>
      <c r="AC122" s="74"/>
      <c r="AD122" s="74"/>
      <c r="AE122" s="74"/>
      <c r="AF122" s="75"/>
      <c r="AG122" s="75"/>
      <c r="AH122" s="75"/>
      <c r="AI122" s="70"/>
      <c r="AJ122" s="70"/>
      <c r="AK122" s="70"/>
      <c r="AL122" s="70"/>
      <c r="AM122" s="70"/>
      <c r="AN122" s="70"/>
    </row>
    <row r="123" spans="2:40" hidden="1">
      <c r="B123" s="73">
        <f t="shared" si="1"/>
        <v>96</v>
      </c>
      <c r="C123" s="7"/>
      <c r="D123" s="80"/>
      <c r="E123" s="80"/>
      <c r="F123" s="80"/>
      <c r="G123" s="80"/>
      <c r="H123" s="80"/>
      <c r="I123" s="80"/>
      <c r="J123" s="80"/>
      <c r="K123" s="80"/>
      <c r="L123" s="80"/>
      <c r="M123" s="80"/>
      <c r="N123" s="80"/>
      <c r="O123" s="80"/>
      <c r="P123" s="80"/>
      <c r="Q123" s="80"/>
      <c r="R123" s="80"/>
      <c r="AC123" s="74"/>
      <c r="AD123" s="74"/>
      <c r="AE123" s="74"/>
      <c r="AF123" s="75"/>
      <c r="AG123" s="75"/>
      <c r="AH123" s="75"/>
      <c r="AI123" s="70"/>
      <c r="AJ123" s="70"/>
      <c r="AK123" s="70"/>
      <c r="AL123" s="70"/>
      <c r="AM123" s="70"/>
      <c r="AN123" s="70"/>
    </row>
    <row r="124" spans="2:40">
      <c r="B124" s="73">
        <f t="shared" si="1"/>
        <v>97</v>
      </c>
      <c r="C124" s="7"/>
      <c r="D124" s="80"/>
      <c r="E124" s="80"/>
      <c r="F124" s="80"/>
      <c r="G124" s="80"/>
      <c r="H124" s="80"/>
      <c r="I124" s="80"/>
      <c r="J124" s="80"/>
      <c r="K124" s="80"/>
      <c r="L124" s="80"/>
      <c r="M124" s="80"/>
      <c r="N124" s="80"/>
      <c r="O124" s="80"/>
      <c r="P124" s="80"/>
      <c r="Q124" s="80"/>
      <c r="R124" s="80"/>
      <c r="AC124" s="74"/>
      <c r="AD124" s="74"/>
      <c r="AE124" s="74"/>
      <c r="AF124" s="75"/>
      <c r="AG124" s="75"/>
      <c r="AH124" s="75"/>
      <c r="AI124" s="70"/>
      <c r="AJ124" s="70"/>
      <c r="AK124" s="70"/>
      <c r="AL124" s="70"/>
      <c r="AM124" s="70"/>
      <c r="AN124" s="70"/>
    </row>
    <row r="125" spans="2:40">
      <c r="B125" s="73">
        <f t="shared" si="1"/>
        <v>98</v>
      </c>
      <c r="C125" s="7"/>
      <c r="D125" s="80"/>
      <c r="E125" s="80"/>
      <c r="F125" s="80"/>
      <c r="G125" s="80"/>
      <c r="H125" s="80"/>
      <c r="I125" s="80"/>
      <c r="J125" s="80"/>
      <c r="K125" s="80"/>
      <c r="L125" s="80"/>
      <c r="M125" s="80"/>
      <c r="N125" s="80"/>
      <c r="O125" s="80"/>
      <c r="P125" s="80"/>
      <c r="Q125" s="80"/>
      <c r="R125" s="80"/>
      <c r="AC125" s="74"/>
      <c r="AD125" s="74"/>
      <c r="AE125" s="74"/>
      <c r="AF125" s="75"/>
      <c r="AG125" s="75"/>
      <c r="AH125" s="75"/>
      <c r="AI125" s="70"/>
      <c r="AJ125" s="70"/>
      <c r="AK125" s="70"/>
      <c r="AL125" s="70"/>
      <c r="AM125" s="70"/>
      <c r="AN125" s="70"/>
    </row>
    <row r="126" spans="2:40">
      <c r="B126" s="73">
        <f t="shared" si="1"/>
        <v>99</v>
      </c>
      <c r="C126" s="7"/>
      <c r="D126" s="80"/>
      <c r="E126" s="80"/>
      <c r="F126" s="80"/>
      <c r="G126" s="80"/>
      <c r="H126" s="80"/>
      <c r="I126" s="80"/>
      <c r="J126" s="80"/>
      <c r="K126" s="80"/>
      <c r="L126" s="80"/>
      <c r="M126" s="80"/>
      <c r="N126" s="80"/>
      <c r="O126" s="80"/>
      <c r="P126" s="80"/>
      <c r="Q126" s="80"/>
      <c r="R126" s="80"/>
      <c r="AC126" s="74"/>
      <c r="AD126" s="74"/>
      <c r="AE126" s="74"/>
      <c r="AF126" s="75"/>
      <c r="AG126" s="75"/>
      <c r="AH126" s="75"/>
      <c r="AI126" s="70"/>
      <c r="AJ126" s="70"/>
      <c r="AK126" s="70"/>
      <c r="AL126" s="70"/>
      <c r="AM126" s="70"/>
      <c r="AN126" s="70"/>
    </row>
    <row r="127" spans="2:40">
      <c r="B127" s="73">
        <f t="shared" si="1"/>
        <v>100</v>
      </c>
      <c r="C127" s="7"/>
      <c r="D127" s="80"/>
      <c r="E127" s="80"/>
      <c r="F127" s="80"/>
      <c r="G127" s="80"/>
      <c r="H127" s="80"/>
      <c r="I127" s="80"/>
      <c r="J127" s="80"/>
      <c r="K127" s="80"/>
      <c r="L127" s="80"/>
      <c r="M127" s="80"/>
      <c r="N127" s="80"/>
      <c r="O127" s="80"/>
      <c r="P127" s="80"/>
      <c r="Q127" s="80"/>
      <c r="R127" s="80"/>
      <c r="AC127" s="74"/>
      <c r="AD127" s="74"/>
      <c r="AE127" s="74"/>
      <c r="AF127" s="75"/>
      <c r="AG127" s="75"/>
      <c r="AH127" s="75"/>
      <c r="AI127" s="70"/>
      <c r="AJ127" s="70"/>
      <c r="AK127" s="70"/>
      <c r="AL127" s="70"/>
      <c r="AM127" s="70"/>
      <c r="AN127" s="70"/>
    </row>
    <row r="128" spans="2:40">
      <c r="B128" s="73">
        <f t="shared" si="1"/>
        <v>101</v>
      </c>
      <c r="C128" s="7"/>
      <c r="D128" s="80"/>
      <c r="E128" s="80"/>
      <c r="F128" s="80"/>
      <c r="G128" s="80"/>
      <c r="H128" s="80"/>
      <c r="I128" s="80"/>
      <c r="J128" s="80"/>
      <c r="K128" s="80"/>
      <c r="L128" s="80"/>
      <c r="M128" s="80"/>
      <c r="N128" s="80"/>
      <c r="O128" s="80"/>
      <c r="P128" s="80"/>
      <c r="Q128" s="80"/>
      <c r="R128" s="80"/>
      <c r="AC128" s="74"/>
      <c r="AD128" s="74"/>
      <c r="AE128" s="74"/>
      <c r="AF128" s="75"/>
      <c r="AG128" s="75"/>
      <c r="AH128" s="75"/>
      <c r="AI128" s="70"/>
      <c r="AJ128" s="70"/>
      <c r="AK128" s="70"/>
      <c r="AL128" s="70"/>
      <c r="AM128" s="70"/>
      <c r="AN128" s="70"/>
    </row>
    <row r="129" spans="2:40">
      <c r="B129" s="73">
        <f t="shared" si="1"/>
        <v>102</v>
      </c>
      <c r="C129" s="7"/>
      <c r="D129" s="80"/>
      <c r="E129" s="80"/>
      <c r="F129" s="80"/>
      <c r="G129" s="80"/>
      <c r="H129" s="80"/>
      <c r="I129" s="80"/>
      <c r="J129" s="80"/>
      <c r="K129" s="80"/>
      <c r="L129" s="80"/>
      <c r="M129" s="80"/>
      <c r="N129" s="80"/>
      <c r="O129" s="80"/>
      <c r="P129" s="80"/>
      <c r="Q129" s="80"/>
      <c r="R129" s="80"/>
      <c r="AC129" s="74"/>
      <c r="AD129" s="74"/>
      <c r="AE129" s="74"/>
      <c r="AF129" s="75"/>
      <c r="AG129" s="75"/>
      <c r="AH129" s="75"/>
      <c r="AI129" s="70"/>
      <c r="AJ129" s="70"/>
      <c r="AK129" s="70"/>
      <c r="AL129" s="70"/>
      <c r="AM129" s="70"/>
      <c r="AN129" s="70"/>
    </row>
    <row r="130" spans="2:40">
      <c r="B130" s="73">
        <f t="shared" si="1"/>
        <v>103</v>
      </c>
      <c r="C130" s="75"/>
      <c r="D130" s="80"/>
      <c r="E130" s="80"/>
      <c r="F130" s="80"/>
      <c r="G130" s="80"/>
      <c r="H130" s="80"/>
      <c r="I130" s="80"/>
      <c r="J130" s="80"/>
      <c r="K130" s="80"/>
      <c r="L130" s="80"/>
      <c r="M130" s="80"/>
      <c r="N130" s="80"/>
      <c r="O130" s="80"/>
      <c r="P130" s="80"/>
      <c r="Q130" s="80"/>
      <c r="R130" s="80"/>
      <c r="AC130" s="74"/>
      <c r="AD130" s="74"/>
      <c r="AE130" s="74"/>
      <c r="AF130" s="75"/>
      <c r="AG130" s="75"/>
      <c r="AH130" s="75"/>
      <c r="AI130" s="70"/>
      <c r="AJ130" s="70"/>
      <c r="AK130" s="70"/>
      <c r="AL130" s="70"/>
      <c r="AM130" s="70"/>
      <c r="AN130" s="70"/>
    </row>
    <row r="131" spans="2:40">
      <c r="B131" s="73">
        <f t="shared" si="1"/>
        <v>104</v>
      </c>
      <c r="C131" s="75"/>
      <c r="D131" s="80"/>
      <c r="E131" s="80"/>
      <c r="F131" s="80"/>
      <c r="G131" s="80"/>
      <c r="H131" s="80"/>
      <c r="I131" s="80"/>
      <c r="J131" s="80"/>
      <c r="K131" s="80"/>
      <c r="L131" s="80"/>
      <c r="M131" s="80"/>
      <c r="N131" s="80"/>
      <c r="O131" s="80"/>
      <c r="P131" s="80"/>
      <c r="Q131" s="80"/>
      <c r="R131" s="80"/>
      <c r="AC131" s="74"/>
      <c r="AD131" s="74"/>
      <c r="AE131" s="74"/>
      <c r="AF131" s="75"/>
      <c r="AG131" s="75"/>
      <c r="AH131" s="75"/>
      <c r="AI131" s="70"/>
      <c r="AJ131" s="70"/>
      <c r="AK131" s="70"/>
      <c r="AL131" s="70"/>
      <c r="AM131" s="70"/>
      <c r="AN131" s="70"/>
    </row>
    <row r="132" spans="2:40">
      <c r="B132" s="73">
        <f t="shared" si="1"/>
        <v>105</v>
      </c>
      <c r="C132" s="75"/>
      <c r="D132" s="80"/>
      <c r="E132" s="80"/>
      <c r="F132" s="80"/>
      <c r="G132" s="80"/>
      <c r="H132" s="80"/>
      <c r="I132" s="80"/>
      <c r="J132" s="80"/>
      <c r="K132" s="80"/>
      <c r="L132" s="80"/>
      <c r="M132" s="80"/>
      <c r="N132" s="80"/>
      <c r="O132" s="80"/>
      <c r="P132" s="80"/>
      <c r="Q132" s="80"/>
      <c r="R132" s="80"/>
      <c r="AC132" s="74"/>
      <c r="AD132" s="74"/>
      <c r="AE132" s="74"/>
      <c r="AF132" s="75"/>
      <c r="AG132" s="75"/>
      <c r="AH132" s="75"/>
      <c r="AI132" s="70"/>
      <c r="AJ132" s="70"/>
      <c r="AK132" s="70"/>
      <c r="AL132" s="70"/>
      <c r="AM132" s="70"/>
      <c r="AN132" s="70"/>
    </row>
    <row r="133" spans="2:40">
      <c r="B133" s="73">
        <f t="shared" si="1"/>
        <v>106</v>
      </c>
      <c r="C133" s="75"/>
      <c r="D133" s="80"/>
      <c r="E133" s="80"/>
      <c r="F133" s="80"/>
      <c r="G133" s="80"/>
      <c r="H133" s="80"/>
      <c r="I133" s="80"/>
      <c r="J133" s="80"/>
      <c r="K133" s="80"/>
      <c r="L133" s="80"/>
      <c r="M133" s="80"/>
      <c r="N133" s="80"/>
      <c r="O133" s="80"/>
      <c r="P133" s="80"/>
      <c r="Q133" s="80"/>
      <c r="R133" s="80"/>
      <c r="AC133" s="74"/>
      <c r="AD133" s="74"/>
      <c r="AE133" s="74"/>
      <c r="AF133" s="75"/>
      <c r="AG133" s="75"/>
      <c r="AH133" s="75"/>
      <c r="AI133" s="70"/>
      <c r="AJ133" s="70"/>
      <c r="AK133" s="70"/>
      <c r="AL133" s="70"/>
      <c r="AM133" s="70"/>
      <c r="AN133" s="70"/>
    </row>
    <row r="134" spans="2:40">
      <c r="B134" s="73">
        <f t="shared" si="1"/>
        <v>107</v>
      </c>
      <c r="C134" s="75"/>
      <c r="D134" s="80"/>
      <c r="E134" s="80"/>
      <c r="F134" s="80"/>
      <c r="G134" s="80"/>
      <c r="H134" s="80"/>
      <c r="I134" s="80"/>
      <c r="J134" s="80"/>
      <c r="K134" s="80"/>
      <c r="L134" s="80"/>
      <c r="M134" s="80"/>
      <c r="N134" s="80"/>
      <c r="O134" s="80"/>
      <c r="P134" s="80"/>
      <c r="Q134" s="80"/>
      <c r="R134" s="80"/>
      <c r="AC134" s="74"/>
      <c r="AD134" s="74"/>
      <c r="AE134" s="74"/>
      <c r="AF134" s="75"/>
      <c r="AG134" s="75"/>
      <c r="AH134" s="75"/>
      <c r="AI134" s="70"/>
      <c r="AJ134" s="70"/>
      <c r="AK134" s="70"/>
      <c r="AL134" s="70"/>
      <c r="AM134" s="70"/>
      <c r="AN134" s="70"/>
    </row>
    <row r="135" spans="2:40">
      <c r="B135" s="73">
        <f t="shared" si="1"/>
        <v>108</v>
      </c>
      <c r="C135" s="75"/>
      <c r="D135" s="80"/>
      <c r="E135" s="80"/>
      <c r="F135" s="80"/>
      <c r="G135" s="80"/>
      <c r="H135" s="80"/>
      <c r="I135" s="80"/>
      <c r="J135" s="80"/>
      <c r="K135" s="80"/>
      <c r="L135" s="80"/>
      <c r="M135" s="80"/>
      <c r="N135" s="80"/>
      <c r="O135" s="80"/>
      <c r="P135" s="80"/>
      <c r="Q135" s="80"/>
      <c r="R135" s="80"/>
      <c r="AC135" s="74"/>
      <c r="AD135" s="74"/>
      <c r="AE135" s="74"/>
      <c r="AF135" s="75"/>
      <c r="AG135" s="75"/>
      <c r="AH135" s="75"/>
      <c r="AI135" s="70"/>
      <c r="AJ135" s="70"/>
      <c r="AK135" s="70"/>
      <c r="AL135" s="70"/>
      <c r="AM135" s="70"/>
      <c r="AN135" s="70"/>
    </row>
    <row r="136" spans="2:40">
      <c r="B136" s="73">
        <f t="shared" si="1"/>
        <v>109</v>
      </c>
      <c r="C136" s="75"/>
      <c r="D136" s="80"/>
      <c r="E136" s="80"/>
      <c r="F136" s="80"/>
      <c r="G136" s="80"/>
      <c r="H136" s="80"/>
      <c r="I136" s="80"/>
      <c r="J136" s="80"/>
      <c r="K136" s="80"/>
      <c r="L136" s="80"/>
      <c r="M136" s="80"/>
      <c r="N136" s="80"/>
      <c r="O136" s="80"/>
      <c r="P136" s="80"/>
      <c r="Q136" s="80"/>
      <c r="R136" s="80"/>
      <c r="AC136" s="74"/>
      <c r="AD136" s="74"/>
      <c r="AE136" s="74"/>
      <c r="AF136" s="75"/>
      <c r="AG136" s="75"/>
      <c r="AH136" s="75"/>
      <c r="AI136" s="70"/>
      <c r="AJ136" s="70"/>
      <c r="AK136" s="70"/>
      <c r="AL136" s="70"/>
      <c r="AM136" s="70"/>
      <c r="AN136" s="70"/>
    </row>
    <row r="137" spans="2:40">
      <c r="B137" s="73">
        <f t="shared" si="1"/>
        <v>110</v>
      </c>
      <c r="C137" s="75"/>
      <c r="D137" s="80"/>
      <c r="E137" s="80"/>
      <c r="F137" s="80"/>
      <c r="G137" s="80"/>
      <c r="H137" s="80"/>
      <c r="I137" s="80"/>
      <c r="J137" s="80"/>
      <c r="K137" s="80"/>
      <c r="L137" s="80"/>
      <c r="M137" s="80"/>
      <c r="N137" s="80"/>
      <c r="O137" s="80"/>
      <c r="P137" s="80"/>
      <c r="Q137" s="80"/>
      <c r="R137" s="80"/>
      <c r="AC137" s="74"/>
      <c r="AD137" s="74"/>
      <c r="AE137" s="74"/>
      <c r="AF137" s="75"/>
      <c r="AG137" s="75"/>
      <c r="AH137" s="75"/>
      <c r="AI137" s="70"/>
      <c r="AJ137" s="70"/>
      <c r="AK137" s="70"/>
      <c r="AL137" s="70"/>
      <c r="AM137" s="70"/>
      <c r="AN137" s="70"/>
    </row>
    <row r="138" spans="2:40">
      <c r="B138" s="73">
        <f t="shared" si="1"/>
        <v>111</v>
      </c>
      <c r="C138" s="75"/>
      <c r="D138" s="80"/>
      <c r="E138" s="80"/>
      <c r="F138" s="80"/>
      <c r="G138" s="80"/>
      <c r="H138" s="80"/>
      <c r="I138" s="80"/>
      <c r="J138" s="80"/>
      <c r="K138" s="80"/>
      <c r="L138" s="80"/>
      <c r="M138" s="80"/>
      <c r="N138" s="80"/>
      <c r="O138" s="80"/>
      <c r="P138" s="80"/>
      <c r="Q138" s="80"/>
      <c r="R138" s="80"/>
      <c r="AC138" s="74"/>
      <c r="AD138" s="74"/>
      <c r="AE138" s="74"/>
      <c r="AF138" s="75"/>
      <c r="AG138" s="75"/>
      <c r="AH138" s="75"/>
      <c r="AI138" s="70"/>
      <c r="AJ138" s="70"/>
      <c r="AK138" s="70"/>
      <c r="AL138" s="70"/>
      <c r="AM138" s="70"/>
      <c r="AN138" s="70"/>
    </row>
    <row r="139" spans="2:40">
      <c r="B139" s="73">
        <f t="shared" si="1"/>
        <v>112</v>
      </c>
      <c r="C139" s="75"/>
      <c r="D139" s="80"/>
      <c r="E139" s="80"/>
      <c r="F139" s="80"/>
      <c r="G139" s="80"/>
      <c r="H139" s="80"/>
      <c r="I139" s="80"/>
      <c r="J139" s="80"/>
      <c r="K139" s="80"/>
      <c r="L139" s="80"/>
      <c r="M139" s="80"/>
      <c r="N139" s="80"/>
      <c r="O139" s="80"/>
      <c r="P139" s="80"/>
      <c r="Q139" s="80"/>
      <c r="R139" s="80"/>
      <c r="AC139" s="74"/>
      <c r="AD139" s="74"/>
      <c r="AE139" s="74"/>
      <c r="AF139" s="75"/>
      <c r="AG139" s="75"/>
      <c r="AH139" s="75"/>
      <c r="AI139" s="70"/>
      <c r="AJ139" s="70"/>
      <c r="AK139" s="70"/>
      <c r="AL139" s="70"/>
      <c r="AM139" s="70"/>
      <c r="AN139" s="70"/>
    </row>
    <row r="140" spans="2:40">
      <c r="B140" s="73">
        <f t="shared" si="1"/>
        <v>113</v>
      </c>
      <c r="C140" s="75"/>
      <c r="D140" s="80"/>
      <c r="E140" s="80"/>
      <c r="F140" s="80"/>
      <c r="G140" s="80"/>
      <c r="H140" s="80"/>
      <c r="I140" s="80"/>
      <c r="J140" s="80"/>
      <c r="K140" s="80"/>
      <c r="L140" s="80"/>
      <c r="M140" s="80"/>
      <c r="N140" s="80"/>
      <c r="O140" s="80"/>
      <c r="P140" s="80"/>
      <c r="Q140" s="80"/>
      <c r="R140" s="80"/>
      <c r="AC140" s="74"/>
      <c r="AD140" s="74"/>
      <c r="AE140" s="74"/>
      <c r="AF140" s="75"/>
      <c r="AG140" s="75"/>
      <c r="AH140" s="75"/>
      <c r="AI140" s="70"/>
      <c r="AJ140" s="70"/>
      <c r="AK140" s="70"/>
      <c r="AL140" s="70"/>
      <c r="AM140" s="70"/>
      <c r="AN140" s="70"/>
    </row>
    <row r="141" spans="2:40">
      <c r="B141" s="73">
        <f t="shared" si="1"/>
        <v>114</v>
      </c>
      <c r="C141" s="75"/>
      <c r="D141" s="80"/>
      <c r="E141" s="80"/>
      <c r="F141" s="80"/>
      <c r="G141" s="80"/>
      <c r="H141" s="80"/>
      <c r="I141" s="80"/>
      <c r="J141" s="80"/>
      <c r="K141" s="80"/>
      <c r="L141" s="80"/>
      <c r="M141" s="80"/>
      <c r="N141" s="80"/>
      <c r="O141" s="80"/>
      <c r="P141" s="80"/>
      <c r="Q141" s="80"/>
      <c r="R141" s="80"/>
      <c r="AC141" s="74"/>
      <c r="AD141" s="74"/>
      <c r="AE141" s="74"/>
      <c r="AF141" s="75"/>
      <c r="AG141" s="75"/>
      <c r="AH141" s="75"/>
      <c r="AI141" s="70"/>
      <c r="AJ141" s="70"/>
      <c r="AK141" s="70"/>
      <c r="AL141" s="70"/>
      <c r="AM141" s="70"/>
      <c r="AN141" s="70"/>
    </row>
    <row r="142" spans="2:40">
      <c r="B142" s="73">
        <f t="shared" si="1"/>
        <v>115</v>
      </c>
      <c r="C142" s="75"/>
      <c r="D142" s="80"/>
      <c r="E142" s="80"/>
      <c r="F142" s="80"/>
      <c r="G142" s="80"/>
      <c r="H142" s="80"/>
      <c r="I142" s="80"/>
      <c r="J142" s="80"/>
      <c r="K142" s="80"/>
      <c r="L142" s="80"/>
      <c r="M142" s="80"/>
      <c r="N142" s="80"/>
      <c r="O142" s="80"/>
      <c r="P142" s="80"/>
      <c r="Q142" s="80"/>
      <c r="R142" s="80"/>
      <c r="AC142" s="74"/>
      <c r="AD142" s="74"/>
      <c r="AE142" s="74"/>
      <c r="AF142" s="75"/>
      <c r="AG142" s="75"/>
      <c r="AH142" s="75"/>
      <c r="AI142" s="70"/>
      <c r="AJ142" s="70"/>
      <c r="AK142" s="70"/>
      <c r="AL142" s="70"/>
      <c r="AM142" s="70"/>
      <c r="AN142" s="70"/>
    </row>
    <row r="143" spans="2:40">
      <c r="B143" s="73">
        <f t="shared" si="1"/>
        <v>116</v>
      </c>
      <c r="C143" s="75"/>
      <c r="D143" s="80"/>
      <c r="E143" s="80"/>
      <c r="F143" s="80"/>
      <c r="G143" s="80"/>
      <c r="H143" s="80"/>
      <c r="I143" s="80"/>
      <c r="J143" s="80"/>
      <c r="K143" s="80"/>
      <c r="L143" s="80"/>
      <c r="M143" s="80"/>
      <c r="N143" s="80"/>
      <c r="O143" s="80"/>
      <c r="P143" s="80"/>
      <c r="Q143" s="80"/>
      <c r="R143" s="80"/>
      <c r="AC143" s="74"/>
      <c r="AD143" s="74"/>
      <c r="AE143" s="74"/>
      <c r="AF143" s="75"/>
      <c r="AG143" s="75"/>
      <c r="AH143" s="75"/>
      <c r="AI143" s="70"/>
      <c r="AJ143" s="70"/>
      <c r="AK143" s="70"/>
      <c r="AL143" s="70"/>
      <c r="AM143" s="70"/>
      <c r="AN143" s="70"/>
    </row>
    <row r="144" spans="2:40">
      <c r="B144" s="73">
        <f t="shared" si="1"/>
        <v>117</v>
      </c>
      <c r="C144" s="75"/>
      <c r="D144" s="80"/>
      <c r="E144" s="80"/>
      <c r="F144" s="80"/>
      <c r="G144" s="80"/>
      <c r="H144" s="80"/>
      <c r="I144" s="80"/>
      <c r="J144" s="80"/>
      <c r="K144" s="80"/>
      <c r="L144" s="80"/>
      <c r="M144" s="80"/>
      <c r="N144" s="80"/>
      <c r="O144" s="80"/>
      <c r="P144" s="80"/>
      <c r="Q144" s="80"/>
      <c r="R144" s="80"/>
      <c r="AC144" s="74"/>
      <c r="AD144" s="74"/>
      <c r="AE144" s="74"/>
      <c r="AF144" s="75"/>
      <c r="AG144" s="75"/>
      <c r="AH144" s="75"/>
      <c r="AI144" s="70"/>
      <c r="AJ144" s="70"/>
      <c r="AK144" s="70"/>
      <c r="AL144" s="70"/>
      <c r="AM144" s="70"/>
      <c r="AN144" s="70"/>
    </row>
    <row r="145" spans="2:40">
      <c r="B145" s="73">
        <f t="shared" si="1"/>
        <v>118</v>
      </c>
      <c r="C145" s="75"/>
      <c r="D145" s="80"/>
      <c r="E145" s="80"/>
      <c r="F145" s="80"/>
      <c r="G145" s="80"/>
      <c r="H145" s="80"/>
      <c r="I145" s="80"/>
      <c r="J145" s="80"/>
      <c r="K145" s="80"/>
      <c r="L145" s="80"/>
      <c r="M145" s="80"/>
      <c r="N145" s="80"/>
      <c r="O145" s="80"/>
      <c r="P145" s="80"/>
      <c r="Q145" s="80"/>
      <c r="R145" s="80"/>
      <c r="AC145" s="74"/>
      <c r="AD145" s="74"/>
      <c r="AE145" s="74"/>
      <c r="AF145" s="75"/>
      <c r="AG145" s="75"/>
      <c r="AH145" s="75"/>
      <c r="AI145" s="70"/>
      <c r="AJ145" s="70"/>
      <c r="AK145" s="70"/>
      <c r="AL145" s="70"/>
      <c r="AM145" s="70"/>
      <c r="AN145" s="70"/>
    </row>
    <row r="146" spans="2:40" hidden="1">
      <c r="B146" s="73">
        <f t="shared" si="1"/>
        <v>119</v>
      </c>
      <c r="C146" s="75"/>
      <c r="D146" s="80"/>
      <c r="E146" s="80"/>
      <c r="F146" s="80"/>
      <c r="G146" s="80"/>
      <c r="H146" s="80"/>
      <c r="I146" s="80"/>
      <c r="J146" s="80"/>
      <c r="K146" s="80"/>
      <c r="L146" s="80"/>
      <c r="M146" s="80"/>
      <c r="N146" s="80"/>
      <c r="O146" s="80"/>
      <c r="P146" s="80"/>
      <c r="Q146" s="80"/>
      <c r="R146" s="80"/>
      <c r="AC146" s="74"/>
      <c r="AD146" s="74"/>
      <c r="AE146" s="74"/>
      <c r="AF146" s="75"/>
      <c r="AG146" s="75"/>
      <c r="AH146" s="75"/>
      <c r="AI146" s="70"/>
      <c r="AJ146" s="70"/>
      <c r="AK146" s="70"/>
      <c r="AL146" s="70"/>
      <c r="AM146" s="70"/>
      <c r="AN146" s="70"/>
    </row>
    <row r="147" spans="2:40" hidden="1">
      <c r="B147" s="73">
        <f t="shared" si="1"/>
        <v>120</v>
      </c>
      <c r="C147" s="75"/>
      <c r="D147" s="80"/>
      <c r="E147" s="80"/>
      <c r="F147" s="80"/>
      <c r="G147" s="80"/>
      <c r="H147" s="80"/>
      <c r="I147" s="80"/>
      <c r="J147" s="80"/>
      <c r="K147" s="80"/>
      <c r="L147" s="80"/>
      <c r="M147" s="80"/>
      <c r="N147" s="80"/>
      <c r="O147" s="80"/>
      <c r="P147" s="80"/>
      <c r="Q147" s="80"/>
      <c r="R147" s="80"/>
      <c r="AC147" s="74"/>
      <c r="AD147" s="74"/>
      <c r="AE147" s="74"/>
      <c r="AF147" s="75"/>
      <c r="AG147" s="75"/>
      <c r="AH147" s="75"/>
      <c r="AI147" s="70"/>
      <c r="AJ147" s="70"/>
      <c r="AK147" s="70"/>
      <c r="AL147" s="70"/>
      <c r="AM147" s="70"/>
      <c r="AN147" s="70"/>
    </row>
    <row r="148" spans="2:40" hidden="1">
      <c r="B148" s="73">
        <f t="shared" si="1"/>
        <v>121</v>
      </c>
      <c r="C148" s="75"/>
      <c r="D148" s="80"/>
      <c r="E148" s="80"/>
      <c r="F148" s="80"/>
      <c r="G148" s="80"/>
      <c r="H148" s="80"/>
      <c r="I148" s="80"/>
      <c r="J148" s="80"/>
      <c r="K148" s="80"/>
      <c r="L148" s="80"/>
      <c r="M148" s="80"/>
      <c r="N148" s="80"/>
      <c r="O148" s="80"/>
      <c r="P148" s="80"/>
      <c r="Q148" s="80"/>
      <c r="R148" s="80"/>
      <c r="AC148" s="74"/>
      <c r="AD148" s="74"/>
      <c r="AE148" s="74"/>
      <c r="AF148" s="75"/>
      <c r="AG148" s="75"/>
      <c r="AH148" s="75"/>
      <c r="AI148" s="70"/>
      <c r="AJ148" s="70"/>
      <c r="AK148" s="70"/>
      <c r="AL148" s="70"/>
      <c r="AM148" s="70"/>
      <c r="AN148" s="70"/>
    </row>
    <row r="149" spans="2:40" hidden="1">
      <c r="B149" s="73">
        <f t="shared" si="1"/>
        <v>122</v>
      </c>
      <c r="C149" s="70"/>
      <c r="D149" s="80"/>
      <c r="E149" s="80"/>
      <c r="F149" s="80"/>
      <c r="G149" s="80"/>
      <c r="H149" s="80"/>
      <c r="I149" s="80"/>
      <c r="J149" s="80"/>
      <c r="K149" s="80"/>
      <c r="L149" s="80"/>
      <c r="M149" s="80"/>
      <c r="N149" s="80"/>
      <c r="O149" s="80"/>
      <c r="P149" s="80"/>
      <c r="Q149" s="80"/>
      <c r="R149" s="80"/>
      <c r="AC149" s="74"/>
      <c r="AD149" s="74"/>
      <c r="AE149" s="74"/>
      <c r="AF149" s="75"/>
      <c r="AG149" s="75"/>
      <c r="AH149" s="75"/>
      <c r="AI149" s="70"/>
      <c r="AJ149" s="70"/>
      <c r="AK149" s="70"/>
      <c r="AL149" s="70"/>
      <c r="AM149" s="70"/>
      <c r="AN149" s="70"/>
    </row>
    <row r="150" spans="2:40" hidden="1">
      <c r="B150" s="73">
        <f t="shared" si="1"/>
        <v>123</v>
      </c>
      <c r="C150" s="70"/>
      <c r="D150" s="80"/>
      <c r="E150" s="80"/>
      <c r="F150" s="80"/>
      <c r="G150" s="80"/>
      <c r="H150" s="80"/>
      <c r="I150" s="80"/>
      <c r="J150" s="80"/>
      <c r="K150" s="80"/>
      <c r="L150" s="80"/>
      <c r="M150" s="80"/>
      <c r="N150" s="80"/>
      <c r="O150" s="80"/>
      <c r="P150" s="80"/>
      <c r="Q150" s="80"/>
      <c r="R150" s="80"/>
      <c r="AC150" s="74"/>
      <c r="AD150" s="74"/>
      <c r="AE150" s="74"/>
      <c r="AF150" s="75"/>
      <c r="AG150" s="75"/>
      <c r="AH150" s="75"/>
      <c r="AI150" s="70"/>
      <c r="AJ150" s="70"/>
      <c r="AK150" s="70"/>
      <c r="AL150" s="70"/>
      <c r="AM150" s="70"/>
      <c r="AN150" s="70"/>
    </row>
    <row r="151" spans="2:40" hidden="1">
      <c r="B151" s="73">
        <f t="shared" si="1"/>
        <v>124</v>
      </c>
      <c r="C151" s="70"/>
      <c r="D151" s="80"/>
      <c r="E151" s="80"/>
      <c r="F151" s="80"/>
      <c r="G151" s="80"/>
      <c r="H151" s="80"/>
      <c r="I151" s="80"/>
      <c r="J151" s="80"/>
      <c r="K151" s="80"/>
      <c r="L151" s="80"/>
      <c r="M151" s="80"/>
      <c r="N151" s="80"/>
      <c r="O151" s="80"/>
      <c r="P151" s="80"/>
      <c r="Q151" s="80"/>
      <c r="R151" s="80"/>
      <c r="AC151" s="74"/>
      <c r="AD151" s="74"/>
      <c r="AE151" s="74"/>
      <c r="AF151" s="75"/>
      <c r="AG151" s="75"/>
      <c r="AH151" s="75"/>
      <c r="AI151" s="70"/>
      <c r="AJ151" s="70"/>
      <c r="AK151" s="70"/>
      <c r="AL151" s="70"/>
      <c r="AM151" s="70"/>
      <c r="AN151" s="70"/>
    </row>
    <row r="152" spans="2:40" hidden="1">
      <c r="B152" s="73">
        <f t="shared" si="1"/>
        <v>125</v>
      </c>
      <c r="C152" s="70"/>
      <c r="D152" s="80"/>
      <c r="E152" s="80"/>
      <c r="F152" s="80"/>
      <c r="G152" s="80"/>
      <c r="H152" s="80"/>
      <c r="I152" s="80"/>
      <c r="J152" s="80"/>
      <c r="K152" s="80"/>
      <c r="L152" s="80"/>
      <c r="M152" s="80"/>
      <c r="N152" s="80"/>
      <c r="O152" s="80"/>
      <c r="P152" s="80"/>
      <c r="Q152" s="80"/>
      <c r="R152" s="80"/>
      <c r="AC152" s="74"/>
      <c r="AD152" s="74"/>
      <c r="AE152" s="74"/>
      <c r="AF152" s="75"/>
      <c r="AG152" s="75"/>
      <c r="AH152" s="75"/>
      <c r="AI152" s="70"/>
      <c r="AJ152" s="70"/>
      <c r="AK152" s="70"/>
      <c r="AL152" s="70"/>
      <c r="AM152" s="70"/>
      <c r="AN152" s="70"/>
    </row>
    <row r="153" spans="2:40" hidden="1">
      <c r="B153" s="73">
        <f t="shared" si="1"/>
        <v>126</v>
      </c>
      <c r="C153" s="70"/>
      <c r="D153" s="80"/>
      <c r="E153" s="80"/>
      <c r="F153" s="80"/>
      <c r="G153" s="80"/>
      <c r="H153" s="80"/>
      <c r="I153" s="80"/>
      <c r="J153" s="80"/>
      <c r="K153" s="80"/>
      <c r="L153" s="80"/>
      <c r="M153" s="80"/>
      <c r="N153" s="80"/>
      <c r="O153" s="80"/>
      <c r="P153" s="80"/>
      <c r="Q153" s="80"/>
      <c r="R153" s="80"/>
      <c r="AC153" s="74"/>
      <c r="AD153" s="74"/>
      <c r="AE153" s="74"/>
      <c r="AF153" s="75"/>
      <c r="AG153" s="75"/>
      <c r="AH153" s="75"/>
      <c r="AI153" s="70"/>
      <c r="AJ153" s="70"/>
      <c r="AK153" s="70"/>
      <c r="AL153" s="70"/>
      <c r="AM153" s="70"/>
      <c r="AN153" s="70"/>
    </row>
    <row r="154" spans="2:40" hidden="1">
      <c r="B154" s="73">
        <f t="shared" si="1"/>
        <v>127</v>
      </c>
      <c r="C154" s="70"/>
      <c r="D154" s="80"/>
      <c r="E154" s="80"/>
      <c r="F154" s="80"/>
      <c r="G154" s="80"/>
      <c r="H154" s="80"/>
      <c r="I154" s="80"/>
      <c r="J154" s="80"/>
      <c r="K154" s="80"/>
      <c r="L154" s="80"/>
      <c r="M154" s="80"/>
      <c r="N154" s="80"/>
      <c r="O154" s="80"/>
      <c r="P154" s="80"/>
      <c r="Q154" s="80"/>
      <c r="R154" s="80"/>
      <c r="AC154" s="74"/>
      <c r="AD154" s="74"/>
      <c r="AE154" s="74"/>
      <c r="AF154" s="75"/>
      <c r="AG154" s="75"/>
      <c r="AH154" s="75"/>
      <c r="AI154" s="70"/>
      <c r="AJ154" s="70"/>
      <c r="AK154" s="70"/>
      <c r="AL154" s="70"/>
      <c r="AM154" s="70"/>
      <c r="AN154" s="70"/>
    </row>
    <row r="155" spans="2:40" hidden="1">
      <c r="B155" s="73">
        <f t="shared" si="1"/>
        <v>128</v>
      </c>
      <c r="C155" s="70"/>
      <c r="D155" s="80"/>
      <c r="E155" s="80"/>
      <c r="F155" s="80"/>
      <c r="G155" s="80"/>
      <c r="H155" s="80"/>
      <c r="I155" s="80"/>
      <c r="J155" s="80"/>
      <c r="K155" s="80"/>
      <c r="L155" s="80"/>
      <c r="M155" s="80"/>
      <c r="N155" s="80"/>
      <c r="O155" s="80"/>
      <c r="P155" s="80"/>
      <c r="Q155" s="80"/>
      <c r="R155" s="80"/>
      <c r="AC155" s="74"/>
      <c r="AD155" s="74"/>
      <c r="AE155" s="74"/>
      <c r="AF155" s="75"/>
      <c r="AG155" s="75"/>
      <c r="AH155" s="75"/>
      <c r="AI155" s="70"/>
      <c r="AJ155" s="70"/>
      <c r="AK155" s="70"/>
      <c r="AL155" s="70"/>
      <c r="AM155" s="70"/>
      <c r="AN155" s="70"/>
    </row>
    <row r="156" spans="2:40" hidden="1">
      <c r="B156" s="73">
        <f t="shared" ref="B156:B183" si="2">B155+1</f>
        <v>129</v>
      </c>
      <c r="C156" s="70"/>
      <c r="D156" s="80"/>
      <c r="E156" s="80"/>
      <c r="F156" s="80"/>
      <c r="G156" s="80"/>
      <c r="H156" s="80"/>
      <c r="I156" s="80"/>
      <c r="J156" s="80"/>
      <c r="K156" s="80"/>
      <c r="L156" s="80"/>
      <c r="M156" s="80"/>
      <c r="N156" s="80"/>
      <c r="O156" s="80"/>
      <c r="P156" s="80"/>
      <c r="Q156" s="80"/>
      <c r="R156" s="80"/>
      <c r="AC156" s="74"/>
      <c r="AD156" s="74"/>
      <c r="AE156" s="74"/>
      <c r="AF156" s="75"/>
      <c r="AG156" s="75"/>
      <c r="AH156" s="75"/>
      <c r="AI156" s="70"/>
      <c r="AJ156" s="70"/>
      <c r="AK156" s="70"/>
      <c r="AL156" s="70"/>
      <c r="AM156" s="70"/>
      <c r="AN156" s="70"/>
    </row>
    <row r="157" spans="2:40" hidden="1">
      <c r="B157" s="73">
        <f t="shared" si="2"/>
        <v>130</v>
      </c>
      <c r="C157" s="70"/>
      <c r="D157" s="80"/>
      <c r="E157" s="80"/>
      <c r="F157" s="80"/>
      <c r="G157" s="80"/>
      <c r="H157" s="80"/>
      <c r="I157" s="80"/>
      <c r="J157" s="80"/>
      <c r="K157" s="80"/>
      <c r="L157" s="80"/>
      <c r="M157" s="80"/>
      <c r="N157" s="80"/>
      <c r="O157" s="80"/>
      <c r="P157" s="80"/>
      <c r="Q157" s="80"/>
      <c r="R157" s="80"/>
      <c r="AC157" s="74"/>
      <c r="AD157" s="74"/>
      <c r="AE157" s="74"/>
      <c r="AF157" s="75"/>
      <c r="AG157" s="75"/>
      <c r="AH157" s="75"/>
      <c r="AI157" s="70"/>
      <c r="AJ157" s="70"/>
      <c r="AK157" s="70"/>
      <c r="AL157" s="70"/>
      <c r="AM157" s="70"/>
      <c r="AN157" s="70"/>
    </row>
    <row r="158" spans="2:40" hidden="1">
      <c r="B158" s="73">
        <f t="shared" si="2"/>
        <v>131</v>
      </c>
      <c r="C158" s="70"/>
      <c r="D158" s="80"/>
      <c r="E158" s="80"/>
      <c r="F158" s="80"/>
      <c r="G158" s="80"/>
      <c r="H158" s="80"/>
      <c r="I158" s="80"/>
      <c r="J158" s="80"/>
      <c r="K158" s="80"/>
      <c r="L158" s="80"/>
      <c r="M158" s="80"/>
      <c r="N158" s="80"/>
      <c r="O158" s="80"/>
      <c r="P158" s="80"/>
      <c r="Q158" s="80"/>
      <c r="R158" s="80"/>
      <c r="AC158" s="74"/>
      <c r="AD158" s="74"/>
      <c r="AE158" s="74"/>
      <c r="AF158" s="75"/>
      <c r="AG158" s="75"/>
      <c r="AH158" s="75"/>
      <c r="AI158" s="70"/>
      <c r="AJ158" s="70"/>
      <c r="AK158" s="70"/>
      <c r="AL158" s="70"/>
      <c r="AM158" s="70"/>
      <c r="AN158" s="70"/>
    </row>
    <row r="159" spans="2:40" hidden="1">
      <c r="B159" s="73">
        <f t="shared" si="2"/>
        <v>132</v>
      </c>
      <c r="C159" s="70"/>
      <c r="D159" s="80"/>
      <c r="E159" s="80"/>
      <c r="F159" s="80"/>
      <c r="G159" s="80"/>
      <c r="H159" s="80"/>
      <c r="I159" s="80"/>
      <c r="J159" s="80"/>
      <c r="K159" s="80"/>
      <c r="L159" s="80"/>
      <c r="M159" s="80"/>
      <c r="N159" s="80"/>
      <c r="O159" s="80"/>
      <c r="P159" s="80"/>
      <c r="Q159" s="80"/>
      <c r="R159" s="80"/>
      <c r="AC159" s="74"/>
      <c r="AD159" s="74"/>
      <c r="AE159" s="74"/>
      <c r="AF159" s="75"/>
      <c r="AG159" s="75"/>
      <c r="AH159" s="75"/>
      <c r="AI159" s="70"/>
      <c r="AJ159" s="70"/>
      <c r="AK159" s="70"/>
      <c r="AL159" s="70"/>
      <c r="AM159" s="70"/>
      <c r="AN159" s="70"/>
    </row>
    <row r="160" spans="2:40" hidden="1">
      <c r="B160" s="73">
        <f t="shared" si="2"/>
        <v>133</v>
      </c>
      <c r="C160" s="70"/>
      <c r="D160" s="80"/>
      <c r="E160" s="80"/>
      <c r="F160" s="80"/>
      <c r="G160" s="80"/>
      <c r="H160" s="80"/>
      <c r="I160" s="80"/>
      <c r="J160" s="80"/>
      <c r="K160" s="80"/>
      <c r="L160" s="80"/>
      <c r="M160" s="80"/>
      <c r="N160" s="80"/>
      <c r="O160" s="80"/>
      <c r="P160" s="80"/>
      <c r="Q160" s="80"/>
      <c r="R160" s="80"/>
      <c r="AC160" s="74"/>
      <c r="AD160" s="74"/>
      <c r="AE160" s="74"/>
      <c r="AF160" s="75"/>
      <c r="AG160" s="75"/>
      <c r="AH160" s="75"/>
      <c r="AI160" s="70"/>
      <c r="AJ160" s="70"/>
      <c r="AK160" s="70"/>
      <c r="AL160" s="70"/>
      <c r="AM160" s="70"/>
      <c r="AN160" s="70"/>
    </row>
    <row r="161" spans="2:40" hidden="1">
      <c r="B161" s="73">
        <f t="shared" si="2"/>
        <v>134</v>
      </c>
      <c r="C161" s="70"/>
      <c r="D161" s="80"/>
      <c r="E161" s="80"/>
      <c r="F161" s="80"/>
      <c r="G161" s="80"/>
      <c r="H161" s="80"/>
      <c r="I161" s="80"/>
      <c r="J161" s="80"/>
      <c r="K161" s="80"/>
      <c r="L161" s="80"/>
      <c r="M161" s="80"/>
      <c r="N161" s="80"/>
      <c r="O161" s="80"/>
      <c r="P161" s="80"/>
      <c r="Q161" s="80"/>
      <c r="R161" s="80"/>
      <c r="AC161" s="74"/>
      <c r="AD161" s="74"/>
      <c r="AE161" s="74"/>
      <c r="AF161" s="75"/>
      <c r="AG161" s="75"/>
      <c r="AH161" s="75"/>
      <c r="AI161" s="70"/>
      <c r="AJ161" s="70"/>
      <c r="AK161" s="70"/>
      <c r="AL161" s="70"/>
      <c r="AM161" s="70"/>
      <c r="AN161" s="70"/>
    </row>
    <row r="162" spans="2:40" hidden="1">
      <c r="B162" s="73">
        <f t="shared" si="2"/>
        <v>135</v>
      </c>
      <c r="C162" s="70"/>
      <c r="D162" s="80"/>
      <c r="E162" s="80"/>
      <c r="F162" s="80"/>
      <c r="G162" s="80"/>
      <c r="H162" s="80"/>
      <c r="I162" s="80"/>
      <c r="J162" s="80"/>
      <c r="K162" s="80"/>
      <c r="L162" s="80"/>
      <c r="M162" s="80"/>
      <c r="N162" s="80"/>
      <c r="O162" s="80"/>
      <c r="P162" s="80"/>
      <c r="Q162" s="80"/>
      <c r="R162" s="80"/>
      <c r="AC162" s="74"/>
      <c r="AD162" s="74"/>
      <c r="AE162" s="74"/>
      <c r="AF162" s="75"/>
      <c r="AG162" s="75"/>
      <c r="AH162" s="75"/>
      <c r="AI162" s="70"/>
      <c r="AJ162" s="70"/>
      <c r="AK162" s="70"/>
      <c r="AL162" s="70"/>
      <c r="AM162" s="70"/>
      <c r="AN162" s="70"/>
    </row>
    <row r="163" spans="2:40" hidden="1">
      <c r="B163" s="73">
        <f t="shared" si="2"/>
        <v>136</v>
      </c>
      <c r="C163" s="70"/>
      <c r="D163" s="80"/>
      <c r="E163" s="80"/>
      <c r="F163" s="80"/>
      <c r="G163" s="80"/>
      <c r="H163" s="80"/>
      <c r="I163" s="80"/>
      <c r="J163" s="80"/>
      <c r="K163" s="80"/>
      <c r="L163" s="80"/>
      <c r="M163" s="80"/>
      <c r="N163" s="80"/>
      <c r="O163" s="80"/>
      <c r="P163" s="80"/>
      <c r="Q163" s="80"/>
      <c r="R163" s="80"/>
      <c r="AC163" s="74"/>
      <c r="AD163" s="74"/>
      <c r="AE163" s="74"/>
      <c r="AF163" s="75"/>
      <c r="AG163" s="75"/>
      <c r="AH163" s="75"/>
      <c r="AI163" s="70"/>
      <c r="AJ163" s="70"/>
      <c r="AK163" s="70"/>
      <c r="AL163" s="70"/>
      <c r="AM163" s="70"/>
      <c r="AN163" s="70"/>
    </row>
    <row r="164" spans="2:40" hidden="1">
      <c r="B164" s="73">
        <f t="shared" si="2"/>
        <v>137</v>
      </c>
      <c r="C164" s="70"/>
      <c r="D164" s="80"/>
      <c r="E164" s="80"/>
      <c r="F164" s="80"/>
      <c r="G164" s="80"/>
      <c r="H164" s="80"/>
      <c r="I164" s="80"/>
      <c r="J164" s="80"/>
      <c r="K164" s="80"/>
      <c r="L164" s="80"/>
      <c r="M164" s="80"/>
      <c r="N164" s="80"/>
      <c r="O164" s="80"/>
      <c r="P164" s="80"/>
      <c r="Q164" s="80"/>
      <c r="R164" s="80"/>
      <c r="AC164" s="74"/>
      <c r="AD164" s="74"/>
      <c r="AE164" s="74"/>
      <c r="AF164" s="75"/>
      <c r="AG164" s="75"/>
      <c r="AH164" s="75"/>
      <c r="AI164" s="70"/>
      <c r="AJ164" s="70"/>
      <c r="AK164" s="70"/>
      <c r="AL164" s="70"/>
      <c r="AM164" s="70"/>
      <c r="AN164" s="70"/>
    </row>
    <row r="165" spans="2:40" hidden="1">
      <c r="B165" s="73">
        <f t="shared" si="2"/>
        <v>138</v>
      </c>
      <c r="C165" s="70"/>
      <c r="D165" s="80"/>
      <c r="E165" s="80"/>
      <c r="F165" s="80"/>
      <c r="G165" s="80"/>
      <c r="H165" s="80"/>
      <c r="I165" s="80"/>
      <c r="J165" s="80"/>
      <c r="K165" s="80"/>
      <c r="L165" s="80"/>
      <c r="M165" s="80"/>
      <c r="N165" s="80"/>
      <c r="O165" s="80"/>
      <c r="P165" s="80"/>
      <c r="Q165" s="80"/>
      <c r="R165" s="80"/>
      <c r="AC165" s="74"/>
      <c r="AD165" s="74"/>
      <c r="AE165" s="74"/>
      <c r="AF165" s="75"/>
      <c r="AG165" s="75"/>
      <c r="AH165" s="75"/>
      <c r="AI165" s="70"/>
      <c r="AJ165" s="70"/>
      <c r="AK165" s="70"/>
      <c r="AL165" s="70"/>
      <c r="AM165" s="70"/>
      <c r="AN165" s="70"/>
    </row>
    <row r="166" spans="2:40" hidden="1">
      <c r="B166" s="73">
        <f t="shared" si="2"/>
        <v>139</v>
      </c>
      <c r="C166" s="70"/>
      <c r="D166" s="80"/>
      <c r="E166" s="80"/>
      <c r="F166" s="80"/>
      <c r="G166" s="80"/>
      <c r="H166" s="80"/>
      <c r="I166" s="80"/>
      <c r="J166" s="80"/>
      <c r="K166" s="80"/>
      <c r="L166" s="80"/>
      <c r="M166" s="80"/>
      <c r="N166" s="80"/>
      <c r="O166" s="80"/>
      <c r="P166" s="80"/>
      <c r="Q166" s="80"/>
      <c r="R166" s="80"/>
      <c r="AC166" s="74"/>
      <c r="AD166" s="74"/>
      <c r="AE166" s="74"/>
      <c r="AF166" s="75"/>
      <c r="AG166" s="75"/>
      <c r="AH166" s="75"/>
      <c r="AI166" s="70"/>
      <c r="AJ166" s="70"/>
      <c r="AK166" s="70"/>
      <c r="AL166" s="70"/>
      <c r="AM166" s="70"/>
      <c r="AN166" s="70"/>
    </row>
    <row r="167" spans="2:40" hidden="1">
      <c r="B167" s="73">
        <f t="shared" si="2"/>
        <v>140</v>
      </c>
      <c r="C167" s="70"/>
      <c r="D167" s="80"/>
      <c r="E167" s="80"/>
      <c r="F167" s="80"/>
      <c r="G167" s="80"/>
      <c r="H167" s="80"/>
      <c r="I167" s="80"/>
      <c r="J167" s="80"/>
      <c r="K167" s="80"/>
      <c r="L167" s="80"/>
      <c r="M167" s="80"/>
      <c r="N167" s="80"/>
      <c r="O167" s="80"/>
      <c r="P167" s="80"/>
      <c r="Q167" s="80"/>
      <c r="R167" s="80"/>
      <c r="AC167" s="74"/>
      <c r="AD167" s="74"/>
      <c r="AE167" s="74"/>
      <c r="AF167" s="75"/>
      <c r="AG167" s="75"/>
      <c r="AH167" s="75"/>
      <c r="AI167" s="70"/>
      <c r="AJ167" s="70"/>
      <c r="AK167" s="70"/>
      <c r="AL167" s="70"/>
      <c r="AM167" s="70"/>
      <c r="AN167" s="70"/>
    </row>
    <row r="168" spans="2:40" hidden="1">
      <c r="B168" s="73">
        <f t="shared" si="2"/>
        <v>141</v>
      </c>
      <c r="C168" s="70"/>
      <c r="D168" s="80"/>
      <c r="E168" s="80"/>
      <c r="F168" s="80"/>
      <c r="G168" s="80"/>
      <c r="H168" s="80"/>
      <c r="I168" s="80"/>
      <c r="J168" s="80"/>
      <c r="K168" s="80"/>
      <c r="L168" s="80"/>
      <c r="M168" s="80"/>
      <c r="N168" s="80"/>
      <c r="O168" s="80"/>
      <c r="P168" s="80"/>
      <c r="Q168" s="80"/>
      <c r="R168" s="80"/>
      <c r="AC168" s="74"/>
      <c r="AD168" s="74"/>
      <c r="AE168" s="74"/>
      <c r="AF168" s="75"/>
      <c r="AG168" s="75"/>
      <c r="AH168" s="75"/>
      <c r="AI168" s="70"/>
      <c r="AJ168" s="70"/>
      <c r="AK168" s="70"/>
      <c r="AL168" s="70"/>
      <c r="AM168" s="70"/>
      <c r="AN168" s="70"/>
    </row>
    <row r="169" spans="2:40" hidden="1">
      <c r="B169" s="73">
        <f t="shared" si="2"/>
        <v>142</v>
      </c>
      <c r="C169" s="70"/>
      <c r="D169" s="80"/>
      <c r="E169" s="80"/>
      <c r="F169" s="80"/>
      <c r="G169" s="80"/>
      <c r="H169" s="80"/>
      <c r="I169" s="80"/>
      <c r="J169" s="80"/>
      <c r="K169" s="80"/>
      <c r="L169" s="80"/>
      <c r="M169" s="80"/>
      <c r="N169" s="80"/>
      <c r="O169" s="80"/>
      <c r="P169" s="80"/>
      <c r="Q169" s="80"/>
      <c r="R169" s="80"/>
      <c r="AC169" s="74"/>
      <c r="AD169" s="74"/>
      <c r="AE169" s="74"/>
      <c r="AF169" s="75"/>
      <c r="AG169" s="75"/>
      <c r="AH169" s="75"/>
      <c r="AI169" s="70"/>
      <c r="AJ169" s="70"/>
      <c r="AK169" s="70"/>
      <c r="AL169" s="70"/>
      <c r="AM169" s="70"/>
      <c r="AN169" s="70"/>
    </row>
    <row r="170" spans="2:40" hidden="1">
      <c r="B170" s="73">
        <f t="shared" si="2"/>
        <v>143</v>
      </c>
      <c r="C170" s="70"/>
      <c r="D170" s="80"/>
      <c r="E170" s="80"/>
      <c r="F170" s="80"/>
      <c r="G170" s="80"/>
      <c r="H170" s="80"/>
      <c r="I170" s="80"/>
      <c r="J170" s="80"/>
      <c r="K170" s="80"/>
      <c r="L170" s="80"/>
      <c r="M170" s="80"/>
      <c r="N170" s="80"/>
      <c r="O170" s="80"/>
      <c r="P170" s="80"/>
      <c r="Q170" s="80"/>
      <c r="R170" s="80"/>
      <c r="AC170" s="74"/>
      <c r="AD170" s="74"/>
      <c r="AE170" s="74"/>
      <c r="AF170" s="75"/>
      <c r="AG170" s="75"/>
      <c r="AH170" s="75"/>
      <c r="AI170" s="70"/>
      <c r="AJ170" s="70"/>
      <c r="AK170" s="70"/>
      <c r="AL170" s="70"/>
      <c r="AM170" s="70"/>
      <c r="AN170" s="70"/>
    </row>
    <row r="171" spans="2:40" hidden="1">
      <c r="B171" s="73">
        <f t="shared" si="2"/>
        <v>144</v>
      </c>
      <c r="C171" s="70"/>
      <c r="D171" s="80"/>
      <c r="E171" s="80"/>
      <c r="F171" s="80"/>
      <c r="G171" s="80"/>
      <c r="H171" s="80"/>
      <c r="I171" s="80"/>
      <c r="J171" s="80"/>
      <c r="K171" s="80"/>
      <c r="L171" s="80"/>
      <c r="M171" s="80"/>
      <c r="N171" s="80"/>
      <c r="O171" s="80"/>
      <c r="P171" s="80"/>
      <c r="Q171" s="80"/>
      <c r="R171" s="80"/>
      <c r="AC171" s="74"/>
      <c r="AD171" s="74"/>
      <c r="AE171" s="74"/>
      <c r="AF171" s="75"/>
      <c r="AG171" s="75"/>
      <c r="AH171" s="75"/>
      <c r="AI171" s="70"/>
      <c r="AJ171" s="70"/>
      <c r="AK171" s="70"/>
      <c r="AL171" s="70"/>
      <c r="AM171" s="70"/>
      <c r="AN171" s="70"/>
    </row>
    <row r="172" spans="2:40" hidden="1">
      <c r="B172" s="73">
        <f t="shared" si="2"/>
        <v>145</v>
      </c>
      <c r="C172" s="70"/>
      <c r="D172" s="80"/>
      <c r="E172" s="80"/>
      <c r="F172" s="80"/>
      <c r="G172" s="80"/>
      <c r="H172" s="80"/>
      <c r="I172" s="80"/>
      <c r="J172" s="80"/>
      <c r="K172" s="80"/>
      <c r="L172" s="80"/>
      <c r="M172" s="80"/>
      <c r="N172" s="80"/>
      <c r="O172" s="80"/>
      <c r="P172" s="80"/>
      <c r="Q172" s="80"/>
      <c r="R172" s="80"/>
      <c r="AC172" s="74"/>
      <c r="AD172" s="74"/>
      <c r="AE172" s="74"/>
      <c r="AF172" s="75"/>
      <c r="AG172" s="75"/>
      <c r="AH172" s="75"/>
      <c r="AI172" s="70"/>
      <c r="AJ172" s="70"/>
      <c r="AK172" s="70"/>
      <c r="AL172" s="70"/>
      <c r="AM172" s="70"/>
      <c r="AN172" s="70"/>
    </row>
    <row r="173" spans="2:40" hidden="1">
      <c r="B173" s="73">
        <f t="shared" si="2"/>
        <v>146</v>
      </c>
      <c r="C173" s="70"/>
      <c r="D173" s="80"/>
      <c r="E173" s="80"/>
      <c r="F173" s="80"/>
      <c r="G173" s="80"/>
      <c r="H173" s="80"/>
      <c r="I173" s="80"/>
      <c r="J173" s="80"/>
      <c r="K173" s="80"/>
      <c r="L173" s="80"/>
      <c r="M173" s="80"/>
      <c r="N173" s="80"/>
      <c r="O173" s="80"/>
      <c r="P173" s="80"/>
      <c r="Q173" s="80"/>
      <c r="R173" s="80"/>
      <c r="AC173" s="74"/>
      <c r="AD173" s="74"/>
      <c r="AE173" s="74"/>
      <c r="AF173" s="75"/>
      <c r="AG173" s="75"/>
      <c r="AH173" s="75"/>
      <c r="AI173" s="70"/>
      <c r="AJ173" s="70"/>
      <c r="AK173" s="70"/>
      <c r="AL173" s="70"/>
      <c r="AM173" s="70"/>
      <c r="AN173" s="70"/>
    </row>
    <row r="174" spans="2:40" hidden="1">
      <c r="B174" s="73">
        <f t="shared" si="2"/>
        <v>147</v>
      </c>
      <c r="C174" s="70"/>
      <c r="D174" s="80"/>
      <c r="E174" s="80"/>
      <c r="F174" s="80"/>
      <c r="G174" s="80"/>
      <c r="H174" s="80"/>
      <c r="I174" s="80"/>
      <c r="J174" s="80"/>
      <c r="K174" s="80"/>
      <c r="L174" s="80"/>
      <c r="M174" s="80"/>
      <c r="N174" s="80"/>
      <c r="O174" s="80"/>
      <c r="P174" s="80"/>
      <c r="Q174" s="80"/>
      <c r="R174" s="80"/>
      <c r="AC174" s="74"/>
      <c r="AD174" s="74"/>
      <c r="AE174" s="74"/>
      <c r="AF174" s="75"/>
      <c r="AG174" s="75"/>
      <c r="AH174" s="75"/>
      <c r="AI174" s="70"/>
      <c r="AJ174" s="70"/>
      <c r="AK174" s="70"/>
      <c r="AL174" s="70"/>
      <c r="AM174" s="70"/>
      <c r="AN174" s="70"/>
    </row>
    <row r="175" spans="2:40" hidden="1">
      <c r="B175" s="73">
        <f t="shared" si="2"/>
        <v>148</v>
      </c>
      <c r="C175" s="70"/>
      <c r="D175" s="80"/>
      <c r="E175" s="80"/>
      <c r="F175" s="80"/>
      <c r="G175" s="80"/>
      <c r="H175" s="80"/>
      <c r="I175" s="80"/>
      <c r="J175" s="80"/>
      <c r="K175" s="80"/>
      <c r="L175" s="80"/>
      <c r="M175" s="80"/>
      <c r="N175" s="80"/>
      <c r="O175" s="80"/>
      <c r="P175" s="80"/>
      <c r="Q175" s="80"/>
      <c r="R175" s="80"/>
      <c r="AC175" s="74"/>
      <c r="AD175" s="74"/>
      <c r="AE175" s="74"/>
      <c r="AF175" s="75"/>
      <c r="AG175" s="75"/>
      <c r="AH175" s="75"/>
      <c r="AI175" s="70"/>
      <c r="AJ175" s="70"/>
      <c r="AK175" s="70"/>
      <c r="AL175" s="70"/>
      <c r="AM175" s="70"/>
      <c r="AN175" s="70"/>
    </row>
    <row r="176" spans="2:40" hidden="1">
      <c r="B176" s="73">
        <f t="shared" si="2"/>
        <v>149</v>
      </c>
      <c r="C176" s="70"/>
      <c r="D176" s="80"/>
      <c r="E176" s="80"/>
      <c r="F176" s="80"/>
      <c r="G176" s="80"/>
      <c r="H176" s="80"/>
      <c r="I176" s="80"/>
      <c r="J176" s="80"/>
      <c r="K176" s="80"/>
      <c r="L176" s="80"/>
      <c r="M176" s="80"/>
      <c r="N176" s="80"/>
      <c r="O176" s="80"/>
      <c r="P176" s="80"/>
      <c r="Q176" s="80"/>
      <c r="R176" s="80"/>
      <c r="AC176" s="74"/>
      <c r="AD176" s="74"/>
      <c r="AE176" s="74"/>
      <c r="AF176" s="75"/>
      <c r="AG176" s="75"/>
      <c r="AH176" s="75"/>
      <c r="AI176" s="70"/>
      <c r="AJ176" s="70"/>
      <c r="AK176" s="70"/>
      <c r="AL176" s="70"/>
      <c r="AM176" s="70"/>
      <c r="AN176" s="70"/>
    </row>
    <row r="177" spans="2:40" hidden="1">
      <c r="B177" s="73">
        <f t="shared" si="2"/>
        <v>150</v>
      </c>
      <c r="C177" s="70"/>
      <c r="D177" s="80"/>
      <c r="E177" s="80"/>
      <c r="F177" s="80"/>
      <c r="G177" s="80"/>
      <c r="H177" s="80"/>
      <c r="I177" s="80"/>
      <c r="J177" s="80"/>
      <c r="K177" s="80"/>
      <c r="L177" s="80"/>
      <c r="M177" s="80"/>
      <c r="N177" s="80"/>
      <c r="O177" s="80"/>
      <c r="P177" s="80"/>
      <c r="Q177" s="80"/>
      <c r="R177" s="80"/>
      <c r="AC177" s="74"/>
      <c r="AD177" s="74"/>
      <c r="AE177" s="74"/>
      <c r="AF177" s="75"/>
      <c r="AG177" s="75"/>
      <c r="AH177" s="75"/>
      <c r="AI177" s="70"/>
      <c r="AJ177" s="70"/>
      <c r="AK177" s="70"/>
      <c r="AL177" s="70"/>
      <c r="AM177" s="70"/>
      <c r="AN177" s="70"/>
    </row>
    <row r="178" spans="2:40" hidden="1">
      <c r="B178" s="73">
        <f t="shared" si="2"/>
        <v>151</v>
      </c>
      <c r="C178" s="70"/>
      <c r="D178" s="80"/>
      <c r="E178" s="80"/>
      <c r="F178" s="80"/>
      <c r="G178" s="80"/>
      <c r="H178" s="80"/>
      <c r="I178" s="80"/>
      <c r="J178" s="80"/>
      <c r="K178" s="80"/>
      <c r="L178" s="80"/>
      <c r="M178" s="80"/>
      <c r="N178" s="80"/>
      <c r="O178" s="80"/>
      <c r="P178" s="80"/>
      <c r="Q178" s="80"/>
      <c r="R178" s="80"/>
      <c r="AC178" s="74"/>
      <c r="AD178" s="74"/>
      <c r="AE178" s="74"/>
      <c r="AF178" s="75"/>
      <c r="AG178" s="75"/>
      <c r="AH178" s="75"/>
      <c r="AI178" s="70"/>
      <c r="AJ178" s="70"/>
      <c r="AK178" s="70"/>
      <c r="AL178" s="70"/>
      <c r="AM178" s="70"/>
      <c r="AN178" s="70"/>
    </row>
    <row r="179" spans="2:40" hidden="1">
      <c r="B179" s="73">
        <f t="shared" si="2"/>
        <v>152</v>
      </c>
      <c r="C179" s="70"/>
      <c r="D179" s="80"/>
      <c r="E179" s="80"/>
      <c r="F179" s="80"/>
      <c r="G179" s="80"/>
      <c r="H179" s="80"/>
      <c r="I179" s="80"/>
      <c r="J179" s="80"/>
      <c r="K179" s="80"/>
      <c r="L179" s="80"/>
      <c r="M179" s="80"/>
      <c r="N179" s="80"/>
      <c r="O179" s="80"/>
      <c r="P179" s="80"/>
      <c r="Q179" s="80"/>
      <c r="R179" s="80"/>
      <c r="AC179" s="74"/>
      <c r="AD179" s="74"/>
      <c r="AE179" s="74"/>
      <c r="AF179" s="75"/>
      <c r="AG179" s="75"/>
      <c r="AH179" s="75"/>
      <c r="AI179" s="70"/>
      <c r="AJ179" s="70"/>
      <c r="AK179" s="70"/>
      <c r="AL179" s="70"/>
      <c r="AM179" s="70"/>
      <c r="AN179" s="70"/>
    </row>
    <row r="180" spans="2:40" hidden="1">
      <c r="B180" s="73">
        <f t="shared" si="2"/>
        <v>153</v>
      </c>
      <c r="C180" s="70"/>
      <c r="D180" s="80"/>
      <c r="E180" s="80"/>
      <c r="F180" s="80"/>
      <c r="G180" s="80"/>
      <c r="H180" s="80"/>
      <c r="I180" s="80"/>
      <c r="J180" s="80"/>
      <c r="K180" s="80"/>
      <c r="L180" s="80"/>
      <c r="M180" s="80"/>
      <c r="N180" s="80"/>
      <c r="O180" s="80"/>
      <c r="P180" s="80"/>
      <c r="Q180" s="80"/>
      <c r="R180" s="80"/>
      <c r="AC180" s="74"/>
      <c r="AD180" s="74"/>
      <c r="AE180" s="74"/>
      <c r="AF180" s="75"/>
      <c r="AG180" s="75"/>
      <c r="AH180" s="75"/>
      <c r="AI180" s="70"/>
      <c r="AJ180" s="70"/>
      <c r="AK180" s="70"/>
      <c r="AL180" s="70"/>
      <c r="AM180" s="70"/>
      <c r="AN180" s="70"/>
    </row>
    <row r="181" spans="2:40" hidden="1">
      <c r="B181" s="73">
        <f t="shared" si="2"/>
        <v>154</v>
      </c>
      <c r="C181" s="70"/>
      <c r="D181" s="80"/>
      <c r="E181" s="80"/>
      <c r="F181" s="80"/>
      <c r="G181" s="80"/>
      <c r="H181" s="80"/>
      <c r="I181" s="80"/>
      <c r="J181" s="80"/>
      <c r="K181" s="80"/>
      <c r="L181" s="80"/>
      <c r="M181" s="80"/>
      <c r="N181" s="80"/>
      <c r="O181" s="80"/>
      <c r="P181" s="80"/>
      <c r="Q181" s="80"/>
      <c r="R181" s="80"/>
      <c r="AC181" s="74"/>
      <c r="AD181" s="74"/>
      <c r="AE181" s="74"/>
      <c r="AF181" s="75"/>
      <c r="AG181" s="75"/>
      <c r="AH181" s="75"/>
      <c r="AI181" s="70"/>
      <c r="AJ181" s="70"/>
      <c r="AK181" s="70"/>
      <c r="AL181" s="70"/>
      <c r="AM181" s="70"/>
      <c r="AN181" s="70"/>
    </row>
    <row r="182" spans="2:40" hidden="1">
      <c r="B182" s="73">
        <f t="shared" si="2"/>
        <v>155</v>
      </c>
      <c r="C182" s="70"/>
      <c r="D182" s="80"/>
      <c r="E182" s="80"/>
      <c r="F182" s="80"/>
      <c r="G182" s="80"/>
      <c r="H182" s="80"/>
      <c r="I182" s="80"/>
      <c r="J182" s="80"/>
      <c r="K182" s="80"/>
      <c r="L182" s="80"/>
      <c r="M182" s="80"/>
      <c r="N182" s="80"/>
      <c r="O182" s="80"/>
      <c r="P182" s="80"/>
      <c r="Q182" s="80"/>
      <c r="R182" s="80"/>
      <c r="AC182" s="74"/>
      <c r="AD182" s="74"/>
      <c r="AE182" s="74"/>
      <c r="AF182" s="75"/>
      <c r="AG182" s="75"/>
      <c r="AH182" s="75"/>
      <c r="AI182" s="70"/>
      <c r="AJ182" s="70"/>
      <c r="AK182" s="70"/>
      <c r="AL182" s="70"/>
      <c r="AM182" s="70"/>
      <c r="AN182" s="70"/>
    </row>
    <row r="183" spans="2:40" hidden="1">
      <c r="B183" s="73">
        <f t="shared" si="2"/>
        <v>156</v>
      </c>
      <c r="C183" s="70"/>
      <c r="D183" s="80"/>
      <c r="E183" s="80"/>
      <c r="F183" s="80"/>
      <c r="G183" s="80"/>
      <c r="H183" s="80"/>
      <c r="I183" s="80"/>
      <c r="J183" s="80"/>
      <c r="K183" s="80"/>
      <c r="L183" s="80"/>
      <c r="M183" s="80"/>
      <c r="N183" s="80"/>
      <c r="O183" s="80"/>
      <c r="P183" s="80"/>
      <c r="Q183" s="80"/>
      <c r="R183" s="80"/>
      <c r="AC183" s="74"/>
      <c r="AD183" s="74"/>
      <c r="AE183" s="74"/>
      <c r="AF183" s="75"/>
      <c r="AG183" s="75"/>
      <c r="AH183" s="75"/>
      <c r="AI183" s="70"/>
      <c r="AJ183" s="70"/>
      <c r="AK183" s="70"/>
      <c r="AL183" s="70"/>
      <c r="AM183" s="70"/>
      <c r="AN183" s="70"/>
    </row>
    <row r="184" spans="2:40" hidden="1">
      <c r="B184" s="80"/>
      <c r="C184" s="80"/>
      <c r="D184" s="80"/>
      <c r="E184" s="80"/>
      <c r="F184" s="80"/>
      <c r="G184" s="80"/>
      <c r="H184" s="80"/>
      <c r="I184" s="80"/>
      <c r="J184" s="80"/>
      <c r="K184" s="80"/>
      <c r="L184" s="80"/>
      <c r="M184" s="80"/>
      <c r="N184" s="80"/>
      <c r="O184" s="80"/>
      <c r="P184" s="80"/>
      <c r="Q184" s="80"/>
      <c r="R184" s="80"/>
      <c r="AC184" s="74"/>
      <c r="AD184" s="74"/>
      <c r="AE184" s="74"/>
      <c r="AF184" s="75"/>
      <c r="AG184" s="75"/>
      <c r="AH184" s="75"/>
      <c r="AI184" s="70"/>
      <c r="AJ184" s="70"/>
      <c r="AK184" s="70"/>
      <c r="AL184" s="70"/>
      <c r="AM184" s="70"/>
      <c r="AN184" s="70"/>
    </row>
    <row r="185" spans="2:40" hidden="1">
      <c r="B185" s="80"/>
      <c r="C185" s="80"/>
      <c r="D185" s="80"/>
      <c r="E185" s="80"/>
      <c r="F185" s="80"/>
      <c r="G185" s="80"/>
      <c r="H185" s="80"/>
      <c r="I185" s="80"/>
      <c r="J185" s="80"/>
      <c r="K185" s="80"/>
      <c r="L185" s="80"/>
      <c r="M185" s="80"/>
      <c r="N185" s="80"/>
      <c r="O185" s="80"/>
      <c r="P185" s="80"/>
      <c r="Q185" s="80"/>
      <c r="R185" s="80"/>
      <c r="AC185" s="74"/>
      <c r="AD185" s="74"/>
      <c r="AE185" s="74"/>
      <c r="AF185" s="75"/>
      <c r="AG185" s="75"/>
      <c r="AH185" s="75"/>
      <c r="AI185" s="70"/>
      <c r="AJ185" s="70"/>
      <c r="AK185" s="70"/>
      <c r="AL185" s="70"/>
      <c r="AM185" s="70"/>
      <c r="AN185" s="70"/>
    </row>
    <row r="186" spans="2:40" hidden="1">
      <c r="B186" s="80"/>
      <c r="C186" s="80"/>
      <c r="D186" s="80"/>
      <c r="E186" s="80"/>
      <c r="F186" s="80"/>
      <c r="G186" s="80"/>
      <c r="H186" s="80"/>
      <c r="I186" s="80"/>
      <c r="J186" s="80"/>
      <c r="K186" s="80"/>
      <c r="L186" s="80"/>
      <c r="M186" s="80"/>
      <c r="N186" s="80"/>
      <c r="O186" s="80"/>
      <c r="P186" s="80"/>
      <c r="Q186" s="80"/>
      <c r="R186" s="80"/>
      <c r="AC186" s="74"/>
      <c r="AD186" s="74"/>
      <c r="AE186" s="74"/>
      <c r="AF186" s="75"/>
      <c r="AG186" s="75"/>
      <c r="AH186" s="75"/>
      <c r="AI186" s="70"/>
      <c r="AJ186" s="70"/>
      <c r="AK186" s="70"/>
      <c r="AL186" s="70"/>
      <c r="AM186" s="70"/>
      <c r="AN186" s="70"/>
    </row>
    <row r="187" spans="2:40" hidden="1">
      <c r="B187" s="80"/>
      <c r="C187" s="80"/>
      <c r="D187" s="80"/>
      <c r="E187" s="80"/>
      <c r="F187" s="80"/>
      <c r="G187" s="80"/>
      <c r="H187" s="80"/>
      <c r="I187" s="80"/>
      <c r="J187" s="80"/>
      <c r="K187" s="80"/>
      <c r="L187" s="80"/>
      <c r="M187" s="80"/>
      <c r="N187" s="80"/>
      <c r="O187" s="80"/>
      <c r="P187" s="80"/>
      <c r="Q187" s="80"/>
      <c r="R187" s="80"/>
      <c r="AC187" s="74"/>
      <c r="AD187" s="74"/>
      <c r="AE187" s="74"/>
      <c r="AF187" s="75"/>
      <c r="AG187" s="75"/>
      <c r="AH187" s="75"/>
      <c r="AI187" s="70"/>
      <c r="AJ187" s="70"/>
      <c r="AK187" s="70"/>
      <c r="AL187" s="70"/>
      <c r="AM187" s="70"/>
      <c r="AN187" s="70"/>
    </row>
    <row r="188" spans="2:40" hidden="1">
      <c r="B188" s="80"/>
      <c r="C188" s="80"/>
      <c r="D188" s="80"/>
      <c r="E188" s="80"/>
      <c r="F188" s="80"/>
      <c r="G188" s="80"/>
      <c r="H188" s="80"/>
      <c r="I188" s="80"/>
      <c r="J188" s="80"/>
      <c r="K188" s="80"/>
      <c r="L188" s="80"/>
      <c r="M188" s="80"/>
      <c r="N188" s="80"/>
      <c r="O188" s="80"/>
      <c r="P188" s="80"/>
      <c r="Q188" s="80"/>
      <c r="R188" s="80"/>
      <c r="AC188" s="74"/>
      <c r="AD188" s="74"/>
      <c r="AE188" s="74"/>
      <c r="AF188" s="75"/>
      <c r="AG188" s="75"/>
      <c r="AH188" s="75"/>
      <c r="AI188" s="70"/>
      <c r="AJ188" s="70"/>
      <c r="AK188" s="70"/>
      <c r="AL188" s="70"/>
      <c r="AM188" s="70"/>
      <c r="AN188" s="70"/>
    </row>
    <row r="189" spans="2:40" hidden="1">
      <c r="B189" s="80"/>
      <c r="C189" s="80"/>
      <c r="D189" s="80"/>
      <c r="E189" s="80"/>
      <c r="F189" s="80"/>
      <c r="G189" s="80"/>
      <c r="H189" s="80"/>
      <c r="I189" s="80"/>
      <c r="J189" s="80"/>
      <c r="K189" s="80"/>
      <c r="L189" s="80"/>
      <c r="M189" s="80"/>
      <c r="N189" s="80"/>
      <c r="O189" s="80"/>
      <c r="P189" s="80"/>
      <c r="Q189" s="80"/>
      <c r="R189" s="80"/>
      <c r="AC189" s="74"/>
      <c r="AD189" s="74"/>
      <c r="AE189" s="74"/>
      <c r="AF189" s="75"/>
      <c r="AG189" s="75"/>
      <c r="AH189" s="75"/>
      <c r="AI189" s="70"/>
      <c r="AJ189" s="70"/>
      <c r="AK189" s="70"/>
      <c r="AL189" s="70"/>
      <c r="AM189" s="70"/>
      <c r="AN189" s="70"/>
    </row>
    <row r="190" spans="2:40" hidden="1">
      <c r="B190" s="80"/>
      <c r="C190" s="80"/>
      <c r="D190" s="80"/>
      <c r="E190" s="80"/>
      <c r="F190" s="80"/>
      <c r="G190" s="80"/>
      <c r="H190" s="80"/>
      <c r="I190" s="80"/>
      <c r="J190" s="80"/>
      <c r="K190" s="80"/>
      <c r="L190" s="80"/>
      <c r="M190" s="80"/>
      <c r="N190" s="80"/>
      <c r="O190" s="80"/>
      <c r="P190" s="80"/>
      <c r="Q190" s="80"/>
      <c r="R190" s="80"/>
      <c r="AC190" s="74"/>
      <c r="AD190" s="74"/>
      <c r="AE190" s="74"/>
      <c r="AF190" s="75"/>
      <c r="AG190" s="75"/>
      <c r="AH190" s="75"/>
      <c r="AI190" s="70"/>
      <c r="AJ190" s="70"/>
      <c r="AK190" s="70"/>
      <c r="AL190" s="70"/>
      <c r="AM190" s="70"/>
      <c r="AN190" s="70"/>
    </row>
    <row r="191" spans="2:40" hidden="1">
      <c r="B191" s="80"/>
      <c r="C191" s="80"/>
      <c r="D191" s="80"/>
      <c r="E191" s="80"/>
      <c r="F191" s="80"/>
      <c r="G191" s="80"/>
      <c r="H191" s="80"/>
      <c r="I191" s="80"/>
      <c r="J191" s="80"/>
      <c r="K191" s="80"/>
      <c r="L191" s="80"/>
      <c r="M191" s="80"/>
      <c r="N191" s="80"/>
      <c r="O191" s="80"/>
      <c r="P191" s="80"/>
      <c r="Q191" s="80"/>
      <c r="R191" s="80"/>
      <c r="AC191" s="74"/>
      <c r="AD191" s="74"/>
      <c r="AE191" s="74"/>
      <c r="AF191" s="75"/>
      <c r="AG191" s="75"/>
      <c r="AH191" s="75"/>
      <c r="AI191" s="70"/>
      <c r="AJ191" s="70"/>
      <c r="AK191" s="70"/>
      <c r="AL191" s="70"/>
      <c r="AM191" s="70"/>
      <c r="AN191" s="70"/>
    </row>
    <row r="192" spans="2:40" hidden="1">
      <c r="B192" s="80"/>
      <c r="C192" s="80"/>
      <c r="D192" s="80"/>
      <c r="E192" s="80"/>
      <c r="F192" s="80"/>
      <c r="G192" s="80"/>
      <c r="H192" s="80"/>
      <c r="I192" s="80"/>
      <c r="J192" s="80"/>
      <c r="K192" s="80"/>
      <c r="L192" s="80"/>
      <c r="M192" s="80"/>
      <c r="N192" s="80"/>
      <c r="O192" s="80"/>
      <c r="P192" s="80"/>
      <c r="Q192" s="80"/>
      <c r="R192" s="80"/>
      <c r="AC192" s="74"/>
      <c r="AD192" s="74"/>
      <c r="AE192" s="74"/>
      <c r="AF192" s="75"/>
      <c r="AG192" s="75"/>
      <c r="AH192" s="75"/>
      <c r="AI192" s="70"/>
      <c r="AJ192" s="70"/>
      <c r="AK192" s="70"/>
      <c r="AL192" s="70"/>
      <c r="AM192" s="70"/>
      <c r="AN192" s="70"/>
    </row>
    <row r="193" spans="2:40" hidden="1">
      <c r="B193" s="80"/>
      <c r="C193" s="80"/>
      <c r="D193" s="80"/>
      <c r="E193" s="80"/>
      <c r="F193" s="80"/>
      <c r="G193" s="80"/>
      <c r="H193" s="80"/>
      <c r="I193" s="80"/>
      <c r="J193" s="80"/>
      <c r="K193" s="80"/>
      <c r="L193" s="80"/>
      <c r="M193" s="80"/>
      <c r="N193" s="80"/>
      <c r="O193" s="80"/>
      <c r="P193" s="80"/>
      <c r="Q193" s="80"/>
      <c r="R193" s="80"/>
      <c r="AC193" s="74"/>
      <c r="AD193" s="74"/>
      <c r="AE193" s="74"/>
      <c r="AF193" s="75"/>
      <c r="AG193" s="75"/>
      <c r="AH193" s="75"/>
      <c r="AI193" s="70"/>
      <c r="AJ193" s="70"/>
      <c r="AK193" s="70"/>
      <c r="AL193" s="70"/>
      <c r="AM193" s="70"/>
      <c r="AN193" s="70"/>
    </row>
    <row r="194" spans="2:40" hidden="1">
      <c r="B194" s="80"/>
      <c r="C194" s="80"/>
      <c r="D194" s="80"/>
      <c r="E194" s="80"/>
      <c r="F194" s="80"/>
      <c r="G194" s="80"/>
      <c r="H194" s="80"/>
      <c r="I194" s="80"/>
      <c r="J194" s="80"/>
      <c r="K194" s="80"/>
      <c r="L194" s="80"/>
      <c r="M194" s="80"/>
      <c r="N194" s="80"/>
      <c r="O194" s="80"/>
      <c r="P194" s="80"/>
      <c r="Q194" s="80"/>
      <c r="R194" s="80"/>
      <c r="AC194" s="74"/>
      <c r="AD194" s="74"/>
      <c r="AE194" s="74"/>
      <c r="AF194" s="75"/>
      <c r="AG194" s="75"/>
      <c r="AH194" s="75"/>
      <c r="AI194" s="70"/>
      <c r="AJ194" s="70"/>
      <c r="AK194" s="70"/>
      <c r="AL194" s="70"/>
      <c r="AM194" s="70"/>
      <c r="AN194" s="70"/>
    </row>
    <row r="195" spans="2:40" hidden="1">
      <c r="B195" s="80"/>
      <c r="C195" s="80"/>
      <c r="D195" s="80"/>
      <c r="E195" s="80"/>
      <c r="F195" s="80"/>
      <c r="G195" s="80"/>
      <c r="H195" s="80"/>
      <c r="I195" s="80"/>
      <c r="J195" s="80"/>
      <c r="K195" s="80"/>
      <c r="L195" s="80"/>
      <c r="M195" s="80"/>
      <c r="N195" s="80"/>
      <c r="O195" s="80"/>
      <c r="P195" s="80"/>
      <c r="Q195" s="80"/>
      <c r="R195" s="80"/>
      <c r="AC195" s="74"/>
      <c r="AD195" s="74"/>
      <c r="AE195" s="74"/>
      <c r="AF195" s="75"/>
      <c r="AG195" s="75"/>
      <c r="AH195" s="75"/>
      <c r="AI195" s="70"/>
      <c r="AJ195" s="70"/>
      <c r="AK195" s="70"/>
      <c r="AL195" s="70"/>
      <c r="AM195" s="70"/>
      <c r="AN195" s="70"/>
    </row>
    <row r="196" spans="2:40" hidden="1">
      <c r="B196" s="80"/>
      <c r="C196" s="80"/>
      <c r="D196" s="80"/>
      <c r="E196" s="80"/>
      <c r="F196" s="80"/>
      <c r="G196" s="80"/>
      <c r="H196" s="80"/>
      <c r="I196" s="80"/>
      <c r="J196" s="80"/>
      <c r="K196" s="80"/>
      <c r="L196" s="80"/>
      <c r="M196" s="80"/>
      <c r="N196" s="80"/>
      <c r="O196" s="80"/>
      <c r="P196" s="80"/>
      <c r="Q196" s="80"/>
      <c r="R196" s="80"/>
      <c r="AC196" s="74"/>
      <c r="AD196" s="74"/>
      <c r="AE196" s="74"/>
      <c r="AF196" s="75"/>
      <c r="AG196" s="75"/>
      <c r="AH196" s="75"/>
      <c r="AI196" s="70"/>
      <c r="AJ196" s="70"/>
      <c r="AK196" s="70"/>
      <c r="AL196" s="70"/>
      <c r="AM196" s="70"/>
      <c r="AN196" s="70"/>
    </row>
    <row r="197" spans="2:40" hidden="1">
      <c r="B197" s="80"/>
      <c r="C197" s="80"/>
      <c r="D197" s="80"/>
      <c r="E197" s="80"/>
      <c r="F197" s="80"/>
      <c r="G197" s="80"/>
      <c r="H197" s="80"/>
      <c r="I197" s="80"/>
      <c r="J197" s="80"/>
      <c r="K197" s="80"/>
      <c r="L197" s="80"/>
      <c r="M197" s="80"/>
      <c r="N197" s="80"/>
      <c r="O197" s="80"/>
      <c r="P197" s="80"/>
      <c r="Q197" s="80"/>
      <c r="R197" s="80"/>
      <c r="AC197" s="74"/>
      <c r="AD197" s="74"/>
      <c r="AE197" s="74"/>
      <c r="AF197" s="75"/>
      <c r="AG197" s="75"/>
      <c r="AH197" s="75"/>
      <c r="AI197" s="70"/>
      <c r="AJ197" s="70"/>
      <c r="AK197" s="70"/>
      <c r="AL197" s="70"/>
      <c r="AM197" s="70"/>
      <c r="AN197" s="70"/>
    </row>
    <row r="198" spans="2:40" hidden="1">
      <c r="B198" s="80"/>
      <c r="C198" s="80"/>
      <c r="D198" s="80"/>
      <c r="E198" s="80"/>
      <c r="F198" s="80"/>
      <c r="G198" s="80"/>
      <c r="H198" s="80"/>
      <c r="I198" s="80"/>
      <c r="J198" s="80"/>
      <c r="K198" s="80"/>
      <c r="L198" s="80"/>
      <c r="M198" s="80"/>
      <c r="N198" s="80"/>
      <c r="O198" s="80"/>
      <c r="P198" s="80"/>
      <c r="Q198" s="80"/>
      <c r="R198" s="80"/>
      <c r="AC198" s="74"/>
      <c r="AD198" s="74"/>
      <c r="AE198" s="74"/>
      <c r="AF198" s="75"/>
      <c r="AG198" s="75"/>
      <c r="AH198" s="75"/>
      <c r="AI198" s="70"/>
      <c r="AJ198" s="70"/>
      <c r="AK198" s="70"/>
      <c r="AL198" s="70"/>
      <c r="AM198" s="70"/>
      <c r="AN198" s="70"/>
    </row>
    <row r="199" spans="2:40" hidden="1">
      <c r="B199" s="80"/>
      <c r="C199" s="80"/>
      <c r="D199" s="80"/>
      <c r="E199" s="80"/>
      <c r="F199" s="80"/>
      <c r="G199" s="80"/>
      <c r="H199" s="80"/>
      <c r="I199" s="80"/>
      <c r="J199" s="80"/>
      <c r="K199" s="80"/>
      <c r="L199" s="80"/>
      <c r="M199" s="80"/>
      <c r="N199" s="80"/>
      <c r="O199" s="80"/>
      <c r="P199" s="80"/>
      <c r="Q199" s="80"/>
      <c r="R199" s="80"/>
      <c r="AC199" s="74"/>
      <c r="AD199" s="74"/>
      <c r="AE199" s="74"/>
      <c r="AF199" s="75"/>
      <c r="AG199" s="75"/>
      <c r="AH199" s="75"/>
      <c r="AI199" s="70"/>
      <c r="AJ199" s="70"/>
      <c r="AK199" s="70"/>
      <c r="AL199" s="70"/>
      <c r="AM199" s="70"/>
      <c r="AN199" s="70"/>
    </row>
    <row r="200" spans="2:40" hidden="1">
      <c r="B200" s="80"/>
      <c r="C200" s="80"/>
      <c r="D200" s="80"/>
      <c r="E200" s="80"/>
      <c r="F200" s="80"/>
      <c r="G200" s="80"/>
      <c r="H200" s="80"/>
      <c r="I200" s="80"/>
      <c r="J200" s="80"/>
      <c r="K200" s="80"/>
      <c r="L200" s="80"/>
      <c r="M200" s="80"/>
      <c r="N200" s="80"/>
      <c r="O200" s="80"/>
      <c r="P200" s="80"/>
      <c r="Q200" s="80"/>
      <c r="R200" s="80"/>
      <c r="AC200" s="74"/>
      <c r="AD200" s="74"/>
      <c r="AE200" s="74"/>
      <c r="AF200" s="75"/>
      <c r="AG200" s="75"/>
      <c r="AH200" s="75"/>
      <c r="AI200" s="70"/>
      <c r="AJ200" s="70"/>
      <c r="AK200" s="70"/>
      <c r="AL200" s="70"/>
      <c r="AM200" s="70"/>
      <c r="AN200" s="70"/>
    </row>
    <row r="201" spans="2:40" hidden="1">
      <c r="B201" s="80"/>
      <c r="C201" s="80"/>
      <c r="D201" s="80"/>
      <c r="E201" s="80"/>
      <c r="F201" s="80"/>
      <c r="G201" s="80"/>
      <c r="H201" s="80"/>
      <c r="I201" s="80"/>
      <c r="J201" s="80"/>
      <c r="K201" s="80"/>
      <c r="L201" s="80"/>
      <c r="M201" s="80"/>
      <c r="N201" s="80"/>
      <c r="O201" s="80"/>
      <c r="P201" s="80"/>
      <c r="Q201" s="80"/>
      <c r="R201" s="80"/>
      <c r="AC201" s="74"/>
      <c r="AD201" s="74"/>
      <c r="AE201" s="74"/>
      <c r="AF201" s="75"/>
      <c r="AG201" s="75"/>
      <c r="AH201" s="75"/>
      <c r="AI201" s="70"/>
      <c r="AJ201" s="70"/>
      <c r="AK201" s="70"/>
      <c r="AL201" s="70"/>
      <c r="AM201" s="70"/>
      <c r="AN201" s="70"/>
    </row>
    <row r="202" spans="2:40" hidden="1">
      <c r="B202" s="80"/>
      <c r="C202" s="80"/>
      <c r="D202" s="80"/>
      <c r="E202" s="80"/>
      <c r="F202" s="80"/>
      <c r="G202" s="80"/>
      <c r="H202" s="80"/>
      <c r="I202" s="80"/>
      <c r="J202" s="80"/>
      <c r="K202" s="80"/>
      <c r="L202" s="80"/>
      <c r="M202" s="80"/>
      <c r="N202" s="80"/>
      <c r="O202" s="80"/>
      <c r="P202" s="80"/>
      <c r="Q202" s="80"/>
      <c r="R202" s="80"/>
      <c r="AC202" s="74"/>
      <c r="AD202" s="74"/>
      <c r="AE202" s="74"/>
      <c r="AF202" s="75"/>
      <c r="AG202" s="75"/>
      <c r="AH202" s="75"/>
      <c r="AI202" s="70"/>
      <c r="AJ202" s="70"/>
      <c r="AK202" s="70"/>
      <c r="AL202" s="70"/>
      <c r="AM202" s="70"/>
      <c r="AN202" s="70"/>
    </row>
    <row r="203" spans="2:40" hidden="1">
      <c r="B203" s="80"/>
      <c r="C203" s="80"/>
      <c r="D203" s="80"/>
      <c r="E203" s="80"/>
      <c r="F203" s="80"/>
      <c r="G203" s="80"/>
      <c r="H203" s="80"/>
      <c r="I203" s="80"/>
      <c r="J203" s="80"/>
      <c r="K203" s="80"/>
      <c r="L203" s="80"/>
      <c r="M203" s="80"/>
      <c r="N203" s="80"/>
      <c r="O203" s="80"/>
      <c r="P203" s="80"/>
      <c r="Q203" s="80"/>
      <c r="R203" s="80"/>
      <c r="AC203" s="74"/>
      <c r="AD203" s="74"/>
      <c r="AE203" s="74"/>
      <c r="AF203" s="75"/>
      <c r="AG203" s="75"/>
      <c r="AH203" s="75"/>
      <c r="AI203" s="70"/>
      <c r="AJ203" s="70"/>
      <c r="AK203" s="70"/>
      <c r="AL203" s="70"/>
      <c r="AM203" s="70"/>
      <c r="AN203" s="70"/>
    </row>
    <row r="204" spans="2:40" hidden="1">
      <c r="B204" s="80"/>
      <c r="C204" s="80"/>
      <c r="D204" s="80"/>
      <c r="E204" s="80"/>
      <c r="F204" s="80"/>
      <c r="G204" s="80"/>
      <c r="H204" s="80"/>
      <c r="I204" s="80"/>
      <c r="J204" s="80"/>
      <c r="K204" s="80"/>
      <c r="L204" s="80"/>
      <c r="M204" s="80"/>
      <c r="N204" s="80"/>
      <c r="O204" s="80"/>
      <c r="P204" s="80"/>
      <c r="Q204" s="80"/>
      <c r="R204" s="80"/>
      <c r="AC204" s="74"/>
      <c r="AD204" s="74"/>
      <c r="AE204" s="74"/>
      <c r="AF204" s="75"/>
      <c r="AG204" s="75"/>
      <c r="AH204" s="75"/>
      <c r="AI204" s="70"/>
      <c r="AJ204" s="70"/>
      <c r="AK204" s="70"/>
      <c r="AL204" s="70"/>
      <c r="AM204" s="70"/>
      <c r="AN204" s="70"/>
    </row>
    <row r="205" spans="2:40" ht="68.45" customHeight="1">
      <c r="B205" s="550" t="s">
        <v>493</v>
      </c>
      <c r="C205" s="1979"/>
      <c r="D205" s="1980"/>
      <c r="E205" s="80"/>
      <c r="F205" s="80"/>
      <c r="G205" s="80"/>
      <c r="H205" s="80"/>
      <c r="I205" s="80"/>
      <c r="J205" s="80"/>
      <c r="K205" s="80"/>
      <c r="L205" s="80"/>
      <c r="M205" s="80"/>
      <c r="N205" s="80"/>
      <c r="O205" s="80"/>
      <c r="P205" s="80"/>
      <c r="Q205" s="80"/>
      <c r="R205" s="80"/>
      <c r="AC205" s="74"/>
      <c r="AD205" s="74"/>
      <c r="AE205" s="74"/>
      <c r="AF205" s="75"/>
      <c r="AG205" s="75"/>
      <c r="AH205" s="75"/>
      <c r="AI205" s="70"/>
      <c r="AJ205" s="70"/>
      <c r="AK205" s="70"/>
      <c r="AL205" s="70"/>
      <c r="AM205" s="70"/>
      <c r="AN205" s="70"/>
    </row>
    <row r="206" spans="2:40" ht="69" customHeight="1">
      <c r="B206" s="549" t="s">
        <v>488</v>
      </c>
      <c r="C206" s="1979"/>
      <c r="D206" s="1980"/>
      <c r="E206" s="80"/>
      <c r="F206" s="80"/>
      <c r="G206" s="80"/>
      <c r="H206" s="80"/>
      <c r="I206" s="80"/>
      <c r="J206" s="80"/>
      <c r="K206" s="80"/>
      <c r="L206" s="80"/>
      <c r="M206" s="80"/>
      <c r="N206" s="80"/>
      <c r="O206" s="80"/>
      <c r="P206" s="80"/>
      <c r="Q206" s="80"/>
      <c r="R206" s="80"/>
      <c r="AC206" s="74"/>
      <c r="AD206" s="74"/>
      <c r="AE206" s="74"/>
      <c r="AF206" s="75"/>
      <c r="AG206" s="75"/>
      <c r="AH206" s="75"/>
      <c r="AI206" s="70"/>
      <c r="AJ206" s="70"/>
      <c r="AK206" s="70"/>
      <c r="AL206" s="70"/>
      <c r="AM206" s="70"/>
      <c r="AN206" s="70"/>
    </row>
    <row r="207" spans="2:40" ht="59.45" customHeight="1">
      <c r="B207" s="549" t="s">
        <v>489</v>
      </c>
      <c r="C207" s="1981"/>
      <c r="D207" s="1982"/>
      <c r="E207" s="1981"/>
      <c r="F207" s="1982"/>
      <c r="G207" s="80"/>
      <c r="H207" s="80"/>
      <c r="I207" s="80"/>
      <c r="J207" s="80"/>
      <c r="K207" s="80"/>
      <c r="L207" s="80"/>
      <c r="M207" s="80"/>
      <c r="N207" s="80"/>
      <c r="O207" s="80"/>
      <c r="P207" s="80"/>
      <c r="Q207" s="80"/>
      <c r="R207" s="80"/>
      <c r="AC207" s="74"/>
      <c r="AD207" s="74"/>
      <c r="AE207" s="74"/>
      <c r="AF207" s="75"/>
      <c r="AG207" s="75"/>
      <c r="AH207" s="75"/>
      <c r="AI207" s="70"/>
      <c r="AJ207" s="70"/>
      <c r="AK207" s="70"/>
      <c r="AL207" s="70"/>
      <c r="AM207" s="70"/>
      <c r="AN207" s="70"/>
    </row>
    <row r="208" spans="2:40">
      <c r="B208" s="80"/>
      <c r="C208" s="80"/>
      <c r="D208" s="80"/>
      <c r="E208" s="80"/>
      <c r="F208" s="80"/>
      <c r="G208" s="80"/>
      <c r="H208" s="80"/>
      <c r="I208" s="80"/>
      <c r="J208" s="80"/>
      <c r="K208" s="80"/>
      <c r="L208" s="80"/>
      <c r="M208" s="80"/>
      <c r="N208" s="80"/>
      <c r="O208" s="80"/>
      <c r="P208" s="80"/>
      <c r="Q208" s="80"/>
      <c r="R208" s="80"/>
      <c r="AC208" s="74"/>
      <c r="AD208" s="74"/>
      <c r="AE208" s="74"/>
      <c r="AF208" s="75"/>
      <c r="AG208" s="75"/>
      <c r="AH208" s="75"/>
      <c r="AI208" s="70"/>
      <c r="AJ208" s="70"/>
      <c r="AK208" s="70"/>
      <c r="AL208" s="70"/>
      <c r="AM208" s="70"/>
      <c r="AN208" s="70"/>
    </row>
    <row r="209" spans="2:40" hidden="1">
      <c r="B209" s="80"/>
      <c r="C209" s="80"/>
      <c r="D209" s="80"/>
      <c r="E209" s="80"/>
      <c r="F209" s="80"/>
      <c r="G209" s="80"/>
      <c r="H209" s="80"/>
      <c r="I209" s="80"/>
      <c r="J209" s="80"/>
      <c r="K209" s="80"/>
      <c r="L209" s="80"/>
      <c r="M209" s="80"/>
      <c r="N209" s="80"/>
      <c r="O209" s="80"/>
      <c r="P209" s="80"/>
      <c r="Q209" s="80"/>
      <c r="R209" s="80"/>
      <c r="AC209" s="74"/>
      <c r="AD209" s="74"/>
      <c r="AE209" s="74"/>
      <c r="AF209" s="75"/>
      <c r="AG209" s="75"/>
      <c r="AH209" s="75"/>
      <c r="AI209" s="70"/>
      <c r="AJ209" s="70"/>
      <c r="AK209" s="70"/>
      <c r="AL209" s="70"/>
      <c r="AM209" s="70"/>
      <c r="AN209" s="70"/>
    </row>
    <row r="210" spans="2:40" hidden="1">
      <c r="B210" s="80"/>
      <c r="C210" s="80"/>
      <c r="D210" s="80"/>
      <c r="E210" s="80"/>
      <c r="F210" s="80"/>
      <c r="G210" s="80"/>
      <c r="H210" s="80"/>
      <c r="I210" s="80"/>
      <c r="J210" s="80"/>
      <c r="K210" s="80"/>
      <c r="L210" s="80"/>
      <c r="M210" s="80"/>
      <c r="N210" s="80"/>
      <c r="O210" s="80"/>
      <c r="P210" s="80"/>
      <c r="Q210" s="80"/>
      <c r="R210" s="80"/>
      <c r="AC210" s="74"/>
      <c r="AD210" s="74"/>
      <c r="AE210" s="74"/>
      <c r="AF210" s="75"/>
      <c r="AG210" s="75"/>
      <c r="AH210" s="75"/>
      <c r="AI210" s="70"/>
      <c r="AJ210" s="70"/>
      <c r="AK210" s="70"/>
      <c r="AL210" s="70"/>
      <c r="AM210" s="70"/>
      <c r="AN210" s="70"/>
    </row>
    <row r="211" spans="2:40" hidden="1">
      <c r="B211" s="80"/>
      <c r="C211" s="80"/>
      <c r="D211" s="80"/>
      <c r="E211" s="80"/>
      <c r="F211" s="80"/>
      <c r="G211" s="80"/>
      <c r="H211" s="80"/>
      <c r="I211" s="80"/>
      <c r="J211" s="80"/>
      <c r="K211" s="80"/>
      <c r="L211" s="80"/>
      <c r="M211" s="80"/>
      <c r="N211" s="80"/>
      <c r="O211" s="80"/>
      <c r="P211" s="80"/>
      <c r="Q211" s="80"/>
      <c r="R211" s="80"/>
      <c r="AC211" s="74"/>
      <c r="AD211" s="74"/>
      <c r="AE211" s="74"/>
      <c r="AF211" s="75"/>
      <c r="AG211" s="75"/>
      <c r="AH211" s="75"/>
      <c r="AI211" s="70"/>
      <c r="AJ211" s="70"/>
      <c r="AK211" s="70"/>
      <c r="AL211" s="70"/>
      <c r="AM211" s="70"/>
      <c r="AN211" s="70"/>
    </row>
    <row r="212" spans="2:40" hidden="1">
      <c r="B212" s="80"/>
      <c r="C212" s="80"/>
      <c r="D212" s="80"/>
      <c r="E212" s="80"/>
      <c r="F212" s="80"/>
      <c r="G212" s="80"/>
      <c r="H212" s="80"/>
      <c r="I212" s="80"/>
      <c r="J212" s="80"/>
      <c r="K212" s="80"/>
      <c r="L212" s="80"/>
      <c r="M212" s="80"/>
      <c r="N212" s="80"/>
      <c r="O212" s="80"/>
      <c r="P212" s="80"/>
      <c r="Q212" s="80"/>
      <c r="R212" s="80"/>
      <c r="AC212" s="74"/>
      <c r="AD212" s="74"/>
      <c r="AE212" s="74"/>
      <c r="AF212" s="75"/>
      <c r="AG212" s="75"/>
      <c r="AH212" s="75"/>
      <c r="AI212" s="70"/>
      <c r="AJ212" s="70"/>
      <c r="AK212" s="70"/>
      <c r="AL212" s="70"/>
      <c r="AM212" s="70"/>
      <c r="AN212" s="70"/>
    </row>
    <row r="213" spans="2:40" hidden="1">
      <c r="B213" s="80"/>
      <c r="C213" s="80"/>
      <c r="D213" s="80"/>
      <c r="E213" s="80"/>
      <c r="F213" s="80"/>
      <c r="G213" s="80"/>
      <c r="H213" s="80"/>
      <c r="I213" s="80"/>
      <c r="J213" s="80"/>
      <c r="K213" s="80"/>
      <c r="L213" s="80"/>
      <c r="M213" s="80"/>
      <c r="N213" s="80"/>
      <c r="O213" s="80"/>
      <c r="P213" s="80"/>
      <c r="Q213" s="80"/>
      <c r="R213" s="80"/>
      <c r="AC213" s="74"/>
      <c r="AD213" s="74"/>
      <c r="AE213" s="74"/>
      <c r="AF213" s="75"/>
      <c r="AG213" s="75"/>
      <c r="AH213" s="75"/>
      <c r="AI213" s="70"/>
      <c r="AJ213" s="70"/>
      <c r="AK213" s="70"/>
      <c r="AL213" s="70"/>
      <c r="AM213" s="70"/>
      <c r="AN213" s="70"/>
    </row>
    <row r="214" spans="2:40" hidden="1">
      <c r="B214" s="80"/>
      <c r="C214" s="80"/>
      <c r="D214" s="80"/>
      <c r="E214" s="80"/>
      <c r="F214" s="80"/>
      <c r="G214" s="80"/>
      <c r="H214" s="80"/>
      <c r="I214" s="80"/>
      <c r="J214" s="80"/>
      <c r="K214" s="80"/>
      <c r="L214" s="80"/>
      <c r="M214" s="80"/>
      <c r="N214" s="80"/>
      <c r="O214" s="80"/>
      <c r="P214" s="80"/>
      <c r="Q214" s="80"/>
      <c r="R214" s="80"/>
      <c r="AC214" s="74"/>
      <c r="AD214" s="74"/>
      <c r="AE214" s="74"/>
      <c r="AF214" s="75"/>
      <c r="AG214" s="75"/>
      <c r="AH214" s="75"/>
      <c r="AI214" s="70"/>
      <c r="AJ214" s="70"/>
      <c r="AK214" s="70"/>
      <c r="AL214" s="70"/>
      <c r="AM214" s="70"/>
      <c r="AN214" s="70"/>
    </row>
    <row r="215" spans="2:40" hidden="1">
      <c r="B215" s="80"/>
      <c r="C215" s="80"/>
      <c r="D215" s="80"/>
      <c r="E215" s="80"/>
      <c r="F215" s="80"/>
      <c r="G215" s="80"/>
      <c r="H215" s="80"/>
      <c r="I215" s="80"/>
      <c r="J215" s="80"/>
      <c r="K215" s="80"/>
      <c r="L215" s="80"/>
      <c r="M215" s="80"/>
      <c r="N215" s="80"/>
      <c r="O215" s="80"/>
      <c r="P215" s="80"/>
      <c r="Q215" s="80"/>
      <c r="R215" s="80"/>
      <c r="AC215" s="74"/>
      <c r="AD215" s="74"/>
      <c r="AE215" s="74"/>
      <c r="AF215" s="75"/>
      <c r="AG215" s="75"/>
      <c r="AH215" s="75"/>
      <c r="AI215" s="70"/>
      <c r="AJ215" s="70"/>
      <c r="AK215" s="70"/>
      <c r="AL215" s="70"/>
      <c r="AM215" s="70"/>
      <c r="AN215" s="70"/>
    </row>
    <row r="216" spans="2:40" hidden="1">
      <c r="B216" s="80"/>
      <c r="C216" s="80"/>
      <c r="D216" s="80"/>
      <c r="E216" s="80"/>
      <c r="F216" s="80"/>
      <c r="G216" s="80"/>
      <c r="H216" s="80"/>
      <c r="I216" s="80"/>
      <c r="J216" s="80"/>
      <c r="K216" s="80"/>
      <c r="L216" s="80"/>
      <c r="M216" s="80"/>
      <c r="N216" s="80"/>
      <c r="O216" s="80"/>
      <c r="P216" s="80"/>
      <c r="Q216" s="80"/>
      <c r="R216" s="80"/>
      <c r="AC216" s="74"/>
      <c r="AD216" s="74"/>
      <c r="AE216" s="74"/>
      <c r="AF216" s="75"/>
      <c r="AG216" s="75"/>
      <c r="AH216" s="75"/>
      <c r="AI216" s="70"/>
      <c r="AJ216" s="70"/>
      <c r="AK216" s="70"/>
      <c r="AL216" s="70"/>
      <c r="AM216" s="70"/>
      <c r="AN216" s="70"/>
    </row>
    <row r="217" spans="2:40" hidden="1">
      <c r="B217" s="80"/>
      <c r="C217" s="80"/>
      <c r="D217" s="80"/>
      <c r="E217" s="80"/>
      <c r="F217" s="80"/>
      <c r="G217" s="80"/>
      <c r="H217" s="80"/>
      <c r="I217" s="80"/>
      <c r="J217" s="80"/>
      <c r="K217" s="80"/>
      <c r="L217" s="80"/>
      <c r="M217" s="80"/>
      <c r="N217" s="80"/>
      <c r="O217" s="80"/>
      <c r="P217" s="80"/>
      <c r="Q217" s="80"/>
      <c r="R217" s="80"/>
      <c r="AC217" s="74"/>
      <c r="AD217" s="74"/>
      <c r="AE217" s="74"/>
      <c r="AF217" s="75"/>
      <c r="AG217" s="75"/>
      <c r="AH217" s="75"/>
      <c r="AI217" s="70"/>
      <c r="AJ217" s="70"/>
      <c r="AK217" s="70"/>
      <c r="AL217" s="70"/>
      <c r="AM217" s="70"/>
      <c r="AN217" s="70"/>
    </row>
    <row r="218" spans="2:40" hidden="1">
      <c r="B218" s="80"/>
      <c r="C218" s="80"/>
      <c r="D218" s="80"/>
      <c r="E218" s="80"/>
      <c r="F218" s="80"/>
      <c r="G218" s="80"/>
      <c r="H218" s="80"/>
      <c r="I218" s="80"/>
      <c r="J218" s="80"/>
      <c r="K218" s="80"/>
      <c r="L218" s="80"/>
      <c r="M218" s="80"/>
      <c r="N218" s="80"/>
      <c r="O218" s="80"/>
      <c r="P218" s="80"/>
      <c r="Q218" s="80"/>
      <c r="R218" s="80"/>
      <c r="AC218" s="74"/>
      <c r="AD218" s="74"/>
      <c r="AE218" s="74"/>
      <c r="AF218" s="75"/>
      <c r="AG218" s="75"/>
      <c r="AH218" s="75"/>
      <c r="AI218" s="70"/>
      <c r="AJ218" s="70"/>
      <c r="AK218" s="70"/>
      <c r="AL218" s="70"/>
      <c r="AM218" s="70"/>
      <c r="AN218" s="70"/>
    </row>
    <row r="219" spans="2:40" hidden="1">
      <c r="B219" s="80"/>
      <c r="C219" s="80"/>
      <c r="D219" s="80"/>
      <c r="E219" s="80"/>
      <c r="F219" s="80"/>
      <c r="G219" s="80"/>
      <c r="H219" s="80"/>
      <c r="I219" s="80"/>
      <c r="J219" s="80"/>
      <c r="K219" s="80"/>
      <c r="L219" s="80"/>
      <c r="M219" s="80"/>
      <c r="N219" s="80"/>
      <c r="O219" s="80"/>
      <c r="P219" s="80"/>
      <c r="Q219" s="80"/>
      <c r="R219" s="80"/>
      <c r="AC219" s="74"/>
      <c r="AD219" s="74"/>
      <c r="AE219" s="74"/>
      <c r="AF219" s="75"/>
      <c r="AG219" s="75"/>
      <c r="AH219" s="75"/>
      <c r="AI219" s="70"/>
      <c r="AJ219" s="70"/>
      <c r="AK219" s="70"/>
      <c r="AL219" s="70"/>
      <c r="AM219" s="70"/>
      <c r="AN219" s="70"/>
    </row>
    <row r="220" spans="2:40" hidden="1">
      <c r="B220" s="80"/>
      <c r="C220" s="80"/>
      <c r="D220" s="80"/>
      <c r="E220" s="80"/>
      <c r="F220" s="80"/>
      <c r="G220" s="80"/>
      <c r="H220" s="80"/>
      <c r="I220" s="80"/>
      <c r="J220" s="80"/>
      <c r="K220" s="80"/>
      <c r="L220" s="80"/>
      <c r="M220" s="80"/>
      <c r="N220" s="80"/>
      <c r="O220" s="80"/>
      <c r="P220" s="80"/>
      <c r="Q220" s="80"/>
      <c r="R220" s="80"/>
      <c r="AC220" s="74"/>
      <c r="AD220" s="74"/>
      <c r="AE220" s="74"/>
      <c r="AF220" s="75"/>
      <c r="AG220" s="75"/>
      <c r="AH220" s="75"/>
      <c r="AI220" s="70"/>
      <c r="AJ220" s="70"/>
      <c r="AK220" s="70"/>
      <c r="AL220" s="70"/>
      <c r="AM220" s="70"/>
      <c r="AN220" s="70"/>
    </row>
    <row r="221" spans="2:40" hidden="1">
      <c r="B221" s="80"/>
      <c r="C221" s="80"/>
      <c r="D221" s="80"/>
      <c r="E221" s="80"/>
      <c r="F221" s="80"/>
      <c r="G221" s="80"/>
      <c r="H221" s="80"/>
      <c r="I221" s="80"/>
      <c r="J221" s="80"/>
      <c r="K221" s="80"/>
      <c r="L221" s="80"/>
      <c r="M221" s="80"/>
      <c r="N221" s="80"/>
      <c r="O221" s="80"/>
      <c r="P221" s="80"/>
      <c r="Q221" s="80"/>
      <c r="R221" s="80"/>
      <c r="AC221" s="74"/>
      <c r="AD221" s="74"/>
      <c r="AE221" s="74"/>
      <c r="AF221" s="75"/>
      <c r="AG221" s="75"/>
      <c r="AH221" s="75"/>
      <c r="AI221" s="70"/>
      <c r="AJ221" s="70"/>
      <c r="AK221" s="70"/>
      <c r="AL221" s="70"/>
      <c r="AM221" s="70"/>
      <c r="AN221" s="70"/>
    </row>
    <row r="222" spans="2:40" hidden="1">
      <c r="B222" s="80"/>
      <c r="C222" s="80"/>
      <c r="D222" s="80"/>
      <c r="E222" s="80"/>
      <c r="F222" s="80"/>
      <c r="G222" s="80"/>
      <c r="H222" s="80"/>
      <c r="I222" s="80"/>
      <c r="J222" s="80"/>
      <c r="K222" s="80"/>
      <c r="L222" s="80"/>
      <c r="M222" s="80"/>
      <c r="N222" s="80"/>
      <c r="O222" s="80"/>
      <c r="P222" s="80"/>
      <c r="Q222" s="80"/>
      <c r="R222" s="80"/>
      <c r="AC222" s="74"/>
      <c r="AD222" s="74"/>
      <c r="AE222" s="74"/>
      <c r="AF222" s="75"/>
      <c r="AG222" s="75"/>
      <c r="AH222" s="75"/>
      <c r="AI222" s="70"/>
      <c r="AJ222" s="70"/>
      <c r="AK222" s="70"/>
      <c r="AL222" s="70"/>
      <c r="AM222" s="70"/>
      <c r="AN222" s="70"/>
    </row>
    <row r="223" spans="2:40" hidden="1">
      <c r="B223" s="80"/>
      <c r="C223" s="80"/>
      <c r="D223" s="80"/>
      <c r="E223" s="80"/>
      <c r="F223" s="80"/>
      <c r="G223" s="80"/>
      <c r="H223" s="80"/>
      <c r="I223" s="80"/>
      <c r="J223" s="80"/>
      <c r="K223" s="80"/>
      <c r="L223" s="80"/>
      <c r="M223" s="80"/>
      <c r="N223" s="80"/>
      <c r="O223" s="80"/>
      <c r="P223" s="80"/>
      <c r="Q223" s="80"/>
      <c r="R223" s="80"/>
      <c r="AC223" s="74"/>
      <c r="AD223" s="74"/>
      <c r="AE223" s="74"/>
      <c r="AF223" s="75"/>
      <c r="AG223" s="75"/>
      <c r="AH223" s="75"/>
      <c r="AI223" s="70"/>
      <c r="AJ223" s="70"/>
      <c r="AK223" s="70"/>
      <c r="AL223" s="70"/>
      <c r="AM223" s="70"/>
      <c r="AN223" s="70"/>
    </row>
    <row r="224" spans="2:40" hidden="1">
      <c r="B224" s="80"/>
      <c r="C224" s="80"/>
      <c r="D224" s="80"/>
      <c r="E224" s="80"/>
      <c r="F224" s="80"/>
      <c r="G224" s="80"/>
      <c r="H224" s="80"/>
      <c r="I224" s="80"/>
      <c r="J224" s="80"/>
      <c r="K224" s="80"/>
      <c r="L224" s="80"/>
      <c r="M224" s="80"/>
      <c r="N224" s="80"/>
      <c r="O224" s="80"/>
      <c r="P224" s="80"/>
      <c r="Q224" s="80"/>
      <c r="R224" s="80"/>
      <c r="AC224" s="74"/>
      <c r="AD224" s="74"/>
      <c r="AE224" s="74"/>
      <c r="AF224" s="75"/>
      <c r="AG224" s="75"/>
      <c r="AH224" s="75"/>
      <c r="AI224" s="70"/>
      <c r="AJ224" s="70"/>
      <c r="AK224" s="70"/>
      <c r="AL224" s="70"/>
      <c r="AM224" s="70"/>
      <c r="AN224" s="70"/>
    </row>
    <row r="225" spans="2:40" hidden="1">
      <c r="B225" s="80"/>
      <c r="C225" s="80"/>
      <c r="D225" s="80"/>
      <c r="E225" s="80"/>
      <c r="F225" s="80"/>
      <c r="G225" s="80"/>
      <c r="H225" s="80"/>
      <c r="I225" s="80"/>
      <c r="J225" s="80"/>
      <c r="K225" s="80"/>
      <c r="L225" s="80"/>
      <c r="M225" s="80"/>
      <c r="N225" s="80"/>
      <c r="O225" s="80"/>
      <c r="P225" s="80"/>
      <c r="Q225" s="80"/>
      <c r="R225" s="80"/>
      <c r="AC225" s="74"/>
      <c r="AD225" s="74"/>
      <c r="AE225" s="74"/>
      <c r="AF225" s="75"/>
      <c r="AG225" s="75"/>
      <c r="AH225" s="75"/>
      <c r="AI225" s="70"/>
      <c r="AJ225" s="70"/>
      <c r="AK225" s="70"/>
      <c r="AL225" s="70"/>
      <c r="AM225" s="70"/>
      <c r="AN225" s="70"/>
    </row>
    <row r="226" spans="2:40" hidden="1">
      <c r="B226" s="80"/>
      <c r="C226" s="80"/>
      <c r="D226" s="80"/>
      <c r="E226" s="80"/>
      <c r="F226" s="80"/>
      <c r="G226" s="80"/>
      <c r="H226" s="80"/>
      <c r="I226" s="80"/>
      <c r="J226" s="80"/>
      <c r="K226" s="80"/>
      <c r="L226" s="80"/>
      <c r="M226" s="80"/>
      <c r="N226" s="80"/>
      <c r="O226" s="80"/>
      <c r="P226" s="80"/>
      <c r="Q226" s="80"/>
      <c r="R226" s="80"/>
      <c r="AC226" s="74"/>
      <c r="AD226" s="74"/>
      <c r="AE226" s="74"/>
      <c r="AF226" s="75"/>
      <c r="AG226" s="75"/>
      <c r="AH226" s="75"/>
      <c r="AI226" s="70"/>
      <c r="AJ226" s="70"/>
      <c r="AK226" s="70"/>
      <c r="AL226" s="70"/>
      <c r="AM226" s="70"/>
      <c r="AN226" s="70"/>
    </row>
    <row r="227" spans="2:40" hidden="1">
      <c r="B227" s="80"/>
      <c r="C227" s="80"/>
      <c r="D227" s="80"/>
      <c r="E227" s="80"/>
      <c r="F227" s="80"/>
      <c r="G227" s="80"/>
      <c r="H227" s="80"/>
      <c r="I227" s="80"/>
      <c r="J227" s="80"/>
      <c r="K227" s="80"/>
      <c r="L227" s="80"/>
      <c r="M227" s="80"/>
      <c r="N227" s="80"/>
      <c r="O227" s="80"/>
      <c r="P227" s="80"/>
      <c r="Q227" s="80"/>
      <c r="R227" s="80"/>
      <c r="AC227" s="74"/>
      <c r="AD227" s="74"/>
      <c r="AE227" s="74"/>
      <c r="AF227" s="75"/>
      <c r="AG227" s="75"/>
      <c r="AH227" s="75"/>
      <c r="AI227" s="70"/>
      <c r="AJ227" s="70"/>
      <c r="AK227" s="70"/>
      <c r="AL227" s="70"/>
      <c r="AM227" s="70"/>
      <c r="AN227" s="70"/>
    </row>
    <row r="228" spans="2:40" hidden="1">
      <c r="B228" s="80"/>
      <c r="C228" s="80"/>
      <c r="D228" s="80"/>
      <c r="E228" s="80"/>
      <c r="F228" s="80"/>
      <c r="G228" s="80"/>
      <c r="H228" s="80"/>
      <c r="I228" s="80"/>
      <c r="J228" s="80"/>
      <c r="K228" s="80"/>
      <c r="L228" s="80"/>
      <c r="M228" s="80"/>
      <c r="N228" s="80"/>
      <c r="O228" s="80"/>
      <c r="P228" s="80"/>
      <c r="Q228" s="80"/>
      <c r="R228" s="80"/>
      <c r="AC228" s="74"/>
      <c r="AD228" s="74"/>
      <c r="AE228" s="74"/>
      <c r="AF228" s="75"/>
      <c r="AG228" s="75"/>
      <c r="AH228" s="75"/>
      <c r="AI228" s="70"/>
      <c r="AJ228" s="70"/>
      <c r="AK228" s="70"/>
      <c r="AL228" s="70"/>
      <c r="AM228" s="70"/>
      <c r="AN228" s="70"/>
    </row>
    <row r="229" spans="2:40" hidden="1">
      <c r="B229" s="80"/>
      <c r="C229" s="80"/>
      <c r="D229" s="80"/>
      <c r="E229" s="80"/>
      <c r="F229" s="80"/>
      <c r="G229" s="80"/>
      <c r="H229" s="80"/>
      <c r="I229" s="80"/>
      <c r="J229" s="80"/>
      <c r="K229" s="80"/>
      <c r="L229" s="80"/>
      <c r="M229" s="80"/>
      <c r="N229" s="80"/>
      <c r="O229" s="80"/>
      <c r="P229" s="80"/>
      <c r="Q229" s="80"/>
      <c r="R229" s="80"/>
      <c r="AC229" s="74"/>
      <c r="AD229" s="74"/>
      <c r="AE229" s="74"/>
      <c r="AF229" s="75"/>
      <c r="AG229" s="75"/>
      <c r="AH229" s="75"/>
      <c r="AI229" s="70"/>
      <c r="AJ229" s="70"/>
      <c r="AK229" s="70"/>
      <c r="AL229" s="70"/>
      <c r="AM229" s="70"/>
      <c r="AN229" s="70"/>
    </row>
    <row r="230" spans="2:40">
      <c r="B230" s="80"/>
      <c r="C230" s="80"/>
      <c r="D230" s="80"/>
      <c r="E230" s="80"/>
      <c r="F230" s="80"/>
      <c r="G230" s="80"/>
      <c r="H230" s="80"/>
      <c r="I230" s="80"/>
      <c r="J230" s="80"/>
      <c r="K230" s="80"/>
      <c r="L230" s="80"/>
      <c r="M230" s="80"/>
      <c r="N230" s="80"/>
      <c r="O230" s="80"/>
      <c r="P230" s="80"/>
      <c r="Q230" s="80"/>
      <c r="R230" s="80"/>
      <c r="AC230" s="74"/>
      <c r="AD230" s="74"/>
      <c r="AE230" s="74"/>
      <c r="AF230" s="75"/>
      <c r="AG230" s="75"/>
      <c r="AH230" s="75"/>
      <c r="AI230" s="70"/>
      <c r="AJ230" s="70"/>
      <c r="AK230" s="70"/>
      <c r="AL230" s="70"/>
      <c r="AM230" s="70"/>
      <c r="AN230" s="70"/>
    </row>
    <row r="231" spans="2:40">
      <c r="B231" s="80"/>
      <c r="C231" s="80"/>
      <c r="D231" s="80"/>
      <c r="E231" s="80"/>
      <c r="F231" s="80"/>
      <c r="G231" s="80"/>
      <c r="H231" s="80"/>
      <c r="I231" s="80"/>
      <c r="J231" s="80"/>
      <c r="K231" s="80"/>
      <c r="L231" s="80"/>
      <c r="M231" s="80"/>
      <c r="N231" s="80"/>
      <c r="O231" s="80"/>
      <c r="P231" s="80"/>
      <c r="Q231" s="80"/>
      <c r="R231" s="80"/>
      <c r="AC231" s="74"/>
      <c r="AD231" s="74"/>
      <c r="AE231" s="74"/>
      <c r="AF231" s="75"/>
      <c r="AG231" s="75"/>
      <c r="AH231" s="75"/>
      <c r="AI231" s="70"/>
      <c r="AJ231" s="70"/>
      <c r="AK231" s="70"/>
      <c r="AL231" s="70"/>
      <c r="AM231" s="70"/>
      <c r="AN231" s="70"/>
    </row>
    <row r="232" spans="2:40">
      <c r="B232" s="80"/>
      <c r="C232" s="80"/>
      <c r="D232" s="80"/>
      <c r="E232" s="80"/>
      <c r="F232" s="80"/>
      <c r="G232" s="80"/>
      <c r="H232" s="80"/>
      <c r="I232" s="80"/>
      <c r="J232" s="80"/>
      <c r="K232" s="80"/>
      <c r="L232" s="80"/>
      <c r="M232" s="80"/>
      <c r="N232" s="80"/>
      <c r="O232" s="80"/>
      <c r="P232" s="80"/>
      <c r="Q232" s="80"/>
      <c r="R232" s="80"/>
      <c r="AC232" s="74"/>
      <c r="AD232" s="74"/>
      <c r="AE232" s="74"/>
      <c r="AF232" s="75"/>
      <c r="AG232" s="75"/>
      <c r="AH232" s="75"/>
      <c r="AI232" s="70"/>
      <c r="AJ232" s="70"/>
      <c r="AK232" s="70"/>
      <c r="AL232" s="70"/>
      <c r="AM232" s="70"/>
      <c r="AN232" s="70"/>
    </row>
    <row r="233" spans="2:40">
      <c r="B233" s="80"/>
      <c r="C233" s="80"/>
      <c r="D233" s="80"/>
      <c r="E233" s="80"/>
      <c r="F233" s="80"/>
      <c r="G233" s="80"/>
      <c r="H233" s="80"/>
      <c r="I233" s="80"/>
      <c r="J233" s="80"/>
      <c r="K233" s="80"/>
      <c r="L233" s="80"/>
      <c r="M233" s="80"/>
      <c r="N233" s="80"/>
      <c r="O233" s="80"/>
      <c r="P233" s="80"/>
      <c r="Q233" s="80"/>
      <c r="R233" s="80"/>
      <c r="AC233" s="74"/>
      <c r="AD233" s="74"/>
      <c r="AE233" s="74"/>
      <c r="AF233" s="75"/>
      <c r="AG233" s="75"/>
      <c r="AH233" s="75"/>
      <c r="AI233" s="70"/>
      <c r="AJ233" s="70"/>
      <c r="AK233" s="70"/>
      <c r="AL233" s="70"/>
      <c r="AM233" s="70"/>
      <c r="AN233" s="70"/>
    </row>
    <row r="234" spans="2:40">
      <c r="B234" s="80"/>
      <c r="C234" s="80"/>
      <c r="D234" s="80"/>
      <c r="E234" s="80"/>
      <c r="F234" s="80"/>
      <c r="G234" s="80"/>
      <c r="H234" s="80"/>
      <c r="I234" s="80"/>
      <c r="J234" s="80"/>
      <c r="K234" s="80"/>
      <c r="L234" s="80"/>
      <c r="M234" s="80"/>
      <c r="N234" s="80"/>
      <c r="O234" s="80"/>
      <c r="P234" s="80"/>
      <c r="Q234" s="80"/>
      <c r="R234" s="80"/>
      <c r="AC234" s="74"/>
      <c r="AD234" s="74"/>
      <c r="AE234" s="74"/>
      <c r="AF234" s="75"/>
      <c r="AG234" s="75"/>
      <c r="AH234" s="75"/>
      <c r="AI234" s="70"/>
      <c r="AJ234" s="70"/>
      <c r="AK234" s="70"/>
      <c r="AL234" s="70"/>
      <c r="AM234" s="70"/>
      <c r="AN234" s="70"/>
    </row>
    <row r="235" spans="2:40">
      <c r="B235" s="80"/>
      <c r="C235" s="80"/>
      <c r="D235" s="80"/>
      <c r="E235" s="80"/>
      <c r="F235" s="80"/>
      <c r="G235" s="80"/>
      <c r="H235" s="80"/>
      <c r="I235" s="80"/>
      <c r="J235" s="80"/>
      <c r="K235" s="80"/>
      <c r="L235" s="80"/>
      <c r="M235" s="80"/>
      <c r="N235" s="80"/>
      <c r="O235" s="80"/>
      <c r="P235" s="80"/>
      <c r="Q235" s="80"/>
      <c r="R235" s="80"/>
      <c r="AC235" s="74"/>
      <c r="AD235" s="74"/>
      <c r="AE235" s="74"/>
      <c r="AF235" s="75"/>
      <c r="AG235" s="75"/>
      <c r="AH235" s="75"/>
      <c r="AI235" s="70"/>
      <c r="AJ235" s="70"/>
      <c r="AK235" s="70"/>
      <c r="AL235" s="70"/>
      <c r="AM235" s="70"/>
      <c r="AN235" s="70"/>
    </row>
    <row r="236" spans="2:40">
      <c r="B236" s="80"/>
      <c r="C236" s="80"/>
      <c r="D236" s="80"/>
      <c r="E236" s="80"/>
      <c r="F236" s="80"/>
      <c r="G236" s="80"/>
      <c r="H236" s="80"/>
      <c r="I236" s="80"/>
      <c r="J236" s="80"/>
      <c r="K236" s="80"/>
      <c r="L236" s="80"/>
      <c r="M236" s="80"/>
      <c r="N236" s="80"/>
      <c r="O236" s="80"/>
      <c r="P236" s="80"/>
      <c r="Q236" s="80"/>
      <c r="R236" s="80"/>
      <c r="AC236" s="74"/>
      <c r="AD236" s="74"/>
      <c r="AE236" s="74"/>
      <c r="AF236" s="75"/>
      <c r="AG236" s="75"/>
      <c r="AH236" s="75"/>
      <c r="AI236" s="70"/>
      <c r="AJ236" s="70"/>
      <c r="AK236" s="70"/>
      <c r="AL236" s="70"/>
      <c r="AM236" s="70"/>
      <c r="AN236" s="70"/>
    </row>
    <row r="237" spans="2:40">
      <c r="B237" s="80"/>
      <c r="C237" s="80"/>
      <c r="D237" s="80"/>
      <c r="E237" s="80"/>
      <c r="F237" s="80"/>
      <c r="G237" s="80"/>
      <c r="H237" s="80"/>
      <c r="I237" s="80"/>
      <c r="J237" s="80"/>
      <c r="K237" s="80"/>
      <c r="L237" s="80"/>
      <c r="M237" s="80"/>
      <c r="N237" s="80"/>
      <c r="O237" s="80"/>
      <c r="P237" s="80"/>
      <c r="Q237" s="80"/>
      <c r="R237" s="80"/>
      <c r="AC237" s="74"/>
      <c r="AD237" s="74"/>
      <c r="AE237" s="74"/>
      <c r="AF237" s="75"/>
      <c r="AG237" s="75"/>
      <c r="AH237" s="75"/>
      <c r="AI237" s="70"/>
      <c r="AJ237" s="70"/>
      <c r="AK237" s="70"/>
      <c r="AL237" s="70"/>
      <c r="AM237" s="70"/>
      <c r="AN237" s="70"/>
    </row>
    <row r="238" spans="2:40">
      <c r="B238" s="80"/>
      <c r="C238" s="80"/>
      <c r="D238" s="80"/>
      <c r="E238" s="80"/>
      <c r="F238" s="80"/>
      <c r="G238" s="80"/>
      <c r="H238" s="80"/>
      <c r="I238" s="80"/>
      <c r="J238" s="80"/>
      <c r="K238" s="80"/>
      <c r="L238" s="80"/>
      <c r="M238" s="80"/>
      <c r="N238" s="80"/>
      <c r="O238" s="80"/>
      <c r="P238" s="80"/>
      <c r="Q238" s="80"/>
      <c r="R238" s="80"/>
      <c r="AC238" s="74"/>
      <c r="AD238" s="74"/>
      <c r="AE238" s="74"/>
      <c r="AF238" s="75"/>
      <c r="AG238" s="75"/>
      <c r="AH238" s="75"/>
      <c r="AI238" s="70"/>
      <c r="AJ238" s="70"/>
      <c r="AK238" s="70"/>
      <c r="AL238" s="70"/>
      <c r="AM238" s="70"/>
      <c r="AN238" s="70"/>
    </row>
    <row r="239" spans="2:40">
      <c r="B239" s="80"/>
      <c r="C239" s="80"/>
      <c r="D239" s="80"/>
      <c r="E239" s="80"/>
      <c r="F239" s="80"/>
      <c r="G239" s="80"/>
      <c r="H239" s="80"/>
      <c r="I239" s="80"/>
      <c r="J239" s="80"/>
      <c r="K239" s="80"/>
      <c r="L239" s="80"/>
      <c r="M239" s="80"/>
      <c r="N239" s="80"/>
      <c r="O239" s="80"/>
      <c r="P239" s="80"/>
      <c r="Q239" s="80"/>
      <c r="R239" s="80"/>
      <c r="AC239" s="74"/>
      <c r="AD239" s="74"/>
      <c r="AE239" s="74"/>
      <c r="AF239" s="75"/>
      <c r="AG239" s="75"/>
      <c r="AH239" s="75"/>
      <c r="AI239" s="70"/>
      <c r="AJ239" s="70"/>
      <c r="AK239" s="70"/>
      <c r="AL239" s="70"/>
      <c r="AM239" s="70"/>
      <c r="AN239" s="70"/>
    </row>
    <row r="240" spans="2:40">
      <c r="B240" s="80"/>
      <c r="C240" s="80"/>
      <c r="D240" s="80"/>
      <c r="E240" s="80"/>
      <c r="F240" s="80"/>
      <c r="G240" s="80"/>
      <c r="H240" s="80"/>
      <c r="I240" s="80"/>
      <c r="J240" s="80"/>
      <c r="K240" s="80"/>
      <c r="L240" s="80"/>
      <c r="M240" s="80"/>
      <c r="N240" s="80"/>
      <c r="O240" s="80"/>
      <c r="P240" s="80"/>
      <c r="Q240" s="80"/>
      <c r="R240" s="80"/>
      <c r="AC240" s="74"/>
      <c r="AD240" s="74"/>
      <c r="AE240" s="74"/>
      <c r="AF240" s="75"/>
      <c r="AG240" s="75"/>
      <c r="AH240" s="75"/>
      <c r="AI240" s="70"/>
      <c r="AJ240" s="70"/>
      <c r="AK240" s="70"/>
      <c r="AL240" s="70"/>
      <c r="AM240" s="70"/>
      <c r="AN240" s="70"/>
    </row>
    <row r="241" spans="2:40">
      <c r="B241" s="80"/>
      <c r="C241" s="80"/>
      <c r="D241" s="80"/>
      <c r="E241" s="80"/>
      <c r="F241" s="80"/>
      <c r="G241" s="80"/>
      <c r="H241" s="80"/>
      <c r="I241" s="80"/>
      <c r="J241" s="80"/>
      <c r="K241" s="80"/>
      <c r="L241" s="80"/>
      <c r="M241" s="80"/>
      <c r="N241" s="80"/>
      <c r="O241" s="80"/>
      <c r="P241" s="80"/>
      <c r="Q241" s="80"/>
      <c r="R241" s="80"/>
      <c r="AC241" s="74"/>
      <c r="AD241" s="74"/>
      <c r="AE241" s="74"/>
      <c r="AF241" s="75"/>
      <c r="AG241" s="75"/>
      <c r="AH241" s="75"/>
      <c r="AI241" s="70"/>
      <c r="AJ241" s="70"/>
      <c r="AK241" s="70"/>
      <c r="AL241" s="70"/>
      <c r="AM241" s="70"/>
      <c r="AN241" s="70"/>
    </row>
    <row r="242" spans="2:40">
      <c r="B242" s="80"/>
      <c r="C242" s="80"/>
      <c r="D242" s="80"/>
      <c r="E242" s="80"/>
      <c r="F242" s="80"/>
      <c r="G242" s="80"/>
      <c r="H242" s="80"/>
      <c r="I242" s="80"/>
      <c r="J242" s="80"/>
      <c r="K242" s="80"/>
      <c r="L242" s="80"/>
      <c r="M242" s="80"/>
      <c r="N242" s="80"/>
      <c r="O242" s="80"/>
      <c r="P242" s="80"/>
      <c r="Q242" s="80"/>
      <c r="R242" s="80"/>
      <c r="AC242" s="74"/>
      <c r="AD242" s="74"/>
      <c r="AE242" s="74"/>
      <c r="AF242" s="75"/>
      <c r="AG242" s="75"/>
      <c r="AH242" s="75"/>
      <c r="AI242" s="70"/>
      <c r="AJ242" s="70"/>
      <c r="AK242" s="70"/>
      <c r="AL242" s="70"/>
      <c r="AM242" s="70"/>
      <c r="AN242" s="70"/>
    </row>
    <row r="243" spans="2:40">
      <c r="B243" s="80"/>
      <c r="C243" s="80"/>
      <c r="D243" s="80"/>
      <c r="E243" s="80"/>
      <c r="F243" s="80"/>
      <c r="G243" s="80"/>
      <c r="H243" s="80"/>
      <c r="I243" s="80"/>
      <c r="J243" s="80"/>
      <c r="K243" s="80"/>
      <c r="L243" s="80"/>
      <c r="M243" s="80"/>
      <c r="N243" s="80"/>
      <c r="O243" s="80"/>
      <c r="P243" s="80"/>
      <c r="Q243" s="80"/>
      <c r="R243" s="80"/>
      <c r="AC243" s="74"/>
      <c r="AD243" s="74"/>
      <c r="AE243" s="74"/>
      <c r="AF243" s="75"/>
      <c r="AG243" s="75"/>
      <c r="AH243" s="75"/>
      <c r="AI243" s="70"/>
      <c r="AJ243" s="70"/>
      <c r="AK243" s="70"/>
      <c r="AL243" s="70"/>
      <c r="AM243" s="70"/>
      <c r="AN243" s="70"/>
    </row>
    <row r="244" spans="2:40">
      <c r="B244" s="80"/>
      <c r="C244" s="80"/>
      <c r="D244" s="80"/>
      <c r="E244" s="80"/>
      <c r="F244" s="80"/>
      <c r="G244" s="80"/>
      <c r="H244" s="80"/>
      <c r="I244" s="80"/>
      <c r="J244" s="80"/>
      <c r="K244" s="80"/>
      <c r="L244" s="80"/>
      <c r="M244" s="80"/>
      <c r="N244" s="80"/>
      <c r="O244" s="80"/>
      <c r="P244" s="80"/>
      <c r="Q244" s="80"/>
      <c r="R244" s="80"/>
      <c r="AC244" s="74"/>
      <c r="AD244" s="74"/>
      <c r="AE244" s="74"/>
      <c r="AF244" s="75"/>
      <c r="AG244" s="75"/>
      <c r="AH244" s="75"/>
      <c r="AI244" s="70"/>
      <c r="AJ244" s="70"/>
      <c r="AK244" s="70"/>
      <c r="AL244" s="70"/>
      <c r="AM244" s="70"/>
      <c r="AN244" s="70"/>
    </row>
    <row r="245" spans="2:40">
      <c r="B245" s="80"/>
      <c r="C245" s="80"/>
      <c r="D245" s="80"/>
      <c r="E245" s="80"/>
      <c r="F245" s="80"/>
      <c r="G245" s="80"/>
      <c r="H245" s="80"/>
      <c r="I245" s="80"/>
      <c r="J245" s="80"/>
      <c r="K245" s="80"/>
      <c r="L245" s="80"/>
      <c r="M245" s="80"/>
      <c r="N245" s="80"/>
      <c r="O245" s="80"/>
      <c r="P245" s="80"/>
      <c r="Q245" s="80"/>
      <c r="R245" s="80"/>
      <c r="AC245" s="74"/>
      <c r="AD245" s="74"/>
      <c r="AE245" s="74"/>
      <c r="AF245" s="75"/>
      <c r="AG245" s="75"/>
      <c r="AH245" s="75"/>
      <c r="AI245" s="70"/>
      <c r="AJ245" s="70"/>
      <c r="AK245" s="70"/>
      <c r="AL245" s="70"/>
      <c r="AM245" s="70"/>
      <c r="AN245" s="70"/>
    </row>
    <row r="246" spans="2:40">
      <c r="B246" s="80"/>
      <c r="C246" s="80"/>
      <c r="D246" s="80"/>
      <c r="E246" s="80"/>
      <c r="F246" s="80"/>
      <c r="G246" s="80"/>
      <c r="H246" s="80"/>
      <c r="I246" s="80"/>
      <c r="J246" s="80"/>
      <c r="K246" s="80"/>
      <c r="L246" s="80"/>
      <c r="M246" s="80"/>
      <c r="N246" s="80"/>
      <c r="O246" s="80"/>
      <c r="P246" s="80"/>
      <c r="Q246" s="80"/>
      <c r="R246" s="80"/>
      <c r="AC246" s="74"/>
      <c r="AD246" s="74"/>
      <c r="AE246" s="74"/>
      <c r="AF246" s="75"/>
      <c r="AG246" s="75"/>
      <c r="AH246" s="75"/>
      <c r="AI246" s="70"/>
      <c r="AJ246" s="70"/>
      <c r="AK246" s="70"/>
      <c r="AL246" s="70"/>
      <c r="AM246" s="70"/>
      <c r="AN246" s="70"/>
    </row>
    <row r="247" spans="2:40">
      <c r="B247" s="80"/>
      <c r="C247" s="80"/>
      <c r="D247" s="80"/>
      <c r="E247" s="80"/>
      <c r="F247" s="80"/>
      <c r="G247" s="80"/>
      <c r="H247" s="80"/>
      <c r="I247" s="80"/>
      <c r="J247" s="80"/>
      <c r="K247" s="80"/>
      <c r="L247" s="80"/>
      <c r="M247" s="80"/>
      <c r="N247" s="80"/>
      <c r="O247" s="80"/>
      <c r="P247" s="80"/>
      <c r="Q247" s="80"/>
      <c r="R247" s="80"/>
      <c r="AC247" s="74"/>
      <c r="AD247" s="74"/>
      <c r="AE247" s="74"/>
      <c r="AF247" s="75"/>
      <c r="AG247" s="75"/>
      <c r="AH247" s="75"/>
      <c r="AI247" s="70"/>
      <c r="AJ247" s="70"/>
      <c r="AK247" s="70"/>
      <c r="AL247" s="70"/>
      <c r="AM247" s="70"/>
      <c r="AN247" s="70"/>
    </row>
    <row r="248" spans="2:40">
      <c r="B248" s="80"/>
      <c r="C248" s="80"/>
      <c r="D248" s="80"/>
      <c r="E248" s="80"/>
      <c r="F248" s="80"/>
      <c r="G248" s="80"/>
      <c r="H248" s="80"/>
      <c r="I248" s="80"/>
      <c r="J248" s="80"/>
      <c r="K248" s="80"/>
      <c r="L248" s="80"/>
      <c r="M248" s="80"/>
      <c r="N248" s="80"/>
      <c r="O248" s="80"/>
      <c r="P248" s="80"/>
      <c r="Q248" s="80"/>
      <c r="R248" s="80"/>
      <c r="AC248" s="74"/>
      <c r="AD248" s="74"/>
      <c r="AE248" s="74"/>
      <c r="AF248" s="75"/>
      <c r="AG248" s="75"/>
      <c r="AH248" s="75"/>
      <c r="AI248" s="70"/>
      <c r="AJ248" s="70"/>
      <c r="AK248" s="70"/>
      <c r="AL248" s="70"/>
      <c r="AM248" s="70"/>
      <c r="AN248" s="70"/>
    </row>
    <row r="249" spans="2:40">
      <c r="B249" s="80"/>
      <c r="C249" s="80"/>
      <c r="D249" s="80"/>
      <c r="E249" s="80"/>
      <c r="F249" s="80"/>
      <c r="G249" s="80"/>
      <c r="H249" s="80"/>
      <c r="I249" s="80"/>
      <c r="J249" s="80"/>
      <c r="K249" s="80"/>
      <c r="L249" s="80"/>
      <c r="M249" s="80"/>
      <c r="N249" s="80"/>
      <c r="O249" s="80"/>
      <c r="P249" s="80"/>
      <c r="Q249" s="80"/>
      <c r="R249" s="80"/>
      <c r="AC249" s="74"/>
      <c r="AD249" s="74"/>
      <c r="AE249" s="74"/>
      <c r="AF249" s="75"/>
      <c r="AG249" s="75"/>
      <c r="AH249" s="75"/>
      <c r="AI249" s="70"/>
      <c r="AJ249" s="70"/>
      <c r="AK249" s="70"/>
      <c r="AL249" s="70"/>
      <c r="AM249" s="70"/>
      <c r="AN249" s="70"/>
    </row>
    <row r="250" spans="2:40">
      <c r="B250" s="80"/>
      <c r="C250" s="80"/>
      <c r="D250" s="80"/>
      <c r="E250" s="80"/>
      <c r="F250" s="80"/>
      <c r="G250" s="80"/>
      <c r="H250" s="80"/>
      <c r="I250" s="80"/>
      <c r="J250" s="80"/>
      <c r="K250" s="80"/>
      <c r="L250" s="80"/>
      <c r="M250" s="80"/>
      <c r="N250" s="80"/>
      <c r="O250" s="80"/>
      <c r="P250" s="80"/>
      <c r="Q250" s="80"/>
      <c r="R250" s="80"/>
      <c r="AC250" s="74"/>
      <c r="AD250" s="74"/>
      <c r="AE250" s="74"/>
      <c r="AF250" s="75"/>
      <c r="AG250" s="75"/>
      <c r="AH250" s="75"/>
      <c r="AI250" s="70"/>
      <c r="AJ250" s="70"/>
      <c r="AK250" s="70"/>
      <c r="AL250" s="70"/>
      <c r="AM250" s="70"/>
      <c r="AN250" s="70"/>
    </row>
    <row r="251" spans="2:40">
      <c r="B251" s="80"/>
      <c r="C251" s="80"/>
      <c r="D251" s="80"/>
      <c r="E251" s="80"/>
      <c r="F251" s="80"/>
      <c r="G251" s="80"/>
      <c r="H251" s="80"/>
      <c r="I251" s="80"/>
      <c r="J251" s="80"/>
      <c r="K251" s="80"/>
      <c r="L251" s="80"/>
      <c r="M251" s="80"/>
      <c r="N251" s="80"/>
      <c r="O251" s="80"/>
      <c r="P251" s="80"/>
      <c r="Q251" s="80"/>
      <c r="R251" s="80"/>
      <c r="AC251" s="74"/>
      <c r="AD251" s="74"/>
      <c r="AE251" s="74"/>
      <c r="AF251" s="75"/>
      <c r="AG251" s="75"/>
      <c r="AH251" s="75"/>
      <c r="AI251" s="70"/>
      <c r="AJ251" s="70"/>
      <c r="AK251" s="70"/>
      <c r="AL251" s="70"/>
      <c r="AM251" s="70"/>
      <c r="AN251" s="70"/>
    </row>
    <row r="252" spans="2:40">
      <c r="B252" s="80"/>
      <c r="C252" s="80"/>
      <c r="D252" s="80"/>
      <c r="E252" s="80"/>
      <c r="F252" s="80"/>
      <c r="G252" s="80"/>
      <c r="H252" s="80"/>
      <c r="I252" s="80"/>
      <c r="J252" s="80"/>
      <c r="K252" s="80"/>
      <c r="L252" s="80"/>
      <c r="M252" s="80"/>
      <c r="N252" s="80"/>
      <c r="O252" s="80"/>
      <c r="P252" s="80"/>
      <c r="Q252" s="80"/>
      <c r="R252" s="80"/>
      <c r="AC252" s="74"/>
      <c r="AD252" s="74"/>
      <c r="AE252" s="74"/>
      <c r="AF252" s="75"/>
      <c r="AG252" s="75"/>
      <c r="AH252" s="75"/>
      <c r="AI252" s="70"/>
      <c r="AJ252" s="70"/>
      <c r="AK252" s="70"/>
      <c r="AL252" s="70"/>
      <c r="AM252" s="70"/>
      <c r="AN252" s="70"/>
    </row>
    <row r="253" spans="2:40">
      <c r="B253" s="80"/>
      <c r="C253" s="80"/>
      <c r="D253" s="80"/>
      <c r="E253" s="80"/>
      <c r="F253" s="80"/>
      <c r="G253" s="80"/>
      <c r="H253" s="80"/>
      <c r="I253" s="80"/>
      <c r="J253" s="80"/>
      <c r="K253" s="80"/>
      <c r="L253" s="80"/>
      <c r="M253" s="80"/>
      <c r="N253" s="80"/>
      <c r="O253" s="80"/>
      <c r="P253" s="80"/>
      <c r="Q253" s="80"/>
      <c r="R253" s="80"/>
      <c r="AC253" s="74"/>
      <c r="AD253" s="74"/>
      <c r="AE253" s="74"/>
      <c r="AF253" s="75"/>
      <c r="AG253" s="75"/>
      <c r="AH253" s="75"/>
      <c r="AI253" s="70"/>
      <c r="AJ253" s="70"/>
      <c r="AK253" s="70"/>
      <c r="AL253" s="70"/>
      <c r="AM253" s="70"/>
      <c r="AN253" s="70"/>
    </row>
    <row r="254" spans="2:40">
      <c r="B254" s="80"/>
      <c r="C254" s="80"/>
      <c r="D254" s="80"/>
      <c r="E254" s="80"/>
      <c r="F254" s="80"/>
      <c r="G254" s="80"/>
      <c r="H254" s="80"/>
      <c r="I254" s="80"/>
      <c r="J254" s="80"/>
      <c r="K254" s="80"/>
      <c r="L254" s="80"/>
      <c r="M254" s="80"/>
      <c r="N254" s="80"/>
      <c r="O254" s="80"/>
      <c r="P254" s="80"/>
      <c r="Q254" s="80"/>
      <c r="R254" s="80"/>
      <c r="AC254" s="74"/>
      <c r="AD254" s="74"/>
      <c r="AE254" s="74"/>
      <c r="AF254" s="75"/>
      <c r="AG254" s="75"/>
      <c r="AH254" s="75"/>
      <c r="AI254" s="70"/>
      <c r="AJ254" s="70"/>
      <c r="AK254" s="70"/>
      <c r="AL254" s="70"/>
      <c r="AM254" s="70"/>
      <c r="AN254" s="70"/>
    </row>
    <row r="255" spans="2:40">
      <c r="B255" s="80"/>
      <c r="C255" s="80"/>
      <c r="D255" s="80"/>
      <c r="E255" s="80"/>
      <c r="F255" s="80"/>
      <c r="G255" s="80"/>
      <c r="H255" s="80"/>
      <c r="I255" s="80"/>
      <c r="J255" s="80"/>
      <c r="K255" s="80"/>
      <c r="L255" s="80"/>
      <c r="M255" s="80"/>
      <c r="N255" s="80"/>
      <c r="O255" s="80"/>
      <c r="P255" s="80"/>
      <c r="Q255" s="80"/>
      <c r="R255" s="80"/>
      <c r="AC255" s="74"/>
      <c r="AD255" s="74"/>
      <c r="AE255" s="74"/>
      <c r="AF255" s="75"/>
      <c r="AG255" s="75"/>
      <c r="AH255" s="75"/>
      <c r="AI255" s="70"/>
      <c r="AJ255" s="70"/>
      <c r="AK255" s="70"/>
      <c r="AL255" s="70"/>
      <c r="AM255" s="70"/>
      <c r="AN255" s="70"/>
    </row>
    <row r="256" spans="2:40">
      <c r="B256" s="80"/>
      <c r="C256" s="80"/>
      <c r="D256" s="80"/>
      <c r="E256" s="80"/>
      <c r="F256" s="80"/>
      <c r="G256" s="80"/>
      <c r="H256" s="80"/>
      <c r="I256" s="80"/>
      <c r="J256" s="80"/>
      <c r="K256" s="80"/>
      <c r="L256" s="80"/>
      <c r="M256" s="80"/>
      <c r="N256" s="80"/>
      <c r="O256" s="80"/>
      <c r="P256" s="80"/>
      <c r="Q256" s="80"/>
      <c r="R256" s="80"/>
      <c r="AC256" s="74"/>
      <c r="AD256" s="74"/>
      <c r="AE256" s="74"/>
      <c r="AF256" s="75"/>
      <c r="AG256" s="75"/>
      <c r="AH256" s="75"/>
      <c r="AI256" s="70"/>
      <c r="AJ256" s="70"/>
      <c r="AK256" s="70"/>
      <c r="AL256" s="70"/>
      <c r="AM256" s="70"/>
      <c r="AN256" s="70"/>
    </row>
    <row r="257" spans="2:40">
      <c r="B257" s="80"/>
      <c r="C257" s="80"/>
      <c r="D257" s="80"/>
      <c r="E257" s="80"/>
      <c r="F257" s="80"/>
      <c r="G257" s="80"/>
      <c r="H257" s="80"/>
      <c r="I257" s="80"/>
      <c r="J257" s="80"/>
      <c r="K257" s="80"/>
      <c r="L257" s="80"/>
      <c r="M257" s="80"/>
      <c r="N257" s="80"/>
      <c r="O257" s="80"/>
      <c r="P257" s="80"/>
      <c r="Q257" s="80"/>
      <c r="R257" s="80"/>
      <c r="AC257" s="74"/>
      <c r="AD257" s="74"/>
      <c r="AE257" s="74"/>
      <c r="AF257" s="75"/>
      <c r="AG257" s="75"/>
      <c r="AH257" s="75"/>
      <c r="AI257" s="70"/>
      <c r="AJ257" s="70"/>
      <c r="AK257" s="70"/>
      <c r="AL257" s="70"/>
      <c r="AM257" s="70"/>
      <c r="AN257" s="70"/>
    </row>
    <row r="258" spans="2:40">
      <c r="B258" s="80"/>
      <c r="C258" s="80"/>
      <c r="D258" s="80"/>
      <c r="E258" s="80"/>
      <c r="F258" s="80"/>
      <c r="G258" s="80"/>
      <c r="H258" s="80"/>
      <c r="I258" s="80"/>
      <c r="J258" s="80"/>
      <c r="K258" s="80"/>
      <c r="L258" s="80"/>
      <c r="M258" s="80"/>
      <c r="N258" s="80"/>
      <c r="O258" s="80"/>
      <c r="P258" s="80"/>
      <c r="Q258" s="80"/>
      <c r="R258" s="80"/>
      <c r="AC258" s="74"/>
      <c r="AD258" s="74"/>
      <c r="AE258" s="74"/>
      <c r="AF258" s="75"/>
      <c r="AG258" s="75"/>
      <c r="AH258" s="75"/>
      <c r="AI258" s="70"/>
      <c r="AJ258" s="70"/>
      <c r="AK258" s="70"/>
      <c r="AL258" s="70"/>
      <c r="AM258" s="70"/>
      <c r="AN258" s="70"/>
    </row>
    <row r="259" spans="2:40">
      <c r="B259" s="80"/>
      <c r="C259" s="80"/>
      <c r="D259" s="80"/>
      <c r="E259" s="80"/>
      <c r="F259" s="80"/>
      <c r="G259" s="80"/>
      <c r="H259" s="80"/>
      <c r="I259" s="80"/>
      <c r="J259" s="80"/>
      <c r="K259" s="80"/>
      <c r="L259" s="80"/>
      <c r="M259" s="80"/>
      <c r="N259" s="80"/>
      <c r="O259" s="80"/>
      <c r="P259" s="80"/>
      <c r="Q259" s="80"/>
      <c r="R259" s="80"/>
      <c r="AC259" s="74"/>
      <c r="AD259" s="74"/>
      <c r="AE259" s="74"/>
      <c r="AF259" s="75"/>
      <c r="AG259" s="75"/>
      <c r="AH259" s="75"/>
      <c r="AI259" s="70"/>
      <c r="AJ259" s="70"/>
      <c r="AK259" s="70"/>
      <c r="AL259" s="70"/>
      <c r="AM259" s="70"/>
      <c r="AN259" s="70"/>
    </row>
    <row r="260" spans="2:40">
      <c r="B260" s="80"/>
      <c r="C260" s="80"/>
      <c r="D260" s="80"/>
      <c r="E260" s="80"/>
      <c r="F260" s="80"/>
      <c r="G260" s="80"/>
      <c r="H260" s="80"/>
      <c r="I260" s="80"/>
      <c r="J260" s="80"/>
      <c r="K260" s="80"/>
      <c r="L260" s="80"/>
      <c r="M260" s="80"/>
      <c r="N260" s="80"/>
      <c r="O260" s="80"/>
      <c r="P260" s="80"/>
      <c r="Q260" s="80"/>
      <c r="R260" s="80"/>
      <c r="AC260" s="74"/>
      <c r="AD260" s="74"/>
      <c r="AE260" s="74"/>
      <c r="AF260" s="75"/>
      <c r="AG260" s="75"/>
      <c r="AH260" s="75"/>
      <c r="AI260" s="70"/>
      <c r="AJ260" s="70"/>
      <c r="AK260" s="70"/>
      <c r="AL260" s="70"/>
      <c r="AM260" s="70"/>
      <c r="AN260" s="70"/>
    </row>
    <row r="261" spans="2:40">
      <c r="B261" s="80"/>
      <c r="C261" s="80"/>
      <c r="D261" s="80"/>
      <c r="E261" s="80"/>
      <c r="F261" s="80"/>
      <c r="G261" s="80"/>
      <c r="H261" s="80"/>
      <c r="I261" s="80"/>
      <c r="J261" s="80"/>
      <c r="K261" s="80"/>
      <c r="L261" s="80"/>
      <c r="M261" s="80"/>
      <c r="N261" s="80"/>
      <c r="O261" s="80"/>
      <c r="P261" s="80"/>
      <c r="Q261" s="80"/>
      <c r="R261" s="80"/>
      <c r="AC261" s="74"/>
      <c r="AD261" s="74"/>
      <c r="AE261" s="74"/>
      <c r="AF261" s="75"/>
      <c r="AG261" s="75"/>
      <c r="AH261" s="75"/>
      <c r="AI261" s="70"/>
      <c r="AJ261" s="70"/>
      <c r="AK261" s="70"/>
      <c r="AL261" s="70"/>
      <c r="AM261" s="70"/>
      <c r="AN261" s="70"/>
    </row>
    <row r="262" spans="2:40">
      <c r="B262" s="80"/>
      <c r="C262" s="80"/>
      <c r="D262" s="80"/>
      <c r="E262" s="80"/>
      <c r="F262" s="80"/>
      <c r="G262" s="80"/>
      <c r="H262" s="80"/>
      <c r="I262" s="80"/>
      <c r="J262" s="80"/>
      <c r="K262" s="80"/>
      <c r="L262" s="80"/>
      <c r="M262" s="80"/>
      <c r="N262" s="80"/>
      <c r="O262" s="80"/>
      <c r="P262" s="80"/>
      <c r="Q262" s="80"/>
      <c r="R262" s="80"/>
      <c r="AC262" s="74"/>
      <c r="AD262" s="74"/>
      <c r="AE262" s="74"/>
      <c r="AF262" s="75"/>
      <c r="AG262" s="75"/>
      <c r="AH262" s="75"/>
      <c r="AI262" s="70"/>
      <c r="AJ262" s="70"/>
      <c r="AK262" s="70"/>
      <c r="AL262" s="70"/>
      <c r="AM262" s="70"/>
      <c r="AN262" s="70"/>
    </row>
    <row r="263" spans="2:40">
      <c r="B263" s="80"/>
      <c r="C263" s="80"/>
      <c r="D263" s="80"/>
      <c r="E263" s="80"/>
      <c r="F263" s="80"/>
      <c r="G263" s="80"/>
      <c r="H263" s="80"/>
      <c r="I263" s="80"/>
      <c r="J263" s="80"/>
      <c r="K263" s="80"/>
      <c r="L263" s="80"/>
      <c r="M263" s="80"/>
      <c r="N263" s="80"/>
      <c r="O263" s="80"/>
      <c r="P263" s="80"/>
      <c r="Q263" s="80"/>
      <c r="R263" s="80"/>
      <c r="AC263" s="74"/>
      <c r="AD263" s="74"/>
      <c r="AE263" s="74"/>
      <c r="AF263" s="75"/>
      <c r="AG263" s="75"/>
      <c r="AH263" s="75"/>
      <c r="AI263" s="70"/>
      <c r="AJ263" s="70"/>
      <c r="AK263" s="70"/>
      <c r="AL263" s="70"/>
      <c r="AM263" s="70"/>
      <c r="AN263" s="70"/>
    </row>
    <row r="264" spans="2:40">
      <c r="B264" s="80"/>
      <c r="C264" s="80"/>
      <c r="D264" s="80"/>
      <c r="E264" s="80"/>
      <c r="F264" s="80"/>
      <c r="G264" s="80"/>
      <c r="H264" s="80"/>
      <c r="I264" s="80"/>
      <c r="J264" s="80"/>
      <c r="K264" s="80"/>
      <c r="L264" s="80"/>
      <c r="M264" s="80"/>
      <c r="N264" s="80"/>
      <c r="O264" s="80"/>
      <c r="P264" s="80"/>
      <c r="Q264" s="80"/>
      <c r="R264" s="80"/>
      <c r="AC264" s="74"/>
      <c r="AD264" s="74"/>
      <c r="AE264" s="74"/>
      <c r="AF264" s="75"/>
      <c r="AG264" s="75"/>
      <c r="AH264" s="75"/>
      <c r="AI264" s="70"/>
      <c r="AJ264" s="70"/>
      <c r="AK264" s="70"/>
      <c r="AL264" s="70"/>
      <c r="AM264" s="70"/>
      <c r="AN264" s="70"/>
    </row>
    <row r="265" spans="2:40">
      <c r="B265" s="80"/>
      <c r="C265" s="80"/>
      <c r="D265" s="80"/>
      <c r="E265" s="80"/>
      <c r="F265" s="80"/>
      <c r="G265" s="80"/>
      <c r="H265" s="80"/>
      <c r="I265" s="80"/>
      <c r="J265" s="80"/>
      <c r="K265" s="80"/>
      <c r="L265" s="80"/>
      <c r="M265" s="80"/>
      <c r="N265" s="80"/>
      <c r="O265" s="80"/>
      <c r="P265" s="80"/>
      <c r="Q265" s="80"/>
      <c r="R265" s="80"/>
      <c r="AC265" s="74"/>
      <c r="AD265" s="74"/>
      <c r="AE265" s="74"/>
      <c r="AF265" s="75"/>
      <c r="AG265" s="75"/>
      <c r="AH265" s="75"/>
      <c r="AI265" s="70"/>
      <c r="AJ265" s="70"/>
      <c r="AK265" s="70"/>
      <c r="AL265" s="70"/>
      <c r="AM265" s="70"/>
      <c r="AN265" s="70"/>
    </row>
    <row r="266" spans="2:40">
      <c r="B266" s="80"/>
      <c r="C266" s="80"/>
      <c r="D266" s="80"/>
      <c r="E266" s="80"/>
      <c r="F266" s="80"/>
      <c r="G266" s="80"/>
      <c r="H266" s="80"/>
      <c r="I266" s="80"/>
      <c r="J266" s="80"/>
      <c r="K266" s="80"/>
      <c r="L266" s="80"/>
      <c r="M266" s="80"/>
      <c r="N266" s="80"/>
      <c r="O266" s="80"/>
      <c r="P266" s="80"/>
      <c r="Q266" s="80"/>
      <c r="R266" s="80"/>
      <c r="AC266" s="74"/>
      <c r="AD266" s="74"/>
      <c r="AE266" s="74"/>
      <c r="AF266" s="75"/>
      <c r="AG266" s="75"/>
      <c r="AH266" s="75"/>
      <c r="AI266" s="70"/>
      <c r="AJ266" s="70"/>
      <c r="AK266" s="70"/>
      <c r="AL266" s="70"/>
      <c r="AM266" s="70"/>
      <c r="AN266" s="70"/>
    </row>
    <row r="267" spans="2:40">
      <c r="B267" s="80"/>
      <c r="C267" s="80"/>
      <c r="D267" s="80"/>
      <c r="E267" s="80"/>
      <c r="F267" s="80"/>
      <c r="G267" s="80"/>
      <c r="H267" s="80"/>
      <c r="I267" s="80"/>
      <c r="J267" s="80"/>
      <c r="K267" s="80"/>
      <c r="L267" s="80"/>
      <c r="M267" s="80"/>
      <c r="N267" s="80"/>
      <c r="O267" s="80"/>
      <c r="P267" s="80"/>
      <c r="Q267" s="80"/>
      <c r="R267" s="80"/>
      <c r="AC267" s="74"/>
      <c r="AD267" s="74"/>
      <c r="AE267" s="74"/>
      <c r="AF267" s="75"/>
      <c r="AG267" s="75"/>
      <c r="AH267" s="75"/>
      <c r="AI267" s="70"/>
      <c r="AJ267" s="70"/>
      <c r="AK267" s="70"/>
      <c r="AL267" s="70"/>
      <c r="AM267" s="70"/>
      <c r="AN267" s="70"/>
    </row>
    <row r="268" spans="2:40">
      <c r="B268" s="80"/>
      <c r="C268" s="80"/>
      <c r="D268" s="80"/>
      <c r="E268" s="80"/>
      <c r="F268" s="80"/>
      <c r="G268" s="80"/>
      <c r="H268" s="80"/>
      <c r="I268" s="80"/>
      <c r="J268" s="80"/>
      <c r="K268" s="80"/>
      <c r="L268" s="80"/>
      <c r="M268" s="80"/>
      <c r="N268" s="80"/>
      <c r="O268" s="80"/>
      <c r="P268" s="80"/>
      <c r="Q268" s="80"/>
      <c r="R268" s="80"/>
      <c r="AC268" s="74"/>
      <c r="AD268" s="74"/>
      <c r="AE268" s="74"/>
      <c r="AF268" s="75"/>
      <c r="AG268" s="75"/>
      <c r="AH268" s="75"/>
      <c r="AI268" s="70"/>
      <c r="AJ268" s="70"/>
      <c r="AK268" s="70"/>
      <c r="AL268" s="70"/>
      <c r="AM268" s="70"/>
      <c r="AN268" s="70"/>
    </row>
    <row r="269" spans="2:40">
      <c r="B269" s="80"/>
      <c r="C269" s="80"/>
      <c r="D269" s="80"/>
      <c r="E269" s="80"/>
      <c r="F269" s="80"/>
      <c r="G269" s="80"/>
      <c r="H269" s="80"/>
      <c r="I269" s="80"/>
      <c r="J269" s="80"/>
      <c r="K269" s="80"/>
      <c r="L269" s="80"/>
      <c r="M269" s="80"/>
      <c r="N269" s="80"/>
      <c r="O269" s="80"/>
      <c r="P269" s="80"/>
      <c r="Q269" s="80"/>
      <c r="R269" s="80"/>
      <c r="AC269" s="74"/>
      <c r="AD269" s="74"/>
      <c r="AE269" s="74"/>
      <c r="AF269" s="75"/>
      <c r="AG269" s="75"/>
      <c r="AH269" s="75"/>
      <c r="AI269" s="70"/>
      <c r="AJ269" s="70"/>
      <c r="AK269" s="70"/>
      <c r="AL269" s="70"/>
      <c r="AM269" s="70"/>
      <c r="AN269" s="70"/>
    </row>
    <row r="270" spans="2:40">
      <c r="B270" s="80"/>
      <c r="C270" s="80"/>
      <c r="D270" s="80"/>
      <c r="E270" s="80"/>
      <c r="F270" s="80"/>
      <c r="G270" s="80"/>
      <c r="H270" s="80"/>
      <c r="I270" s="80"/>
      <c r="J270" s="80"/>
      <c r="K270" s="80"/>
      <c r="L270" s="80"/>
      <c r="M270" s="80"/>
      <c r="N270" s="80"/>
      <c r="O270" s="80"/>
      <c r="P270" s="80"/>
      <c r="Q270" s="80"/>
      <c r="R270" s="80"/>
      <c r="AC270" s="74"/>
      <c r="AD270" s="74"/>
      <c r="AE270" s="74"/>
      <c r="AF270" s="75"/>
      <c r="AG270" s="75"/>
      <c r="AH270" s="75"/>
      <c r="AI270" s="70"/>
      <c r="AJ270" s="70"/>
      <c r="AK270" s="70"/>
      <c r="AL270" s="70"/>
      <c r="AM270" s="70"/>
      <c r="AN270" s="70"/>
    </row>
    <row r="271" spans="2:40">
      <c r="B271" s="80"/>
      <c r="C271" s="80"/>
      <c r="D271" s="80"/>
      <c r="E271" s="80"/>
      <c r="F271" s="80"/>
      <c r="G271" s="80"/>
      <c r="H271" s="80"/>
      <c r="I271" s="80"/>
      <c r="J271" s="80"/>
      <c r="K271" s="80"/>
      <c r="L271" s="80"/>
      <c r="M271" s="80"/>
      <c r="N271" s="80"/>
      <c r="O271" s="80"/>
      <c r="P271" s="80"/>
      <c r="Q271" s="80"/>
      <c r="R271" s="80"/>
      <c r="AC271" s="74"/>
      <c r="AD271" s="74"/>
      <c r="AE271" s="74"/>
      <c r="AF271" s="75"/>
      <c r="AG271" s="75"/>
      <c r="AH271" s="75"/>
      <c r="AI271" s="70"/>
      <c r="AJ271" s="70"/>
      <c r="AK271" s="70"/>
      <c r="AL271" s="70"/>
      <c r="AM271" s="70"/>
      <c r="AN271" s="70"/>
    </row>
    <row r="272" spans="2:40">
      <c r="B272" s="80"/>
      <c r="C272" s="80"/>
      <c r="D272" s="80"/>
      <c r="E272" s="80"/>
      <c r="F272" s="80"/>
      <c r="G272" s="80"/>
      <c r="H272" s="80"/>
      <c r="I272" s="80"/>
      <c r="J272" s="80"/>
      <c r="K272" s="80"/>
      <c r="L272" s="80"/>
      <c r="M272" s="80"/>
      <c r="N272" s="80"/>
      <c r="O272" s="80"/>
      <c r="P272" s="80"/>
      <c r="Q272" s="80"/>
      <c r="R272" s="80"/>
      <c r="AC272" s="74"/>
      <c r="AD272" s="74"/>
      <c r="AE272" s="74"/>
      <c r="AF272" s="75"/>
      <c r="AG272" s="75"/>
      <c r="AH272" s="75"/>
      <c r="AI272" s="70"/>
      <c r="AJ272" s="70"/>
      <c r="AK272" s="70"/>
      <c r="AL272" s="70"/>
      <c r="AM272" s="70"/>
      <c r="AN272" s="70"/>
    </row>
    <row r="273" spans="2:40">
      <c r="B273" s="80"/>
      <c r="C273" s="80"/>
      <c r="D273" s="80"/>
      <c r="E273" s="80"/>
      <c r="F273" s="80"/>
      <c r="G273" s="80"/>
      <c r="H273" s="80"/>
      <c r="I273" s="80"/>
      <c r="J273" s="80"/>
      <c r="K273" s="80"/>
      <c r="L273" s="80"/>
      <c r="M273" s="80"/>
      <c r="N273" s="80"/>
      <c r="O273" s="80"/>
      <c r="P273" s="80"/>
      <c r="Q273" s="80"/>
      <c r="R273" s="80"/>
      <c r="AC273" s="74"/>
      <c r="AD273" s="74"/>
      <c r="AE273" s="74"/>
      <c r="AF273" s="75"/>
      <c r="AG273" s="75"/>
      <c r="AH273" s="75"/>
      <c r="AI273" s="70"/>
      <c r="AJ273" s="70"/>
      <c r="AK273" s="70"/>
      <c r="AL273" s="70"/>
      <c r="AM273" s="70"/>
      <c r="AN273" s="70"/>
    </row>
    <row r="274" spans="2:40">
      <c r="B274" s="80"/>
      <c r="C274" s="80"/>
      <c r="D274" s="80"/>
      <c r="E274" s="80"/>
      <c r="F274" s="80"/>
      <c r="G274" s="80"/>
      <c r="H274" s="80"/>
      <c r="I274" s="80"/>
      <c r="J274" s="80"/>
      <c r="K274" s="80"/>
      <c r="L274" s="80"/>
      <c r="M274" s="80"/>
      <c r="N274" s="80"/>
      <c r="O274" s="80"/>
      <c r="P274" s="80"/>
      <c r="Q274" s="80"/>
      <c r="R274" s="80"/>
      <c r="AC274" s="74"/>
      <c r="AD274" s="74"/>
      <c r="AE274" s="74"/>
      <c r="AF274" s="75"/>
      <c r="AG274" s="75"/>
      <c r="AH274" s="75"/>
      <c r="AI274" s="70"/>
      <c r="AJ274" s="70"/>
      <c r="AK274" s="70"/>
      <c r="AL274" s="70"/>
      <c r="AM274" s="70"/>
      <c r="AN274" s="70"/>
    </row>
    <row r="275" spans="2:40">
      <c r="B275" s="80"/>
      <c r="C275" s="80"/>
      <c r="D275" s="80"/>
      <c r="E275" s="80"/>
      <c r="F275" s="80"/>
      <c r="G275" s="80"/>
      <c r="H275" s="80"/>
      <c r="I275" s="80"/>
      <c r="J275" s="80"/>
      <c r="K275" s="80"/>
      <c r="L275" s="80"/>
      <c r="M275" s="80"/>
      <c r="N275" s="80"/>
      <c r="O275" s="80"/>
      <c r="P275" s="80"/>
      <c r="Q275" s="80"/>
      <c r="R275" s="80"/>
      <c r="AC275" s="74"/>
      <c r="AD275" s="74"/>
      <c r="AE275" s="74"/>
      <c r="AF275" s="75"/>
      <c r="AG275" s="75"/>
      <c r="AH275" s="75"/>
      <c r="AI275" s="70"/>
      <c r="AJ275" s="70"/>
      <c r="AK275" s="70"/>
      <c r="AL275" s="70"/>
      <c r="AM275" s="70"/>
      <c r="AN275" s="70"/>
    </row>
    <row r="276" spans="2:40">
      <c r="B276" s="80"/>
      <c r="C276" s="80"/>
      <c r="D276" s="80"/>
      <c r="E276" s="80"/>
      <c r="F276" s="80"/>
      <c r="G276" s="80"/>
      <c r="H276" s="80"/>
      <c r="I276" s="80"/>
      <c r="J276" s="80"/>
      <c r="K276" s="80"/>
      <c r="L276" s="80"/>
      <c r="M276" s="80"/>
      <c r="N276" s="80"/>
      <c r="O276" s="80"/>
      <c r="P276" s="80"/>
      <c r="Q276" s="80"/>
      <c r="R276" s="80"/>
      <c r="AC276" s="74"/>
      <c r="AD276" s="74"/>
      <c r="AE276" s="74"/>
      <c r="AF276" s="75"/>
      <c r="AG276" s="75"/>
      <c r="AH276" s="75"/>
      <c r="AI276" s="70"/>
      <c r="AJ276" s="70"/>
      <c r="AK276" s="70"/>
      <c r="AL276" s="70"/>
      <c r="AM276" s="70"/>
      <c r="AN276" s="70"/>
    </row>
    <row r="277" spans="2:40">
      <c r="B277" s="80"/>
      <c r="C277" s="80"/>
      <c r="D277" s="80"/>
      <c r="E277" s="80"/>
      <c r="F277" s="80"/>
      <c r="G277" s="80"/>
      <c r="H277" s="80"/>
      <c r="I277" s="80"/>
      <c r="J277" s="80"/>
      <c r="K277" s="80"/>
      <c r="L277" s="80"/>
      <c r="M277" s="80"/>
      <c r="N277" s="80"/>
      <c r="O277" s="80"/>
      <c r="P277" s="80"/>
      <c r="Q277" s="80"/>
      <c r="R277" s="80"/>
      <c r="AC277" s="74"/>
      <c r="AD277" s="74"/>
      <c r="AE277" s="74"/>
      <c r="AF277" s="75"/>
      <c r="AG277" s="75"/>
      <c r="AH277" s="75"/>
      <c r="AI277" s="70"/>
      <c r="AJ277" s="70"/>
      <c r="AK277" s="70"/>
      <c r="AL277" s="70"/>
      <c r="AM277" s="70"/>
      <c r="AN277" s="70"/>
    </row>
    <row r="278" spans="2:40">
      <c r="B278" s="80"/>
      <c r="C278" s="80"/>
      <c r="D278" s="80"/>
      <c r="E278" s="80"/>
      <c r="F278" s="80"/>
      <c r="G278" s="80"/>
      <c r="H278" s="80"/>
      <c r="I278" s="80"/>
      <c r="J278" s="80"/>
      <c r="K278" s="80"/>
      <c r="L278" s="80"/>
      <c r="M278" s="80"/>
      <c r="N278" s="80"/>
      <c r="O278" s="80"/>
      <c r="P278" s="80"/>
      <c r="Q278" s="80"/>
      <c r="R278" s="80"/>
      <c r="AC278" s="74"/>
      <c r="AD278" s="74"/>
      <c r="AE278" s="74"/>
      <c r="AF278" s="75"/>
      <c r="AG278" s="75"/>
      <c r="AH278" s="75"/>
      <c r="AI278" s="70"/>
      <c r="AJ278" s="70"/>
      <c r="AK278" s="70"/>
      <c r="AL278" s="70"/>
      <c r="AM278" s="70"/>
      <c r="AN278" s="70"/>
    </row>
    <row r="279" spans="2:40">
      <c r="B279" s="80"/>
      <c r="C279" s="80"/>
      <c r="D279" s="80"/>
      <c r="E279" s="80"/>
      <c r="F279" s="80"/>
      <c r="G279" s="80"/>
      <c r="H279" s="80"/>
      <c r="I279" s="80"/>
      <c r="J279" s="80"/>
      <c r="K279" s="80"/>
      <c r="L279" s="80"/>
      <c r="M279" s="80"/>
      <c r="N279" s="80"/>
      <c r="O279" s="80"/>
      <c r="P279" s="80"/>
      <c r="Q279" s="80"/>
      <c r="R279" s="80"/>
      <c r="AC279" s="74"/>
      <c r="AD279" s="74"/>
      <c r="AE279" s="74"/>
      <c r="AF279" s="75"/>
      <c r="AG279" s="75"/>
      <c r="AH279" s="75"/>
      <c r="AI279" s="70"/>
      <c r="AJ279" s="70"/>
      <c r="AK279" s="70"/>
      <c r="AL279" s="70"/>
      <c r="AM279" s="70"/>
      <c r="AN279" s="70"/>
    </row>
    <row r="280" spans="2:40">
      <c r="B280" s="80"/>
      <c r="C280" s="80"/>
      <c r="D280" s="80"/>
      <c r="E280" s="80"/>
      <c r="F280" s="80"/>
      <c r="G280" s="80"/>
      <c r="H280" s="80"/>
      <c r="I280" s="80"/>
      <c r="J280" s="80"/>
      <c r="K280" s="80"/>
      <c r="L280" s="80"/>
      <c r="M280" s="80"/>
      <c r="N280" s="80"/>
      <c r="O280" s="80"/>
      <c r="P280" s="80"/>
      <c r="Q280" s="80"/>
      <c r="R280" s="80"/>
      <c r="AC280" s="74"/>
      <c r="AD280" s="74"/>
      <c r="AE280" s="74"/>
      <c r="AF280" s="70"/>
      <c r="AG280" s="70"/>
      <c r="AH280" s="70"/>
      <c r="AI280" s="70"/>
      <c r="AJ280" s="70"/>
      <c r="AK280" s="70"/>
      <c r="AL280" s="70"/>
      <c r="AM280" s="70"/>
      <c r="AN280" s="70"/>
    </row>
    <row r="281" spans="2:40">
      <c r="B281" s="80"/>
      <c r="C281" s="80"/>
      <c r="D281" s="80"/>
      <c r="E281" s="80"/>
      <c r="F281" s="80"/>
      <c r="G281" s="80"/>
      <c r="H281" s="80"/>
      <c r="I281" s="80"/>
      <c r="J281" s="80"/>
      <c r="K281" s="80"/>
      <c r="L281" s="80"/>
      <c r="M281" s="80"/>
      <c r="N281" s="80"/>
      <c r="O281" s="80"/>
      <c r="P281" s="80"/>
      <c r="Q281" s="80"/>
      <c r="R281" s="80"/>
      <c r="AC281" s="74"/>
      <c r="AD281" s="74"/>
      <c r="AE281" s="74"/>
      <c r="AF281" s="70"/>
      <c r="AG281" s="70"/>
      <c r="AH281" s="70"/>
      <c r="AI281" s="70"/>
      <c r="AJ281" s="70"/>
      <c r="AK281" s="70"/>
      <c r="AL281" s="70"/>
      <c r="AM281" s="70"/>
      <c r="AN281" s="70"/>
    </row>
    <row r="282" spans="2:40">
      <c r="B282" s="80"/>
      <c r="C282" s="80"/>
      <c r="D282" s="80"/>
      <c r="E282" s="80"/>
      <c r="F282" s="80"/>
      <c r="G282" s="80"/>
      <c r="H282" s="80"/>
      <c r="I282" s="80"/>
      <c r="J282" s="80"/>
      <c r="K282" s="80"/>
      <c r="L282" s="80"/>
      <c r="M282" s="80"/>
      <c r="N282" s="80"/>
      <c r="O282" s="80"/>
      <c r="P282" s="80"/>
      <c r="Q282" s="80"/>
      <c r="R282" s="80"/>
      <c r="AC282" s="74"/>
      <c r="AD282" s="74"/>
      <c r="AE282" s="74"/>
      <c r="AF282" s="70"/>
      <c r="AG282" s="70"/>
      <c r="AH282" s="70"/>
      <c r="AI282" s="70"/>
      <c r="AJ282" s="70"/>
      <c r="AK282" s="70"/>
      <c r="AL282" s="70"/>
      <c r="AM282" s="70"/>
      <c r="AN282" s="70"/>
    </row>
    <row r="283" spans="2:40">
      <c r="B283" s="80"/>
      <c r="C283" s="80"/>
      <c r="D283" s="80"/>
      <c r="E283" s="80"/>
      <c r="F283" s="80"/>
      <c r="G283" s="80"/>
      <c r="H283" s="80"/>
      <c r="I283" s="80"/>
      <c r="J283" s="80"/>
      <c r="K283" s="80"/>
      <c r="L283" s="80"/>
      <c r="M283" s="80"/>
      <c r="N283" s="80"/>
      <c r="O283" s="80"/>
      <c r="P283" s="80"/>
      <c r="Q283" s="80"/>
      <c r="R283" s="80"/>
      <c r="AC283" s="74"/>
      <c r="AD283" s="74"/>
      <c r="AE283" s="74"/>
      <c r="AF283" s="70"/>
      <c r="AG283" s="70"/>
      <c r="AH283" s="70"/>
      <c r="AI283" s="70"/>
      <c r="AJ283" s="70"/>
      <c r="AK283" s="70"/>
      <c r="AL283" s="70"/>
      <c r="AM283" s="70"/>
      <c r="AN283" s="70"/>
    </row>
    <row r="284" spans="2:40">
      <c r="B284" s="80"/>
      <c r="C284" s="80"/>
      <c r="D284" s="80"/>
      <c r="E284" s="80"/>
      <c r="F284" s="80"/>
      <c r="G284" s="80"/>
      <c r="H284" s="80"/>
      <c r="I284" s="80"/>
      <c r="J284" s="80"/>
      <c r="K284" s="80"/>
      <c r="L284" s="80"/>
      <c r="M284" s="80"/>
      <c r="N284" s="80"/>
      <c r="O284" s="80"/>
      <c r="P284" s="80"/>
      <c r="Q284" s="80"/>
      <c r="R284" s="80"/>
      <c r="AC284" s="74"/>
      <c r="AD284" s="74"/>
      <c r="AE284" s="74"/>
      <c r="AF284" s="70"/>
      <c r="AG284" s="70"/>
      <c r="AH284" s="70"/>
      <c r="AI284" s="70"/>
      <c r="AJ284" s="70"/>
      <c r="AK284" s="70"/>
      <c r="AL284" s="70"/>
      <c r="AM284" s="70"/>
      <c r="AN284" s="70"/>
    </row>
    <row r="285" spans="2:40">
      <c r="B285" s="80"/>
      <c r="C285" s="80"/>
      <c r="D285" s="80"/>
      <c r="E285" s="80"/>
      <c r="F285" s="80"/>
      <c r="G285" s="80"/>
      <c r="H285" s="80"/>
      <c r="I285" s="80"/>
      <c r="J285" s="80"/>
      <c r="K285" s="80"/>
      <c r="L285" s="80"/>
      <c r="M285" s="80"/>
      <c r="N285" s="80"/>
      <c r="O285" s="80"/>
      <c r="P285" s="80"/>
      <c r="Q285" s="80"/>
      <c r="R285" s="80"/>
      <c r="AC285" s="74"/>
      <c r="AD285" s="74"/>
      <c r="AE285" s="74"/>
      <c r="AF285" s="70"/>
      <c r="AG285" s="70"/>
      <c r="AH285" s="70"/>
      <c r="AI285" s="70"/>
      <c r="AJ285" s="70"/>
      <c r="AK285" s="70"/>
      <c r="AL285" s="70"/>
      <c r="AM285" s="70"/>
      <c r="AN285" s="70"/>
    </row>
    <row r="286" spans="2:40">
      <c r="B286" s="80"/>
      <c r="C286" s="80"/>
      <c r="D286" s="80"/>
      <c r="E286" s="80"/>
      <c r="F286" s="80"/>
      <c r="G286" s="80"/>
      <c r="H286" s="80"/>
      <c r="I286" s="80"/>
      <c r="J286" s="80"/>
      <c r="K286" s="80"/>
      <c r="L286" s="80"/>
      <c r="M286" s="80"/>
      <c r="N286" s="80"/>
      <c r="O286" s="80"/>
      <c r="P286" s="80"/>
      <c r="Q286" s="80"/>
      <c r="R286" s="80"/>
      <c r="AC286" s="74"/>
      <c r="AD286" s="74"/>
      <c r="AE286" s="74"/>
      <c r="AF286" s="70"/>
      <c r="AG286" s="70"/>
      <c r="AH286" s="70"/>
      <c r="AI286" s="70"/>
      <c r="AJ286" s="70"/>
      <c r="AK286" s="70"/>
      <c r="AL286" s="70"/>
      <c r="AM286" s="70"/>
      <c r="AN286" s="70"/>
    </row>
    <row r="287" spans="2:40">
      <c r="B287" s="80"/>
      <c r="C287" s="80"/>
      <c r="D287" s="80"/>
      <c r="E287" s="80"/>
      <c r="F287" s="80"/>
      <c r="G287" s="80"/>
      <c r="H287" s="80"/>
      <c r="I287" s="80"/>
      <c r="J287" s="80"/>
      <c r="K287" s="80"/>
      <c r="L287" s="80"/>
      <c r="M287" s="80"/>
      <c r="N287" s="80"/>
      <c r="O287" s="80"/>
      <c r="P287" s="80"/>
      <c r="Q287" s="80"/>
      <c r="R287" s="80"/>
      <c r="AC287" s="74"/>
      <c r="AD287" s="74"/>
      <c r="AE287" s="74"/>
      <c r="AF287" s="70"/>
      <c r="AG287" s="70"/>
      <c r="AH287" s="70"/>
      <c r="AI287" s="70"/>
      <c r="AJ287" s="70"/>
      <c r="AK287" s="70"/>
      <c r="AL287" s="70"/>
      <c r="AM287" s="70"/>
      <c r="AN287" s="70"/>
    </row>
    <row r="288" spans="2:40">
      <c r="B288" s="80"/>
      <c r="C288" s="80"/>
      <c r="D288" s="80"/>
      <c r="E288" s="80"/>
      <c r="F288" s="80"/>
      <c r="G288" s="80"/>
      <c r="H288" s="80"/>
      <c r="I288" s="80"/>
      <c r="J288" s="80"/>
      <c r="K288" s="80"/>
      <c r="L288" s="80"/>
      <c r="M288" s="80"/>
      <c r="N288" s="80"/>
      <c r="O288" s="80"/>
      <c r="P288" s="80"/>
      <c r="Q288" s="80"/>
      <c r="R288" s="80"/>
      <c r="AC288" s="74"/>
      <c r="AD288" s="74"/>
      <c r="AE288" s="74"/>
      <c r="AF288" s="70"/>
      <c r="AG288" s="70"/>
      <c r="AH288" s="70"/>
      <c r="AI288" s="70"/>
      <c r="AJ288" s="70"/>
      <c r="AK288" s="70"/>
      <c r="AL288" s="70"/>
      <c r="AM288" s="70"/>
      <c r="AN288" s="70"/>
    </row>
    <row r="289" spans="2:40">
      <c r="B289" s="80"/>
      <c r="C289" s="80"/>
      <c r="D289" s="80"/>
      <c r="E289" s="80"/>
      <c r="F289" s="80"/>
      <c r="G289" s="80"/>
      <c r="H289" s="80"/>
      <c r="I289" s="80"/>
      <c r="J289" s="80"/>
      <c r="K289" s="80"/>
      <c r="L289" s="80"/>
      <c r="M289" s="80"/>
      <c r="N289" s="80"/>
      <c r="O289" s="80"/>
      <c r="P289" s="80"/>
      <c r="Q289" s="80"/>
      <c r="R289" s="80"/>
      <c r="AC289" s="74"/>
      <c r="AD289" s="74"/>
      <c r="AE289" s="74"/>
      <c r="AF289" s="70"/>
      <c r="AG289" s="70"/>
      <c r="AH289" s="70"/>
      <c r="AI289" s="70"/>
      <c r="AJ289" s="70"/>
      <c r="AK289" s="70"/>
      <c r="AL289" s="70"/>
      <c r="AM289" s="70"/>
      <c r="AN289" s="70"/>
    </row>
    <row r="290" spans="2:40">
      <c r="B290" s="80"/>
      <c r="C290" s="80"/>
      <c r="D290" s="80"/>
      <c r="E290" s="80"/>
      <c r="F290" s="80"/>
      <c r="G290" s="80"/>
      <c r="H290" s="80"/>
      <c r="I290" s="80"/>
      <c r="J290" s="80"/>
      <c r="K290" s="80"/>
      <c r="L290" s="80"/>
      <c r="M290" s="80"/>
      <c r="N290" s="80"/>
      <c r="O290" s="80"/>
      <c r="P290" s="80"/>
      <c r="Q290" s="80"/>
      <c r="R290" s="80"/>
      <c r="AC290" s="74"/>
      <c r="AD290" s="74"/>
      <c r="AE290" s="74"/>
      <c r="AF290" s="70"/>
      <c r="AG290" s="70"/>
      <c r="AH290" s="70"/>
      <c r="AI290" s="70"/>
      <c r="AJ290" s="70"/>
      <c r="AK290" s="70"/>
      <c r="AL290" s="70"/>
      <c r="AM290" s="70"/>
      <c r="AN290" s="70"/>
    </row>
    <row r="291" spans="2:40">
      <c r="B291" s="80"/>
      <c r="C291" s="80"/>
      <c r="D291" s="80"/>
      <c r="E291" s="80"/>
      <c r="F291" s="80"/>
      <c r="G291" s="80"/>
      <c r="H291" s="80"/>
      <c r="I291" s="80"/>
      <c r="J291" s="80"/>
      <c r="K291" s="80"/>
      <c r="L291" s="80"/>
      <c r="M291" s="80"/>
      <c r="N291" s="80"/>
      <c r="O291" s="80"/>
      <c r="P291" s="80"/>
      <c r="Q291" s="80"/>
      <c r="R291" s="80"/>
      <c r="AC291" s="74"/>
      <c r="AD291" s="74"/>
      <c r="AE291" s="74"/>
      <c r="AF291" s="70"/>
      <c r="AG291" s="70"/>
      <c r="AH291" s="70"/>
      <c r="AI291" s="70"/>
      <c r="AJ291" s="70"/>
      <c r="AK291" s="70"/>
      <c r="AL291" s="70"/>
      <c r="AM291" s="70"/>
      <c r="AN291" s="70"/>
    </row>
    <row r="292" spans="2:40">
      <c r="B292" s="80"/>
      <c r="C292" s="80"/>
      <c r="D292" s="80"/>
      <c r="E292" s="80"/>
      <c r="F292" s="80"/>
      <c r="G292" s="80"/>
      <c r="H292" s="80"/>
      <c r="I292" s="80"/>
      <c r="J292" s="80"/>
      <c r="K292" s="80"/>
      <c r="L292" s="80"/>
      <c r="M292" s="80"/>
      <c r="N292" s="80"/>
      <c r="O292" s="80"/>
      <c r="P292" s="80"/>
      <c r="Q292" s="80"/>
      <c r="R292" s="80"/>
      <c r="AC292" s="74"/>
      <c r="AD292" s="74"/>
      <c r="AE292" s="74"/>
      <c r="AF292" s="70"/>
      <c r="AG292" s="70"/>
      <c r="AH292" s="70"/>
      <c r="AI292" s="70"/>
      <c r="AJ292" s="70"/>
      <c r="AK292" s="70"/>
      <c r="AL292" s="70"/>
      <c r="AM292" s="70"/>
      <c r="AN292" s="70"/>
    </row>
    <row r="293" spans="2:40">
      <c r="B293" s="80"/>
      <c r="C293" s="80"/>
      <c r="D293" s="80"/>
      <c r="E293" s="80"/>
      <c r="F293" s="80"/>
      <c r="G293" s="80"/>
      <c r="H293" s="80"/>
      <c r="I293" s="80"/>
      <c r="J293" s="80"/>
      <c r="K293" s="80"/>
      <c r="L293" s="80"/>
      <c r="M293" s="80"/>
      <c r="N293" s="80"/>
      <c r="O293" s="80"/>
      <c r="P293" s="80"/>
      <c r="Q293" s="80"/>
      <c r="R293" s="80"/>
      <c r="AC293" s="74"/>
      <c r="AD293" s="74"/>
      <c r="AE293" s="74"/>
      <c r="AF293" s="70"/>
      <c r="AG293" s="70"/>
      <c r="AH293" s="70"/>
      <c r="AI293" s="70"/>
      <c r="AJ293" s="70"/>
      <c r="AK293" s="70"/>
      <c r="AL293" s="70"/>
      <c r="AM293" s="70"/>
      <c r="AN293" s="70"/>
    </row>
    <row r="294" spans="2:40">
      <c r="B294" s="80"/>
      <c r="C294" s="80"/>
      <c r="D294" s="80"/>
      <c r="E294" s="80"/>
      <c r="F294" s="80"/>
      <c r="G294" s="80"/>
      <c r="H294" s="80"/>
      <c r="I294" s="80"/>
      <c r="J294" s="80"/>
      <c r="K294" s="80"/>
      <c r="L294" s="80"/>
      <c r="M294" s="80"/>
      <c r="N294" s="80"/>
      <c r="O294" s="80"/>
      <c r="P294" s="80"/>
      <c r="Q294" s="80"/>
      <c r="R294" s="80"/>
      <c r="AC294" s="74"/>
      <c r="AD294" s="74"/>
      <c r="AE294" s="74"/>
      <c r="AF294" s="70"/>
      <c r="AG294" s="70"/>
      <c r="AH294" s="70"/>
      <c r="AI294" s="70"/>
      <c r="AJ294" s="70"/>
      <c r="AK294" s="70"/>
      <c r="AL294" s="70"/>
      <c r="AM294" s="70"/>
      <c r="AN294" s="70"/>
    </row>
    <row r="295" spans="2:40">
      <c r="B295" s="80"/>
      <c r="C295" s="80"/>
      <c r="D295" s="80"/>
      <c r="E295" s="80"/>
      <c r="F295" s="80"/>
      <c r="G295" s="80"/>
      <c r="H295" s="80"/>
      <c r="I295" s="80"/>
      <c r="J295" s="80"/>
      <c r="K295" s="80"/>
      <c r="L295" s="80"/>
      <c r="M295" s="80"/>
      <c r="N295" s="80"/>
      <c r="O295" s="80"/>
      <c r="P295" s="80"/>
      <c r="Q295" s="80"/>
      <c r="R295" s="80"/>
      <c r="AC295" s="74"/>
      <c r="AD295" s="74"/>
      <c r="AE295" s="74"/>
      <c r="AF295" s="70"/>
      <c r="AG295" s="70"/>
      <c r="AH295" s="70"/>
      <c r="AI295" s="70"/>
      <c r="AJ295" s="70"/>
      <c r="AK295" s="70"/>
      <c r="AL295" s="70"/>
      <c r="AM295" s="70"/>
      <c r="AN295" s="70"/>
    </row>
    <row r="296" spans="2:40">
      <c r="B296" s="80"/>
      <c r="C296" s="80"/>
      <c r="D296" s="80"/>
      <c r="E296" s="80"/>
      <c r="F296" s="80"/>
      <c r="G296" s="80"/>
      <c r="H296" s="80"/>
      <c r="I296" s="80"/>
      <c r="J296" s="80"/>
      <c r="K296" s="80"/>
      <c r="L296" s="80"/>
      <c r="M296" s="80"/>
      <c r="N296" s="80"/>
      <c r="O296" s="80"/>
      <c r="P296" s="80"/>
      <c r="Q296" s="80"/>
      <c r="R296" s="80"/>
      <c r="AC296" s="74"/>
      <c r="AD296" s="74"/>
      <c r="AE296" s="74"/>
      <c r="AF296" s="70"/>
      <c r="AG296" s="70"/>
      <c r="AH296" s="70"/>
      <c r="AI296" s="70"/>
      <c r="AJ296" s="70"/>
      <c r="AK296" s="70"/>
      <c r="AL296" s="70"/>
      <c r="AM296" s="70"/>
      <c r="AN296" s="70"/>
    </row>
    <row r="297" spans="2:40">
      <c r="B297" s="80"/>
      <c r="C297" s="80"/>
      <c r="D297" s="80"/>
      <c r="E297" s="80"/>
      <c r="F297" s="80"/>
      <c r="G297" s="80"/>
      <c r="H297" s="80"/>
      <c r="I297" s="80"/>
      <c r="J297" s="80"/>
      <c r="K297" s="80"/>
      <c r="L297" s="80"/>
      <c r="M297" s="80"/>
      <c r="N297" s="80"/>
      <c r="O297" s="80"/>
      <c r="P297" s="80"/>
      <c r="Q297" s="80"/>
      <c r="R297" s="80"/>
      <c r="AC297" s="74"/>
      <c r="AD297" s="74"/>
      <c r="AE297" s="74"/>
      <c r="AF297" s="70"/>
      <c r="AG297" s="70"/>
      <c r="AH297" s="70"/>
      <c r="AI297" s="70"/>
      <c r="AJ297" s="70"/>
      <c r="AK297" s="70"/>
      <c r="AL297" s="70"/>
      <c r="AM297" s="70"/>
      <c r="AN297" s="70"/>
    </row>
    <row r="298" spans="2:40">
      <c r="B298" s="80"/>
      <c r="C298" s="80"/>
      <c r="D298" s="80"/>
      <c r="E298" s="80"/>
      <c r="F298" s="80"/>
      <c r="G298" s="80"/>
      <c r="H298" s="80"/>
      <c r="I298" s="80"/>
      <c r="J298" s="80"/>
      <c r="K298" s="80"/>
      <c r="L298" s="80"/>
      <c r="M298" s="80"/>
      <c r="N298" s="80"/>
      <c r="O298" s="80"/>
      <c r="P298" s="80"/>
      <c r="Q298" s="80"/>
      <c r="R298" s="80"/>
      <c r="AC298" s="74"/>
      <c r="AD298" s="74"/>
      <c r="AE298" s="74"/>
      <c r="AF298" s="70"/>
      <c r="AG298" s="70"/>
      <c r="AH298" s="70"/>
      <c r="AI298" s="70"/>
      <c r="AJ298" s="70"/>
      <c r="AK298" s="70"/>
      <c r="AL298" s="70"/>
      <c r="AM298" s="70"/>
      <c r="AN298" s="70"/>
    </row>
    <row r="299" spans="2:40">
      <c r="B299" s="80"/>
      <c r="C299" s="80"/>
      <c r="D299" s="80"/>
      <c r="E299" s="80"/>
      <c r="F299" s="80"/>
      <c r="G299" s="80"/>
      <c r="H299" s="80"/>
      <c r="I299" s="80"/>
      <c r="J299" s="80"/>
      <c r="K299" s="80"/>
      <c r="L299" s="80"/>
      <c r="M299" s="80"/>
      <c r="N299" s="80"/>
      <c r="O299" s="80"/>
      <c r="P299" s="80"/>
      <c r="Q299" s="80"/>
      <c r="R299" s="80"/>
      <c r="AC299" s="74"/>
      <c r="AD299" s="74"/>
      <c r="AE299" s="74"/>
      <c r="AF299" s="70"/>
      <c r="AG299" s="70"/>
      <c r="AH299" s="70"/>
      <c r="AI299" s="70"/>
      <c r="AJ299" s="70"/>
      <c r="AK299" s="70"/>
      <c r="AL299" s="70"/>
      <c r="AM299" s="70"/>
      <c r="AN299" s="70"/>
    </row>
    <row r="300" spans="2:40">
      <c r="B300" s="80"/>
      <c r="C300" s="80"/>
      <c r="D300" s="80"/>
      <c r="E300" s="80"/>
      <c r="F300" s="80"/>
      <c r="G300" s="80"/>
      <c r="H300" s="80"/>
      <c r="I300" s="80"/>
      <c r="J300" s="80"/>
      <c r="K300" s="80"/>
      <c r="L300" s="80"/>
      <c r="M300" s="80"/>
      <c r="N300" s="80"/>
      <c r="O300" s="80"/>
      <c r="P300" s="80"/>
      <c r="Q300" s="80"/>
      <c r="R300" s="80"/>
      <c r="AC300" s="74"/>
      <c r="AD300" s="74"/>
      <c r="AE300" s="74"/>
      <c r="AF300" s="70"/>
      <c r="AG300" s="70"/>
      <c r="AH300" s="70"/>
      <c r="AI300" s="70"/>
      <c r="AJ300" s="70"/>
      <c r="AK300" s="70"/>
      <c r="AL300" s="70"/>
      <c r="AM300" s="70"/>
      <c r="AN300" s="70"/>
    </row>
    <row r="301" spans="2:40">
      <c r="B301" s="80"/>
      <c r="C301" s="80"/>
      <c r="D301" s="80"/>
      <c r="E301" s="80"/>
      <c r="F301" s="80"/>
      <c r="G301" s="80"/>
      <c r="H301" s="80"/>
      <c r="I301" s="80"/>
      <c r="J301" s="80"/>
      <c r="K301" s="80"/>
      <c r="L301" s="80"/>
      <c r="M301" s="80"/>
      <c r="N301" s="80"/>
      <c r="O301" s="80"/>
      <c r="P301" s="80"/>
      <c r="Q301" s="80"/>
      <c r="R301" s="80"/>
      <c r="AC301" s="74"/>
      <c r="AD301" s="74"/>
      <c r="AE301" s="74"/>
      <c r="AF301" s="70"/>
      <c r="AG301" s="70"/>
      <c r="AH301" s="70"/>
      <c r="AI301" s="70"/>
      <c r="AJ301" s="70"/>
      <c r="AK301" s="70"/>
      <c r="AL301" s="70"/>
      <c r="AM301" s="70"/>
      <c r="AN301" s="70"/>
    </row>
    <row r="302" spans="2:40">
      <c r="B302" s="80"/>
      <c r="C302" s="80"/>
      <c r="D302" s="80"/>
      <c r="E302" s="80"/>
      <c r="F302" s="80"/>
      <c r="G302" s="80"/>
      <c r="H302" s="80"/>
      <c r="I302" s="80"/>
      <c r="J302" s="80"/>
      <c r="K302" s="80"/>
      <c r="L302" s="80"/>
      <c r="M302" s="80"/>
      <c r="N302" s="80"/>
      <c r="O302" s="80"/>
      <c r="P302" s="80"/>
      <c r="Q302" s="80"/>
      <c r="R302" s="80"/>
      <c r="AC302" s="74"/>
      <c r="AD302" s="74"/>
      <c r="AE302" s="74"/>
      <c r="AF302" s="70"/>
      <c r="AG302" s="70"/>
      <c r="AH302" s="70"/>
      <c r="AI302" s="70"/>
      <c r="AJ302" s="70"/>
      <c r="AK302" s="70"/>
      <c r="AL302" s="70"/>
      <c r="AM302" s="70"/>
      <c r="AN302" s="70"/>
    </row>
    <row r="303" spans="2:40">
      <c r="B303" s="80"/>
      <c r="C303" s="80"/>
      <c r="D303" s="80"/>
      <c r="E303" s="80"/>
      <c r="F303" s="80"/>
      <c r="G303" s="80"/>
      <c r="H303" s="80"/>
      <c r="I303" s="80"/>
      <c r="J303" s="80"/>
      <c r="K303" s="80"/>
      <c r="L303" s="80"/>
      <c r="M303" s="80"/>
      <c r="N303" s="80"/>
      <c r="O303" s="80"/>
      <c r="P303" s="80"/>
      <c r="Q303" s="80"/>
      <c r="R303" s="80"/>
      <c r="AC303" s="74"/>
      <c r="AD303" s="74"/>
      <c r="AE303" s="74"/>
      <c r="AF303" s="70"/>
      <c r="AG303" s="70"/>
      <c r="AH303" s="70"/>
      <c r="AI303" s="70"/>
      <c r="AJ303" s="70"/>
      <c r="AK303" s="70"/>
      <c r="AL303" s="70"/>
      <c r="AM303" s="70"/>
      <c r="AN303" s="70"/>
    </row>
    <row r="304" spans="2:40">
      <c r="B304" s="80"/>
      <c r="C304" s="80"/>
      <c r="D304" s="80"/>
      <c r="E304" s="80"/>
      <c r="F304" s="80"/>
      <c r="G304" s="80"/>
      <c r="H304" s="80"/>
      <c r="I304" s="80"/>
      <c r="J304" s="80"/>
      <c r="K304" s="80"/>
      <c r="L304" s="80"/>
      <c r="M304" s="80"/>
      <c r="N304" s="80"/>
      <c r="O304" s="80"/>
      <c r="P304" s="80"/>
      <c r="Q304" s="80"/>
      <c r="R304" s="80"/>
      <c r="AC304" s="74"/>
      <c r="AD304" s="74"/>
      <c r="AE304" s="74"/>
      <c r="AF304" s="70"/>
      <c r="AG304" s="70"/>
      <c r="AH304" s="70"/>
      <c r="AI304" s="70"/>
      <c r="AJ304" s="70"/>
      <c r="AK304" s="70"/>
      <c r="AL304" s="70"/>
      <c r="AM304" s="70"/>
      <c r="AN304" s="70"/>
    </row>
    <row r="305" spans="2:40">
      <c r="B305" s="80"/>
      <c r="C305" s="80"/>
      <c r="D305" s="80"/>
      <c r="E305" s="80"/>
      <c r="F305" s="80"/>
      <c r="G305" s="80"/>
      <c r="H305" s="80"/>
      <c r="I305" s="80"/>
      <c r="J305" s="80"/>
      <c r="K305" s="80"/>
      <c r="L305" s="80"/>
      <c r="M305" s="80"/>
      <c r="N305" s="80"/>
      <c r="O305" s="80"/>
      <c r="P305" s="80"/>
      <c r="Q305" s="80"/>
      <c r="R305" s="80"/>
      <c r="AC305" s="74"/>
      <c r="AD305" s="74"/>
      <c r="AE305" s="74"/>
      <c r="AF305" s="70"/>
      <c r="AG305" s="70"/>
      <c r="AH305" s="70"/>
      <c r="AI305" s="70"/>
      <c r="AJ305" s="70"/>
      <c r="AK305" s="70"/>
      <c r="AL305" s="70"/>
      <c r="AM305" s="70"/>
      <c r="AN305" s="70"/>
    </row>
    <row r="306" spans="2:40">
      <c r="B306" s="80"/>
      <c r="C306" s="80"/>
      <c r="D306" s="80"/>
      <c r="E306" s="80"/>
      <c r="F306" s="80"/>
      <c r="G306" s="80"/>
      <c r="H306" s="80"/>
      <c r="I306" s="80"/>
      <c r="J306" s="80"/>
      <c r="K306" s="80"/>
      <c r="L306" s="80"/>
      <c r="M306" s="80"/>
      <c r="N306" s="80"/>
      <c r="O306" s="80"/>
      <c r="P306" s="80"/>
      <c r="Q306" s="80"/>
      <c r="R306" s="80"/>
      <c r="AC306" s="74"/>
      <c r="AD306" s="74"/>
      <c r="AE306" s="74"/>
      <c r="AF306" s="70"/>
      <c r="AG306" s="70"/>
      <c r="AH306" s="70"/>
      <c r="AI306" s="70"/>
      <c r="AJ306" s="70"/>
      <c r="AK306" s="70"/>
      <c r="AL306" s="70"/>
      <c r="AM306" s="70"/>
      <c r="AN306" s="70"/>
    </row>
    <row r="307" spans="2:40">
      <c r="B307" s="80"/>
      <c r="C307" s="80"/>
      <c r="D307" s="80"/>
      <c r="E307" s="80"/>
      <c r="F307" s="80"/>
      <c r="G307" s="80"/>
      <c r="H307" s="80"/>
      <c r="I307" s="80"/>
      <c r="J307" s="80"/>
      <c r="K307" s="80"/>
      <c r="L307" s="80"/>
      <c r="M307" s="80"/>
      <c r="N307" s="80"/>
      <c r="O307" s="80"/>
      <c r="P307" s="80"/>
      <c r="Q307" s="80"/>
      <c r="R307" s="80"/>
      <c r="AC307" s="74"/>
      <c r="AD307" s="74"/>
      <c r="AE307" s="74"/>
      <c r="AF307" s="70"/>
      <c r="AG307" s="70"/>
      <c r="AH307" s="70"/>
      <c r="AI307" s="70"/>
      <c r="AJ307" s="70"/>
      <c r="AK307" s="70"/>
      <c r="AL307" s="70"/>
      <c r="AM307" s="70"/>
      <c r="AN307" s="70"/>
    </row>
    <row r="308" spans="2:40">
      <c r="B308" s="80"/>
      <c r="C308" s="80"/>
      <c r="D308" s="80"/>
      <c r="E308" s="80"/>
      <c r="F308" s="80"/>
      <c r="G308" s="80"/>
      <c r="H308" s="80"/>
      <c r="I308" s="80"/>
      <c r="J308" s="80"/>
      <c r="K308" s="80"/>
      <c r="L308" s="80"/>
      <c r="M308" s="80"/>
      <c r="N308" s="80"/>
      <c r="O308" s="80"/>
      <c r="P308" s="80"/>
      <c r="Q308" s="80"/>
      <c r="R308" s="80"/>
      <c r="AC308" s="74"/>
      <c r="AD308" s="74"/>
      <c r="AE308" s="74"/>
      <c r="AF308" s="70"/>
      <c r="AG308" s="70"/>
      <c r="AH308" s="70"/>
      <c r="AI308" s="70"/>
      <c r="AJ308" s="70"/>
      <c r="AK308" s="70"/>
      <c r="AL308" s="70"/>
      <c r="AM308" s="70"/>
      <c r="AN308" s="70"/>
    </row>
    <row r="309" spans="2:40">
      <c r="B309" s="80"/>
      <c r="C309" s="80"/>
      <c r="D309" s="80"/>
      <c r="E309" s="80"/>
      <c r="F309" s="80"/>
      <c r="G309" s="80"/>
      <c r="H309" s="80"/>
      <c r="I309" s="80"/>
      <c r="J309" s="80"/>
      <c r="K309" s="80"/>
      <c r="L309" s="80"/>
      <c r="M309" s="80"/>
      <c r="N309" s="80"/>
      <c r="O309" s="80"/>
      <c r="P309" s="80"/>
      <c r="Q309" s="80"/>
      <c r="R309" s="80"/>
      <c r="AC309" s="74"/>
      <c r="AD309" s="74"/>
      <c r="AE309" s="74"/>
      <c r="AF309" s="70"/>
      <c r="AG309" s="70"/>
      <c r="AH309" s="70"/>
      <c r="AI309" s="70"/>
      <c r="AJ309" s="70"/>
      <c r="AK309" s="70"/>
      <c r="AL309" s="70"/>
      <c r="AM309" s="70"/>
      <c r="AN309" s="70"/>
    </row>
    <row r="310" spans="2:40">
      <c r="B310" s="80"/>
      <c r="C310" s="80"/>
      <c r="D310" s="80"/>
      <c r="E310" s="80"/>
      <c r="F310" s="80"/>
      <c r="G310" s="80"/>
      <c r="H310" s="80"/>
      <c r="I310" s="80"/>
      <c r="J310" s="80"/>
      <c r="K310" s="80"/>
      <c r="L310" s="80"/>
      <c r="M310" s="80"/>
      <c r="N310" s="80"/>
      <c r="O310" s="80"/>
      <c r="P310" s="80"/>
      <c r="Q310" s="80"/>
      <c r="R310" s="80"/>
      <c r="AC310" s="74"/>
      <c r="AD310" s="74"/>
      <c r="AE310" s="74"/>
      <c r="AF310" s="70"/>
      <c r="AG310" s="70"/>
      <c r="AH310" s="70"/>
      <c r="AI310" s="70"/>
      <c r="AJ310" s="70"/>
      <c r="AK310" s="70"/>
      <c r="AL310" s="70"/>
      <c r="AM310" s="70"/>
      <c r="AN310" s="70"/>
    </row>
    <row r="311" spans="2:40">
      <c r="B311" s="80"/>
      <c r="C311" s="80"/>
      <c r="D311" s="80"/>
      <c r="E311" s="80"/>
      <c r="F311" s="80"/>
      <c r="G311" s="80"/>
      <c r="H311" s="80"/>
      <c r="I311" s="80"/>
      <c r="J311" s="80"/>
      <c r="K311" s="80"/>
      <c r="L311" s="80"/>
      <c r="M311" s="80"/>
      <c r="N311" s="80"/>
      <c r="O311" s="80"/>
      <c r="P311" s="80"/>
      <c r="Q311" s="80"/>
      <c r="R311" s="80"/>
      <c r="AC311" s="74"/>
      <c r="AD311" s="74"/>
      <c r="AE311" s="74"/>
      <c r="AF311" s="70"/>
      <c r="AG311" s="70"/>
      <c r="AH311" s="70"/>
      <c r="AI311" s="70"/>
      <c r="AJ311" s="70"/>
      <c r="AK311" s="70"/>
      <c r="AL311" s="70"/>
      <c r="AM311" s="70"/>
      <c r="AN311" s="70"/>
    </row>
    <row r="312" spans="2:40">
      <c r="B312" s="80"/>
      <c r="C312" s="80"/>
      <c r="D312" s="80"/>
      <c r="E312" s="80"/>
      <c r="F312" s="80"/>
      <c r="G312" s="80"/>
      <c r="H312" s="80"/>
      <c r="I312" s="80"/>
      <c r="J312" s="80"/>
      <c r="K312" s="80"/>
      <c r="L312" s="80"/>
      <c r="M312" s="80"/>
      <c r="N312" s="80"/>
      <c r="O312" s="80"/>
      <c r="P312" s="80"/>
      <c r="Q312" s="80"/>
      <c r="R312" s="80"/>
      <c r="AC312" s="74"/>
      <c r="AD312" s="74"/>
      <c r="AE312" s="74"/>
      <c r="AF312" s="70"/>
      <c r="AG312" s="70"/>
      <c r="AH312" s="70"/>
      <c r="AI312" s="70"/>
      <c r="AJ312" s="70"/>
      <c r="AK312" s="70"/>
      <c r="AL312" s="70"/>
      <c r="AM312" s="70"/>
      <c r="AN312" s="70"/>
    </row>
    <row r="313" spans="2:40">
      <c r="B313" s="80"/>
      <c r="C313" s="80"/>
      <c r="D313" s="80"/>
      <c r="E313" s="80"/>
      <c r="F313" s="80"/>
      <c r="G313" s="80"/>
      <c r="H313" s="80"/>
      <c r="I313" s="80"/>
      <c r="J313" s="80"/>
      <c r="K313" s="80"/>
      <c r="L313" s="80"/>
      <c r="M313" s="80"/>
      <c r="N313" s="80"/>
      <c r="O313" s="80"/>
      <c r="P313" s="80"/>
      <c r="Q313" s="80"/>
      <c r="R313" s="80"/>
      <c r="AC313" s="74"/>
      <c r="AD313" s="74"/>
      <c r="AE313" s="74"/>
      <c r="AF313" s="70"/>
      <c r="AG313" s="70"/>
      <c r="AH313" s="70"/>
      <c r="AI313" s="70"/>
      <c r="AJ313" s="70"/>
      <c r="AK313" s="70"/>
      <c r="AL313" s="70"/>
      <c r="AM313" s="70"/>
      <c r="AN313" s="70"/>
    </row>
    <row r="314" spans="2:40">
      <c r="B314" s="80"/>
      <c r="C314" s="80"/>
      <c r="D314" s="80"/>
      <c r="E314" s="80"/>
      <c r="F314" s="80"/>
      <c r="G314" s="80"/>
      <c r="H314" s="80"/>
      <c r="I314" s="80"/>
      <c r="J314" s="80"/>
      <c r="K314" s="80"/>
      <c r="L314" s="80"/>
      <c r="M314" s="80"/>
      <c r="N314" s="80"/>
      <c r="O314" s="80"/>
      <c r="P314" s="80"/>
      <c r="Q314" s="80"/>
      <c r="R314" s="80"/>
      <c r="AC314" s="74"/>
      <c r="AD314" s="74"/>
      <c r="AE314" s="74"/>
      <c r="AF314" s="70"/>
      <c r="AG314" s="70"/>
      <c r="AH314" s="70"/>
      <c r="AI314" s="70"/>
      <c r="AJ314" s="70"/>
      <c r="AK314" s="70"/>
      <c r="AL314" s="70"/>
      <c r="AM314" s="70"/>
      <c r="AN314" s="70"/>
    </row>
    <row r="315" spans="2:40">
      <c r="B315" s="80"/>
      <c r="C315" s="80"/>
      <c r="D315" s="80"/>
      <c r="E315" s="80"/>
      <c r="F315" s="80"/>
      <c r="G315" s="80"/>
      <c r="H315" s="80"/>
      <c r="I315" s="80"/>
      <c r="J315" s="80"/>
      <c r="K315" s="80"/>
      <c r="L315" s="80"/>
      <c r="M315" s="80"/>
      <c r="N315" s="80"/>
      <c r="O315" s="80"/>
      <c r="P315" s="80"/>
      <c r="Q315" s="80"/>
      <c r="R315" s="80"/>
      <c r="AC315" s="74"/>
      <c r="AD315" s="74"/>
      <c r="AE315" s="74"/>
      <c r="AF315" s="70"/>
      <c r="AG315" s="70"/>
      <c r="AH315" s="70"/>
      <c r="AI315" s="70"/>
      <c r="AJ315" s="70"/>
      <c r="AK315" s="70"/>
      <c r="AL315" s="70"/>
      <c r="AM315" s="70"/>
      <c r="AN315" s="70"/>
    </row>
    <row r="316" spans="2:40">
      <c r="B316" s="80"/>
      <c r="C316" s="80"/>
      <c r="D316" s="80"/>
      <c r="E316" s="80"/>
      <c r="F316" s="80"/>
      <c r="G316" s="80"/>
      <c r="H316" s="80"/>
      <c r="I316" s="80"/>
      <c r="J316" s="80"/>
      <c r="K316" s="80"/>
      <c r="L316" s="80"/>
      <c r="M316" s="80"/>
      <c r="N316" s="80"/>
      <c r="O316" s="80"/>
      <c r="P316" s="80"/>
      <c r="Q316" s="80"/>
      <c r="R316" s="80"/>
      <c r="AC316" s="74"/>
      <c r="AD316" s="74"/>
      <c r="AE316" s="74"/>
      <c r="AF316" s="70"/>
      <c r="AG316" s="70"/>
      <c r="AH316" s="70"/>
      <c r="AI316" s="70"/>
      <c r="AJ316" s="70"/>
      <c r="AK316" s="70"/>
      <c r="AL316" s="70"/>
      <c r="AM316" s="70"/>
      <c r="AN316" s="70"/>
    </row>
    <row r="317" spans="2:40">
      <c r="B317" s="80"/>
      <c r="C317" s="80"/>
      <c r="D317" s="80"/>
      <c r="E317" s="80"/>
      <c r="F317" s="80"/>
      <c r="G317" s="80"/>
      <c r="H317" s="80"/>
      <c r="I317" s="80"/>
      <c r="J317" s="80"/>
      <c r="K317" s="80"/>
      <c r="L317" s="80"/>
      <c r="M317" s="80"/>
      <c r="N317" s="80"/>
      <c r="O317" s="80"/>
      <c r="P317" s="80"/>
      <c r="Q317" s="80"/>
      <c r="R317" s="80"/>
      <c r="AC317" s="74"/>
      <c r="AD317" s="74"/>
      <c r="AE317" s="74"/>
      <c r="AF317" s="70"/>
      <c r="AG317" s="70"/>
      <c r="AH317" s="70"/>
      <c r="AI317" s="70"/>
      <c r="AJ317" s="70"/>
      <c r="AK317" s="70"/>
      <c r="AL317" s="70"/>
      <c r="AM317" s="70"/>
      <c r="AN317" s="70"/>
    </row>
    <row r="318" spans="2:40">
      <c r="B318" s="80"/>
      <c r="C318" s="80"/>
      <c r="D318" s="80"/>
      <c r="E318" s="80"/>
      <c r="F318" s="80"/>
      <c r="G318" s="80"/>
      <c r="H318" s="80"/>
      <c r="I318" s="80"/>
      <c r="J318" s="80"/>
      <c r="K318" s="80"/>
      <c r="L318" s="80"/>
      <c r="M318" s="80"/>
      <c r="N318" s="80"/>
      <c r="O318" s="80"/>
      <c r="P318" s="80"/>
      <c r="Q318" s="80"/>
      <c r="R318" s="80"/>
      <c r="AC318" s="74"/>
      <c r="AD318" s="74"/>
      <c r="AE318" s="74"/>
      <c r="AF318" s="70"/>
      <c r="AG318" s="70"/>
      <c r="AH318" s="70"/>
      <c r="AI318" s="70"/>
      <c r="AJ318" s="70"/>
      <c r="AK318" s="70"/>
      <c r="AL318" s="70"/>
      <c r="AM318" s="70"/>
      <c r="AN318" s="70"/>
    </row>
    <row r="319" spans="2:40">
      <c r="B319" s="80"/>
      <c r="C319" s="80"/>
      <c r="D319" s="80"/>
      <c r="E319" s="80"/>
      <c r="F319" s="80"/>
      <c r="G319" s="80"/>
      <c r="H319" s="80"/>
      <c r="I319" s="80"/>
      <c r="J319" s="80"/>
      <c r="K319" s="80"/>
      <c r="L319" s="80"/>
      <c r="M319" s="80"/>
      <c r="N319" s="80"/>
      <c r="O319" s="80"/>
      <c r="P319" s="80"/>
      <c r="Q319" s="80"/>
      <c r="R319" s="80"/>
      <c r="AC319" s="74"/>
      <c r="AD319" s="74"/>
      <c r="AE319" s="74"/>
      <c r="AF319" s="70"/>
      <c r="AG319" s="70"/>
      <c r="AH319" s="70"/>
      <c r="AI319" s="70"/>
      <c r="AJ319" s="70"/>
      <c r="AK319" s="70"/>
      <c r="AL319" s="70"/>
      <c r="AM319" s="70"/>
      <c r="AN319" s="70"/>
    </row>
    <row r="320" spans="2:40">
      <c r="B320" s="80"/>
      <c r="C320" s="80"/>
      <c r="D320" s="80"/>
      <c r="E320" s="80"/>
      <c r="F320" s="80"/>
      <c r="G320" s="80"/>
      <c r="H320" s="80"/>
      <c r="I320" s="80"/>
      <c r="J320" s="80"/>
      <c r="K320" s="80"/>
      <c r="L320" s="80"/>
      <c r="M320" s="80"/>
      <c r="N320" s="80"/>
      <c r="O320" s="80"/>
      <c r="P320" s="80"/>
      <c r="Q320" s="80"/>
      <c r="R320" s="80"/>
      <c r="AC320" s="74"/>
      <c r="AD320" s="74"/>
      <c r="AE320" s="74"/>
      <c r="AF320" s="70"/>
      <c r="AG320" s="70"/>
      <c r="AH320" s="70"/>
      <c r="AI320" s="70"/>
      <c r="AJ320" s="70"/>
      <c r="AK320" s="70"/>
      <c r="AL320" s="70"/>
      <c r="AM320" s="70"/>
      <c r="AN320" s="70"/>
    </row>
    <row r="321" spans="2:40">
      <c r="B321" s="80"/>
      <c r="C321" s="80"/>
      <c r="D321" s="80"/>
      <c r="E321" s="80"/>
      <c r="F321" s="80"/>
      <c r="G321" s="80"/>
      <c r="H321" s="80"/>
      <c r="I321" s="80"/>
      <c r="J321" s="80"/>
      <c r="K321" s="80"/>
      <c r="L321" s="80"/>
      <c r="M321" s="80"/>
      <c r="N321" s="80"/>
      <c r="O321" s="80"/>
      <c r="P321" s="80"/>
      <c r="Q321" s="80"/>
      <c r="R321" s="80"/>
      <c r="AC321" s="74"/>
      <c r="AD321" s="74"/>
      <c r="AE321" s="74"/>
      <c r="AF321" s="70"/>
      <c r="AG321" s="70"/>
      <c r="AH321" s="70"/>
      <c r="AI321" s="70"/>
      <c r="AJ321" s="70"/>
      <c r="AK321" s="70"/>
      <c r="AL321" s="70"/>
      <c r="AM321" s="70"/>
      <c r="AN321" s="70"/>
    </row>
    <row r="322" spans="2:40">
      <c r="B322" s="80"/>
      <c r="C322" s="80"/>
      <c r="D322" s="80"/>
      <c r="E322" s="80"/>
      <c r="F322" s="80"/>
      <c r="G322" s="80"/>
      <c r="H322" s="80"/>
      <c r="I322" s="80"/>
      <c r="J322" s="80"/>
      <c r="K322" s="80"/>
      <c r="L322" s="80"/>
      <c r="M322" s="80"/>
      <c r="N322" s="80"/>
      <c r="O322" s="80"/>
      <c r="P322" s="80"/>
      <c r="Q322" s="80"/>
      <c r="R322" s="80"/>
      <c r="AC322" s="74"/>
      <c r="AD322" s="74"/>
      <c r="AE322" s="74"/>
      <c r="AF322" s="70"/>
      <c r="AG322" s="70"/>
      <c r="AH322" s="70"/>
      <c r="AI322" s="70"/>
      <c r="AJ322" s="70"/>
      <c r="AK322" s="70"/>
      <c r="AL322" s="70"/>
      <c r="AM322" s="70"/>
      <c r="AN322" s="70"/>
    </row>
    <row r="323" spans="2:40">
      <c r="B323" s="80"/>
      <c r="C323" s="80"/>
      <c r="D323" s="80"/>
      <c r="E323" s="80"/>
      <c r="F323" s="80"/>
      <c r="G323" s="80"/>
      <c r="H323" s="80"/>
      <c r="I323" s="80"/>
      <c r="J323" s="80"/>
      <c r="K323" s="80"/>
      <c r="L323" s="80"/>
      <c r="M323" s="80"/>
      <c r="N323" s="80"/>
      <c r="O323" s="80"/>
      <c r="P323" s="80"/>
      <c r="Q323" s="80"/>
      <c r="R323" s="80"/>
      <c r="AC323" s="74"/>
      <c r="AD323" s="74"/>
      <c r="AE323" s="74"/>
      <c r="AF323" s="70"/>
      <c r="AG323" s="70"/>
      <c r="AH323" s="70"/>
      <c r="AI323" s="70"/>
      <c r="AJ323" s="70"/>
      <c r="AK323" s="70"/>
      <c r="AL323" s="70"/>
      <c r="AM323" s="70"/>
      <c r="AN323" s="70"/>
    </row>
    <row r="324" spans="2:40">
      <c r="B324" s="80"/>
      <c r="C324" s="80"/>
      <c r="D324" s="80"/>
      <c r="E324" s="80"/>
      <c r="F324" s="80"/>
      <c r="G324" s="80"/>
      <c r="H324" s="80"/>
      <c r="I324" s="80"/>
      <c r="J324" s="80"/>
      <c r="K324" s="80"/>
      <c r="L324" s="80"/>
      <c r="M324" s="80"/>
      <c r="N324" s="80"/>
      <c r="O324" s="80"/>
      <c r="P324" s="80"/>
      <c r="Q324" s="80"/>
      <c r="R324" s="80"/>
      <c r="AC324" s="74"/>
      <c r="AD324" s="74"/>
      <c r="AE324" s="74"/>
      <c r="AF324" s="70"/>
      <c r="AG324" s="70"/>
      <c r="AH324" s="70"/>
      <c r="AI324" s="70"/>
      <c r="AJ324" s="70"/>
      <c r="AK324" s="70"/>
      <c r="AL324" s="70"/>
      <c r="AM324" s="70"/>
      <c r="AN324" s="70"/>
    </row>
    <row r="325" spans="2:40">
      <c r="B325" s="80"/>
      <c r="C325" s="80"/>
      <c r="D325" s="80"/>
      <c r="E325" s="80"/>
      <c r="F325" s="80"/>
      <c r="G325" s="80"/>
      <c r="H325" s="80"/>
      <c r="I325" s="80"/>
      <c r="J325" s="80"/>
      <c r="K325" s="80"/>
      <c r="L325" s="80"/>
      <c r="M325" s="80"/>
      <c r="N325" s="80"/>
      <c r="O325" s="80"/>
      <c r="P325" s="80"/>
      <c r="Q325" s="80"/>
      <c r="R325" s="80"/>
      <c r="AC325" s="74"/>
      <c r="AD325" s="74"/>
      <c r="AE325" s="74"/>
      <c r="AF325" s="70"/>
      <c r="AG325" s="70"/>
      <c r="AH325" s="70"/>
      <c r="AI325" s="70"/>
      <c r="AJ325" s="70"/>
      <c r="AK325" s="70"/>
      <c r="AL325" s="70"/>
      <c r="AM325" s="70"/>
      <c r="AN325" s="70"/>
    </row>
    <row r="326" spans="2:40">
      <c r="B326" s="80"/>
      <c r="C326" s="80"/>
      <c r="D326" s="80"/>
      <c r="E326" s="80"/>
      <c r="F326" s="80"/>
      <c r="G326" s="80"/>
      <c r="H326" s="80"/>
      <c r="I326" s="80"/>
      <c r="J326" s="80"/>
      <c r="K326" s="80"/>
      <c r="L326" s="80"/>
      <c r="M326" s="80"/>
      <c r="N326" s="80"/>
      <c r="O326" s="80"/>
      <c r="P326" s="80"/>
      <c r="Q326" s="80"/>
      <c r="R326" s="80"/>
      <c r="AC326" s="74"/>
      <c r="AD326" s="74"/>
      <c r="AE326" s="74"/>
      <c r="AF326" s="70"/>
      <c r="AG326" s="70"/>
      <c r="AH326" s="70"/>
      <c r="AI326" s="70"/>
      <c r="AJ326" s="70"/>
      <c r="AK326" s="70"/>
      <c r="AL326" s="70"/>
      <c r="AM326" s="70"/>
      <c r="AN326" s="70"/>
    </row>
    <row r="327" spans="2:40">
      <c r="B327" s="80"/>
      <c r="C327" s="80"/>
      <c r="D327" s="80"/>
      <c r="E327" s="80"/>
      <c r="F327" s="80"/>
      <c r="G327" s="80"/>
      <c r="H327" s="80"/>
      <c r="I327" s="80"/>
      <c r="J327" s="80"/>
      <c r="K327" s="80"/>
      <c r="L327" s="80"/>
      <c r="M327" s="80"/>
      <c r="N327" s="80"/>
      <c r="O327" s="80"/>
      <c r="P327" s="80"/>
      <c r="Q327" s="80"/>
      <c r="R327" s="80"/>
      <c r="AC327" s="74"/>
      <c r="AD327" s="74"/>
      <c r="AE327" s="74"/>
      <c r="AF327" s="70"/>
      <c r="AG327" s="70"/>
      <c r="AH327" s="70"/>
      <c r="AI327" s="70"/>
      <c r="AJ327" s="70"/>
      <c r="AK327" s="70"/>
      <c r="AL327" s="70"/>
      <c r="AM327" s="70"/>
      <c r="AN327" s="70"/>
    </row>
    <row r="328" spans="2:40">
      <c r="B328" s="80"/>
      <c r="C328" s="80"/>
      <c r="D328" s="80"/>
      <c r="E328" s="80"/>
      <c r="F328" s="80"/>
      <c r="G328" s="80"/>
      <c r="H328" s="80"/>
      <c r="I328" s="80"/>
      <c r="J328" s="80"/>
      <c r="K328" s="80"/>
      <c r="L328" s="80"/>
      <c r="M328" s="80"/>
      <c r="N328" s="80"/>
      <c r="O328" s="80"/>
      <c r="P328" s="80"/>
      <c r="Q328" s="80"/>
      <c r="R328" s="80"/>
      <c r="AC328" s="74"/>
      <c r="AD328" s="74"/>
      <c r="AE328" s="74"/>
      <c r="AF328" s="70"/>
      <c r="AG328" s="70"/>
      <c r="AH328" s="70"/>
      <c r="AI328" s="70"/>
      <c r="AJ328" s="70"/>
      <c r="AK328" s="70"/>
      <c r="AL328" s="70"/>
      <c r="AM328" s="70"/>
      <c r="AN328" s="70"/>
    </row>
    <row r="329" spans="2:40">
      <c r="B329" s="80"/>
      <c r="C329" s="80"/>
      <c r="D329" s="80"/>
      <c r="E329" s="80"/>
      <c r="F329" s="80"/>
      <c r="G329" s="80"/>
      <c r="H329" s="80"/>
      <c r="I329" s="80"/>
      <c r="J329" s="80"/>
      <c r="K329" s="80"/>
      <c r="L329" s="80"/>
      <c r="M329" s="80"/>
      <c r="N329" s="80"/>
      <c r="O329" s="80"/>
      <c r="P329" s="80"/>
      <c r="Q329" s="80"/>
      <c r="R329" s="80"/>
      <c r="AC329" s="74"/>
      <c r="AD329" s="74"/>
      <c r="AE329" s="74"/>
      <c r="AF329" s="70"/>
      <c r="AG329" s="70"/>
      <c r="AH329" s="70"/>
      <c r="AI329" s="70"/>
      <c r="AJ329" s="70"/>
      <c r="AK329" s="70"/>
      <c r="AL329" s="70"/>
      <c r="AM329" s="70"/>
      <c r="AN329" s="70"/>
    </row>
    <row r="330" spans="2:40">
      <c r="B330" s="80"/>
      <c r="C330" s="80"/>
      <c r="D330" s="80"/>
      <c r="E330" s="80"/>
      <c r="F330" s="80"/>
      <c r="G330" s="80"/>
      <c r="H330" s="80"/>
      <c r="I330" s="80"/>
      <c r="J330" s="80"/>
      <c r="K330" s="80"/>
      <c r="L330" s="80"/>
      <c r="M330" s="80"/>
      <c r="N330" s="80"/>
      <c r="O330" s="80"/>
      <c r="P330" s="80"/>
      <c r="Q330" s="80"/>
      <c r="R330" s="80"/>
      <c r="AC330" s="74"/>
      <c r="AD330" s="74"/>
      <c r="AE330" s="74"/>
      <c r="AF330" s="70"/>
      <c r="AG330" s="70"/>
      <c r="AH330" s="70"/>
      <c r="AI330" s="70"/>
      <c r="AJ330" s="70"/>
      <c r="AK330" s="70"/>
      <c r="AL330" s="70"/>
      <c r="AM330" s="70"/>
      <c r="AN330" s="70"/>
    </row>
    <row r="331" spans="2:40">
      <c r="B331" s="80"/>
      <c r="C331" s="80"/>
      <c r="D331" s="80"/>
      <c r="E331" s="80"/>
      <c r="F331" s="80"/>
      <c r="G331" s="80"/>
      <c r="H331" s="80"/>
      <c r="I331" s="80"/>
      <c r="J331" s="80"/>
      <c r="K331" s="80"/>
      <c r="L331" s="80"/>
      <c r="M331" s="80"/>
      <c r="N331" s="80"/>
      <c r="O331" s="80"/>
      <c r="P331" s="80"/>
      <c r="Q331" s="80"/>
      <c r="R331" s="80"/>
      <c r="AC331" s="74"/>
      <c r="AD331" s="74"/>
      <c r="AE331" s="74"/>
      <c r="AF331" s="70"/>
      <c r="AG331" s="70"/>
      <c r="AH331" s="70"/>
      <c r="AI331" s="70"/>
      <c r="AJ331" s="70"/>
      <c r="AK331" s="70"/>
      <c r="AL331" s="70"/>
      <c r="AM331" s="70"/>
      <c r="AN331" s="70"/>
    </row>
    <row r="332" spans="2:40">
      <c r="B332" s="80"/>
      <c r="C332" s="80"/>
      <c r="D332" s="80"/>
      <c r="E332" s="80"/>
      <c r="F332" s="80"/>
      <c r="G332" s="80"/>
      <c r="H332" s="80"/>
      <c r="I332" s="80"/>
      <c r="J332" s="80"/>
      <c r="K332" s="80"/>
      <c r="L332" s="80"/>
      <c r="M332" s="80"/>
      <c r="N332" s="80"/>
      <c r="O332" s="80"/>
      <c r="P332" s="80"/>
      <c r="Q332" s="80"/>
      <c r="R332" s="80"/>
      <c r="AC332" s="74"/>
      <c r="AD332" s="74"/>
      <c r="AE332" s="74"/>
      <c r="AF332" s="70"/>
      <c r="AG332" s="70"/>
      <c r="AH332" s="70"/>
      <c r="AI332" s="70"/>
      <c r="AJ332" s="70"/>
      <c r="AK332" s="70"/>
      <c r="AL332" s="70"/>
      <c r="AM332" s="70"/>
      <c r="AN332" s="70"/>
    </row>
    <row r="333" spans="2:40">
      <c r="B333" s="80"/>
      <c r="C333" s="80"/>
      <c r="D333" s="80"/>
      <c r="E333" s="80"/>
      <c r="F333" s="80"/>
      <c r="G333" s="80"/>
      <c r="H333" s="80"/>
      <c r="I333" s="80"/>
      <c r="J333" s="80"/>
      <c r="K333" s="80"/>
      <c r="L333" s="80"/>
      <c r="M333" s="80"/>
      <c r="N333" s="80"/>
      <c r="O333" s="80"/>
      <c r="P333" s="80"/>
      <c r="Q333" s="80"/>
      <c r="R333" s="80"/>
      <c r="AC333" s="74"/>
      <c r="AD333" s="74"/>
      <c r="AE333" s="74"/>
      <c r="AF333" s="70"/>
      <c r="AG333" s="70"/>
      <c r="AH333" s="70"/>
      <c r="AI333" s="70"/>
      <c r="AJ333" s="70"/>
      <c r="AK333" s="70"/>
      <c r="AL333" s="70"/>
      <c r="AM333" s="70"/>
      <c r="AN333" s="70"/>
    </row>
    <row r="334" spans="2:40">
      <c r="B334" s="80"/>
      <c r="C334" s="80"/>
      <c r="D334" s="80"/>
      <c r="E334" s="80"/>
      <c r="F334" s="80"/>
      <c r="G334" s="80"/>
      <c r="H334" s="80"/>
      <c r="I334" s="80"/>
      <c r="J334" s="80"/>
      <c r="K334" s="80"/>
      <c r="L334" s="80"/>
      <c r="M334" s="80"/>
      <c r="N334" s="80"/>
      <c r="O334" s="80"/>
      <c r="P334" s="80"/>
      <c r="Q334" s="80"/>
      <c r="R334" s="80"/>
      <c r="AC334" s="74"/>
      <c r="AD334" s="74"/>
      <c r="AE334" s="74"/>
      <c r="AF334" s="70"/>
      <c r="AG334" s="70"/>
      <c r="AH334" s="70"/>
      <c r="AI334" s="70"/>
      <c r="AJ334" s="70"/>
      <c r="AK334" s="70"/>
      <c r="AL334" s="70"/>
      <c r="AM334" s="70"/>
      <c r="AN334" s="70"/>
    </row>
    <row r="335" spans="2:40">
      <c r="B335" s="80"/>
      <c r="C335" s="80"/>
      <c r="D335" s="80"/>
      <c r="E335" s="80"/>
      <c r="F335" s="80"/>
      <c r="G335" s="80"/>
      <c r="H335" s="80"/>
      <c r="I335" s="80"/>
      <c r="J335" s="80"/>
      <c r="K335" s="80"/>
      <c r="L335" s="80"/>
      <c r="M335" s="80"/>
      <c r="N335" s="80"/>
      <c r="O335" s="80"/>
      <c r="P335" s="80"/>
      <c r="Q335" s="80"/>
      <c r="R335" s="80"/>
      <c r="AC335" s="74"/>
      <c r="AD335" s="74"/>
      <c r="AE335" s="74"/>
      <c r="AF335" s="70"/>
      <c r="AG335" s="70"/>
      <c r="AH335" s="70"/>
      <c r="AI335" s="70"/>
      <c r="AJ335" s="70"/>
      <c r="AK335" s="70"/>
      <c r="AL335" s="70"/>
      <c r="AM335" s="70"/>
      <c r="AN335" s="70"/>
    </row>
    <row r="336" spans="2:40">
      <c r="B336" s="80"/>
      <c r="C336" s="80"/>
      <c r="D336" s="80"/>
      <c r="E336" s="80"/>
      <c r="F336" s="80"/>
      <c r="G336" s="80"/>
      <c r="H336" s="80"/>
      <c r="I336" s="80"/>
      <c r="J336" s="80"/>
      <c r="K336" s="80"/>
      <c r="L336" s="80"/>
      <c r="M336" s="80"/>
      <c r="N336" s="80"/>
      <c r="O336" s="80"/>
      <c r="P336" s="80"/>
      <c r="Q336" s="80"/>
      <c r="R336" s="80"/>
      <c r="AC336" s="74"/>
      <c r="AD336" s="74"/>
      <c r="AE336" s="74"/>
      <c r="AF336" s="70"/>
      <c r="AG336" s="70"/>
      <c r="AH336" s="70"/>
      <c r="AI336" s="70"/>
      <c r="AJ336" s="70"/>
      <c r="AK336" s="70"/>
      <c r="AL336" s="70"/>
      <c r="AM336" s="70"/>
      <c r="AN336" s="70"/>
    </row>
    <row r="337" spans="2:40">
      <c r="B337" s="80"/>
      <c r="C337" s="80"/>
      <c r="D337" s="80"/>
      <c r="E337" s="80"/>
      <c r="F337" s="80"/>
      <c r="G337" s="80"/>
      <c r="H337" s="80"/>
      <c r="I337" s="80"/>
      <c r="J337" s="80"/>
      <c r="K337" s="80"/>
      <c r="L337" s="80"/>
      <c r="M337" s="80"/>
      <c r="N337" s="80"/>
      <c r="O337" s="80"/>
      <c r="P337" s="80"/>
      <c r="Q337" s="80"/>
      <c r="R337" s="80"/>
      <c r="AC337" s="74"/>
      <c r="AD337" s="74"/>
      <c r="AE337" s="74"/>
      <c r="AF337" s="70"/>
      <c r="AG337" s="70"/>
      <c r="AH337" s="70"/>
      <c r="AI337" s="70"/>
      <c r="AJ337" s="70"/>
      <c r="AK337" s="70"/>
      <c r="AL337" s="70"/>
      <c r="AM337" s="70"/>
      <c r="AN337" s="70"/>
    </row>
    <row r="338" spans="2:40">
      <c r="B338" s="80"/>
      <c r="C338" s="80"/>
      <c r="D338" s="80"/>
      <c r="E338" s="80"/>
      <c r="F338" s="80"/>
      <c r="G338" s="80"/>
      <c r="H338" s="80"/>
      <c r="I338" s="80"/>
      <c r="J338" s="80"/>
      <c r="K338" s="80"/>
      <c r="L338" s="80"/>
      <c r="M338" s="80"/>
      <c r="N338" s="80"/>
      <c r="O338" s="80"/>
      <c r="P338" s="80"/>
      <c r="Q338" s="80"/>
      <c r="R338" s="80"/>
      <c r="AC338" s="74"/>
      <c r="AD338" s="74"/>
      <c r="AE338" s="74"/>
      <c r="AF338" s="70"/>
      <c r="AG338" s="70"/>
      <c r="AH338" s="70"/>
      <c r="AI338" s="70"/>
      <c r="AJ338" s="70"/>
      <c r="AK338" s="70"/>
      <c r="AL338" s="70"/>
      <c r="AM338" s="70"/>
      <c r="AN338" s="70"/>
    </row>
    <row r="339" spans="2:40">
      <c r="B339" s="80"/>
      <c r="C339" s="80"/>
      <c r="D339" s="80"/>
      <c r="E339" s="80"/>
      <c r="F339" s="80"/>
      <c r="G339" s="80"/>
      <c r="H339" s="80"/>
      <c r="I339" s="80"/>
      <c r="J339" s="80"/>
      <c r="K339" s="80"/>
      <c r="L339" s="80"/>
      <c r="M339" s="80"/>
      <c r="N339" s="80"/>
      <c r="O339" s="80"/>
      <c r="P339" s="80"/>
      <c r="Q339" s="80"/>
      <c r="R339" s="80"/>
      <c r="AC339" s="74"/>
      <c r="AD339" s="74"/>
      <c r="AE339" s="74"/>
      <c r="AF339" s="70"/>
      <c r="AG339" s="70"/>
      <c r="AH339" s="70"/>
      <c r="AI339" s="70"/>
      <c r="AJ339" s="70"/>
      <c r="AK339" s="70"/>
      <c r="AL339" s="70"/>
      <c r="AM339" s="70"/>
      <c r="AN339" s="70"/>
    </row>
    <row r="340" spans="2:40">
      <c r="B340" s="80"/>
      <c r="C340" s="80"/>
      <c r="D340" s="80"/>
      <c r="E340" s="80"/>
      <c r="F340" s="80"/>
      <c r="G340" s="80"/>
      <c r="H340" s="80"/>
      <c r="I340" s="80"/>
      <c r="J340" s="80"/>
      <c r="K340" s="80"/>
      <c r="L340" s="80"/>
      <c r="M340" s="80"/>
      <c r="N340" s="80"/>
      <c r="O340" s="80"/>
      <c r="P340" s="80"/>
      <c r="Q340" s="80"/>
      <c r="R340" s="80"/>
      <c r="AC340" s="74"/>
      <c r="AD340" s="74"/>
      <c r="AE340" s="74"/>
      <c r="AF340" s="70"/>
      <c r="AG340" s="70"/>
      <c r="AH340" s="70"/>
      <c r="AI340" s="70"/>
      <c r="AJ340" s="70"/>
      <c r="AK340" s="70"/>
      <c r="AL340" s="70"/>
      <c r="AM340" s="70"/>
      <c r="AN340" s="70"/>
    </row>
    <row r="341" spans="2:40">
      <c r="B341" s="80"/>
      <c r="C341" s="80"/>
      <c r="D341" s="80"/>
      <c r="E341" s="80"/>
      <c r="F341" s="80"/>
      <c r="G341" s="80"/>
      <c r="H341" s="80"/>
      <c r="I341" s="80"/>
      <c r="J341" s="80"/>
      <c r="K341" s="80"/>
      <c r="L341" s="80"/>
      <c r="M341" s="80"/>
      <c r="N341" s="80"/>
      <c r="O341" s="80"/>
      <c r="P341" s="80"/>
      <c r="Q341" s="80"/>
      <c r="R341" s="80"/>
      <c r="AC341" s="74"/>
      <c r="AD341" s="74"/>
      <c r="AE341" s="74"/>
      <c r="AF341" s="70"/>
      <c r="AG341" s="70"/>
      <c r="AH341" s="70"/>
      <c r="AI341" s="70"/>
      <c r="AJ341" s="70"/>
      <c r="AK341" s="70"/>
      <c r="AL341" s="70"/>
      <c r="AM341" s="70"/>
      <c r="AN341" s="70"/>
    </row>
    <row r="342" spans="2:40">
      <c r="B342" s="80"/>
      <c r="C342" s="80"/>
      <c r="D342" s="80"/>
      <c r="E342" s="80"/>
      <c r="F342" s="80"/>
      <c r="G342" s="80"/>
      <c r="H342" s="80"/>
      <c r="I342" s="80"/>
      <c r="J342" s="80"/>
      <c r="K342" s="80"/>
      <c r="L342" s="80"/>
      <c r="M342" s="80"/>
      <c r="N342" s="80"/>
      <c r="O342" s="80"/>
      <c r="P342" s="80"/>
      <c r="Q342" s="80"/>
      <c r="R342" s="80"/>
      <c r="AC342" s="74"/>
      <c r="AD342" s="74"/>
      <c r="AE342" s="74"/>
      <c r="AF342" s="70"/>
      <c r="AG342" s="70"/>
      <c r="AH342" s="70"/>
      <c r="AI342" s="70"/>
      <c r="AJ342" s="70"/>
      <c r="AK342" s="70"/>
      <c r="AL342" s="70"/>
      <c r="AM342" s="70"/>
      <c r="AN342" s="70"/>
    </row>
    <row r="343" spans="2:40">
      <c r="B343" s="80"/>
      <c r="C343" s="80"/>
      <c r="D343" s="80"/>
      <c r="E343" s="80"/>
      <c r="F343" s="80"/>
      <c r="G343" s="80"/>
      <c r="H343" s="80"/>
      <c r="I343" s="80"/>
      <c r="J343" s="80"/>
      <c r="K343" s="80"/>
      <c r="L343" s="80"/>
      <c r="M343" s="80"/>
      <c r="N343" s="80"/>
      <c r="O343" s="80"/>
      <c r="P343" s="80"/>
      <c r="Q343" s="80"/>
      <c r="R343" s="80"/>
      <c r="AC343" s="74"/>
      <c r="AD343" s="74"/>
      <c r="AE343" s="74"/>
      <c r="AF343" s="70"/>
      <c r="AG343" s="70"/>
      <c r="AH343" s="70"/>
      <c r="AI343" s="70"/>
      <c r="AJ343" s="70"/>
      <c r="AK343" s="70"/>
      <c r="AL343" s="70"/>
      <c r="AM343" s="70"/>
      <c r="AN343" s="70"/>
    </row>
    <row r="344" spans="2:40">
      <c r="B344" s="80"/>
      <c r="C344" s="80"/>
      <c r="D344" s="80"/>
      <c r="E344" s="80"/>
      <c r="F344" s="80"/>
      <c r="G344" s="80"/>
      <c r="H344" s="80"/>
      <c r="I344" s="80"/>
      <c r="J344" s="80"/>
      <c r="K344" s="80"/>
      <c r="L344" s="80"/>
      <c r="M344" s="80"/>
      <c r="N344" s="80"/>
      <c r="O344" s="80"/>
      <c r="P344" s="80"/>
      <c r="Q344" s="80"/>
      <c r="R344" s="80"/>
      <c r="AC344" s="74"/>
      <c r="AD344" s="74"/>
      <c r="AE344" s="74"/>
      <c r="AF344" s="70"/>
      <c r="AG344" s="70"/>
      <c r="AH344" s="70"/>
      <c r="AI344" s="70"/>
      <c r="AJ344" s="70"/>
      <c r="AK344" s="70"/>
      <c r="AL344" s="70"/>
      <c r="AM344" s="70"/>
      <c r="AN344" s="70"/>
    </row>
    <row r="345" spans="2:40">
      <c r="B345" s="80"/>
      <c r="C345" s="80"/>
      <c r="D345" s="80"/>
      <c r="E345" s="80"/>
      <c r="F345" s="80"/>
      <c r="G345" s="80"/>
      <c r="H345" s="80"/>
      <c r="I345" s="80"/>
      <c r="J345" s="80"/>
      <c r="K345" s="80"/>
      <c r="L345" s="80"/>
      <c r="M345" s="80"/>
      <c r="N345" s="80"/>
      <c r="O345" s="80"/>
      <c r="P345" s="80"/>
      <c r="Q345" s="80"/>
      <c r="R345" s="80"/>
      <c r="AC345" s="74"/>
      <c r="AD345" s="74"/>
      <c r="AE345" s="74"/>
      <c r="AF345" s="70"/>
      <c r="AG345" s="70"/>
      <c r="AH345" s="70"/>
      <c r="AI345" s="70"/>
      <c r="AJ345" s="70"/>
      <c r="AK345" s="70"/>
      <c r="AL345" s="70"/>
      <c r="AM345" s="70"/>
      <c r="AN345" s="70"/>
    </row>
    <row r="346" spans="2:40">
      <c r="B346" s="80"/>
      <c r="C346" s="80"/>
      <c r="D346" s="80"/>
      <c r="E346" s="80"/>
      <c r="F346" s="80"/>
      <c r="G346" s="80"/>
      <c r="H346" s="80"/>
      <c r="I346" s="80"/>
      <c r="J346" s="80"/>
      <c r="K346" s="80"/>
      <c r="L346" s="80"/>
      <c r="M346" s="80"/>
      <c r="N346" s="80"/>
      <c r="O346" s="80"/>
      <c r="P346" s="80"/>
      <c r="Q346" s="80"/>
      <c r="R346" s="80"/>
      <c r="AC346" s="74"/>
      <c r="AD346" s="74"/>
      <c r="AE346" s="74"/>
      <c r="AF346" s="70"/>
      <c r="AG346" s="70"/>
      <c r="AH346" s="70"/>
      <c r="AI346" s="70"/>
      <c r="AJ346" s="70"/>
      <c r="AK346" s="70"/>
      <c r="AL346" s="70"/>
      <c r="AM346" s="70"/>
      <c r="AN346" s="70"/>
    </row>
    <row r="347" spans="2:40">
      <c r="B347" s="80"/>
      <c r="C347" s="80"/>
      <c r="D347" s="80"/>
      <c r="E347" s="80"/>
      <c r="F347" s="80"/>
      <c r="G347" s="80"/>
      <c r="H347" s="80"/>
      <c r="I347" s="80"/>
      <c r="J347" s="80"/>
      <c r="K347" s="80"/>
      <c r="L347" s="80"/>
      <c r="M347" s="80"/>
      <c r="N347" s="80"/>
      <c r="O347" s="80"/>
      <c r="P347" s="80"/>
      <c r="Q347" s="80"/>
      <c r="R347" s="80"/>
      <c r="AC347" s="74"/>
      <c r="AD347" s="74"/>
      <c r="AE347" s="74"/>
      <c r="AF347" s="70"/>
      <c r="AG347" s="70"/>
      <c r="AH347" s="70"/>
      <c r="AI347" s="70"/>
      <c r="AJ347" s="70"/>
      <c r="AK347" s="70"/>
      <c r="AL347" s="70"/>
      <c r="AM347" s="70"/>
      <c r="AN347" s="70"/>
    </row>
    <row r="348" spans="2:40">
      <c r="B348" s="80"/>
      <c r="C348" s="80"/>
      <c r="D348" s="80"/>
      <c r="E348" s="80"/>
      <c r="F348" s="80"/>
      <c r="G348" s="80"/>
      <c r="H348" s="80"/>
      <c r="I348" s="80"/>
      <c r="J348" s="80"/>
      <c r="K348" s="80"/>
      <c r="L348" s="80"/>
      <c r="M348" s="80"/>
      <c r="N348" s="80"/>
      <c r="O348" s="80"/>
      <c r="P348" s="80"/>
      <c r="Q348" s="80"/>
      <c r="R348" s="80"/>
      <c r="AC348" s="74"/>
      <c r="AD348" s="74"/>
      <c r="AE348" s="74"/>
      <c r="AF348" s="70"/>
      <c r="AG348" s="70"/>
      <c r="AH348" s="70"/>
      <c r="AI348" s="70"/>
      <c r="AJ348" s="70"/>
      <c r="AK348" s="70"/>
      <c r="AL348" s="70"/>
      <c r="AM348" s="70"/>
      <c r="AN348" s="70"/>
    </row>
    <row r="349" spans="2:40">
      <c r="B349" s="80"/>
      <c r="C349" s="80"/>
      <c r="D349" s="80"/>
      <c r="E349" s="80"/>
      <c r="F349" s="80"/>
      <c r="G349" s="80"/>
      <c r="H349" s="80"/>
      <c r="I349" s="80"/>
      <c r="J349" s="80"/>
      <c r="K349" s="80"/>
      <c r="L349" s="80"/>
      <c r="M349" s="80"/>
      <c r="N349" s="80"/>
      <c r="O349" s="80"/>
      <c r="P349" s="80"/>
      <c r="Q349" s="80"/>
      <c r="R349" s="80"/>
      <c r="AC349" s="74"/>
      <c r="AD349" s="74"/>
      <c r="AE349" s="74"/>
      <c r="AF349" s="70"/>
      <c r="AG349" s="70"/>
      <c r="AH349" s="70"/>
      <c r="AI349" s="70"/>
      <c r="AJ349" s="70"/>
      <c r="AK349" s="70"/>
      <c r="AL349" s="70"/>
      <c r="AM349" s="70"/>
      <c r="AN349" s="70"/>
    </row>
    <row r="350" spans="2:40">
      <c r="B350" s="80"/>
      <c r="C350" s="80"/>
      <c r="D350" s="80"/>
      <c r="E350" s="80"/>
      <c r="F350" s="80"/>
      <c r="G350" s="80"/>
      <c r="H350" s="80"/>
      <c r="I350" s="80"/>
      <c r="J350" s="80"/>
      <c r="K350" s="80"/>
      <c r="L350" s="80"/>
      <c r="M350" s="80"/>
      <c r="N350" s="80"/>
      <c r="O350" s="80"/>
      <c r="P350" s="80"/>
      <c r="Q350" s="80"/>
      <c r="R350" s="80"/>
      <c r="AC350" s="74"/>
      <c r="AD350" s="74"/>
      <c r="AE350" s="74"/>
      <c r="AF350" s="70"/>
      <c r="AG350" s="70"/>
      <c r="AH350" s="70"/>
      <c r="AI350" s="70"/>
      <c r="AJ350" s="70"/>
      <c r="AK350" s="70"/>
      <c r="AL350" s="70"/>
      <c r="AM350" s="70"/>
      <c r="AN350" s="70"/>
    </row>
    <row r="351" spans="2:40">
      <c r="B351" s="80"/>
      <c r="C351" s="80"/>
      <c r="D351" s="80"/>
      <c r="E351" s="80"/>
      <c r="F351" s="80"/>
      <c r="G351" s="80"/>
      <c r="H351" s="80"/>
      <c r="I351" s="80"/>
      <c r="J351" s="80"/>
      <c r="K351" s="80"/>
      <c r="L351" s="80"/>
      <c r="M351" s="80"/>
      <c r="N351" s="80"/>
      <c r="O351" s="80"/>
      <c r="P351" s="80"/>
      <c r="Q351" s="80"/>
      <c r="R351" s="80"/>
      <c r="AC351" s="74"/>
      <c r="AD351" s="74"/>
      <c r="AE351" s="74"/>
      <c r="AF351" s="70"/>
      <c r="AG351" s="70"/>
      <c r="AH351" s="70"/>
      <c r="AI351" s="70"/>
      <c r="AJ351" s="70"/>
      <c r="AK351" s="70"/>
      <c r="AL351" s="70"/>
      <c r="AM351" s="70"/>
      <c r="AN351" s="70"/>
    </row>
    <row r="352" spans="2:40">
      <c r="B352" s="80"/>
      <c r="C352" s="80"/>
      <c r="D352" s="80"/>
      <c r="E352" s="80"/>
      <c r="F352" s="80"/>
      <c r="G352" s="80"/>
      <c r="H352" s="80"/>
      <c r="I352" s="80"/>
      <c r="J352" s="80"/>
      <c r="K352" s="80"/>
      <c r="L352" s="80"/>
      <c r="M352" s="80"/>
      <c r="N352" s="80"/>
      <c r="O352" s="80"/>
      <c r="P352" s="80"/>
      <c r="Q352" s="80"/>
      <c r="R352" s="80"/>
      <c r="AC352" s="74"/>
      <c r="AD352" s="74"/>
      <c r="AE352" s="74"/>
      <c r="AF352" s="70"/>
      <c r="AG352" s="70"/>
      <c r="AH352" s="70"/>
      <c r="AI352" s="70"/>
      <c r="AJ352" s="70"/>
      <c r="AK352" s="70"/>
      <c r="AL352" s="70"/>
      <c r="AM352" s="70"/>
      <c r="AN352" s="70"/>
    </row>
    <row r="353" spans="2:40">
      <c r="B353" s="80"/>
      <c r="C353" s="80"/>
      <c r="D353" s="80"/>
      <c r="E353" s="80"/>
      <c r="F353" s="80"/>
      <c r="G353" s="80"/>
      <c r="H353" s="80"/>
      <c r="I353" s="80"/>
      <c r="J353" s="80"/>
      <c r="K353" s="80"/>
      <c r="L353" s="80"/>
      <c r="M353" s="80"/>
      <c r="N353" s="80"/>
      <c r="O353" s="80"/>
      <c r="P353" s="80"/>
      <c r="Q353" s="80"/>
      <c r="R353" s="80"/>
      <c r="AC353" s="74"/>
      <c r="AD353" s="74"/>
      <c r="AE353" s="74"/>
      <c r="AF353" s="70"/>
      <c r="AG353" s="70"/>
      <c r="AH353" s="70"/>
      <c r="AI353" s="70"/>
      <c r="AJ353" s="70"/>
      <c r="AK353" s="70"/>
      <c r="AL353" s="70"/>
      <c r="AM353" s="70"/>
      <c r="AN353" s="70"/>
    </row>
    <row r="354" spans="2:40">
      <c r="B354" s="80"/>
      <c r="C354" s="80"/>
      <c r="D354" s="80"/>
      <c r="E354" s="80"/>
      <c r="F354" s="80"/>
      <c r="G354" s="80"/>
      <c r="H354" s="80"/>
      <c r="I354" s="80"/>
      <c r="J354" s="80"/>
      <c r="K354" s="80"/>
      <c r="L354" s="80"/>
      <c r="M354" s="80"/>
      <c r="N354" s="80"/>
      <c r="O354" s="80"/>
      <c r="P354" s="80"/>
      <c r="Q354" s="80"/>
      <c r="R354" s="80"/>
      <c r="AC354" s="74"/>
      <c r="AD354" s="74"/>
      <c r="AE354" s="74"/>
      <c r="AF354" s="70"/>
      <c r="AG354" s="70"/>
      <c r="AH354" s="70"/>
      <c r="AI354" s="70"/>
      <c r="AJ354" s="70"/>
      <c r="AK354" s="70"/>
      <c r="AL354" s="70"/>
      <c r="AM354" s="70"/>
      <c r="AN354" s="70"/>
    </row>
    <row r="355" spans="2:40">
      <c r="B355" s="80"/>
      <c r="C355" s="80"/>
      <c r="D355" s="80"/>
      <c r="E355" s="80"/>
      <c r="F355" s="80"/>
      <c r="G355" s="80"/>
      <c r="H355" s="80"/>
      <c r="I355" s="80"/>
      <c r="J355" s="80"/>
      <c r="K355" s="80"/>
      <c r="L355" s="80"/>
      <c r="M355" s="80"/>
      <c r="N355" s="80"/>
      <c r="O355" s="80"/>
      <c r="P355" s="80"/>
      <c r="Q355" s="80"/>
      <c r="R355" s="80"/>
      <c r="AC355" s="74"/>
      <c r="AD355" s="74"/>
      <c r="AE355" s="74"/>
      <c r="AF355" s="70"/>
      <c r="AG355" s="70"/>
      <c r="AH355" s="70"/>
      <c r="AI355" s="70"/>
      <c r="AJ355" s="70"/>
      <c r="AK355" s="70"/>
      <c r="AL355" s="70"/>
      <c r="AM355" s="70"/>
      <c r="AN355" s="70"/>
    </row>
    <row r="356" spans="2:40">
      <c r="B356" s="80"/>
      <c r="C356" s="80"/>
      <c r="D356" s="80"/>
      <c r="E356" s="80"/>
      <c r="F356" s="80"/>
      <c r="G356" s="80"/>
      <c r="H356" s="80"/>
      <c r="I356" s="80"/>
      <c r="J356" s="80"/>
      <c r="K356" s="80"/>
      <c r="L356" s="80"/>
      <c r="M356" s="80"/>
      <c r="N356" s="80"/>
      <c r="O356" s="80"/>
      <c r="P356" s="80"/>
      <c r="Q356" s="80"/>
      <c r="R356" s="80"/>
      <c r="AC356" s="74"/>
      <c r="AD356" s="74"/>
      <c r="AE356" s="74"/>
      <c r="AF356" s="70"/>
      <c r="AG356" s="70"/>
      <c r="AH356" s="70"/>
      <c r="AI356" s="70"/>
      <c r="AJ356" s="70"/>
      <c r="AK356" s="70"/>
      <c r="AL356" s="70"/>
      <c r="AM356" s="70"/>
      <c r="AN356" s="70"/>
    </row>
    <row r="357" spans="2:40">
      <c r="B357" s="80"/>
      <c r="C357" s="80"/>
      <c r="D357" s="80"/>
      <c r="E357" s="80"/>
      <c r="F357" s="80"/>
      <c r="G357" s="80"/>
      <c r="H357" s="80"/>
      <c r="I357" s="80"/>
      <c r="J357" s="80"/>
      <c r="K357" s="80"/>
      <c r="L357" s="80"/>
      <c r="M357" s="80"/>
      <c r="N357" s="80"/>
      <c r="O357" s="80"/>
      <c r="P357" s="80"/>
      <c r="Q357" s="80"/>
      <c r="R357" s="80"/>
      <c r="AC357" s="74"/>
      <c r="AD357" s="74"/>
      <c r="AE357" s="74"/>
      <c r="AF357" s="70"/>
      <c r="AG357" s="70"/>
      <c r="AH357" s="70"/>
      <c r="AI357" s="70"/>
      <c r="AJ357" s="70"/>
      <c r="AK357" s="70"/>
      <c r="AL357" s="70"/>
      <c r="AM357" s="70"/>
      <c r="AN357" s="70"/>
    </row>
    <row r="358" spans="2:40">
      <c r="B358" s="80"/>
      <c r="C358" s="80"/>
      <c r="D358" s="80"/>
      <c r="E358" s="80"/>
      <c r="F358" s="80"/>
      <c r="G358" s="80"/>
      <c r="H358" s="80"/>
      <c r="I358" s="80"/>
      <c r="J358" s="80"/>
      <c r="K358" s="80"/>
      <c r="L358" s="80"/>
      <c r="M358" s="80"/>
      <c r="N358" s="80"/>
      <c r="O358" s="80"/>
      <c r="P358" s="80"/>
      <c r="Q358" s="80"/>
      <c r="R358" s="80"/>
      <c r="AC358" s="74"/>
      <c r="AD358" s="74"/>
      <c r="AE358" s="74"/>
      <c r="AF358" s="70"/>
      <c r="AG358" s="70"/>
      <c r="AH358" s="70"/>
      <c r="AI358" s="70"/>
      <c r="AJ358" s="70"/>
      <c r="AK358" s="70"/>
      <c r="AL358" s="70"/>
      <c r="AM358" s="70"/>
      <c r="AN358" s="70"/>
    </row>
    <row r="359" spans="2:40">
      <c r="B359" s="80"/>
      <c r="C359" s="80"/>
      <c r="D359" s="80"/>
      <c r="E359" s="80"/>
      <c r="F359" s="80"/>
      <c r="G359" s="80"/>
      <c r="H359" s="80"/>
      <c r="I359" s="80"/>
      <c r="J359" s="80"/>
      <c r="K359" s="80"/>
      <c r="L359" s="80"/>
      <c r="M359" s="80"/>
      <c r="N359" s="80"/>
      <c r="O359" s="80"/>
      <c r="P359" s="80"/>
      <c r="Q359" s="80"/>
      <c r="R359" s="80"/>
      <c r="AC359" s="74"/>
      <c r="AD359" s="74"/>
      <c r="AE359" s="74"/>
      <c r="AF359" s="70"/>
      <c r="AG359" s="70"/>
      <c r="AH359" s="70"/>
      <c r="AI359" s="70"/>
      <c r="AJ359" s="70"/>
      <c r="AK359" s="70"/>
      <c r="AL359" s="70"/>
      <c r="AM359" s="70"/>
      <c r="AN359" s="70"/>
    </row>
    <row r="360" spans="2:40">
      <c r="B360" s="80"/>
      <c r="C360" s="80"/>
      <c r="D360" s="80"/>
      <c r="E360" s="80"/>
      <c r="F360" s="80"/>
      <c r="G360" s="80"/>
      <c r="H360" s="80"/>
      <c r="I360" s="80"/>
      <c r="J360" s="80"/>
      <c r="K360" s="80"/>
      <c r="L360" s="80"/>
      <c r="M360" s="80"/>
      <c r="N360" s="80"/>
      <c r="O360" s="80"/>
      <c r="P360" s="80"/>
      <c r="Q360" s="80"/>
      <c r="R360" s="80"/>
      <c r="AC360" s="74"/>
      <c r="AD360" s="74"/>
      <c r="AE360" s="74"/>
      <c r="AF360" s="70"/>
      <c r="AG360" s="70"/>
      <c r="AH360" s="70"/>
      <c r="AI360" s="70"/>
      <c r="AJ360" s="70"/>
      <c r="AK360" s="70"/>
      <c r="AL360" s="70"/>
      <c r="AM360" s="70"/>
      <c r="AN360" s="70"/>
    </row>
    <row r="361" spans="2:40">
      <c r="B361" s="80"/>
      <c r="C361" s="80"/>
      <c r="D361" s="80"/>
      <c r="E361" s="80"/>
      <c r="F361" s="80"/>
      <c r="G361" s="80"/>
      <c r="H361" s="80"/>
      <c r="I361" s="80"/>
      <c r="J361" s="80"/>
      <c r="K361" s="80"/>
      <c r="L361" s="80"/>
      <c r="M361" s="80"/>
      <c r="N361" s="80"/>
      <c r="O361" s="80"/>
      <c r="P361" s="80"/>
      <c r="Q361" s="80"/>
      <c r="R361" s="80"/>
      <c r="AC361" s="74"/>
      <c r="AD361" s="74"/>
      <c r="AE361" s="74"/>
      <c r="AF361" s="70"/>
      <c r="AG361" s="70"/>
      <c r="AH361" s="70"/>
      <c r="AI361" s="70"/>
      <c r="AJ361" s="70"/>
      <c r="AK361" s="70"/>
      <c r="AL361" s="70"/>
      <c r="AM361" s="70"/>
      <c r="AN361" s="70"/>
    </row>
    <row r="362" spans="2:40">
      <c r="B362" s="80"/>
      <c r="C362" s="80"/>
      <c r="D362" s="80"/>
      <c r="E362" s="80"/>
      <c r="F362" s="80"/>
      <c r="G362" s="80"/>
      <c r="H362" s="80"/>
      <c r="I362" s="80"/>
      <c r="J362" s="80"/>
      <c r="K362" s="80"/>
      <c r="L362" s="80"/>
      <c r="M362" s="80"/>
      <c r="N362" s="80"/>
      <c r="O362" s="80"/>
      <c r="P362" s="80"/>
      <c r="Q362" s="80"/>
      <c r="R362" s="80"/>
      <c r="AC362" s="74"/>
      <c r="AD362" s="74"/>
      <c r="AE362" s="74"/>
      <c r="AF362" s="70"/>
      <c r="AG362" s="70"/>
      <c r="AH362" s="70"/>
      <c r="AI362" s="70"/>
      <c r="AJ362" s="70"/>
      <c r="AK362" s="70"/>
      <c r="AL362" s="70"/>
      <c r="AM362" s="70"/>
      <c r="AN362" s="70"/>
    </row>
    <row r="363" spans="2:40">
      <c r="B363" s="80"/>
      <c r="C363" s="80"/>
      <c r="D363" s="80"/>
      <c r="E363" s="80"/>
      <c r="F363" s="80"/>
      <c r="G363" s="80"/>
      <c r="H363" s="80"/>
      <c r="I363" s="80"/>
      <c r="J363" s="80"/>
      <c r="K363" s="80"/>
      <c r="L363" s="80"/>
      <c r="M363" s="80"/>
      <c r="N363" s="80"/>
      <c r="O363" s="80"/>
      <c r="P363" s="80"/>
      <c r="Q363" s="80"/>
      <c r="R363" s="80"/>
      <c r="AC363" s="74"/>
      <c r="AD363" s="74"/>
      <c r="AE363" s="74"/>
      <c r="AF363" s="70"/>
      <c r="AG363" s="70"/>
      <c r="AH363" s="70"/>
      <c r="AI363" s="70"/>
      <c r="AJ363" s="70"/>
      <c r="AK363" s="70"/>
      <c r="AL363" s="70"/>
      <c r="AM363" s="70"/>
      <c r="AN363" s="70"/>
    </row>
    <row r="364" spans="2:40">
      <c r="B364" s="80"/>
      <c r="C364" s="80"/>
      <c r="D364" s="80"/>
      <c r="E364" s="80"/>
      <c r="F364" s="80"/>
      <c r="G364" s="80"/>
      <c r="H364" s="80"/>
      <c r="I364" s="80"/>
      <c r="J364" s="80"/>
      <c r="K364" s="80"/>
      <c r="L364" s="80"/>
      <c r="M364" s="80"/>
      <c r="N364" s="80"/>
      <c r="O364" s="80"/>
      <c r="P364" s="80"/>
      <c r="Q364" s="80"/>
      <c r="R364" s="80"/>
      <c r="AC364" s="74"/>
      <c r="AD364" s="74"/>
      <c r="AE364" s="74"/>
      <c r="AF364" s="70"/>
      <c r="AG364" s="70"/>
      <c r="AH364" s="70"/>
      <c r="AI364" s="70"/>
      <c r="AJ364" s="70"/>
      <c r="AK364" s="70"/>
      <c r="AL364" s="70"/>
      <c r="AM364" s="70"/>
      <c r="AN364" s="70"/>
    </row>
    <row r="365" spans="2:40">
      <c r="B365" s="80"/>
      <c r="C365" s="80"/>
      <c r="D365" s="80"/>
      <c r="E365" s="80"/>
      <c r="F365" s="80"/>
      <c r="G365" s="80"/>
      <c r="H365" s="80"/>
      <c r="I365" s="80"/>
      <c r="J365" s="80"/>
      <c r="K365" s="80"/>
      <c r="L365" s="80"/>
      <c r="M365" s="80"/>
      <c r="N365" s="80"/>
      <c r="O365" s="80"/>
      <c r="P365" s="80"/>
      <c r="Q365" s="80"/>
      <c r="R365" s="80"/>
      <c r="AC365" s="74"/>
      <c r="AD365" s="74"/>
      <c r="AE365" s="74"/>
      <c r="AF365" s="70"/>
      <c r="AG365" s="70"/>
      <c r="AH365" s="70"/>
      <c r="AI365" s="70"/>
      <c r="AJ365" s="70"/>
      <c r="AK365" s="70"/>
      <c r="AL365" s="70"/>
      <c r="AM365" s="70"/>
      <c r="AN365" s="70"/>
    </row>
    <row r="366" spans="2:40">
      <c r="B366" s="80"/>
      <c r="C366" s="80"/>
      <c r="D366" s="80"/>
      <c r="E366" s="80"/>
      <c r="F366" s="80"/>
      <c r="G366" s="80"/>
      <c r="H366" s="80"/>
      <c r="I366" s="80"/>
      <c r="J366" s="80"/>
      <c r="K366" s="80"/>
      <c r="L366" s="80"/>
      <c r="M366" s="80"/>
      <c r="N366" s="80"/>
      <c r="O366" s="80"/>
      <c r="P366" s="80"/>
      <c r="Q366" s="80"/>
      <c r="R366" s="80"/>
      <c r="AC366" s="74"/>
      <c r="AD366" s="74"/>
      <c r="AE366" s="74"/>
      <c r="AF366" s="70"/>
      <c r="AG366" s="70"/>
      <c r="AH366" s="70"/>
      <c r="AI366" s="70"/>
      <c r="AJ366" s="70"/>
      <c r="AK366" s="70"/>
      <c r="AL366" s="70"/>
      <c r="AM366" s="70"/>
      <c r="AN366" s="70"/>
    </row>
    <row r="367" spans="2:40">
      <c r="B367" s="80"/>
      <c r="C367" s="80"/>
      <c r="D367" s="80"/>
      <c r="E367" s="80"/>
      <c r="F367" s="80"/>
      <c r="G367" s="80"/>
      <c r="H367" s="80"/>
      <c r="I367" s="80"/>
      <c r="J367" s="80"/>
      <c r="K367" s="80"/>
      <c r="L367" s="80"/>
      <c r="M367" s="80"/>
      <c r="N367" s="80"/>
      <c r="O367" s="80"/>
      <c r="P367" s="80"/>
      <c r="Q367" s="80"/>
      <c r="R367" s="80"/>
      <c r="AC367" s="74"/>
      <c r="AD367" s="74"/>
      <c r="AE367" s="74"/>
      <c r="AF367" s="70"/>
      <c r="AG367" s="70"/>
      <c r="AH367" s="70"/>
      <c r="AI367" s="70"/>
      <c r="AJ367" s="70"/>
      <c r="AK367" s="70"/>
      <c r="AL367" s="70"/>
      <c r="AM367" s="70"/>
      <c r="AN367" s="70"/>
    </row>
    <row r="368" spans="2:40">
      <c r="B368" s="80"/>
      <c r="C368" s="80"/>
      <c r="D368" s="80"/>
      <c r="E368" s="80"/>
      <c r="F368" s="80"/>
      <c r="G368" s="80"/>
      <c r="H368" s="80"/>
      <c r="I368" s="80"/>
      <c r="J368" s="80"/>
      <c r="K368" s="80"/>
      <c r="L368" s="80"/>
      <c r="M368" s="80"/>
      <c r="N368" s="80"/>
      <c r="O368" s="80"/>
      <c r="P368" s="80"/>
      <c r="Q368" s="80"/>
      <c r="R368" s="80"/>
      <c r="AC368" s="74"/>
      <c r="AD368" s="74"/>
      <c r="AE368" s="74"/>
      <c r="AF368" s="70"/>
      <c r="AG368" s="70"/>
      <c r="AH368" s="70"/>
      <c r="AI368" s="70"/>
      <c r="AJ368" s="70"/>
      <c r="AK368" s="70"/>
      <c r="AL368" s="70"/>
      <c r="AM368" s="70"/>
      <c r="AN368" s="70"/>
    </row>
    <row r="369" spans="2:40">
      <c r="B369" s="80"/>
      <c r="C369" s="80"/>
      <c r="D369" s="80"/>
      <c r="E369" s="80"/>
      <c r="F369" s="80"/>
      <c r="G369" s="80"/>
      <c r="H369" s="80"/>
      <c r="I369" s="80"/>
      <c r="J369" s="80"/>
      <c r="K369" s="80"/>
      <c r="L369" s="80"/>
      <c r="M369" s="80"/>
      <c r="N369" s="80"/>
      <c r="O369" s="80"/>
      <c r="P369" s="80"/>
      <c r="Q369" s="80"/>
      <c r="R369" s="80"/>
      <c r="AC369" s="74"/>
      <c r="AD369" s="74"/>
      <c r="AE369" s="74"/>
      <c r="AF369" s="70"/>
      <c r="AG369" s="70"/>
      <c r="AH369" s="70"/>
      <c r="AI369" s="70"/>
      <c r="AJ369" s="70"/>
      <c r="AK369" s="70"/>
      <c r="AL369" s="70"/>
      <c r="AM369" s="70"/>
      <c r="AN369" s="70"/>
    </row>
    <row r="370" spans="2:40">
      <c r="B370" s="80"/>
      <c r="C370" s="80"/>
      <c r="D370" s="80"/>
      <c r="E370" s="80"/>
      <c r="F370" s="80"/>
      <c r="G370" s="80"/>
      <c r="H370" s="80"/>
      <c r="I370" s="80"/>
      <c r="J370" s="80"/>
      <c r="K370" s="80"/>
      <c r="L370" s="80"/>
      <c r="M370" s="80"/>
      <c r="N370" s="80"/>
      <c r="O370" s="80"/>
      <c r="P370" s="80"/>
      <c r="Q370" s="80"/>
      <c r="R370" s="80"/>
      <c r="AC370" s="74"/>
      <c r="AD370" s="74"/>
      <c r="AE370" s="74"/>
      <c r="AF370" s="70"/>
      <c r="AG370" s="70"/>
      <c r="AH370" s="70"/>
      <c r="AI370" s="70"/>
      <c r="AJ370" s="70"/>
      <c r="AK370" s="70"/>
      <c r="AL370" s="70"/>
      <c r="AM370" s="70"/>
      <c r="AN370" s="70"/>
    </row>
    <row r="371" spans="2:40">
      <c r="B371" s="80"/>
      <c r="C371" s="80"/>
      <c r="D371" s="80"/>
      <c r="E371" s="80"/>
      <c r="F371" s="80"/>
      <c r="G371" s="80"/>
      <c r="H371" s="80"/>
      <c r="I371" s="80"/>
      <c r="J371" s="80"/>
      <c r="K371" s="80"/>
      <c r="L371" s="80"/>
      <c r="M371" s="80"/>
      <c r="N371" s="80"/>
      <c r="O371" s="80"/>
      <c r="P371" s="80"/>
      <c r="Q371" s="80"/>
      <c r="R371" s="80"/>
      <c r="AC371" s="74"/>
      <c r="AD371" s="74"/>
      <c r="AE371" s="74"/>
      <c r="AF371" s="70"/>
      <c r="AG371" s="70"/>
      <c r="AH371" s="70"/>
      <c r="AI371" s="70"/>
      <c r="AJ371" s="70"/>
      <c r="AK371" s="70"/>
      <c r="AL371" s="70"/>
      <c r="AM371" s="70"/>
      <c r="AN371" s="70"/>
    </row>
    <row r="372" spans="2:40">
      <c r="B372" s="80"/>
      <c r="C372" s="80"/>
      <c r="D372" s="80"/>
      <c r="E372" s="80"/>
      <c r="F372" s="80"/>
      <c r="G372" s="80"/>
      <c r="H372" s="80"/>
      <c r="I372" s="80"/>
      <c r="J372" s="80"/>
      <c r="K372" s="80"/>
      <c r="L372" s="80"/>
      <c r="M372" s="80"/>
      <c r="N372" s="80"/>
      <c r="O372" s="80"/>
      <c r="P372" s="80"/>
      <c r="Q372" s="80"/>
      <c r="R372" s="80"/>
      <c r="AC372" s="74"/>
      <c r="AD372" s="74"/>
      <c r="AE372" s="74"/>
      <c r="AF372" s="70"/>
      <c r="AG372" s="70"/>
      <c r="AH372" s="70"/>
      <c r="AI372" s="70"/>
      <c r="AJ372" s="70"/>
      <c r="AK372" s="70"/>
      <c r="AL372" s="70"/>
      <c r="AM372" s="70"/>
      <c r="AN372" s="70"/>
    </row>
    <row r="373" spans="2:40">
      <c r="B373" s="80"/>
      <c r="C373" s="80"/>
      <c r="D373" s="80"/>
      <c r="E373" s="80"/>
      <c r="F373" s="80"/>
      <c r="G373" s="80"/>
      <c r="H373" s="80"/>
      <c r="I373" s="80"/>
      <c r="J373" s="80"/>
      <c r="K373" s="80"/>
      <c r="L373" s="80"/>
      <c r="M373" s="80"/>
      <c r="N373" s="80"/>
      <c r="O373" s="80"/>
      <c r="P373" s="80"/>
      <c r="Q373" s="80"/>
      <c r="R373" s="80"/>
      <c r="AC373" s="74"/>
      <c r="AD373" s="74"/>
      <c r="AE373" s="74"/>
      <c r="AF373" s="70"/>
      <c r="AG373" s="70"/>
      <c r="AH373" s="70"/>
      <c r="AI373" s="70"/>
      <c r="AJ373" s="70"/>
      <c r="AK373" s="70"/>
      <c r="AL373" s="70"/>
      <c r="AM373" s="70"/>
      <c r="AN373" s="70"/>
    </row>
    <row r="374" spans="2:40">
      <c r="B374" s="80"/>
      <c r="C374" s="80"/>
      <c r="D374" s="80"/>
      <c r="E374" s="80"/>
      <c r="F374" s="80"/>
      <c r="G374" s="80"/>
      <c r="H374" s="80"/>
      <c r="I374" s="80"/>
      <c r="J374" s="80"/>
      <c r="K374" s="80"/>
      <c r="L374" s="80"/>
      <c r="M374" s="80"/>
      <c r="N374" s="80"/>
      <c r="O374" s="80"/>
      <c r="P374" s="80"/>
      <c r="Q374" s="80"/>
      <c r="R374" s="80"/>
      <c r="AC374" s="74"/>
      <c r="AD374" s="74"/>
      <c r="AE374" s="74"/>
      <c r="AF374" s="70"/>
      <c r="AG374" s="70"/>
      <c r="AH374" s="70"/>
      <c r="AI374" s="70"/>
      <c r="AJ374" s="70"/>
      <c r="AK374" s="70"/>
      <c r="AL374" s="70"/>
      <c r="AM374" s="70"/>
      <c r="AN374" s="70"/>
    </row>
    <row r="375" spans="2:40">
      <c r="B375" s="80"/>
      <c r="C375" s="80"/>
      <c r="D375" s="80"/>
      <c r="E375" s="80"/>
      <c r="F375" s="80"/>
      <c r="G375" s="80"/>
      <c r="H375" s="80"/>
      <c r="I375" s="80"/>
      <c r="J375" s="80"/>
      <c r="K375" s="80"/>
      <c r="L375" s="80"/>
      <c r="M375" s="80"/>
      <c r="N375" s="80"/>
      <c r="O375" s="80"/>
      <c r="P375" s="80"/>
      <c r="Q375" s="80"/>
      <c r="R375" s="80"/>
      <c r="AC375" s="74"/>
      <c r="AD375" s="74"/>
      <c r="AE375" s="74"/>
      <c r="AF375" s="70"/>
      <c r="AG375" s="70"/>
      <c r="AH375" s="70"/>
      <c r="AI375" s="70"/>
      <c r="AJ375" s="70"/>
      <c r="AK375" s="70"/>
      <c r="AL375" s="70"/>
      <c r="AM375" s="70"/>
      <c r="AN375" s="70"/>
    </row>
    <row r="376" spans="2:40">
      <c r="B376" s="80"/>
      <c r="C376" s="80"/>
      <c r="D376" s="80"/>
      <c r="E376" s="80"/>
      <c r="F376" s="80"/>
      <c r="G376" s="80"/>
      <c r="H376" s="80"/>
      <c r="I376" s="80"/>
      <c r="J376" s="80"/>
      <c r="K376" s="80"/>
      <c r="L376" s="80"/>
      <c r="M376" s="80"/>
      <c r="N376" s="80"/>
      <c r="O376" s="80"/>
      <c r="P376" s="80"/>
      <c r="Q376" s="80"/>
      <c r="R376" s="80"/>
      <c r="AC376" s="74"/>
      <c r="AD376" s="74"/>
      <c r="AE376" s="74"/>
      <c r="AF376" s="70"/>
      <c r="AG376" s="70"/>
      <c r="AH376" s="70"/>
      <c r="AI376" s="70"/>
      <c r="AJ376" s="70"/>
      <c r="AK376" s="70"/>
      <c r="AL376" s="70"/>
      <c r="AM376" s="70"/>
      <c r="AN376" s="70"/>
    </row>
    <row r="377" spans="2:40">
      <c r="B377" s="80"/>
      <c r="C377" s="80"/>
      <c r="D377" s="80"/>
      <c r="E377" s="80"/>
      <c r="F377" s="80"/>
      <c r="G377" s="80"/>
      <c r="H377" s="80"/>
      <c r="I377" s="80"/>
      <c r="J377" s="80"/>
      <c r="K377" s="80"/>
      <c r="L377" s="80"/>
      <c r="M377" s="80"/>
      <c r="N377" s="80"/>
      <c r="O377" s="80"/>
      <c r="P377" s="80"/>
      <c r="Q377" s="80"/>
      <c r="R377" s="80"/>
      <c r="AC377" s="74"/>
      <c r="AD377" s="74"/>
      <c r="AE377" s="74"/>
      <c r="AF377" s="70"/>
      <c r="AG377" s="70"/>
      <c r="AH377" s="70"/>
      <c r="AI377" s="70"/>
      <c r="AJ377" s="70"/>
      <c r="AK377" s="70"/>
      <c r="AL377" s="70"/>
      <c r="AM377" s="70"/>
      <c r="AN377" s="70"/>
    </row>
    <row r="378" spans="2:40">
      <c r="B378" s="80"/>
      <c r="C378" s="80"/>
      <c r="D378" s="80"/>
      <c r="E378" s="80"/>
      <c r="F378" s="80"/>
      <c r="G378" s="80"/>
      <c r="H378" s="80"/>
      <c r="I378" s="80"/>
      <c r="J378" s="80"/>
      <c r="K378" s="80"/>
      <c r="L378" s="80"/>
      <c r="M378" s="80"/>
      <c r="N378" s="80"/>
      <c r="O378" s="80"/>
      <c r="P378" s="80"/>
      <c r="Q378" s="80"/>
      <c r="R378" s="80"/>
      <c r="AC378" s="74"/>
      <c r="AD378" s="74"/>
      <c r="AE378" s="74"/>
      <c r="AF378" s="70"/>
      <c r="AG378" s="70"/>
      <c r="AH378" s="70"/>
      <c r="AI378" s="70"/>
      <c r="AJ378" s="70"/>
      <c r="AK378" s="70"/>
      <c r="AL378" s="70"/>
      <c r="AM378" s="70"/>
      <c r="AN378" s="70"/>
    </row>
    <row r="379" spans="2:40">
      <c r="B379" s="80"/>
      <c r="C379" s="80"/>
      <c r="D379" s="80"/>
      <c r="E379" s="80"/>
      <c r="F379" s="80"/>
      <c r="G379" s="80"/>
      <c r="H379" s="80"/>
      <c r="I379" s="80"/>
      <c r="J379" s="80"/>
      <c r="K379" s="80"/>
      <c r="L379" s="80"/>
      <c r="M379" s="80"/>
      <c r="N379" s="80"/>
      <c r="O379" s="80"/>
      <c r="P379" s="80"/>
      <c r="Q379" s="80"/>
      <c r="R379" s="80"/>
      <c r="AC379" s="74"/>
      <c r="AD379" s="74"/>
      <c r="AE379" s="74"/>
      <c r="AF379" s="70"/>
      <c r="AG379" s="70"/>
      <c r="AH379" s="70"/>
      <c r="AI379" s="70"/>
      <c r="AJ379" s="70"/>
      <c r="AK379" s="70"/>
      <c r="AL379" s="70"/>
      <c r="AM379" s="70"/>
      <c r="AN379" s="70"/>
    </row>
    <row r="380" spans="2:40">
      <c r="B380" s="80"/>
      <c r="C380" s="80"/>
      <c r="D380" s="80"/>
      <c r="E380" s="80"/>
      <c r="F380" s="80"/>
      <c r="G380" s="80"/>
      <c r="H380" s="80"/>
      <c r="I380" s="80"/>
      <c r="J380" s="80"/>
      <c r="K380" s="80"/>
      <c r="L380" s="80"/>
      <c r="M380" s="80"/>
      <c r="N380" s="80"/>
      <c r="O380" s="80"/>
      <c r="P380" s="80"/>
      <c r="Q380" s="80"/>
      <c r="R380" s="80"/>
      <c r="AC380" s="74"/>
      <c r="AD380" s="74"/>
      <c r="AE380" s="74"/>
      <c r="AF380" s="70"/>
      <c r="AG380" s="70"/>
      <c r="AH380" s="70"/>
      <c r="AI380" s="70"/>
      <c r="AJ380" s="70"/>
      <c r="AK380" s="70"/>
      <c r="AL380" s="70"/>
      <c r="AM380" s="70"/>
      <c r="AN380" s="70"/>
    </row>
    <row r="381" spans="2:40">
      <c r="B381" s="80"/>
      <c r="C381" s="80"/>
      <c r="D381" s="80"/>
      <c r="E381" s="80"/>
      <c r="F381" s="80"/>
      <c r="G381" s="80"/>
      <c r="H381" s="80"/>
      <c r="I381" s="80"/>
      <c r="J381" s="80"/>
      <c r="K381" s="80"/>
      <c r="L381" s="80"/>
      <c r="M381" s="80"/>
      <c r="N381" s="80"/>
      <c r="O381" s="80"/>
      <c r="P381" s="80"/>
      <c r="Q381" s="80"/>
      <c r="R381" s="80"/>
      <c r="AC381" s="74"/>
      <c r="AD381" s="74"/>
      <c r="AE381" s="74"/>
      <c r="AF381" s="70"/>
      <c r="AG381" s="70"/>
      <c r="AH381" s="70"/>
      <c r="AI381" s="70"/>
      <c r="AJ381" s="70"/>
      <c r="AK381" s="70"/>
      <c r="AL381" s="70"/>
      <c r="AM381" s="70"/>
      <c r="AN381" s="70"/>
    </row>
    <row r="382" spans="2:40">
      <c r="B382" s="80"/>
      <c r="C382" s="80"/>
      <c r="D382" s="80"/>
      <c r="E382" s="80"/>
      <c r="F382" s="80"/>
      <c r="G382" s="80"/>
      <c r="H382" s="80"/>
      <c r="I382" s="80"/>
      <c r="J382" s="80"/>
      <c r="K382" s="80"/>
      <c r="L382" s="80"/>
      <c r="M382" s="80"/>
      <c r="N382" s="80"/>
      <c r="O382" s="80"/>
      <c r="P382" s="80"/>
      <c r="Q382" s="80"/>
      <c r="R382" s="80"/>
      <c r="AC382" s="74"/>
      <c r="AD382" s="74"/>
      <c r="AE382" s="74"/>
      <c r="AF382" s="70"/>
      <c r="AG382" s="70"/>
      <c r="AH382" s="70"/>
      <c r="AI382" s="70"/>
      <c r="AJ382" s="70"/>
      <c r="AK382" s="70"/>
      <c r="AL382" s="70"/>
      <c r="AM382" s="70"/>
      <c r="AN382" s="70"/>
    </row>
    <row r="383" spans="2:40">
      <c r="B383" s="80"/>
      <c r="C383" s="80"/>
      <c r="D383" s="80"/>
      <c r="E383" s="80"/>
      <c r="F383" s="80"/>
      <c r="G383" s="80"/>
      <c r="H383" s="80"/>
      <c r="I383" s="80"/>
      <c r="J383" s="80"/>
      <c r="K383" s="80"/>
      <c r="L383" s="80"/>
      <c r="M383" s="80"/>
      <c r="N383" s="80"/>
      <c r="O383" s="80"/>
      <c r="P383" s="80"/>
      <c r="Q383" s="80"/>
      <c r="R383" s="80"/>
      <c r="AC383" s="74"/>
      <c r="AD383" s="74"/>
      <c r="AE383" s="74"/>
      <c r="AF383" s="70"/>
      <c r="AG383" s="70"/>
      <c r="AH383" s="70"/>
      <c r="AI383" s="70"/>
      <c r="AJ383" s="70"/>
      <c r="AK383" s="70"/>
      <c r="AL383" s="70"/>
      <c r="AM383" s="70"/>
      <c r="AN383" s="70"/>
    </row>
    <row r="384" spans="2:40">
      <c r="B384" s="80"/>
      <c r="C384" s="80"/>
      <c r="D384" s="80"/>
      <c r="E384" s="80"/>
      <c r="F384" s="80"/>
      <c r="G384" s="80"/>
      <c r="H384" s="80"/>
      <c r="I384" s="80"/>
      <c r="J384" s="80"/>
      <c r="K384" s="80"/>
      <c r="L384" s="80"/>
      <c r="M384" s="80"/>
      <c r="N384" s="80"/>
      <c r="O384" s="80"/>
      <c r="P384" s="80"/>
      <c r="Q384" s="80"/>
      <c r="R384" s="80"/>
      <c r="AC384" s="74"/>
      <c r="AD384" s="74"/>
      <c r="AE384" s="74"/>
      <c r="AF384" s="70"/>
      <c r="AG384" s="70"/>
      <c r="AH384" s="70"/>
      <c r="AI384" s="70"/>
      <c r="AJ384" s="70"/>
      <c r="AK384" s="70"/>
      <c r="AL384" s="70"/>
      <c r="AM384" s="70"/>
      <c r="AN384" s="70"/>
    </row>
    <row r="385" spans="2:40">
      <c r="B385" s="80"/>
      <c r="C385" s="80"/>
      <c r="D385" s="80"/>
      <c r="E385" s="80"/>
      <c r="F385" s="80"/>
      <c r="G385" s="80"/>
      <c r="H385" s="80"/>
      <c r="I385" s="80"/>
      <c r="J385" s="80"/>
      <c r="K385" s="80"/>
      <c r="L385" s="80"/>
      <c r="M385" s="80"/>
      <c r="N385" s="80"/>
      <c r="O385" s="80"/>
      <c r="P385" s="80"/>
      <c r="Q385" s="80"/>
      <c r="R385" s="80"/>
      <c r="AC385" s="74"/>
      <c r="AD385" s="74"/>
      <c r="AE385" s="74"/>
      <c r="AF385" s="70"/>
      <c r="AG385" s="70"/>
      <c r="AH385" s="70"/>
      <c r="AI385" s="70"/>
      <c r="AJ385" s="70"/>
      <c r="AK385" s="70"/>
      <c r="AL385" s="70"/>
      <c r="AM385" s="70"/>
      <c r="AN385" s="70"/>
    </row>
    <row r="386" spans="2:40">
      <c r="B386" s="80"/>
      <c r="C386" s="80"/>
      <c r="D386" s="80"/>
      <c r="E386" s="80"/>
      <c r="F386" s="80"/>
      <c r="G386" s="80"/>
      <c r="H386" s="80"/>
      <c r="I386" s="80"/>
      <c r="J386" s="80"/>
      <c r="K386" s="80"/>
      <c r="L386" s="80"/>
      <c r="M386" s="80"/>
      <c r="N386" s="80"/>
      <c r="O386" s="80"/>
      <c r="P386" s="80"/>
      <c r="Q386" s="80"/>
      <c r="R386" s="80"/>
      <c r="AC386" s="74"/>
      <c r="AD386" s="74"/>
      <c r="AE386" s="74"/>
      <c r="AF386" s="70"/>
      <c r="AG386" s="70"/>
      <c r="AH386" s="70"/>
      <c r="AI386" s="70"/>
      <c r="AJ386" s="70"/>
      <c r="AK386" s="70"/>
      <c r="AL386" s="70"/>
      <c r="AM386" s="70"/>
      <c r="AN386" s="70"/>
    </row>
    <row r="387" spans="2:40">
      <c r="B387" s="80"/>
      <c r="C387" s="80"/>
      <c r="D387" s="80"/>
      <c r="E387" s="80"/>
      <c r="F387" s="80"/>
      <c r="G387" s="80"/>
      <c r="H387" s="80"/>
      <c r="I387" s="80"/>
      <c r="J387" s="80"/>
      <c r="K387" s="80"/>
      <c r="L387" s="80"/>
      <c r="M387" s="80"/>
      <c r="N387" s="80"/>
      <c r="O387" s="80"/>
      <c r="P387" s="80"/>
      <c r="Q387" s="80"/>
      <c r="R387" s="80"/>
      <c r="AC387" s="74"/>
      <c r="AD387" s="74"/>
      <c r="AE387" s="74"/>
      <c r="AF387" s="70"/>
      <c r="AG387" s="70"/>
      <c r="AH387" s="70"/>
      <c r="AI387" s="70"/>
      <c r="AJ387" s="70"/>
      <c r="AK387" s="70"/>
      <c r="AL387" s="70"/>
      <c r="AM387" s="70"/>
      <c r="AN387" s="70"/>
    </row>
    <row r="388" spans="2:40">
      <c r="B388" s="80"/>
      <c r="C388" s="80"/>
      <c r="D388" s="80"/>
      <c r="E388" s="80"/>
      <c r="F388" s="80"/>
      <c r="G388" s="80"/>
      <c r="H388" s="80"/>
      <c r="I388" s="80"/>
      <c r="J388" s="80"/>
      <c r="K388" s="80"/>
      <c r="L388" s="80"/>
      <c r="M388" s="80"/>
      <c r="N388" s="80"/>
      <c r="O388" s="80"/>
      <c r="P388" s="80"/>
      <c r="Q388" s="80"/>
      <c r="R388" s="80"/>
      <c r="AC388" s="74"/>
      <c r="AD388" s="74"/>
      <c r="AE388" s="74"/>
      <c r="AF388" s="70"/>
      <c r="AG388" s="70"/>
      <c r="AH388" s="70"/>
      <c r="AI388" s="70"/>
      <c r="AJ388" s="70"/>
      <c r="AK388" s="70"/>
      <c r="AL388" s="70"/>
      <c r="AM388" s="70"/>
      <c r="AN388" s="70"/>
    </row>
    <row r="389" spans="2:40">
      <c r="B389" s="80"/>
      <c r="C389" s="80"/>
      <c r="D389" s="80"/>
      <c r="E389" s="80"/>
      <c r="F389" s="80"/>
      <c r="G389" s="80"/>
      <c r="H389" s="80"/>
      <c r="I389" s="80"/>
      <c r="J389" s="80"/>
      <c r="K389" s="80"/>
      <c r="L389" s="80"/>
      <c r="M389" s="80"/>
      <c r="N389" s="80"/>
      <c r="O389" s="80"/>
      <c r="P389" s="80"/>
      <c r="Q389" s="80"/>
      <c r="R389" s="80"/>
      <c r="AC389" s="74"/>
      <c r="AD389" s="74"/>
      <c r="AE389" s="74"/>
      <c r="AF389" s="70"/>
      <c r="AG389" s="70"/>
      <c r="AH389" s="70"/>
      <c r="AI389" s="70"/>
      <c r="AJ389" s="70"/>
      <c r="AK389" s="70"/>
      <c r="AL389" s="70"/>
      <c r="AM389" s="70"/>
      <c r="AN389" s="70"/>
    </row>
    <row r="390" spans="2:40">
      <c r="B390" s="80"/>
      <c r="C390" s="80"/>
      <c r="D390" s="80"/>
      <c r="E390" s="80"/>
      <c r="F390" s="80"/>
      <c r="G390" s="80"/>
      <c r="H390" s="80"/>
      <c r="I390" s="80"/>
      <c r="J390" s="80"/>
      <c r="K390" s="80"/>
      <c r="L390" s="80"/>
      <c r="M390" s="80"/>
      <c r="N390" s="80"/>
      <c r="O390" s="80"/>
      <c r="P390" s="80"/>
      <c r="Q390" s="80"/>
      <c r="R390" s="80"/>
      <c r="AC390" s="74"/>
      <c r="AD390" s="74"/>
      <c r="AE390" s="74"/>
      <c r="AF390" s="70"/>
      <c r="AG390" s="70"/>
      <c r="AH390" s="70"/>
      <c r="AI390" s="70"/>
      <c r="AJ390" s="70"/>
      <c r="AK390" s="70"/>
      <c r="AL390" s="70"/>
      <c r="AM390" s="70"/>
      <c r="AN390" s="70"/>
    </row>
    <row r="391" spans="2:40">
      <c r="B391" s="80"/>
      <c r="C391" s="80"/>
      <c r="D391" s="80"/>
      <c r="E391" s="80"/>
      <c r="F391" s="80"/>
      <c r="G391" s="80"/>
      <c r="H391" s="80"/>
      <c r="I391" s="80"/>
      <c r="J391" s="80"/>
      <c r="K391" s="80"/>
      <c r="L391" s="80"/>
      <c r="M391" s="80"/>
      <c r="N391" s="80"/>
      <c r="O391" s="80"/>
      <c r="P391" s="80"/>
      <c r="Q391" s="80"/>
      <c r="R391" s="80"/>
      <c r="AC391" s="74"/>
      <c r="AD391" s="74"/>
      <c r="AE391" s="74"/>
      <c r="AF391" s="70"/>
      <c r="AG391" s="70"/>
      <c r="AH391" s="70"/>
      <c r="AI391" s="70"/>
      <c r="AJ391" s="70"/>
      <c r="AK391" s="70"/>
      <c r="AL391" s="70"/>
      <c r="AM391" s="70"/>
      <c r="AN391" s="70"/>
    </row>
    <row r="392" spans="2:40">
      <c r="B392" s="80"/>
      <c r="C392" s="80"/>
      <c r="D392" s="80"/>
      <c r="E392" s="80"/>
      <c r="F392" s="80"/>
      <c r="G392" s="80"/>
      <c r="H392" s="80"/>
      <c r="I392" s="80"/>
      <c r="J392" s="80"/>
      <c r="K392" s="80"/>
      <c r="L392" s="80"/>
      <c r="M392" s="80"/>
      <c r="N392" s="80"/>
      <c r="O392" s="80"/>
      <c r="P392" s="80"/>
      <c r="Q392" s="80"/>
      <c r="R392" s="80"/>
      <c r="AC392" s="74"/>
      <c r="AD392" s="74"/>
      <c r="AE392" s="74"/>
      <c r="AF392" s="70"/>
      <c r="AG392" s="70"/>
      <c r="AH392" s="70"/>
      <c r="AI392" s="70"/>
      <c r="AJ392" s="70"/>
      <c r="AK392" s="70"/>
      <c r="AL392" s="70"/>
      <c r="AM392" s="70"/>
      <c r="AN392" s="70"/>
    </row>
    <row r="393" spans="2:40">
      <c r="B393" s="80"/>
      <c r="C393" s="80"/>
      <c r="D393" s="80"/>
      <c r="E393" s="80"/>
      <c r="F393" s="80"/>
      <c r="G393" s="80"/>
      <c r="H393" s="80"/>
      <c r="I393" s="80"/>
      <c r="J393" s="80"/>
      <c r="K393" s="80"/>
      <c r="L393" s="80"/>
      <c r="M393" s="80"/>
      <c r="N393" s="80"/>
      <c r="O393" s="80"/>
      <c r="P393" s="80"/>
      <c r="Q393" s="80"/>
      <c r="R393" s="80"/>
      <c r="AC393" s="74"/>
      <c r="AD393" s="74"/>
      <c r="AE393" s="74"/>
      <c r="AF393" s="70"/>
      <c r="AG393" s="70"/>
      <c r="AH393" s="70"/>
      <c r="AI393" s="70"/>
      <c r="AJ393" s="70"/>
      <c r="AK393" s="70"/>
      <c r="AL393" s="70"/>
      <c r="AM393" s="70"/>
      <c r="AN393" s="70"/>
    </row>
    <row r="394" spans="2:40">
      <c r="B394" s="80"/>
      <c r="C394" s="80"/>
      <c r="D394" s="80"/>
      <c r="E394" s="80"/>
      <c r="F394" s="80"/>
      <c r="G394" s="80"/>
      <c r="H394" s="80"/>
      <c r="I394" s="80"/>
      <c r="J394" s="80"/>
      <c r="K394" s="80"/>
      <c r="L394" s="80"/>
      <c r="M394" s="80"/>
      <c r="N394" s="80"/>
      <c r="O394" s="80"/>
      <c r="P394" s="80"/>
      <c r="Q394" s="80"/>
      <c r="R394" s="80"/>
      <c r="AC394" s="74"/>
      <c r="AD394" s="74"/>
      <c r="AE394" s="74"/>
      <c r="AF394" s="70"/>
      <c r="AG394" s="70"/>
      <c r="AH394" s="70"/>
      <c r="AI394" s="70"/>
      <c r="AJ394" s="70"/>
      <c r="AK394" s="70"/>
      <c r="AL394" s="70"/>
      <c r="AM394" s="70"/>
      <c r="AN394" s="70"/>
    </row>
    <row r="395" spans="2:40">
      <c r="B395" s="80"/>
      <c r="C395" s="80"/>
      <c r="D395" s="80"/>
      <c r="E395" s="80"/>
      <c r="F395" s="80"/>
      <c r="G395" s="80"/>
      <c r="H395" s="80"/>
      <c r="I395" s="80"/>
      <c r="J395" s="80"/>
      <c r="K395" s="80"/>
      <c r="L395" s="80"/>
      <c r="M395" s="80"/>
      <c r="N395" s="80"/>
      <c r="O395" s="80"/>
      <c r="P395" s="80"/>
      <c r="Q395" s="80"/>
      <c r="R395" s="80"/>
      <c r="AC395" s="74"/>
      <c r="AD395" s="74"/>
      <c r="AE395" s="74"/>
      <c r="AF395" s="70"/>
      <c r="AG395" s="70"/>
      <c r="AH395" s="70"/>
      <c r="AI395" s="70"/>
      <c r="AJ395" s="70"/>
      <c r="AK395" s="70"/>
      <c r="AL395" s="70"/>
      <c r="AM395" s="70"/>
      <c r="AN395" s="70"/>
    </row>
    <row r="396" spans="2:40">
      <c r="B396" s="80"/>
      <c r="C396" s="80"/>
      <c r="D396" s="80"/>
      <c r="E396" s="80"/>
      <c r="F396" s="80"/>
      <c r="G396" s="80"/>
      <c r="H396" s="80"/>
      <c r="I396" s="80"/>
      <c r="J396" s="80"/>
      <c r="K396" s="80"/>
      <c r="L396" s="80"/>
      <c r="M396" s="80"/>
      <c r="N396" s="80"/>
      <c r="O396" s="80"/>
      <c r="P396" s="80"/>
      <c r="Q396" s="80"/>
      <c r="R396" s="80"/>
      <c r="AC396" s="74"/>
      <c r="AD396" s="74"/>
      <c r="AE396" s="74"/>
      <c r="AF396" s="70"/>
      <c r="AG396" s="70"/>
      <c r="AH396" s="70"/>
      <c r="AI396" s="70"/>
      <c r="AJ396" s="70"/>
      <c r="AK396" s="70"/>
      <c r="AL396" s="70"/>
      <c r="AM396" s="70"/>
      <c r="AN396" s="70"/>
    </row>
    <row r="397" spans="2:40">
      <c r="B397" s="80"/>
      <c r="C397" s="80"/>
      <c r="D397" s="80"/>
      <c r="E397" s="80"/>
      <c r="F397" s="80"/>
      <c r="G397" s="80"/>
      <c r="H397" s="80"/>
      <c r="I397" s="80"/>
      <c r="J397" s="80"/>
      <c r="K397" s="80"/>
      <c r="L397" s="80"/>
      <c r="M397" s="80"/>
      <c r="N397" s="80"/>
      <c r="O397" s="80"/>
      <c r="P397" s="80"/>
      <c r="Q397" s="80"/>
      <c r="R397" s="80"/>
      <c r="AC397" s="74"/>
      <c r="AD397" s="74"/>
      <c r="AE397" s="74"/>
      <c r="AF397" s="70"/>
      <c r="AG397" s="70"/>
      <c r="AH397" s="70"/>
      <c r="AI397" s="70"/>
      <c r="AJ397" s="70"/>
      <c r="AK397" s="70"/>
      <c r="AL397" s="70"/>
      <c r="AM397" s="70"/>
      <c r="AN397" s="70"/>
    </row>
    <row r="398" spans="2:40">
      <c r="B398" s="80"/>
      <c r="C398" s="80"/>
      <c r="D398" s="80"/>
      <c r="E398" s="80"/>
      <c r="F398" s="80"/>
      <c r="G398" s="80"/>
      <c r="H398" s="80"/>
      <c r="I398" s="80"/>
      <c r="J398" s="80"/>
      <c r="K398" s="80"/>
      <c r="L398" s="80"/>
      <c r="M398" s="80"/>
      <c r="N398" s="80"/>
      <c r="O398" s="80"/>
      <c r="P398" s="80"/>
      <c r="Q398" s="80"/>
      <c r="R398" s="80"/>
      <c r="AC398" s="74"/>
      <c r="AD398" s="74"/>
      <c r="AE398" s="74"/>
      <c r="AF398" s="70"/>
      <c r="AG398" s="70"/>
      <c r="AH398" s="70"/>
      <c r="AI398" s="70"/>
      <c r="AJ398" s="70"/>
      <c r="AK398" s="70"/>
      <c r="AL398" s="70"/>
      <c r="AM398" s="70"/>
      <c r="AN398" s="70"/>
    </row>
    <row r="399" spans="2:40">
      <c r="B399" s="80"/>
      <c r="C399" s="80"/>
      <c r="D399" s="80"/>
      <c r="E399" s="80"/>
      <c r="F399" s="80"/>
      <c r="G399" s="80"/>
      <c r="H399" s="80"/>
      <c r="I399" s="80"/>
      <c r="J399" s="80"/>
      <c r="K399" s="80"/>
      <c r="L399" s="80"/>
      <c r="M399" s="80"/>
      <c r="N399" s="80"/>
      <c r="O399" s="80"/>
      <c r="P399" s="80"/>
      <c r="Q399" s="80"/>
      <c r="R399" s="80"/>
      <c r="AC399" s="74"/>
      <c r="AD399" s="74"/>
      <c r="AE399" s="74"/>
      <c r="AF399" s="70"/>
      <c r="AG399" s="70"/>
      <c r="AH399" s="70"/>
      <c r="AI399" s="70"/>
      <c r="AJ399" s="70"/>
      <c r="AK399" s="70"/>
      <c r="AL399" s="70"/>
      <c r="AM399" s="70"/>
      <c r="AN399" s="70"/>
    </row>
    <row r="400" spans="2:40">
      <c r="B400" s="80"/>
      <c r="C400" s="80"/>
      <c r="D400" s="80"/>
      <c r="E400" s="80"/>
      <c r="F400" s="80"/>
      <c r="G400" s="80"/>
      <c r="H400" s="80"/>
      <c r="I400" s="80"/>
      <c r="J400" s="80"/>
      <c r="K400" s="80"/>
      <c r="L400" s="80"/>
      <c r="M400" s="80"/>
      <c r="N400" s="80"/>
      <c r="O400" s="80"/>
      <c r="P400" s="80"/>
      <c r="Q400" s="80"/>
      <c r="R400" s="80"/>
      <c r="AC400" s="74"/>
      <c r="AD400" s="74"/>
      <c r="AE400" s="74"/>
      <c r="AF400" s="70"/>
      <c r="AG400" s="70"/>
      <c r="AH400" s="70"/>
      <c r="AI400" s="70"/>
      <c r="AJ400" s="70"/>
      <c r="AK400" s="70"/>
      <c r="AL400" s="70"/>
      <c r="AM400" s="70"/>
      <c r="AN400" s="70"/>
    </row>
    <row r="401" spans="2:40">
      <c r="B401" s="80"/>
      <c r="C401" s="80"/>
      <c r="D401" s="80"/>
      <c r="E401" s="80"/>
      <c r="F401" s="80"/>
      <c r="G401" s="80"/>
      <c r="H401" s="80"/>
      <c r="I401" s="80"/>
      <c r="J401" s="80"/>
      <c r="K401" s="80"/>
      <c r="L401" s="80"/>
      <c r="M401" s="80"/>
      <c r="N401" s="80"/>
      <c r="O401" s="80"/>
      <c r="P401" s="80"/>
      <c r="Q401" s="80"/>
      <c r="R401" s="80"/>
      <c r="AC401" s="74"/>
      <c r="AD401" s="74"/>
      <c r="AE401" s="74"/>
      <c r="AF401" s="70"/>
      <c r="AG401" s="70"/>
      <c r="AH401" s="70"/>
      <c r="AI401" s="70"/>
      <c r="AJ401" s="70"/>
      <c r="AK401" s="70"/>
      <c r="AL401" s="70"/>
      <c r="AM401" s="70"/>
      <c r="AN401" s="70"/>
    </row>
    <row r="402" spans="2:40">
      <c r="B402" s="80"/>
      <c r="C402" s="80"/>
      <c r="D402" s="80"/>
      <c r="E402" s="80"/>
      <c r="F402" s="80"/>
      <c r="G402" s="80"/>
      <c r="H402" s="80"/>
      <c r="I402" s="80"/>
      <c r="J402" s="80"/>
      <c r="K402" s="80"/>
      <c r="L402" s="80"/>
      <c r="M402" s="80"/>
      <c r="N402" s="80"/>
      <c r="O402" s="80"/>
      <c r="P402" s="80"/>
      <c r="Q402" s="80"/>
      <c r="R402" s="80"/>
      <c r="AC402" s="74"/>
      <c r="AD402" s="74"/>
      <c r="AE402" s="74"/>
      <c r="AF402" s="70"/>
      <c r="AG402" s="70"/>
      <c r="AH402" s="70"/>
      <c r="AI402" s="70"/>
      <c r="AJ402" s="70"/>
      <c r="AK402" s="70"/>
      <c r="AL402" s="70"/>
      <c r="AM402" s="70"/>
      <c r="AN402" s="70"/>
    </row>
    <row r="403" spans="2:40">
      <c r="B403" s="80"/>
      <c r="C403" s="80"/>
      <c r="D403" s="80"/>
      <c r="E403" s="80"/>
      <c r="F403" s="80"/>
      <c r="G403" s="80"/>
      <c r="H403" s="80"/>
      <c r="I403" s="80"/>
      <c r="J403" s="80"/>
      <c r="K403" s="80"/>
      <c r="L403" s="80"/>
      <c r="M403" s="80"/>
      <c r="N403" s="80"/>
      <c r="O403" s="80"/>
      <c r="P403" s="80"/>
      <c r="Q403" s="80"/>
      <c r="R403" s="80"/>
      <c r="AC403" s="74"/>
      <c r="AD403" s="74"/>
      <c r="AE403" s="74"/>
      <c r="AF403" s="70"/>
      <c r="AG403" s="70"/>
      <c r="AH403" s="70"/>
      <c r="AI403" s="70"/>
      <c r="AJ403" s="70"/>
      <c r="AK403" s="70"/>
      <c r="AL403" s="70"/>
      <c r="AM403" s="70"/>
      <c r="AN403" s="70"/>
    </row>
    <row r="404" spans="2:40">
      <c r="B404" s="80"/>
      <c r="C404" s="80"/>
      <c r="D404" s="80"/>
      <c r="E404" s="80"/>
      <c r="F404" s="80"/>
      <c r="G404" s="80"/>
      <c r="H404" s="80"/>
      <c r="I404" s="80"/>
      <c r="J404" s="80"/>
      <c r="K404" s="80"/>
      <c r="L404" s="80"/>
      <c r="M404" s="80"/>
      <c r="N404" s="80"/>
      <c r="O404" s="80"/>
      <c r="P404" s="80"/>
      <c r="Q404" s="80"/>
      <c r="R404" s="80"/>
      <c r="AC404" s="74"/>
      <c r="AD404" s="74"/>
      <c r="AE404" s="74"/>
      <c r="AF404" s="70"/>
      <c r="AG404" s="70"/>
      <c r="AH404" s="70"/>
      <c r="AI404" s="70"/>
      <c r="AJ404" s="70"/>
      <c r="AK404" s="70"/>
      <c r="AL404" s="70"/>
      <c r="AM404" s="70"/>
      <c r="AN404" s="70"/>
    </row>
    <row r="405" spans="2:40">
      <c r="B405" s="80"/>
      <c r="C405" s="80"/>
      <c r="D405" s="80"/>
      <c r="E405" s="80"/>
      <c r="F405" s="80"/>
      <c r="G405" s="80"/>
      <c r="H405" s="80"/>
      <c r="I405" s="80"/>
      <c r="J405" s="80"/>
      <c r="K405" s="80"/>
      <c r="L405" s="80"/>
      <c r="M405" s="80"/>
      <c r="N405" s="80"/>
      <c r="O405" s="80"/>
      <c r="P405" s="80"/>
      <c r="Q405" s="80"/>
      <c r="R405" s="80"/>
      <c r="AC405" s="74"/>
      <c r="AD405" s="74"/>
      <c r="AE405" s="74"/>
      <c r="AF405" s="70"/>
      <c r="AG405" s="70"/>
      <c r="AH405" s="70"/>
      <c r="AI405" s="70"/>
      <c r="AJ405" s="70"/>
      <c r="AK405" s="70"/>
      <c r="AL405" s="70"/>
      <c r="AM405" s="70"/>
      <c r="AN405" s="70"/>
    </row>
    <row r="406" spans="2:40">
      <c r="B406" s="80"/>
      <c r="C406" s="80"/>
      <c r="D406" s="80"/>
      <c r="E406" s="80"/>
      <c r="F406" s="80"/>
      <c r="G406" s="80"/>
      <c r="H406" s="80"/>
      <c r="I406" s="80"/>
      <c r="J406" s="80"/>
      <c r="K406" s="80"/>
      <c r="L406" s="80"/>
      <c r="M406" s="80"/>
      <c r="N406" s="80"/>
      <c r="O406" s="80"/>
      <c r="P406" s="80"/>
      <c r="Q406" s="80"/>
      <c r="R406" s="80"/>
      <c r="AC406" s="74"/>
      <c r="AD406" s="74"/>
      <c r="AE406" s="74"/>
      <c r="AF406" s="70"/>
      <c r="AG406" s="70"/>
      <c r="AH406" s="70"/>
      <c r="AI406" s="70"/>
      <c r="AJ406" s="70"/>
      <c r="AK406" s="70"/>
      <c r="AL406" s="70"/>
      <c r="AM406" s="70"/>
      <c r="AN406" s="70"/>
    </row>
    <row r="407" spans="2:40">
      <c r="B407" s="80"/>
      <c r="C407" s="80"/>
      <c r="D407" s="80"/>
      <c r="E407" s="80"/>
      <c r="F407" s="80"/>
      <c r="G407" s="80"/>
      <c r="H407" s="80"/>
      <c r="I407" s="80"/>
      <c r="J407" s="80"/>
      <c r="K407" s="80"/>
      <c r="L407" s="80"/>
      <c r="M407" s="80"/>
      <c r="N407" s="80"/>
      <c r="O407" s="80"/>
      <c r="P407" s="80"/>
      <c r="Q407" s="80"/>
      <c r="R407" s="80"/>
      <c r="AC407" s="74"/>
      <c r="AD407" s="74"/>
      <c r="AE407" s="74"/>
      <c r="AF407" s="70"/>
      <c r="AG407" s="70"/>
      <c r="AH407" s="70"/>
      <c r="AI407" s="70"/>
      <c r="AJ407" s="70"/>
      <c r="AK407" s="70"/>
      <c r="AL407" s="70"/>
      <c r="AM407" s="70"/>
      <c r="AN407" s="70"/>
    </row>
    <row r="408" spans="2:40">
      <c r="B408" s="80"/>
      <c r="C408" s="80"/>
      <c r="D408" s="80"/>
      <c r="E408" s="80"/>
      <c r="F408" s="80"/>
      <c r="G408" s="80"/>
      <c r="H408" s="80"/>
      <c r="I408" s="80"/>
      <c r="J408" s="80"/>
      <c r="K408" s="80"/>
      <c r="L408" s="80"/>
      <c r="M408" s="80"/>
      <c r="N408" s="80"/>
      <c r="O408" s="80"/>
      <c r="P408" s="80"/>
      <c r="Q408" s="80"/>
      <c r="R408" s="80"/>
      <c r="AC408" s="74"/>
      <c r="AD408" s="74"/>
      <c r="AE408" s="74"/>
      <c r="AF408" s="70"/>
      <c r="AG408" s="70"/>
      <c r="AH408" s="70"/>
      <c r="AI408" s="70"/>
      <c r="AJ408" s="70"/>
      <c r="AK408" s="70"/>
      <c r="AL408" s="70"/>
      <c r="AM408" s="70"/>
      <c r="AN408" s="70"/>
    </row>
    <row r="409" spans="2:40">
      <c r="B409" s="80"/>
      <c r="C409" s="80"/>
      <c r="D409" s="80"/>
      <c r="E409" s="80"/>
      <c r="F409" s="80"/>
      <c r="G409" s="80"/>
      <c r="H409" s="80"/>
      <c r="I409" s="80"/>
      <c r="J409" s="80"/>
      <c r="K409" s="80"/>
      <c r="L409" s="80"/>
      <c r="M409" s="80"/>
      <c r="N409" s="80"/>
      <c r="O409" s="80"/>
      <c r="P409" s="80"/>
      <c r="Q409" s="80"/>
      <c r="R409" s="80"/>
      <c r="AC409" s="74"/>
      <c r="AD409" s="74"/>
      <c r="AE409" s="74"/>
      <c r="AF409" s="70"/>
      <c r="AG409" s="70"/>
      <c r="AH409" s="70"/>
      <c r="AI409" s="70"/>
      <c r="AJ409" s="70"/>
      <c r="AK409" s="70"/>
      <c r="AL409" s="70"/>
      <c r="AM409" s="70"/>
      <c r="AN409" s="70"/>
    </row>
    <row r="410" spans="2:40">
      <c r="B410" s="80"/>
      <c r="C410" s="80"/>
      <c r="D410" s="80"/>
      <c r="E410" s="80"/>
      <c r="F410" s="80"/>
      <c r="G410" s="80"/>
      <c r="H410" s="80"/>
      <c r="I410" s="80"/>
      <c r="J410" s="80"/>
      <c r="K410" s="80"/>
      <c r="L410" s="80"/>
      <c r="M410" s="80"/>
      <c r="N410" s="80"/>
      <c r="O410" s="80"/>
      <c r="P410" s="80"/>
      <c r="Q410" s="80"/>
      <c r="R410" s="80"/>
      <c r="AC410" s="74"/>
      <c r="AD410" s="74"/>
      <c r="AE410" s="74"/>
      <c r="AF410" s="70"/>
      <c r="AG410" s="70"/>
      <c r="AH410" s="70"/>
      <c r="AI410" s="70"/>
      <c r="AJ410" s="70"/>
      <c r="AK410" s="70"/>
      <c r="AL410" s="70"/>
      <c r="AM410" s="70"/>
      <c r="AN410" s="70"/>
    </row>
    <row r="411" spans="2:40">
      <c r="B411" s="80"/>
      <c r="C411" s="80"/>
      <c r="D411" s="80"/>
      <c r="E411" s="80"/>
      <c r="F411" s="80"/>
      <c r="G411" s="80"/>
      <c r="H411" s="80"/>
      <c r="I411" s="80"/>
      <c r="J411" s="80"/>
      <c r="K411" s="80"/>
      <c r="L411" s="80"/>
      <c r="M411" s="80"/>
      <c r="N411" s="80"/>
      <c r="O411" s="80"/>
      <c r="P411" s="80"/>
      <c r="Q411" s="80"/>
      <c r="R411" s="80"/>
      <c r="AC411" s="74"/>
      <c r="AD411" s="74"/>
      <c r="AE411" s="74"/>
      <c r="AF411" s="70"/>
      <c r="AG411" s="70"/>
      <c r="AH411" s="70"/>
      <c r="AI411" s="70"/>
      <c r="AJ411" s="70"/>
      <c r="AK411" s="70"/>
      <c r="AL411" s="70"/>
      <c r="AM411" s="70"/>
      <c r="AN411" s="70"/>
    </row>
    <row r="412" spans="2:40">
      <c r="B412" s="80"/>
      <c r="C412" s="80"/>
      <c r="D412" s="80"/>
      <c r="E412" s="80"/>
      <c r="F412" s="80"/>
      <c r="G412" s="80"/>
      <c r="H412" s="80"/>
      <c r="I412" s="80"/>
      <c r="J412" s="80"/>
      <c r="K412" s="80"/>
      <c r="L412" s="80"/>
      <c r="M412" s="80"/>
      <c r="N412" s="80"/>
      <c r="O412" s="80"/>
      <c r="P412" s="80"/>
      <c r="Q412" s="80"/>
      <c r="R412" s="80"/>
      <c r="AC412" s="74"/>
      <c r="AD412" s="74"/>
      <c r="AE412" s="74"/>
      <c r="AF412" s="70"/>
      <c r="AG412" s="70"/>
      <c r="AH412" s="70"/>
      <c r="AI412" s="70"/>
      <c r="AJ412" s="70"/>
      <c r="AK412" s="70"/>
      <c r="AL412" s="70"/>
      <c r="AM412" s="70"/>
      <c r="AN412" s="70"/>
    </row>
    <row r="413" spans="2:40">
      <c r="B413" s="80"/>
      <c r="C413" s="80"/>
      <c r="D413" s="80"/>
      <c r="E413" s="80"/>
      <c r="F413" s="80"/>
      <c r="G413" s="80"/>
      <c r="H413" s="80"/>
      <c r="I413" s="80"/>
      <c r="J413" s="80"/>
      <c r="K413" s="80"/>
      <c r="L413" s="80"/>
      <c r="M413" s="80"/>
      <c r="N413" s="80"/>
      <c r="O413" s="80"/>
      <c r="P413" s="80"/>
      <c r="Q413" s="80"/>
      <c r="R413" s="80"/>
      <c r="AC413" s="74"/>
      <c r="AD413" s="74"/>
      <c r="AE413" s="74"/>
      <c r="AF413" s="70"/>
      <c r="AG413" s="70"/>
      <c r="AH413" s="70"/>
      <c r="AI413" s="70"/>
      <c r="AJ413" s="70"/>
      <c r="AK413" s="70"/>
      <c r="AL413" s="70"/>
      <c r="AM413" s="70"/>
      <c r="AN413" s="70"/>
    </row>
    <row r="414" spans="2:40">
      <c r="B414" s="80"/>
      <c r="C414" s="80"/>
      <c r="D414" s="80"/>
      <c r="E414" s="80"/>
      <c r="F414" s="80"/>
      <c r="G414" s="80"/>
      <c r="H414" s="80"/>
      <c r="I414" s="80"/>
      <c r="J414" s="80"/>
      <c r="K414" s="80"/>
      <c r="L414" s="80"/>
      <c r="M414" s="80"/>
      <c r="N414" s="80"/>
      <c r="O414" s="80"/>
      <c r="P414" s="80"/>
      <c r="Q414" s="80"/>
      <c r="R414" s="80"/>
      <c r="AC414" s="74"/>
      <c r="AD414" s="74"/>
      <c r="AE414" s="74"/>
      <c r="AF414" s="70"/>
      <c r="AG414" s="70"/>
      <c r="AH414" s="70"/>
      <c r="AI414" s="70"/>
      <c r="AJ414" s="70"/>
      <c r="AK414" s="70"/>
      <c r="AL414" s="70"/>
      <c r="AM414" s="70"/>
      <c r="AN414" s="70"/>
    </row>
    <row r="415" spans="2:40">
      <c r="B415" s="80"/>
      <c r="C415" s="80"/>
      <c r="D415" s="80"/>
      <c r="E415" s="80"/>
      <c r="F415" s="80"/>
      <c r="G415" s="80"/>
      <c r="H415" s="80"/>
      <c r="I415" s="80"/>
      <c r="J415" s="80"/>
      <c r="K415" s="80"/>
      <c r="L415" s="80"/>
      <c r="M415" s="80"/>
      <c r="N415" s="80"/>
      <c r="O415" s="80"/>
      <c r="P415" s="80"/>
      <c r="Q415" s="80"/>
      <c r="R415" s="80"/>
      <c r="AC415" s="74"/>
      <c r="AD415" s="74"/>
      <c r="AE415" s="74"/>
      <c r="AF415" s="70"/>
      <c r="AG415" s="70"/>
      <c r="AH415" s="70"/>
      <c r="AI415" s="70"/>
      <c r="AJ415" s="70"/>
      <c r="AK415" s="70"/>
      <c r="AL415" s="70"/>
      <c r="AM415" s="70"/>
      <c r="AN415" s="70"/>
    </row>
    <row r="416" spans="2:40">
      <c r="B416" s="80"/>
      <c r="C416" s="80"/>
      <c r="D416" s="80"/>
      <c r="E416" s="80"/>
      <c r="F416" s="80"/>
      <c r="G416" s="80"/>
      <c r="H416" s="80"/>
      <c r="I416" s="80"/>
      <c r="J416" s="80"/>
      <c r="K416" s="80"/>
      <c r="L416" s="80"/>
      <c r="M416" s="80"/>
      <c r="N416" s="80"/>
      <c r="O416" s="80"/>
      <c r="P416" s="80"/>
      <c r="Q416" s="80"/>
      <c r="R416" s="80"/>
      <c r="AC416" s="74"/>
      <c r="AD416" s="74"/>
      <c r="AE416" s="74"/>
      <c r="AF416" s="70"/>
      <c r="AG416" s="70"/>
      <c r="AH416" s="70"/>
      <c r="AI416" s="70"/>
      <c r="AJ416" s="70"/>
      <c r="AK416" s="70"/>
      <c r="AL416" s="70"/>
      <c r="AM416" s="70"/>
      <c r="AN416" s="70"/>
    </row>
    <row r="417" spans="2:40">
      <c r="B417" s="80"/>
      <c r="C417" s="80"/>
      <c r="D417" s="80"/>
      <c r="E417" s="80"/>
      <c r="F417" s="80"/>
      <c r="G417" s="80"/>
      <c r="H417" s="80"/>
      <c r="I417" s="80"/>
      <c r="J417" s="80"/>
      <c r="K417" s="80"/>
      <c r="L417" s="80"/>
      <c r="M417" s="80"/>
      <c r="N417" s="80"/>
      <c r="O417" s="80"/>
      <c r="P417" s="80"/>
      <c r="Q417" s="80"/>
      <c r="R417" s="80"/>
      <c r="AC417" s="74"/>
      <c r="AD417" s="74"/>
      <c r="AE417" s="74"/>
      <c r="AF417" s="70"/>
      <c r="AG417" s="70"/>
      <c r="AH417" s="70"/>
      <c r="AI417" s="70"/>
      <c r="AJ417" s="70"/>
      <c r="AK417" s="70"/>
      <c r="AL417" s="70"/>
      <c r="AM417" s="70"/>
      <c r="AN417" s="70"/>
    </row>
    <row r="418" spans="2:40">
      <c r="B418" s="80"/>
      <c r="C418" s="80"/>
      <c r="D418" s="80"/>
      <c r="E418" s="80"/>
      <c r="F418" s="80"/>
      <c r="G418" s="80"/>
      <c r="H418" s="80"/>
      <c r="I418" s="80"/>
      <c r="J418" s="80"/>
      <c r="K418" s="80"/>
      <c r="L418" s="80"/>
      <c r="M418" s="80"/>
      <c r="N418" s="80"/>
      <c r="O418" s="80"/>
      <c r="P418" s="80"/>
      <c r="Q418" s="80"/>
      <c r="R418" s="80"/>
      <c r="AC418" s="74"/>
      <c r="AD418" s="74"/>
      <c r="AE418" s="74"/>
      <c r="AF418" s="70"/>
      <c r="AG418" s="70"/>
      <c r="AH418" s="70"/>
      <c r="AI418" s="70"/>
      <c r="AJ418" s="70"/>
      <c r="AK418" s="70"/>
      <c r="AL418" s="70"/>
      <c r="AM418" s="70"/>
      <c r="AN418" s="70"/>
    </row>
    <row r="419" spans="2:40">
      <c r="B419" s="80"/>
      <c r="C419" s="80"/>
      <c r="D419" s="80"/>
      <c r="E419" s="80"/>
      <c r="F419" s="80"/>
      <c r="G419" s="80"/>
      <c r="H419" s="80"/>
      <c r="I419" s="80"/>
      <c r="J419" s="80"/>
      <c r="K419" s="80"/>
      <c r="L419" s="80"/>
      <c r="M419" s="80"/>
      <c r="N419" s="80"/>
      <c r="O419" s="80"/>
      <c r="P419" s="80"/>
      <c r="Q419" s="80"/>
      <c r="R419" s="80"/>
      <c r="AC419" s="74"/>
      <c r="AD419" s="74"/>
      <c r="AE419" s="74"/>
      <c r="AF419" s="70"/>
      <c r="AG419" s="70"/>
      <c r="AH419" s="70"/>
      <c r="AI419" s="70"/>
      <c r="AJ419" s="70"/>
      <c r="AK419" s="70"/>
      <c r="AL419" s="70"/>
      <c r="AM419" s="70"/>
      <c r="AN419" s="70"/>
    </row>
    <row r="420" spans="2:40">
      <c r="B420" s="80"/>
      <c r="C420" s="80"/>
      <c r="D420" s="80"/>
      <c r="E420" s="80"/>
      <c r="F420" s="80"/>
      <c r="G420" s="80"/>
      <c r="H420" s="80"/>
      <c r="I420" s="80"/>
      <c r="J420" s="80"/>
      <c r="K420" s="80"/>
      <c r="L420" s="80"/>
      <c r="M420" s="80"/>
      <c r="N420" s="80"/>
      <c r="O420" s="80"/>
      <c r="P420" s="80"/>
      <c r="Q420" s="80"/>
      <c r="R420" s="80"/>
      <c r="AC420" s="74"/>
      <c r="AD420" s="74"/>
      <c r="AE420" s="74"/>
      <c r="AF420" s="70"/>
      <c r="AG420" s="70"/>
      <c r="AH420" s="70"/>
      <c r="AI420" s="70"/>
      <c r="AJ420" s="70"/>
      <c r="AK420" s="70"/>
      <c r="AL420" s="70"/>
      <c r="AM420" s="70"/>
      <c r="AN420" s="70"/>
    </row>
    <row r="421" spans="2:40">
      <c r="B421" s="80"/>
      <c r="C421" s="80"/>
      <c r="D421" s="80"/>
      <c r="E421" s="80"/>
      <c r="F421" s="80"/>
      <c r="G421" s="80"/>
      <c r="H421" s="80"/>
      <c r="I421" s="80"/>
      <c r="J421" s="80"/>
      <c r="K421" s="80"/>
      <c r="L421" s="80"/>
      <c r="M421" s="80"/>
      <c r="N421" s="80"/>
      <c r="O421" s="80"/>
      <c r="P421" s="80"/>
      <c r="Q421" s="80"/>
      <c r="R421" s="80"/>
      <c r="AC421" s="74"/>
      <c r="AD421" s="74"/>
      <c r="AE421" s="74"/>
      <c r="AF421" s="70"/>
      <c r="AG421" s="70"/>
      <c r="AH421" s="70"/>
      <c r="AI421" s="70"/>
      <c r="AJ421" s="70"/>
      <c r="AK421" s="70"/>
      <c r="AL421" s="70"/>
      <c r="AM421" s="70"/>
      <c r="AN421" s="70"/>
    </row>
    <row r="422" spans="2:40">
      <c r="B422" s="80"/>
      <c r="C422" s="80"/>
      <c r="D422" s="80"/>
      <c r="E422" s="80"/>
      <c r="F422" s="80"/>
      <c r="G422" s="80"/>
      <c r="H422" s="80"/>
      <c r="I422" s="80"/>
      <c r="J422" s="80"/>
      <c r="K422" s="80"/>
      <c r="L422" s="80"/>
      <c r="M422" s="80"/>
      <c r="N422" s="80"/>
      <c r="O422" s="80"/>
      <c r="P422" s="80"/>
      <c r="Q422" s="80"/>
      <c r="R422" s="80"/>
      <c r="AC422" s="74"/>
      <c r="AD422" s="74"/>
      <c r="AE422" s="74"/>
      <c r="AF422" s="70"/>
      <c r="AG422" s="70"/>
      <c r="AH422" s="70"/>
      <c r="AI422" s="70"/>
      <c r="AJ422" s="70"/>
      <c r="AK422" s="70"/>
      <c r="AL422" s="70"/>
      <c r="AM422" s="70"/>
      <c r="AN422" s="70"/>
    </row>
    <row r="423" spans="2:40">
      <c r="B423" s="80"/>
      <c r="C423" s="80"/>
      <c r="D423" s="80"/>
      <c r="E423" s="80"/>
      <c r="F423" s="80"/>
      <c r="G423" s="80"/>
      <c r="H423" s="80"/>
      <c r="I423" s="80"/>
      <c r="J423" s="80"/>
      <c r="K423" s="80"/>
      <c r="L423" s="80"/>
      <c r="M423" s="80"/>
      <c r="N423" s="80"/>
      <c r="O423" s="80"/>
      <c r="P423" s="80"/>
      <c r="Q423" s="80"/>
      <c r="R423" s="80"/>
      <c r="AC423" s="74"/>
      <c r="AD423" s="74"/>
      <c r="AE423" s="74"/>
      <c r="AF423" s="70"/>
      <c r="AG423" s="70"/>
      <c r="AH423" s="70"/>
      <c r="AI423" s="70"/>
      <c r="AJ423" s="70"/>
      <c r="AK423" s="70"/>
      <c r="AL423" s="70"/>
      <c r="AM423" s="70"/>
      <c r="AN423" s="70"/>
    </row>
    <row r="424" spans="2:40">
      <c r="B424" s="80"/>
      <c r="C424" s="80"/>
      <c r="D424" s="80"/>
      <c r="E424" s="80"/>
      <c r="F424" s="80"/>
      <c r="G424" s="80"/>
      <c r="H424" s="80"/>
      <c r="I424" s="80"/>
      <c r="J424" s="80"/>
      <c r="K424" s="80"/>
      <c r="L424" s="80"/>
      <c r="M424" s="80"/>
      <c r="N424" s="80"/>
      <c r="O424" s="80"/>
      <c r="P424" s="80"/>
      <c r="Q424" s="80"/>
      <c r="R424" s="80"/>
      <c r="AC424" s="74"/>
      <c r="AD424" s="74"/>
      <c r="AE424" s="74"/>
      <c r="AF424" s="70"/>
      <c r="AG424" s="70"/>
      <c r="AH424" s="70"/>
      <c r="AI424" s="70"/>
      <c r="AJ424" s="70"/>
      <c r="AK424" s="70"/>
      <c r="AL424" s="70"/>
      <c r="AM424" s="70"/>
      <c r="AN424" s="70"/>
    </row>
    <row r="425" spans="2:40">
      <c r="B425" s="80"/>
      <c r="C425" s="80"/>
      <c r="D425" s="80"/>
      <c r="E425" s="80"/>
      <c r="F425" s="80"/>
      <c r="G425" s="80"/>
      <c r="H425" s="80"/>
      <c r="I425" s="80"/>
      <c r="J425" s="80"/>
      <c r="K425" s="80"/>
      <c r="L425" s="80"/>
      <c r="M425" s="80"/>
      <c r="N425" s="80"/>
      <c r="O425" s="80"/>
      <c r="P425" s="80"/>
      <c r="Q425" s="80"/>
      <c r="R425" s="80"/>
      <c r="AC425" s="74"/>
      <c r="AD425" s="74"/>
      <c r="AE425" s="74"/>
      <c r="AF425" s="70"/>
      <c r="AG425" s="70"/>
      <c r="AH425" s="70"/>
      <c r="AI425" s="70"/>
      <c r="AJ425" s="70"/>
      <c r="AK425" s="70"/>
      <c r="AL425" s="70"/>
      <c r="AM425" s="70"/>
      <c r="AN425" s="70"/>
    </row>
    <row r="426" spans="2:40">
      <c r="B426" s="80"/>
      <c r="C426" s="80"/>
      <c r="D426" s="80"/>
      <c r="E426" s="80"/>
      <c r="F426" s="80"/>
      <c r="G426" s="80"/>
      <c r="H426" s="80"/>
      <c r="I426" s="80"/>
      <c r="J426" s="80"/>
      <c r="K426" s="80"/>
      <c r="L426" s="80"/>
      <c r="M426" s="80"/>
      <c r="N426" s="80"/>
      <c r="O426" s="80"/>
      <c r="P426" s="80"/>
      <c r="Q426" s="80"/>
      <c r="R426" s="80"/>
      <c r="AC426" s="74"/>
      <c r="AD426" s="74"/>
      <c r="AE426" s="74"/>
      <c r="AF426" s="70"/>
      <c r="AG426" s="70"/>
      <c r="AH426" s="70"/>
      <c r="AI426" s="70"/>
      <c r="AJ426" s="70"/>
      <c r="AK426" s="70"/>
      <c r="AL426" s="70"/>
      <c r="AM426" s="70"/>
      <c r="AN426" s="70"/>
    </row>
    <row r="427" spans="2:40">
      <c r="B427" s="80"/>
      <c r="C427" s="80"/>
      <c r="D427" s="80"/>
      <c r="E427" s="80"/>
      <c r="F427" s="80"/>
      <c r="G427" s="80"/>
      <c r="H427" s="80"/>
      <c r="I427" s="80"/>
      <c r="J427" s="80"/>
      <c r="K427" s="80"/>
      <c r="L427" s="80"/>
      <c r="M427" s="80"/>
      <c r="N427" s="80"/>
      <c r="O427" s="80"/>
      <c r="P427" s="80"/>
      <c r="Q427" s="80"/>
      <c r="R427" s="80"/>
      <c r="AC427" s="74"/>
      <c r="AD427" s="74"/>
      <c r="AE427" s="74"/>
      <c r="AF427" s="70"/>
      <c r="AG427" s="70"/>
      <c r="AH427" s="70"/>
      <c r="AI427" s="70"/>
      <c r="AJ427" s="70"/>
      <c r="AK427" s="70"/>
      <c r="AL427" s="70"/>
      <c r="AM427" s="70"/>
      <c r="AN427" s="70"/>
    </row>
    <row r="428" spans="2:40">
      <c r="B428" s="80"/>
      <c r="C428" s="80"/>
      <c r="D428" s="80"/>
      <c r="E428" s="80"/>
      <c r="F428" s="80"/>
      <c r="G428" s="80"/>
      <c r="H428" s="80"/>
      <c r="I428" s="80"/>
      <c r="J428" s="80"/>
      <c r="K428" s="80"/>
      <c r="L428" s="80"/>
      <c r="M428" s="80"/>
      <c r="N428" s="80"/>
      <c r="O428" s="80"/>
      <c r="P428" s="80"/>
      <c r="Q428" s="80"/>
      <c r="R428" s="80"/>
      <c r="AC428" s="74"/>
      <c r="AD428" s="74"/>
      <c r="AE428" s="74"/>
      <c r="AF428" s="70"/>
      <c r="AG428" s="70"/>
      <c r="AH428" s="70"/>
      <c r="AI428" s="70"/>
      <c r="AJ428" s="70"/>
      <c r="AK428" s="70"/>
      <c r="AL428" s="70"/>
      <c r="AM428" s="70"/>
      <c r="AN428" s="70"/>
    </row>
    <row r="429" spans="2:40">
      <c r="B429" s="80"/>
      <c r="C429" s="80"/>
      <c r="D429" s="80"/>
      <c r="E429" s="80"/>
      <c r="F429" s="80"/>
      <c r="G429" s="80"/>
      <c r="H429" s="80"/>
      <c r="I429" s="80"/>
      <c r="J429" s="80"/>
      <c r="K429" s="80"/>
      <c r="L429" s="80"/>
      <c r="M429" s="80"/>
      <c r="N429" s="80"/>
      <c r="O429" s="80"/>
      <c r="P429" s="80"/>
      <c r="Q429" s="80"/>
      <c r="R429" s="80"/>
      <c r="AC429" s="74"/>
      <c r="AD429" s="74"/>
      <c r="AE429" s="74"/>
      <c r="AF429" s="70"/>
      <c r="AG429" s="70"/>
      <c r="AH429" s="70"/>
      <c r="AI429" s="70"/>
      <c r="AJ429" s="70"/>
      <c r="AK429" s="70"/>
      <c r="AL429" s="70"/>
      <c r="AM429" s="70"/>
      <c r="AN429" s="70"/>
    </row>
    <row r="430" spans="2:40">
      <c r="B430" s="80"/>
      <c r="C430" s="80"/>
      <c r="D430" s="80"/>
      <c r="E430" s="80"/>
      <c r="F430" s="80"/>
      <c r="G430" s="80"/>
      <c r="H430" s="80"/>
      <c r="I430" s="80"/>
      <c r="J430" s="80"/>
      <c r="K430" s="80"/>
      <c r="L430" s="80"/>
      <c r="M430" s="80"/>
      <c r="N430" s="80"/>
      <c r="O430" s="80"/>
      <c r="P430" s="80"/>
      <c r="Q430" s="80"/>
      <c r="R430" s="80"/>
      <c r="AC430" s="74"/>
      <c r="AD430" s="74"/>
      <c r="AE430" s="74"/>
      <c r="AF430" s="70"/>
      <c r="AG430" s="70"/>
      <c r="AH430" s="70"/>
      <c r="AI430" s="70"/>
      <c r="AJ430" s="70"/>
      <c r="AK430" s="70"/>
      <c r="AL430" s="70"/>
      <c r="AM430" s="70"/>
      <c r="AN430" s="70"/>
    </row>
    <row r="431" spans="2:40">
      <c r="B431" s="80"/>
      <c r="C431" s="80"/>
      <c r="D431" s="80"/>
      <c r="E431" s="80"/>
      <c r="F431" s="80"/>
      <c r="G431" s="80"/>
      <c r="H431" s="80"/>
      <c r="I431" s="80"/>
      <c r="J431" s="80"/>
      <c r="K431" s="80"/>
      <c r="L431" s="80"/>
      <c r="M431" s="80"/>
      <c r="N431" s="80"/>
      <c r="O431" s="80"/>
      <c r="P431" s="80"/>
      <c r="Q431" s="80"/>
      <c r="R431" s="80"/>
      <c r="AC431" s="74"/>
      <c r="AD431" s="74"/>
      <c r="AE431" s="74"/>
      <c r="AF431" s="70"/>
      <c r="AG431" s="70"/>
      <c r="AH431" s="70"/>
      <c r="AI431" s="70"/>
      <c r="AJ431" s="70"/>
      <c r="AK431" s="70"/>
      <c r="AL431" s="70"/>
      <c r="AM431" s="70"/>
      <c r="AN431" s="70"/>
    </row>
    <row r="432" spans="2:40">
      <c r="B432" s="80"/>
      <c r="C432" s="80"/>
      <c r="D432" s="80"/>
      <c r="E432" s="80"/>
      <c r="F432" s="80"/>
      <c r="G432" s="80"/>
      <c r="H432" s="80"/>
      <c r="I432" s="80"/>
      <c r="J432" s="80"/>
      <c r="K432" s="80"/>
      <c r="L432" s="80"/>
      <c r="M432" s="80"/>
      <c r="N432" s="80"/>
      <c r="O432" s="80"/>
      <c r="P432" s="80"/>
      <c r="Q432" s="80"/>
      <c r="R432" s="80"/>
      <c r="AC432" s="74"/>
      <c r="AD432" s="74"/>
      <c r="AE432" s="74"/>
      <c r="AF432" s="70"/>
      <c r="AG432" s="70"/>
      <c r="AH432" s="70"/>
      <c r="AI432" s="70"/>
      <c r="AJ432" s="70"/>
      <c r="AK432" s="70"/>
      <c r="AL432" s="70"/>
      <c r="AM432" s="70"/>
      <c r="AN432" s="70"/>
    </row>
    <row r="433" spans="2:40">
      <c r="B433" s="80"/>
      <c r="C433" s="80"/>
      <c r="D433" s="80"/>
      <c r="E433" s="80"/>
      <c r="F433" s="80"/>
      <c r="G433" s="80"/>
      <c r="H433" s="80"/>
      <c r="I433" s="80"/>
      <c r="J433" s="80"/>
      <c r="K433" s="80"/>
      <c r="L433" s="80"/>
      <c r="M433" s="80"/>
      <c r="N433" s="80"/>
      <c r="O433" s="80"/>
      <c r="P433" s="80"/>
      <c r="Q433" s="80"/>
      <c r="R433" s="80"/>
      <c r="AC433" s="74"/>
      <c r="AD433" s="74"/>
      <c r="AE433" s="74"/>
      <c r="AF433" s="70"/>
      <c r="AG433" s="70"/>
      <c r="AH433" s="70"/>
      <c r="AI433" s="70"/>
      <c r="AJ433" s="70"/>
      <c r="AK433" s="70"/>
      <c r="AL433" s="70"/>
      <c r="AM433" s="70"/>
      <c r="AN433" s="70"/>
    </row>
    <row r="434" spans="2:40">
      <c r="B434" s="80"/>
      <c r="C434" s="80"/>
      <c r="D434" s="80"/>
      <c r="E434" s="80"/>
      <c r="F434" s="80"/>
      <c r="G434" s="80"/>
      <c r="H434" s="80"/>
      <c r="I434" s="80"/>
      <c r="J434" s="80"/>
      <c r="K434" s="80"/>
      <c r="L434" s="80"/>
      <c r="M434" s="80"/>
      <c r="N434" s="80"/>
      <c r="O434" s="80"/>
      <c r="P434" s="80"/>
      <c r="Q434" s="80"/>
      <c r="R434" s="80"/>
      <c r="AC434" s="74"/>
      <c r="AD434" s="74"/>
      <c r="AE434" s="74"/>
      <c r="AF434" s="70"/>
      <c r="AG434" s="70"/>
      <c r="AH434" s="70"/>
      <c r="AI434" s="70"/>
      <c r="AJ434" s="70"/>
      <c r="AK434" s="70"/>
      <c r="AL434" s="70"/>
      <c r="AM434" s="70"/>
      <c r="AN434" s="70"/>
    </row>
    <row r="435" spans="2:40">
      <c r="B435" s="80"/>
      <c r="C435" s="80"/>
      <c r="D435" s="80"/>
      <c r="E435" s="80"/>
      <c r="F435" s="80"/>
      <c r="G435" s="80"/>
      <c r="H435" s="80"/>
      <c r="I435" s="80"/>
      <c r="J435" s="80"/>
      <c r="K435" s="80"/>
      <c r="L435" s="80"/>
      <c r="M435" s="80"/>
      <c r="N435" s="80"/>
      <c r="O435" s="80"/>
      <c r="P435" s="80"/>
      <c r="Q435" s="80"/>
      <c r="R435" s="80"/>
      <c r="AC435" s="74"/>
      <c r="AD435" s="74"/>
      <c r="AE435" s="74"/>
      <c r="AF435" s="70"/>
      <c r="AG435" s="70"/>
      <c r="AH435" s="70"/>
      <c r="AI435" s="70"/>
      <c r="AJ435" s="70"/>
      <c r="AK435" s="70"/>
      <c r="AL435" s="70"/>
      <c r="AM435" s="70"/>
      <c r="AN435" s="70"/>
    </row>
    <row r="436" spans="2:40">
      <c r="B436" s="80"/>
      <c r="C436" s="80"/>
      <c r="D436" s="80"/>
      <c r="E436" s="80"/>
      <c r="F436" s="80"/>
      <c r="G436" s="80"/>
      <c r="H436" s="80"/>
      <c r="I436" s="80"/>
      <c r="J436" s="80"/>
      <c r="K436" s="80"/>
      <c r="L436" s="80"/>
      <c r="M436" s="80"/>
      <c r="N436" s="80"/>
      <c r="O436" s="80"/>
      <c r="P436" s="80"/>
      <c r="Q436" s="80"/>
      <c r="R436" s="80"/>
      <c r="AC436" s="74"/>
      <c r="AD436" s="74"/>
      <c r="AE436" s="74"/>
      <c r="AF436" s="70"/>
      <c r="AG436" s="70"/>
      <c r="AH436" s="70"/>
      <c r="AI436" s="70"/>
      <c r="AJ436" s="70"/>
      <c r="AK436" s="70"/>
      <c r="AL436" s="70"/>
      <c r="AM436" s="70"/>
      <c r="AN436" s="70"/>
    </row>
    <row r="437" spans="2:40">
      <c r="B437" s="80"/>
      <c r="C437" s="80"/>
      <c r="D437" s="80"/>
      <c r="E437" s="80"/>
      <c r="F437" s="80"/>
      <c r="G437" s="80"/>
      <c r="H437" s="80"/>
      <c r="I437" s="80"/>
      <c r="J437" s="80"/>
      <c r="K437" s="80"/>
      <c r="L437" s="80"/>
      <c r="M437" s="80"/>
      <c r="N437" s="80"/>
      <c r="O437" s="80"/>
      <c r="P437" s="80"/>
      <c r="Q437" s="80"/>
      <c r="R437" s="80"/>
      <c r="AC437" s="74"/>
      <c r="AD437" s="74"/>
      <c r="AE437" s="74"/>
      <c r="AF437" s="70"/>
      <c r="AG437" s="70"/>
      <c r="AH437" s="70"/>
      <c r="AI437" s="70"/>
      <c r="AJ437" s="70"/>
      <c r="AK437" s="70"/>
      <c r="AL437" s="70"/>
      <c r="AM437" s="70"/>
      <c r="AN437" s="70"/>
    </row>
    <row r="438" spans="2:40">
      <c r="B438" s="80"/>
      <c r="C438" s="80"/>
      <c r="D438" s="80"/>
      <c r="E438" s="80"/>
      <c r="F438" s="80"/>
      <c r="G438" s="80"/>
      <c r="H438" s="80"/>
      <c r="I438" s="80"/>
      <c r="J438" s="80"/>
      <c r="K438" s="80"/>
      <c r="L438" s="80"/>
      <c r="M438" s="80"/>
      <c r="N438" s="80"/>
      <c r="O438" s="80"/>
      <c r="P438" s="80"/>
      <c r="Q438" s="80"/>
      <c r="R438" s="80"/>
      <c r="AC438" s="74"/>
      <c r="AD438" s="74"/>
      <c r="AE438" s="74"/>
      <c r="AF438" s="70"/>
      <c r="AG438" s="70"/>
      <c r="AH438" s="70"/>
      <c r="AI438" s="70"/>
      <c r="AJ438" s="70"/>
      <c r="AK438" s="70"/>
      <c r="AL438" s="70"/>
      <c r="AM438" s="70"/>
      <c r="AN438" s="70"/>
    </row>
    <row r="439" spans="2:40">
      <c r="B439" s="80"/>
      <c r="C439" s="80"/>
      <c r="D439" s="80"/>
      <c r="E439" s="80"/>
      <c r="F439" s="80"/>
      <c r="G439" s="80"/>
      <c r="H439" s="80"/>
      <c r="I439" s="80"/>
      <c r="J439" s="80"/>
      <c r="K439" s="80"/>
      <c r="L439" s="80"/>
      <c r="M439" s="80"/>
      <c r="N439" s="80"/>
      <c r="O439" s="80"/>
      <c r="P439" s="80"/>
      <c r="Q439" s="80"/>
      <c r="R439" s="80"/>
      <c r="AC439" s="74"/>
      <c r="AD439" s="74"/>
      <c r="AE439" s="74"/>
      <c r="AF439" s="70"/>
      <c r="AG439" s="70"/>
      <c r="AH439" s="70"/>
      <c r="AI439" s="70"/>
      <c r="AJ439" s="70"/>
      <c r="AK439" s="70"/>
      <c r="AL439" s="70"/>
      <c r="AM439" s="70"/>
      <c r="AN439" s="70"/>
    </row>
    <row r="440" spans="2:40">
      <c r="B440" s="80"/>
      <c r="C440" s="80"/>
      <c r="D440" s="80"/>
      <c r="E440" s="80"/>
      <c r="F440" s="80"/>
      <c r="G440" s="80"/>
      <c r="H440" s="80"/>
      <c r="I440" s="80"/>
      <c r="J440" s="80"/>
      <c r="K440" s="80"/>
      <c r="L440" s="80"/>
      <c r="M440" s="80"/>
      <c r="N440" s="80"/>
      <c r="O440" s="80"/>
      <c r="P440" s="80"/>
      <c r="Q440" s="80"/>
      <c r="R440" s="80"/>
      <c r="AC440" s="74"/>
      <c r="AD440" s="74"/>
      <c r="AE440" s="74"/>
      <c r="AF440" s="70"/>
      <c r="AG440" s="70"/>
      <c r="AH440" s="70"/>
      <c r="AI440" s="70"/>
      <c r="AJ440" s="70"/>
      <c r="AK440" s="70"/>
      <c r="AL440" s="70"/>
      <c r="AM440" s="70"/>
      <c r="AN440" s="70"/>
    </row>
    <row r="441" spans="2:40">
      <c r="B441" s="80"/>
      <c r="C441" s="80"/>
      <c r="D441" s="80"/>
      <c r="E441" s="80"/>
      <c r="F441" s="80"/>
      <c r="G441" s="80"/>
      <c r="H441" s="80"/>
      <c r="I441" s="80"/>
      <c r="J441" s="80"/>
      <c r="K441" s="80"/>
      <c r="L441" s="80"/>
      <c r="M441" s="80"/>
      <c r="N441" s="80"/>
      <c r="O441" s="80"/>
      <c r="P441" s="80"/>
      <c r="Q441" s="80"/>
      <c r="R441" s="80"/>
      <c r="AC441" s="74"/>
      <c r="AD441" s="74"/>
      <c r="AE441" s="74"/>
      <c r="AF441" s="70"/>
      <c r="AG441" s="70"/>
      <c r="AH441" s="70"/>
      <c r="AI441" s="70"/>
      <c r="AJ441" s="70"/>
      <c r="AK441" s="70"/>
      <c r="AL441" s="70"/>
      <c r="AM441" s="70"/>
      <c r="AN441" s="70"/>
    </row>
    <row r="442" spans="2:40">
      <c r="B442" s="80"/>
      <c r="C442" s="80"/>
      <c r="D442" s="80"/>
      <c r="E442" s="80"/>
      <c r="F442" s="80"/>
      <c r="G442" s="80"/>
      <c r="H442" s="80"/>
      <c r="I442" s="80"/>
      <c r="J442" s="80"/>
      <c r="K442" s="80"/>
      <c r="L442" s="80"/>
      <c r="M442" s="80"/>
      <c r="N442" s="80"/>
      <c r="O442" s="80"/>
      <c r="P442" s="80"/>
      <c r="Q442" s="80"/>
      <c r="R442" s="80"/>
      <c r="AC442" s="74"/>
      <c r="AD442" s="74"/>
      <c r="AE442" s="74"/>
      <c r="AF442" s="70"/>
      <c r="AG442" s="70"/>
      <c r="AH442" s="70"/>
      <c r="AI442" s="70"/>
      <c r="AJ442" s="70"/>
      <c r="AK442" s="70"/>
      <c r="AL442" s="70"/>
      <c r="AM442" s="70"/>
      <c r="AN442" s="70"/>
    </row>
    <row r="443" spans="2:40">
      <c r="B443" s="80"/>
      <c r="C443" s="80"/>
      <c r="D443" s="80"/>
      <c r="E443" s="80"/>
      <c r="F443" s="80"/>
      <c r="G443" s="80"/>
      <c r="H443" s="80"/>
      <c r="I443" s="80"/>
      <c r="J443" s="80"/>
      <c r="K443" s="80"/>
      <c r="L443" s="80"/>
      <c r="M443" s="80"/>
      <c r="N443" s="80"/>
      <c r="O443" s="80"/>
      <c r="P443" s="80"/>
      <c r="Q443" s="80"/>
      <c r="R443" s="80"/>
      <c r="AC443" s="74"/>
      <c r="AD443" s="74"/>
      <c r="AE443" s="74"/>
      <c r="AF443" s="70"/>
      <c r="AG443" s="70"/>
      <c r="AH443" s="70"/>
      <c r="AI443" s="70"/>
      <c r="AJ443" s="70"/>
      <c r="AK443" s="70"/>
      <c r="AL443" s="70"/>
      <c r="AM443" s="70"/>
      <c r="AN443" s="70"/>
    </row>
    <row r="444" spans="2:40">
      <c r="B444" s="80"/>
      <c r="C444" s="80"/>
      <c r="D444" s="80"/>
      <c r="E444" s="80"/>
      <c r="F444" s="80"/>
      <c r="G444" s="80"/>
      <c r="H444" s="80"/>
      <c r="I444" s="80"/>
      <c r="J444" s="80"/>
      <c r="K444" s="80"/>
      <c r="L444" s="80"/>
      <c r="M444" s="80"/>
      <c r="N444" s="80"/>
      <c r="O444" s="80"/>
      <c r="P444" s="80"/>
      <c r="Q444" s="80"/>
      <c r="R444" s="80"/>
      <c r="AC444" s="74"/>
      <c r="AD444" s="74"/>
      <c r="AE444" s="74"/>
      <c r="AF444" s="70"/>
      <c r="AG444" s="70"/>
      <c r="AH444" s="70"/>
      <c r="AI444" s="70"/>
      <c r="AJ444" s="70"/>
      <c r="AK444" s="70"/>
      <c r="AL444" s="70"/>
      <c r="AM444" s="70"/>
      <c r="AN444" s="70"/>
    </row>
    <row r="445" spans="2:40">
      <c r="B445" s="80"/>
      <c r="C445" s="80"/>
      <c r="D445" s="80"/>
      <c r="E445" s="80"/>
      <c r="F445" s="80"/>
      <c r="G445" s="80"/>
      <c r="H445" s="80"/>
      <c r="I445" s="80"/>
      <c r="J445" s="80"/>
      <c r="K445" s="80"/>
      <c r="L445" s="80"/>
      <c r="M445" s="80"/>
      <c r="N445" s="80"/>
      <c r="O445" s="80"/>
      <c r="P445" s="80"/>
      <c r="Q445" s="80"/>
      <c r="R445" s="80"/>
      <c r="AC445" s="74"/>
      <c r="AD445" s="74"/>
      <c r="AE445" s="74"/>
      <c r="AF445" s="70"/>
      <c r="AG445" s="70"/>
      <c r="AH445" s="70"/>
      <c r="AI445" s="70"/>
      <c r="AJ445" s="70"/>
      <c r="AK445" s="70"/>
      <c r="AL445" s="70"/>
      <c r="AM445" s="70"/>
      <c r="AN445" s="70"/>
    </row>
    <row r="446" spans="2:40">
      <c r="B446" s="80"/>
      <c r="C446" s="80"/>
      <c r="D446" s="80"/>
      <c r="E446" s="80"/>
      <c r="F446" s="80"/>
      <c r="G446" s="80"/>
      <c r="H446" s="80"/>
      <c r="I446" s="80"/>
      <c r="J446" s="80"/>
      <c r="K446" s="80"/>
      <c r="L446" s="80"/>
      <c r="M446" s="80"/>
      <c r="N446" s="80"/>
      <c r="O446" s="80"/>
      <c r="P446" s="80"/>
      <c r="Q446" s="80"/>
      <c r="R446" s="80"/>
      <c r="AC446" s="74"/>
      <c r="AD446" s="74"/>
      <c r="AE446" s="74"/>
      <c r="AF446" s="70"/>
      <c r="AG446" s="70"/>
      <c r="AH446" s="70"/>
      <c r="AI446" s="70"/>
      <c r="AJ446" s="70"/>
      <c r="AK446" s="70"/>
      <c r="AL446" s="70"/>
      <c r="AM446" s="70"/>
      <c r="AN446" s="70"/>
    </row>
    <row r="447" spans="2:40">
      <c r="B447" s="80"/>
      <c r="C447" s="80"/>
      <c r="D447" s="80"/>
      <c r="E447" s="80"/>
      <c r="F447" s="80"/>
      <c r="G447" s="80"/>
      <c r="H447" s="80"/>
      <c r="I447" s="80"/>
      <c r="J447" s="80"/>
      <c r="K447" s="80"/>
      <c r="L447" s="80"/>
      <c r="M447" s="80"/>
      <c r="N447" s="80"/>
      <c r="O447" s="80"/>
      <c r="P447" s="80"/>
      <c r="Q447" s="80"/>
      <c r="R447" s="80"/>
      <c r="AC447" s="74"/>
      <c r="AD447" s="74"/>
      <c r="AE447" s="74"/>
      <c r="AF447" s="70"/>
      <c r="AG447" s="70"/>
      <c r="AH447" s="70"/>
      <c r="AI447" s="70"/>
      <c r="AJ447" s="70"/>
      <c r="AK447" s="70"/>
      <c r="AL447" s="70"/>
      <c r="AM447" s="70"/>
      <c r="AN447" s="70"/>
    </row>
    <row r="448" spans="2:40">
      <c r="B448" s="80"/>
      <c r="C448" s="80"/>
      <c r="D448" s="80"/>
      <c r="E448" s="80"/>
      <c r="F448" s="80"/>
      <c r="G448" s="80"/>
      <c r="H448" s="80"/>
      <c r="I448" s="80"/>
      <c r="J448" s="80"/>
      <c r="K448" s="80"/>
      <c r="L448" s="80"/>
      <c r="M448" s="80"/>
      <c r="N448" s="80"/>
      <c r="O448" s="80"/>
      <c r="P448" s="80"/>
      <c r="Q448" s="80"/>
      <c r="R448" s="80"/>
      <c r="AC448" s="74"/>
      <c r="AD448" s="74"/>
      <c r="AE448" s="74"/>
      <c r="AF448" s="70"/>
      <c r="AG448" s="70"/>
      <c r="AH448" s="70"/>
      <c r="AI448" s="70"/>
      <c r="AJ448" s="70"/>
      <c r="AK448" s="70"/>
      <c r="AL448" s="70"/>
      <c r="AM448" s="70"/>
      <c r="AN448" s="70"/>
    </row>
    <row r="449" spans="2:40">
      <c r="B449" s="80"/>
      <c r="C449" s="80"/>
      <c r="D449" s="80"/>
      <c r="E449" s="80"/>
      <c r="F449" s="80"/>
      <c r="G449" s="80"/>
      <c r="H449" s="80"/>
      <c r="I449" s="80"/>
      <c r="J449" s="80"/>
      <c r="K449" s="80"/>
      <c r="L449" s="80"/>
      <c r="M449" s="80"/>
      <c r="N449" s="80"/>
      <c r="O449" s="80"/>
      <c r="P449" s="80"/>
      <c r="Q449" s="80"/>
      <c r="R449" s="80"/>
      <c r="AC449" s="74"/>
      <c r="AD449" s="74"/>
      <c r="AE449" s="74"/>
      <c r="AF449" s="70"/>
      <c r="AG449" s="70"/>
      <c r="AH449" s="70"/>
      <c r="AI449" s="70"/>
      <c r="AJ449" s="70"/>
      <c r="AK449" s="70"/>
      <c r="AL449" s="70"/>
      <c r="AM449" s="70"/>
      <c r="AN449" s="70"/>
    </row>
    <row r="450" spans="2:40">
      <c r="B450" s="80"/>
      <c r="C450" s="80"/>
      <c r="D450" s="80"/>
      <c r="E450" s="80"/>
      <c r="F450" s="80"/>
      <c r="G450" s="80"/>
      <c r="H450" s="80"/>
      <c r="I450" s="80"/>
      <c r="J450" s="80"/>
      <c r="K450" s="80"/>
      <c r="L450" s="80"/>
      <c r="M450" s="80"/>
      <c r="N450" s="80"/>
      <c r="O450" s="80"/>
      <c r="P450" s="80"/>
      <c r="Q450" s="80"/>
      <c r="R450" s="80"/>
      <c r="AC450" s="74"/>
      <c r="AD450" s="74"/>
      <c r="AE450" s="74"/>
      <c r="AF450" s="70"/>
      <c r="AG450" s="70"/>
      <c r="AH450" s="70"/>
      <c r="AI450" s="70"/>
      <c r="AJ450" s="70"/>
      <c r="AK450" s="70"/>
      <c r="AL450" s="70"/>
      <c r="AM450" s="70"/>
      <c r="AN450" s="70"/>
    </row>
    <row r="451" spans="2:40">
      <c r="B451" s="80"/>
      <c r="C451" s="80"/>
      <c r="D451" s="80"/>
      <c r="E451" s="80"/>
      <c r="F451" s="80"/>
      <c r="G451" s="80"/>
      <c r="H451" s="80"/>
      <c r="I451" s="80"/>
      <c r="J451" s="80"/>
      <c r="K451" s="80"/>
      <c r="L451" s="80"/>
      <c r="M451" s="80"/>
      <c r="N451" s="80"/>
      <c r="O451" s="80"/>
      <c r="P451" s="80"/>
      <c r="Q451" s="80"/>
      <c r="R451" s="80"/>
      <c r="AC451" s="74"/>
      <c r="AD451" s="74"/>
      <c r="AE451" s="74"/>
      <c r="AF451" s="70"/>
      <c r="AG451" s="70"/>
      <c r="AH451" s="70"/>
      <c r="AI451" s="70"/>
      <c r="AJ451" s="70"/>
      <c r="AK451" s="70"/>
      <c r="AL451" s="70"/>
      <c r="AM451" s="70"/>
      <c r="AN451" s="70"/>
    </row>
    <row r="452" spans="2:40">
      <c r="B452" s="80"/>
      <c r="C452" s="80"/>
      <c r="D452" s="80"/>
      <c r="E452" s="80"/>
      <c r="F452" s="80"/>
      <c r="G452" s="80"/>
      <c r="H452" s="80"/>
      <c r="I452" s="80"/>
      <c r="J452" s="80"/>
      <c r="K452" s="80"/>
      <c r="L452" s="80"/>
      <c r="M452" s="80"/>
      <c r="N452" s="80"/>
      <c r="O452" s="80"/>
      <c r="P452" s="80"/>
      <c r="Q452" s="80"/>
      <c r="R452" s="80"/>
      <c r="AC452" s="74"/>
      <c r="AD452" s="74"/>
      <c r="AE452" s="74"/>
      <c r="AF452" s="70"/>
      <c r="AG452" s="70"/>
      <c r="AH452" s="70"/>
      <c r="AI452" s="70"/>
      <c r="AJ452" s="70"/>
      <c r="AK452" s="70"/>
      <c r="AL452" s="70"/>
      <c r="AM452" s="70"/>
      <c r="AN452" s="70"/>
    </row>
    <row r="453" spans="2:40">
      <c r="B453" s="80"/>
      <c r="C453" s="80"/>
      <c r="D453" s="80"/>
      <c r="E453" s="80"/>
      <c r="F453" s="80"/>
      <c r="G453" s="80"/>
      <c r="H453" s="80"/>
      <c r="I453" s="80"/>
      <c r="J453" s="80"/>
      <c r="K453" s="80"/>
      <c r="L453" s="80"/>
      <c r="M453" s="80"/>
      <c r="N453" s="80"/>
      <c r="O453" s="80"/>
      <c r="P453" s="80"/>
      <c r="Q453" s="80"/>
      <c r="R453" s="80"/>
      <c r="AC453" s="74"/>
      <c r="AD453" s="74"/>
      <c r="AE453" s="74"/>
      <c r="AF453" s="70"/>
      <c r="AG453" s="70"/>
      <c r="AH453" s="70"/>
      <c r="AI453" s="70"/>
      <c r="AJ453" s="70"/>
      <c r="AK453" s="70"/>
      <c r="AL453" s="70"/>
      <c r="AM453" s="70"/>
      <c r="AN453" s="70"/>
    </row>
    <row r="454" spans="2:40">
      <c r="B454" s="80"/>
      <c r="C454" s="80"/>
      <c r="D454" s="80"/>
      <c r="E454" s="80"/>
      <c r="F454" s="80"/>
      <c r="G454" s="80"/>
      <c r="H454" s="80"/>
      <c r="I454" s="80"/>
      <c r="J454" s="80"/>
      <c r="K454" s="80"/>
      <c r="L454" s="80"/>
      <c r="M454" s="80"/>
      <c r="N454" s="80"/>
      <c r="O454" s="80"/>
      <c r="P454" s="80"/>
      <c r="Q454" s="80"/>
      <c r="R454" s="80"/>
      <c r="AC454" s="74"/>
      <c r="AD454" s="74"/>
      <c r="AE454" s="74"/>
      <c r="AF454" s="70"/>
      <c r="AG454" s="70"/>
      <c r="AH454" s="70"/>
      <c r="AI454" s="70"/>
      <c r="AJ454" s="70"/>
      <c r="AK454" s="70"/>
      <c r="AL454" s="70"/>
      <c r="AM454" s="70"/>
      <c r="AN454" s="70"/>
    </row>
    <row r="455" spans="2:40">
      <c r="B455" s="80"/>
      <c r="C455" s="80"/>
      <c r="D455" s="80"/>
      <c r="E455" s="80"/>
      <c r="F455" s="80"/>
      <c r="G455" s="80"/>
      <c r="H455" s="80"/>
      <c r="I455" s="80"/>
      <c r="J455" s="80"/>
      <c r="K455" s="80"/>
      <c r="L455" s="80"/>
      <c r="M455" s="80"/>
      <c r="N455" s="80"/>
      <c r="O455" s="80"/>
      <c r="P455" s="80"/>
      <c r="Q455" s="80"/>
      <c r="R455" s="80"/>
      <c r="AC455" s="74"/>
      <c r="AD455" s="74"/>
      <c r="AE455" s="74"/>
      <c r="AF455" s="70"/>
      <c r="AG455" s="70"/>
      <c r="AH455" s="70"/>
      <c r="AI455" s="70"/>
      <c r="AJ455" s="70"/>
      <c r="AK455" s="70"/>
      <c r="AL455" s="70"/>
      <c r="AM455" s="70"/>
      <c r="AN455" s="70"/>
    </row>
    <row r="456" spans="2:40">
      <c r="B456" s="80"/>
      <c r="C456" s="80"/>
      <c r="D456" s="80"/>
      <c r="E456" s="80"/>
      <c r="F456" s="80"/>
      <c r="G456" s="80"/>
      <c r="H456" s="80"/>
      <c r="I456" s="80"/>
      <c r="J456" s="80"/>
      <c r="K456" s="80"/>
      <c r="L456" s="80"/>
      <c r="M456" s="80"/>
      <c r="N456" s="80"/>
      <c r="O456" s="80"/>
      <c r="P456" s="80"/>
      <c r="Q456" s="80"/>
      <c r="R456" s="80"/>
      <c r="AC456" s="74"/>
      <c r="AD456" s="74"/>
      <c r="AE456" s="74"/>
      <c r="AF456" s="70"/>
      <c r="AG456" s="70"/>
      <c r="AH456" s="70"/>
      <c r="AI456" s="70"/>
      <c r="AJ456" s="70"/>
      <c r="AK456" s="70"/>
      <c r="AL456" s="70"/>
      <c r="AM456" s="70"/>
      <c r="AN456" s="70"/>
    </row>
    <row r="457" spans="2:40">
      <c r="B457" s="80"/>
      <c r="C457" s="80"/>
      <c r="D457" s="80"/>
      <c r="E457" s="80"/>
      <c r="F457" s="80"/>
      <c r="G457" s="80"/>
      <c r="H457" s="80"/>
      <c r="I457" s="80"/>
      <c r="J457" s="80"/>
      <c r="K457" s="80"/>
      <c r="L457" s="80"/>
      <c r="M457" s="80"/>
      <c r="N457" s="80"/>
      <c r="O457" s="80"/>
      <c r="P457" s="80"/>
      <c r="Q457" s="80"/>
      <c r="R457" s="80"/>
      <c r="AC457" s="74"/>
      <c r="AD457" s="74"/>
      <c r="AE457" s="74"/>
      <c r="AF457" s="70"/>
      <c r="AG457" s="70"/>
      <c r="AH457" s="70"/>
      <c r="AI457" s="70"/>
      <c r="AJ457" s="70"/>
      <c r="AK457" s="70"/>
      <c r="AL457" s="70"/>
      <c r="AM457" s="70"/>
      <c r="AN457" s="70"/>
    </row>
    <row r="458" spans="2:40">
      <c r="B458" s="80"/>
      <c r="C458" s="80"/>
      <c r="D458" s="80"/>
      <c r="E458" s="80"/>
      <c r="F458" s="80"/>
      <c r="G458" s="80"/>
      <c r="H458" s="80"/>
      <c r="I458" s="80"/>
      <c r="J458" s="80"/>
      <c r="K458" s="80"/>
      <c r="L458" s="80"/>
      <c r="M458" s="80"/>
      <c r="N458" s="80"/>
      <c r="O458" s="80"/>
      <c r="P458" s="80"/>
      <c r="Q458" s="80"/>
      <c r="R458" s="80"/>
      <c r="AC458" s="74"/>
      <c r="AD458" s="74"/>
      <c r="AE458" s="74"/>
      <c r="AF458" s="70"/>
      <c r="AG458" s="70"/>
      <c r="AH458" s="70"/>
      <c r="AI458" s="70"/>
      <c r="AJ458" s="70"/>
      <c r="AK458" s="70"/>
      <c r="AL458" s="70"/>
      <c r="AM458" s="70"/>
      <c r="AN458" s="70"/>
    </row>
    <row r="459" spans="2:40">
      <c r="B459" s="80"/>
      <c r="C459" s="80"/>
      <c r="D459" s="80"/>
      <c r="E459" s="80"/>
      <c r="F459" s="80"/>
      <c r="G459" s="80"/>
      <c r="H459" s="80"/>
      <c r="I459" s="80"/>
      <c r="J459" s="80"/>
      <c r="K459" s="80"/>
      <c r="L459" s="80"/>
      <c r="M459" s="80"/>
      <c r="N459" s="80"/>
      <c r="O459" s="80"/>
      <c r="P459" s="80"/>
      <c r="Q459" s="80"/>
      <c r="R459" s="80"/>
      <c r="AC459" s="74"/>
      <c r="AD459" s="74"/>
      <c r="AE459" s="74"/>
      <c r="AF459" s="70"/>
      <c r="AG459" s="70"/>
      <c r="AH459" s="70"/>
      <c r="AI459" s="70"/>
      <c r="AJ459" s="70"/>
      <c r="AK459" s="70"/>
      <c r="AL459" s="70"/>
      <c r="AM459" s="70"/>
      <c r="AN459" s="70"/>
    </row>
    <row r="460" spans="2:40">
      <c r="B460" s="80"/>
      <c r="C460" s="80"/>
      <c r="D460" s="80"/>
      <c r="E460" s="80"/>
      <c r="F460" s="80"/>
      <c r="G460" s="80"/>
      <c r="H460" s="80"/>
      <c r="I460" s="80"/>
      <c r="J460" s="80"/>
      <c r="K460" s="80"/>
      <c r="L460" s="80"/>
      <c r="M460" s="80"/>
      <c r="N460" s="80"/>
      <c r="O460" s="80"/>
      <c r="P460" s="80"/>
      <c r="Q460" s="80"/>
      <c r="R460" s="80"/>
      <c r="AC460" s="74"/>
      <c r="AD460" s="74"/>
      <c r="AE460" s="74"/>
      <c r="AF460" s="70"/>
      <c r="AG460" s="70"/>
      <c r="AH460" s="70"/>
      <c r="AI460" s="70"/>
      <c r="AJ460" s="70"/>
      <c r="AK460" s="70"/>
      <c r="AL460" s="70"/>
      <c r="AM460" s="70"/>
      <c r="AN460" s="70"/>
    </row>
    <row r="461" spans="2:40">
      <c r="B461" s="80"/>
      <c r="C461" s="80"/>
      <c r="D461" s="80"/>
      <c r="E461" s="80"/>
      <c r="F461" s="80"/>
      <c r="G461" s="80"/>
      <c r="H461" s="80"/>
      <c r="I461" s="80"/>
      <c r="J461" s="80"/>
      <c r="K461" s="80"/>
      <c r="L461" s="80"/>
      <c r="M461" s="80"/>
      <c r="N461" s="80"/>
      <c r="O461" s="80"/>
      <c r="P461" s="80"/>
      <c r="Q461" s="80"/>
      <c r="R461" s="80"/>
      <c r="AC461" s="74"/>
      <c r="AD461" s="74"/>
      <c r="AE461" s="74"/>
      <c r="AF461" s="70"/>
      <c r="AG461" s="70"/>
      <c r="AH461" s="70"/>
      <c r="AI461" s="70"/>
      <c r="AJ461" s="70"/>
      <c r="AK461" s="70"/>
      <c r="AL461" s="70"/>
      <c r="AM461" s="70"/>
      <c r="AN461" s="70"/>
    </row>
    <row r="462" spans="2:40">
      <c r="B462" s="80"/>
      <c r="C462" s="80"/>
      <c r="D462" s="80"/>
      <c r="E462" s="80"/>
      <c r="F462" s="80"/>
      <c r="G462" s="80"/>
      <c r="H462" s="80"/>
      <c r="I462" s="80"/>
      <c r="J462" s="80"/>
      <c r="K462" s="80"/>
      <c r="L462" s="80"/>
      <c r="M462" s="80"/>
      <c r="N462" s="80"/>
      <c r="O462" s="80"/>
      <c r="P462" s="80"/>
      <c r="Q462" s="80"/>
      <c r="R462" s="80"/>
      <c r="AC462" s="74"/>
      <c r="AD462" s="74"/>
      <c r="AE462" s="74"/>
      <c r="AF462" s="70"/>
      <c r="AG462" s="70"/>
      <c r="AH462" s="70"/>
      <c r="AI462" s="70"/>
      <c r="AJ462" s="70"/>
      <c r="AK462" s="70"/>
      <c r="AL462" s="70"/>
      <c r="AM462" s="70"/>
      <c r="AN462" s="70"/>
    </row>
    <row r="463" spans="2:40">
      <c r="B463" s="80"/>
      <c r="C463" s="80"/>
      <c r="D463" s="80"/>
      <c r="E463" s="80"/>
      <c r="F463" s="80"/>
      <c r="G463" s="80"/>
      <c r="H463" s="80"/>
      <c r="I463" s="80"/>
      <c r="J463" s="80"/>
      <c r="K463" s="80"/>
      <c r="L463" s="80"/>
      <c r="M463" s="80"/>
      <c r="N463" s="80"/>
      <c r="O463" s="80"/>
      <c r="P463" s="80"/>
      <c r="Q463" s="80"/>
      <c r="R463" s="80"/>
      <c r="AC463" s="74"/>
      <c r="AD463" s="74"/>
      <c r="AE463" s="74"/>
      <c r="AF463" s="70"/>
      <c r="AG463" s="70"/>
      <c r="AH463" s="70"/>
      <c r="AI463" s="70"/>
      <c r="AJ463" s="70"/>
      <c r="AK463" s="70"/>
      <c r="AL463" s="70"/>
      <c r="AM463" s="70"/>
      <c r="AN463" s="70"/>
    </row>
    <row r="464" spans="2:40">
      <c r="B464" s="80"/>
      <c r="C464" s="80"/>
      <c r="D464" s="80"/>
      <c r="E464" s="80"/>
      <c r="F464" s="80"/>
      <c r="G464" s="80"/>
      <c r="H464" s="80"/>
      <c r="I464" s="80"/>
      <c r="J464" s="80"/>
      <c r="K464" s="80"/>
      <c r="L464" s="80"/>
      <c r="M464" s="80"/>
      <c r="N464" s="80"/>
      <c r="O464" s="80"/>
      <c r="P464" s="80"/>
      <c r="Q464" s="80"/>
      <c r="R464" s="80"/>
      <c r="AC464" s="74"/>
      <c r="AD464" s="74"/>
      <c r="AE464" s="74"/>
      <c r="AF464" s="70"/>
      <c r="AG464" s="70"/>
      <c r="AH464" s="70"/>
      <c r="AI464" s="70"/>
      <c r="AJ464" s="70"/>
      <c r="AK464" s="70"/>
      <c r="AL464" s="70"/>
      <c r="AM464" s="70"/>
      <c r="AN464" s="70"/>
    </row>
    <row r="465" spans="2:40">
      <c r="B465" s="80"/>
      <c r="C465" s="80"/>
      <c r="D465" s="80"/>
      <c r="E465" s="80"/>
      <c r="F465" s="80"/>
      <c r="G465" s="80"/>
      <c r="H465" s="80"/>
      <c r="I465" s="80"/>
      <c r="J465" s="80"/>
      <c r="K465" s="80"/>
      <c r="L465" s="80"/>
      <c r="M465" s="80"/>
      <c r="N465" s="80"/>
      <c r="O465" s="80"/>
      <c r="P465" s="80"/>
      <c r="Q465" s="80"/>
      <c r="R465" s="80"/>
      <c r="AC465" s="74"/>
      <c r="AD465" s="74"/>
      <c r="AE465" s="74"/>
      <c r="AF465" s="70"/>
      <c r="AG465" s="70"/>
      <c r="AH465" s="70"/>
      <c r="AI465" s="70"/>
      <c r="AJ465" s="70"/>
      <c r="AK465" s="70"/>
      <c r="AL465" s="70"/>
      <c r="AM465" s="70"/>
      <c r="AN465" s="70"/>
    </row>
    <row r="466" spans="2:40">
      <c r="B466" s="80"/>
      <c r="C466" s="80"/>
      <c r="D466" s="80"/>
      <c r="E466" s="80"/>
      <c r="F466" s="80"/>
      <c r="G466" s="80"/>
      <c r="H466" s="80"/>
      <c r="I466" s="80"/>
      <c r="J466" s="80"/>
      <c r="K466" s="80"/>
      <c r="L466" s="80"/>
      <c r="M466" s="80"/>
      <c r="N466" s="80"/>
      <c r="O466" s="80"/>
      <c r="P466" s="80"/>
      <c r="Q466" s="80"/>
      <c r="R466" s="80"/>
      <c r="AC466" s="74"/>
      <c r="AD466" s="74"/>
      <c r="AE466" s="74"/>
      <c r="AF466" s="70"/>
      <c r="AG466" s="70"/>
      <c r="AH466" s="70"/>
      <c r="AI466" s="70"/>
      <c r="AJ466" s="70"/>
      <c r="AK466" s="70"/>
      <c r="AL466" s="70"/>
      <c r="AM466" s="70"/>
      <c r="AN466" s="70"/>
    </row>
    <row r="467" spans="2:40">
      <c r="B467" s="80"/>
      <c r="C467" s="80"/>
      <c r="D467" s="80"/>
      <c r="E467" s="80"/>
      <c r="F467" s="80"/>
      <c r="G467" s="80"/>
      <c r="H467" s="80"/>
      <c r="I467" s="80"/>
      <c r="J467" s="80"/>
      <c r="K467" s="80"/>
      <c r="L467" s="80"/>
      <c r="M467" s="80"/>
      <c r="N467" s="80"/>
      <c r="O467" s="80"/>
      <c r="P467" s="80"/>
      <c r="Q467" s="80"/>
      <c r="R467" s="80"/>
      <c r="AC467" s="74"/>
      <c r="AD467" s="74"/>
      <c r="AE467" s="74"/>
      <c r="AF467" s="70"/>
      <c r="AG467" s="70"/>
      <c r="AH467" s="70"/>
      <c r="AI467" s="70"/>
      <c r="AJ467" s="70"/>
      <c r="AK467" s="70"/>
      <c r="AL467" s="70"/>
      <c r="AM467" s="70"/>
      <c r="AN467" s="70"/>
    </row>
    <row r="468" spans="2:40">
      <c r="B468" s="80"/>
      <c r="C468" s="80"/>
      <c r="D468" s="80"/>
      <c r="E468" s="80"/>
      <c r="F468" s="80"/>
      <c r="G468" s="80"/>
      <c r="H468" s="80"/>
      <c r="I468" s="80"/>
      <c r="J468" s="80"/>
      <c r="K468" s="80"/>
      <c r="L468" s="80"/>
      <c r="M468" s="80"/>
      <c r="N468" s="80"/>
      <c r="O468" s="80"/>
      <c r="P468" s="80"/>
      <c r="Q468" s="80"/>
      <c r="R468" s="80"/>
      <c r="AC468" s="74"/>
      <c r="AD468" s="74"/>
      <c r="AE468" s="74"/>
      <c r="AF468" s="70"/>
      <c r="AG468" s="70"/>
      <c r="AH468" s="70"/>
      <c r="AI468" s="70"/>
      <c r="AJ468" s="70"/>
      <c r="AK468" s="70"/>
      <c r="AL468" s="70"/>
      <c r="AM468" s="70"/>
      <c r="AN468" s="70"/>
    </row>
    <row r="469" spans="2:40">
      <c r="B469" s="80"/>
      <c r="C469" s="80"/>
      <c r="D469" s="80"/>
      <c r="E469" s="80"/>
      <c r="F469" s="80"/>
      <c r="G469" s="80"/>
      <c r="H469" s="80"/>
      <c r="I469" s="80"/>
      <c r="J469" s="80"/>
      <c r="K469" s="80"/>
      <c r="L469" s="80"/>
      <c r="M469" s="80"/>
      <c r="N469" s="80"/>
      <c r="O469" s="80"/>
      <c r="P469" s="80"/>
      <c r="Q469" s="80"/>
      <c r="R469" s="80"/>
      <c r="AC469" s="74"/>
      <c r="AD469" s="74"/>
      <c r="AE469" s="74"/>
      <c r="AF469" s="70"/>
      <c r="AG469" s="70"/>
      <c r="AH469" s="70"/>
      <c r="AI469" s="70"/>
      <c r="AJ469" s="70"/>
      <c r="AK469" s="70"/>
      <c r="AL469" s="70"/>
      <c r="AM469" s="70"/>
      <c r="AN469" s="70"/>
    </row>
    <row r="470" spans="2:40">
      <c r="B470" s="80"/>
      <c r="C470" s="80"/>
      <c r="D470" s="80"/>
      <c r="E470" s="80"/>
      <c r="F470" s="80"/>
      <c r="G470" s="80"/>
      <c r="H470" s="80"/>
      <c r="I470" s="80"/>
      <c r="J470" s="80"/>
      <c r="K470" s="80"/>
      <c r="L470" s="80"/>
      <c r="M470" s="80"/>
      <c r="N470" s="80"/>
      <c r="O470" s="80"/>
      <c r="P470" s="80"/>
      <c r="Q470" s="80"/>
      <c r="R470" s="80"/>
      <c r="AC470" s="74"/>
      <c r="AD470" s="74"/>
      <c r="AE470" s="74"/>
      <c r="AF470" s="70"/>
      <c r="AG470" s="70"/>
      <c r="AH470" s="70"/>
      <c r="AI470" s="70"/>
      <c r="AJ470" s="70"/>
      <c r="AK470" s="70"/>
      <c r="AL470" s="70"/>
      <c r="AM470" s="70"/>
      <c r="AN470" s="70"/>
    </row>
    <row r="471" spans="2:40">
      <c r="B471" s="80"/>
      <c r="C471" s="80"/>
      <c r="D471" s="80"/>
      <c r="E471" s="80"/>
      <c r="F471" s="80"/>
      <c r="G471" s="80"/>
      <c r="H471" s="80"/>
      <c r="I471" s="80"/>
      <c r="J471" s="80"/>
      <c r="K471" s="80"/>
      <c r="L471" s="80"/>
      <c r="M471" s="80"/>
      <c r="N471" s="80"/>
      <c r="O471" s="80"/>
      <c r="P471" s="80"/>
      <c r="Q471" s="80"/>
      <c r="R471" s="80"/>
      <c r="AC471" s="74"/>
      <c r="AD471" s="74"/>
      <c r="AE471" s="74"/>
      <c r="AF471" s="70"/>
      <c r="AG471" s="70"/>
      <c r="AH471" s="70"/>
      <c r="AI471" s="70"/>
      <c r="AJ471" s="70"/>
      <c r="AK471" s="70"/>
      <c r="AL471" s="70"/>
      <c r="AM471" s="70"/>
      <c r="AN471" s="70"/>
    </row>
    <row r="472" spans="2:40">
      <c r="B472" s="80"/>
      <c r="C472" s="80"/>
      <c r="D472" s="80"/>
      <c r="E472" s="80"/>
      <c r="F472" s="80"/>
      <c r="G472" s="80"/>
      <c r="H472" s="80"/>
      <c r="I472" s="80"/>
      <c r="J472" s="80"/>
      <c r="K472" s="80"/>
      <c r="L472" s="80"/>
      <c r="M472" s="80"/>
      <c r="N472" s="80"/>
      <c r="O472" s="80"/>
      <c r="P472" s="80"/>
      <c r="Q472" s="80"/>
      <c r="R472" s="80"/>
      <c r="AC472" s="74"/>
      <c r="AD472" s="74"/>
      <c r="AE472" s="74"/>
      <c r="AF472" s="70"/>
      <c r="AG472" s="70"/>
      <c r="AH472" s="70"/>
      <c r="AI472" s="70"/>
      <c r="AJ472" s="70"/>
      <c r="AK472" s="70"/>
      <c r="AL472" s="70"/>
      <c r="AM472" s="70"/>
      <c r="AN472" s="70"/>
    </row>
    <row r="473" spans="2:40">
      <c r="B473" s="80"/>
      <c r="C473" s="80"/>
      <c r="D473" s="80"/>
      <c r="E473" s="80"/>
      <c r="F473" s="80"/>
      <c r="G473" s="80"/>
      <c r="H473" s="80"/>
      <c r="I473" s="80"/>
      <c r="J473" s="80"/>
      <c r="K473" s="80"/>
      <c r="L473" s="80"/>
      <c r="M473" s="80"/>
      <c r="N473" s="80"/>
      <c r="O473" s="80"/>
      <c r="P473" s="80"/>
      <c r="Q473" s="80"/>
      <c r="R473" s="80"/>
      <c r="AC473" s="74"/>
      <c r="AD473" s="74"/>
      <c r="AE473" s="74"/>
      <c r="AF473" s="70"/>
      <c r="AG473" s="70"/>
      <c r="AH473" s="70"/>
      <c r="AI473" s="70"/>
      <c r="AJ473" s="70"/>
      <c r="AK473" s="70"/>
      <c r="AL473" s="70"/>
      <c r="AM473" s="70"/>
      <c r="AN473" s="70"/>
    </row>
    <row r="474" spans="2:40">
      <c r="B474" s="80"/>
      <c r="C474" s="80"/>
      <c r="D474" s="80"/>
      <c r="E474" s="80"/>
      <c r="F474" s="80"/>
      <c r="G474" s="80"/>
      <c r="H474" s="80"/>
      <c r="I474" s="80"/>
      <c r="J474" s="80"/>
      <c r="K474" s="80"/>
      <c r="L474" s="80"/>
      <c r="M474" s="80"/>
      <c r="N474" s="80"/>
      <c r="O474" s="80"/>
      <c r="P474" s="80"/>
      <c r="Q474" s="80"/>
      <c r="R474" s="80"/>
      <c r="AC474" s="74"/>
      <c r="AD474" s="74"/>
      <c r="AE474" s="74"/>
      <c r="AF474" s="70"/>
      <c r="AG474" s="70"/>
      <c r="AH474" s="70"/>
      <c r="AI474" s="70"/>
      <c r="AJ474" s="70"/>
      <c r="AK474" s="70"/>
      <c r="AL474" s="70"/>
      <c r="AM474" s="70"/>
      <c r="AN474" s="70"/>
    </row>
    <row r="475" spans="2:40">
      <c r="B475" s="80"/>
      <c r="C475" s="80"/>
      <c r="D475" s="80"/>
      <c r="E475" s="80"/>
      <c r="F475" s="80"/>
      <c r="G475" s="80"/>
      <c r="H475" s="80"/>
      <c r="I475" s="80"/>
      <c r="J475" s="80"/>
      <c r="K475" s="80"/>
      <c r="L475" s="80"/>
      <c r="M475" s="80"/>
      <c r="N475" s="80"/>
      <c r="O475" s="80"/>
      <c r="P475" s="80"/>
      <c r="Q475" s="80"/>
      <c r="R475" s="80"/>
      <c r="AC475" s="74"/>
      <c r="AD475" s="74"/>
      <c r="AE475" s="74"/>
      <c r="AF475" s="70"/>
      <c r="AG475" s="70"/>
      <c r="AH475" s="70"/>
      <c r="AI475" s="70"/>
      <c r="AJ475" s="70"/>
      <c r="AK475" s="70"/>
      <c r="AL475" s="70"/>
      <c r="AM475" s="70"/>
      <c r="AN475" s="70"/>
    </row>
    <row r="476" spans="2:40">
      <c r="B476" s="80"/>
      <c r="C476" s="80"/>
      <c r="D476" s="80"/>
      <c r="E476" s="80"/>
      <c r="F476" s="80"/>
      <c r="G476" s="80"/>
      <c r="H476" s="80"/>
      <c r="I476" s="80"/>
      <c r="J476" s="80"/>
      <c r="K476" s="80"/>
      <c r="L476" s="80"/>
      <c r="M476" s="80"/>
      <c r="N476" s="80"/>
      <c r="O476" s="80"/>
      <c r="P476" s="80"/>
      <c r="Q476" s="80"/>
      <c r="R476" s="80"/>
      <c r="AC476" s="74"/>
      <c r="AD476" s="74"/>
      <c r="AE476" s="74"/>
      <c r="AF476" s="70"/>
      <c r="AG476" s="70"/>
      <c r="AH476" s="70"/>
      <c r="AI476" s="70"/>
      <c r="AJ476" s="70"/>
      <c r="AK476" s="70"/>
      <c r="AL476" s="70"/>
      <c r="AM476" s="70"/>
      <c r="AN476" s="70"/>
    </row>
    <row r="477" spans="2:40">
      <c r="B477" s="80"/>
      <c r="C477" s="80"/>
      <c r="D477" s="80"/>
      <c r="E477" s="80"/>
      <c r="F477" s="80"/>
      <c r="G477" s="80"/>
      <c r="H477" s="80"/>
      <c r="I477" s="80"/>
      <c r="J477" s="80"/>
      <c r="K477" s="80"/>
      <c r="L477" s="80"/>
      <c r="M477" s="80"/>
      <c r="N477" s="80"/>
      <c r="O477" s="80"/>
      <c r="P477" s="80"/>
      <c r="Q477" s="80"/>
      <c r="R477" s="80"/>
      <c r="AC477" s="74"/>
      <c r="AD477" s="74"/>
      <c r="AE477" s="74"/>
      <c r="AF477" s="70"/>
      <c r="AG477" s="70"/>
      <c r="AH477" s="70"/>
      <c r="AI477" s="70"/>
      <c r="AJ477" s="70"/>
      <c r="AK477" s="70"/>
      <c r="AL477" s="70"/>
      <c r="AM477" s="70"/>
      <c r="AN477" s="70"/>
    </row>
    <row r="478" spans="2:40">
      <c r="B478" s="80"/>
      <c r="C478" s="80"/>
      <c r="D478" s="80"/>
      <c r="E478" s="80"/>
      <c r="F478" s="80"/>
      <c r="G478" s="80"/>
      <c r="H478" s="80"/>
      <c r="I478" s="80"/>
      <c r="J478" s="80"/>
      <c r="K478" s="80"/>
      <c r="L478" s="80"/>
      <c r="M478" s="80"/>
      <c r="N478" s="80"/>
      <c r="O478" s="80"/>
      <c r="P478" s="80"/>
      <c r="Q478" s="80"/>
      <c r="R478" s="80"/>
      <c r="AC478" s="74"/>
      <c r="AD478" s="74"/>
      <c r="AE478" s="74"/>
      <c r="AF478" s="70"/>
      <c r="AG478" s="70"/>
      <c r="AH478" s="70"/>
      <c r="AI478" s="70"/>
      <c r="AJ478" s="70"/>
      <c r="AK478" s="70"/>
      <c r="AL478" s="70"/>
      <c r="AM478" s="70"/>
      <c r="AN478" s="70"/>
    </row>
    <row r="479" spans="2:40">
      <c r="B479" s="80"/>
      <c r="C479" s="80"/>
      <c r="D479" s="80"/>
      <c r="E479" s="80"/>
      <c r="F479" s="80"/>
      <c r="G479" s="80"/>
      <c r="H479" s="80"/>
      <c r="I479" s="80"/>
      <c r="J479" s="80"/>
      <c r="K479" s="80"/>
      <c r="L479" s="80"/>
      <c r="M479" s="80"/>
      <c r="N479" s="80"/>
      <c r="O479" s="80"/>
      <c r="P479" s="80"/>
      <c r="Q479" s="80"/>
      <c r="R479" s="80"/>
      <c r="AC479" s="74"/>
      <c r="AD479" s="74"/>
      <c r="AE479" s="74"/>
      <c r="AF479" s="70"/>
      <c r="AG479" s="70"/>
      <c r="AH479" s="70"/>
      <c r="AI479" s="70"/>
      <c r="AJ479" s="70"/>
      <c r="AK479" s="70"/>
      <c r="AL479" s="70"/>
      <c r="AM479" s="70"/>
      <c r="AN479" s="70"/>
    </row>
    <row r="480" spans="2:40">
      <c r="B480" s="80"/>
      <c r="C480" s="80"/>
      <c r="D480" s="80"/>
      <c r="E480" s="80"/>
      <c r="F480" s="80"/>
      <c r="G480" s="80"/>
      <c r="H480" s="80"/>
      <c r="I480" s="80"/>
      <c r="J480" s="80"/>
      <c r="K480" s="80"/>
      <c r="L480" s="80"/>
      <c r="M480" s="80"/>
      <c r="N480" s="80"/>
      <c r="O480" s="80"/>
      <c r="P480" s="80"/>
      <c r="Q480" s="80"/>
      <c r="R480" s="80"/>
      <c r="AC480" s="74"/>
      <c r="AD480" s="74"/>
      <c r="AE480" s="74"/>
      <c r="AF480" s="70"/>
      <c r="AG480" s="70"/>
      <c r="AH480" s="70"/>
      <c r="AI480" s="70"/>
      <c r="AJ480" s="70"/>
      <c r="AK480" s="70"/>
      <c r="AL480" s="70"/>
      <c r="AM480" s="70"/>
      <c r="AN480" s="70"/>
    </row>
    <row r="481" spans="2:40">
      <c r="B481" s="80"/>
      <c r="C481" s="80"/>
      <c r="D481" s="80"/>
      <c r="E481" s="80"/>
      <c r="F481" s="80"/>
      <c r="G481" s="80"/>
      <c r="H481" s="80"/>
      <c r="I481" s="80"/>
      <c r="J481" s="80"/>
      <c r="K481" s="80"/>
      <c r="L481" s="80"/>
      <c r="M481" s="80"/>
      <c r="N481" s="80"/>
      <c r="O481" s="80"/>
      <c r="P481" s="80"/>
      <c r="Q481" s="80"/>
      <c r="R481" s="80"/>
      <c r="AC481" s="74"/>
      <c r="AD481" s="74"/>
      <c r="AE481" s="74"/>
      <c r="AF481" s="70"/>
      <c r="AG481" s="70"/>
      <c r="AH481" s="70"/>
      <c r="AI481" s="70"/>
      <c r="AJ481" s="70"/>
      <c r="AK481" s="70"/>
      <c r="AL481" s="70"/>
      <c r="AM481" s="70"/>
      <c r="AN481" s="70"/>
    </row>
    <row r="482" spans="2:40">
      <c r="B482" s="80"/>
      <c r="C482" s="80"/>
      <c r="D482" s="80"/>
      <c r="E482" s="80"/>
      <c r="F482" s="80"/>
      <c r="G482" s="80"/>
      <c r="H482" s="80"/>
      <c r="I482" s="80"/>
      <c r="J482" s="80"/>
      <c r="K482" s="80"/>
      <c r="L482" s="80"/>
      <c r="M482" s="80"/>
      <c r="N482" s="80"/>
      <c r="O482" s="80"/>
      <c r="P482" s="80"/>
      <c r="Q482" s="80"/>
      <c r="R482" s="80"/>
      <c r="AC482" s="74"/>
      <c r="AD482" s="74"/>
      <c r="AE482" s="74"/>
      <c r="AF482" s="70"/>
      <c r="AG482" s="70"/>
      <c r="AH482" s="70"/>
      <c r="AI482" s="70"/>
      <c r="AJ482" s="70"/>
      <c r="AK482" s="70"/>
      <c r="AL482" s="70"/>
      <c r="AM482" s="70"/>
      <c r="AN482" s="70"/>
    </row>
    <row r="483" spans="2:40">
      <c r="B483" s="80"/>
      <c r="C483" s="80"/>
      <c r="D483" s="80"/>
      <c r="E483" s="80"/>
      <c r="F483" s="80"/>
      <c r="G483" s="80"/>
      <c r="H483" s="80"/>
      <c r="I483" s="80"/>
      <c r="J483" s="80"/>
      <c r="K483" s="80"/>
      <c r="L483" s="80"/>
      <c r="M483" s="80"/>
      <c r="N483" s="80"/>
      <c r="O483" s="80"/>
      <c r="P483" s="80"/>
      <c r="Q483" s="80"/>
      <c r="R483" s="80"/>
      <c r="AC483" s="74"/>
      <c r="AD483" s="74"/>
      <c r="AE483" s="74"/>
      <c r="AF483" s="70"/>
      <c r="AG483" s="70"/>
      <c r="AH483" s="70"/>
      <c r="AI483" s="70"/>
      <c r="AJ483" s="70"/>
      <c r="AK483" s="70"/>
      <c r="AL483" s="70"/>
      <c r="AM483" s="70"/>
      <c r="AN483" s="70"/>
    </row>
    <row r="484" spans="2:40">
      <c r="B484" s="80"/>
      <c r="C484" s="80"/>
      <c r="D484" s="80"/>
      <c r="E484" s="80"/>
      <c r="F484" s="80"/>
      <c r="G484" s="80"/>
      <c r="H484" s="80"/>
      <c r="I484" s="80"/>
      <c r="J484" s="80"/>
      <c r="K484" s="80"/>
      <c r="L484" s="80"/>
      <c r="M484" s="80"/>
      <c r="N484" s="80"/>
      <c r="O484" s="80"/>
      <c r="P484" s="80"/>
      <c r="Q484" s="80"/>
      <c r="R484" s="80"/>
      <c r="AC484" s="74"/>
      <c r="AD484" s="74"/>
      <c r="AE484" s="74"/>
      <c r="AF484" s="70"/>
      <c r="AG484" s="70"/>
      <c r="AH484" s="70"/>
      <c r="AI484" s="70"/>
      <c r="AJ484" s="70"/>
      <c r="AK484" s="70"/>
      <c r="AL484" s="70"/>
      <c r="AM484" s="70"/>
      <c r="AN484" s="70"/>
    </row>
    <row r="485" spans="2:40">
      <c r="B485" s="80"/>
      <c r="C485" s="80"/>
      <c r="D485" s="80"/>
      <c r="E485" s="80"/>
      <c r="F485" s="80"/>
      <c r="G485" s="80"/>
      <c r="H485" s="80"/>
      <c r="I485" s="80"/>
      <c r="J485" s="80"/>
      <c r="K485" s="80"/>
      <c r="L485" s="80"/>
      <c r="M485" s="80"/>
      <c r="N485" s="80"/>
      <c r="O485" s="80"/>
      <c r="P485" s="80"/>
      <c r="Q485" s="80"/>
      <c r="R485" s="80"/>
      <c r="AC485" s="74"/>
      <c r="AD485" s="74"/>
      <c r="AE485" s="74"/>
      <c r="AF485" s="70"/>
      <c r="AG485" s="70"/>
      <c r="AH485" s="70"/>
      <c r="AI485" s="70"/>
      <c r="AJ485" s="70"/>
      <c r="AK485" s="70"/>
      <c r="AL485" s="70"/>
      <c r="AM485" s="70"/>
      <c r="AN485" s="70"/>
    </row>
    <row r="486" spans="2:40">
      <c r="B486" s="80"/>
      <c r="C486" s="80"/>
      <c r="D486" s="80"/>
      <c r="E486" s="80"/>
      <c r="F486" s="80"/>
      <c r="G486" s="80"/>
      <c r="H486" s="80"/>
      <c r="I486" s="80"/>
      <c r="J486" s="80"/>
      <c r="K486" s="80"/>
      <c r="L486" s="80"/>
      <c r="M486" s="80"/>
      <c r="N486" s="80"/>
      <c r="O486" s="80"/>
      <c r="P486" s="80"/>
      <c r="Q486" s="80"/>
      <c r="R486" s="80"/>
      <c r="AC486" s="74"/>
      <c r="AD486" s="74"/>
      <c r="AE486" s="74"/>
      <c r="AF486" s="70"/>
      <c r="AG486" s="70"/>
      <c r="AH486" s="70"/>
      <c r="AI486" s="70"/>
      <c r="AJ486" s="70"/>
      <c r="AK486" s="70"/>
      <c r="AL486" s="70"/>
      <c r="AM486" s="70"/>
      <c r="AN486" s="70"/>
    </row>
    <row r="487" spans="2:40">
      <c r="B487" s="80"/>
      <c r="C487" s="80"/>
      <c r="D487" s="80"/>
      <c r="E487" s="80"/>
      <c r="F487" s="80"/>
      <c r="G487" s="80"/>
      <c r="H487" s="80"/>
      <c r="I487" s="80"/>
      <c r="J487" s="80"/>
      <c r="K487" s="80"/>
      <c r="L487" s="80"/>
      <c r="M487" s="80"/>
      <c r="N487" s="80"/>
      <c r="O487" s="80"/>
      <c r="P487" s="80"/>
      <c r="Q487" s="80"/>
      <c r="R487" s="80"/>
      <c r="AC487" s="74"/>
      <c r="AD487" s="74"/>
      <c r="AE487" s="74"/>
      <c r="AF487" s="70"/>
      <c r="AG487" s="70"/>
      <c r="AH487" s="70"/>
      <c r="AI487" s="70"/>
      <c r="AJ487" s="70"/>
      <c r="AK487" s="70"/>
      <c r="AL487" s="70"/>
      <c r="AM487" s="70"/>
      <c r="AN487" s="70"/>
    </row>
    <row r="488" spans="2:40">
      <c r="B488" s="80"/>
      <c r="C488" s="80"/>
      <c r="D488" s="80"/>
      <c r="E488" s="80"/>
      <c r="F488" s="80"/>
      <c r="G488" s="80"/>
      <c r="H488" s="80"/>
      <c r="I488" s="80"/>
      <c r="J488" s="80"/>
      <c r="K488" s="80"/>
      <c r="L488" s="80"/>
      <c r="M488" s="80"/>
      <c r="N488" s="80"/>
      <c r="O488" s="80"/>
      <c r="P488" s="80"/>
      <c r="Q488" s="80"/>
      <c r="R488" s="80"/>
      <c r="AC488" s="74"/>
      <c r="AD488" s="74"/>
      <c r="AE488" s="74"/>
      <c r="AF488" s="70"/>
      <c r="AG488" s="70"/>
      <c r="AH488" s="70"/>
      <c r="AI488" s="70"/>
      <c r="AJ488" s="70"/>
      <c r="AK488" s="70"/>
      <c r="AL488" s="70"/>
      <c r="AM488" s="70"/>
      <c r="AN488" s="70"/>
    </row>
    <row r="489" spans="2:40">
      <c r="B489" s="80"/>
      <c r="C489" s="80"/>
      <c r="D489" s="80"/>
      <c r="E489" s="80"/>
      <c r="F489" s="80"/>
      <c r="G489" s="80"/>
      <c r="H489" s="80"/>
      <c r="I489" s="80"/>
      <c r="J489" s="80"/>
      <c r="K489" s="80"/>
      <c r="L489" s="80"/>
      <c r="M489" s="80"/>
      <c r="N489" s="80"/>
      <c r="O489" s="80"/>
      <c r="P489" s="80"/>
      <c r="Q489" s="80"/>
      <c r="R489" s="80"/>
      <c r="AC489" s="74"/>
      <c r="AD489" s="74"/>
      <c r="AE489" s="74"/>
      <c r="AF489" s="70"/>
      <c r="AG489" s="70"/>
      <c r="AH489" s="70"/>
      <c r="AI489" s="70"/>
      <c r="AJ489" s="70"/>
      <c r="AK489" s="70"/>
      <c r="AL489" s="70"/>
      <c r="AM489" s="70"/>
      <c r="AN489" s="70"/>
    </row>
    <row r="490" spans="2:40">
      <c r="B490" s="80"/>
      <c r="C490" s="80"/>
      <c r="D490" s="80"/>
      <c r="E490" s="80"/>
      <c r="F490" s="80"/>
      <c r="G490" s="80"/>
      <c r="H490" s="80"/>
      <c r="I490" s="80"/>
      <c r="J490" s="80"/>
      <c r="K490" s="80"/>
      <c r="L490" s="80"/>
      <c r="M490" s="80"/>
      <c r="N490" s="80"/>
      <c r="O490" s="80"/>
      <c r="P490" s="80"/>
      <c r="Q490" s="80"/>
      <c r="R490" s="80"/>
      <c r="AC490" s="74"/>
      <c r="AD490" s="74"/>
      <c r="AE490" s="74"/>
      <c r="AF490" s="70"/>
      <c r="AG490" s="70"/>
      <c r="AH490" s="70"/>
      <c r="AI490" s="70"/>
      <c r="AJ490" s="70"/>
      <c r="AK490" s="70"/>
      <c r="AL490" s="70"/>
      <c r="AM490" s="70"/>
      <c r="AN490" s="70"/>
    </row>
    <row r="491" spans="2:40">
      <c r="B491" s="80"/>
      <c r="C491" s="80"/>
      <c r="D491" s="80"/>
      <c r="E491" s="80"/>
      <c r="F491" s="80"/>
      <c r="G491" s="80"/>
      <c r="H491" s="80"/>
      <c r="I491" s="80"/>
      <c r="J491" s="80"/>
      <c r="K491" s="80"/>
      <c r="L491" s="80"/>
      <c r="M491" s="80"/>
      <c r="N491" s="80"/>
      <c r="O491" s="80"/>
      <c r="P491" s="80"/>
      <c r="Q491" s="80"/>
      <c r="R491" s="80"/>
      <c r="AC491" s="74"/>
      <c r="AD491" s="74"/>
      <c r="AE491" s="74"/>
      <c r="AF491" s="70"/>
      <c r="AG491" s="70"/>
      <c r="AH491" s="70"/>
      <c r="AI491" s="70"/>
      <c r="AJ491" s="70"/>
      <c r="AK491" s="70"/>
      <c r="AL491" s="70"/>
      <c r="AM491" s="70"/>
      <c r="AN491" s="70"/>
    </row>
    <row r="492" spans="2:40">
      <c r="B492" s="80"/>
      <c r="C492" s="80"/>
      <c r="D492" s="80"/>
      <c r="E492" s="80"/>
      <c r="F492" s="80"/>
      <c r="G492" s="80"/>
      <c r="H492" s="80"/>
      <c r="I492" s="80"/>
      <c r="J492" s="80"/>
      <c r="K492" s="80"/>
      <c r="L492" s="80"/>
      <c r="M492" s="80"/>
      <c r="N492" s="80"/>
      <c r="O492" s="80"/>
      <c r="P492" s="80"/>
      <c r="Q492" s="80"/>
      <c r="R492" s="80"/>
      <c r="AC492" s="74"/>
      <c r="AD492" s="74"/>
      <c r="AE492" s="74"/>
      <c r="AF492" s="70"/>
      <c r="AG492" s="70"/>
      <c r="AH492" s="70"/>
      <c r="AI492" s="70"/>
      <c r="AJ492" s="70"/>
      <c r="AK492" s="70"/>
      <c r="AL492" s="70"/>
      <c r="AM492" s="70"/>
      <c r="AN492" s="70"/>
    </row>
    <row r="493" spans="2:40">
      <c r="B493" s="80"/>
      <c r="C493" s="80"/>
      <c r="D493" s="80"/>
      <c r="E493" s="80"/>
      <c r="F493" s="80"/>
      <c r="G493" s="80"/>
      <c r="H493" s="80"/>
      <c r="I493" s="80"/>
      <c r="J493" s="80"/>
      <c r="K493" s="80"/>
      <c r="L493" s="80"/>
      <c r="M493" s="80"/>
      <c r="N493" s="80"/>
      <c r="O493" s="80"/>
      <c r="P493" s="80"/>
      <c r="Q493" s="80"/>
      <c r="R493" s="80"/>
      <c r="AC493" s="74"/>
      <c r="AD493" s="74"/>
      <c r="AE493" s="74"/>
      <c r="AF493" s="70"/>
      <c r="AG493" s="70"/>
      <c r="AH493" s="70"/>
      <c r="AI493" s="70"/>
      <c r="AJ493" s="70"/>
      <c r="AK493" s="70"/>
      <c r="AL493" s="70"/>
      <c r="AM493" s="70"/>
      <c r="AN493" s="70"/>
    </row>
    <row r="494" spans="2:40">
      <c r="B494" s="80"/>
      <c r="C494" s="80"/>
      <c r="D494" s="80"/>
      <c r="E494" s="80"/>
      <c r="F494" s="80"/>
      <c r="G494" s="80"/>
      <c r="H494" s="80"/>
      <c r="I494" s="80"/>
      <c r="J494" s="80"/>
      <c r="K494" s="80"/>
      <c r="L494" s="80"/>
      <c r="M494" s="80"/>
      <c r="N494" s="80"/>
      <c r="O494" s="80"/>
      <c r="P494" s="80"/>
      <c r="Q494" s="80"/>
      <c r="R494" s="80"/>
      <c r="AC494" s="74"/>
      <c r="AD494" s="74"/>
      <c r="AE494" s="74"/>
      <c r="AF494" s="70"/>
      <c r="AG494" s="70"/>
      <c r="AH494" s="70"/>
      <c r="AI494" s="70"/>
      <c r="AJ494" s="70"/>
      <c r="AK494" s="70"/>
      <c r="AL494" s="70"/>
      <c r="AM494" s="70"/>
      <c r="AN494" s="70"/>
    </row>
    <row r="495" spans="2:40">
      <c r="B495" s="80"/>
      <c r="C495" s="80"/>
      <c r="D495" s="80"/>
      <c r="E495" s="80"/>
      <c r="F495" s="80"/>
      <c r="G495" s="80"/>
      <c r="H495" s="80"/>
      <c r="I495" s="80"/>
      <c r="J495" s="80"/>
      <c r="K495" s="80"/>
      <c r="L495" s="80"/>
      <c r="M495" s="80"/>
      <c r="N495" s="80"/>
      <c r="O495" s="80"/>
      <c r="P495" s="80"/>
      <c r="Q495" s="80"/>
      <c r="R495" s="80"/>
      <c r="AC495" s="74"/>
      <c r="AD495" s="74"/>
      <c r="AE495" s="74"/>
      <c r="AF495" s="70"/>
      <c r="AG495" s="70"/>
      <c r="AH495" s="70"/>
      <c r="AI495" s="70"/>
      <c r="AJ495" s="70"/>
      <c r="AK495" s="70"/>
      <c r="AL495" s="70"/>
      <c r="AM495" s="70"/>
      <c r="AN495" s="70"/>
    </row>
    <row r="496" spans="2:40">
      <c r="B496" s="80"/>
      <c r="C496" s="80"/>
      <c r="D496" s="80"/>
      <c r="E496" s="80"/>
      <c r="F496" s="80"/>
      <c r="G496" s="80"/>
      <c r="H496" s="80"/>
      <c r="I496" s="80"/>
      <c r="J496" s="80"/>
      <c r="K496" s="80"/>
      <c r="L496" s="80"/>
      <c r="M496" s="80"/>
      <c r="N496" s="80"/>
      <c r="O496" s="80"/>
      <c r="P496" s="80"/>
      <c r="Q496" s="80"/>
      <c r="R496" s="80"/>
      <c r="AC496" s="74"/>
      <c r="AD496" s="74"/>
      <c r="AE496" s="74"/>
      <c r="AF496" s="70"/>
      <c r="AG496" s="70"/>
      <c r="AH496" s="70"/>
      <c r="AI496" s="70"/>
      <c r="AJ496" s="70"/>
      <c r="AK496" s="70"/>
      <c r="AL496" s="70"/>
      <c r="AM496" s="70"/>
      <c r="AN496" s="70"/>
    </row>
    <row r="497" spans="2:40">
      <c r="B497" s="80"/>
      <c r="C497" s="80"/>
      <c r="D497" s="80"/>
      <c r="E497" s="80"/>
      <c r="F497" s="80"/>
      <c r="G497" s="80"/>
      <c r="H497" s="80"/>
      <c r="I497" s="80"/>
      <c r="J497" s="80"/>
      <c r="K497" s="80"/>
      <c r="L497" s="80"/>
      <c r="M497" s="80"/>
      <c r="N497" s="80"/>
      <c r="O497" s="80"/>
      <c r="P497" s="80"/>
      <c r="Q497" s="80"/>
      <c r="R497" s="80"/>
      <c r="AC497" s="74"/>
      <c r="AD497" s="74"/>
      <c r="AE497" s="74"/>
      <c r="AF497" s="70"/>
      <c r="AG497" s="70"/>
      <c r="AH497" s="70"/>
      <c r="AI497" s="70"/>
      <c r="AJ497" s="70"/>
      <c r="AK497" s="70"/>
      <c r="AL497" s="70"/>
      <c r="AM497" s="70"/>
      <c r="AN497" s="70"/>
    </row>
    <row r="498" spans="2:40">
      <c r="B498" s="80"/>
      <c r="C498" s="80"/>
      <c r="D498" s="80"/>
      <c r="E498" s="80"/>
      <c r="F498" s="80"/>
      <c r="G498" s="80"/>
      <c r="H498" s="80"/>
      <c r="I498" s="80"/>
      <c r="J498" s="80"/>
      <c r="K498" s="80"/>
      <c r="L498" s="80"/>
      <c r="M498" s="80"/>
      <c r="N498" s="80"/>
      <c r="O498" s="80"/>
      <c r="P498" s="80"/>
      <c r="Q498" s="80"/>
      <c r="R498" s="80"/>
      <c r="AC498" s="74"/>
      <c r="AD498" s="74"/>
      <c r="AE498" s="74"/>
      <c r="AF498" s="70"/>
      <c r="AG498" s="70"/>
      <c r="AH498" s="70"/>
      <c r="AI498" s="70"/>
      <c r="AJ498" s="70"/>
      <c r="AK498" s="70"/>
      <c r="AL498" s="70"/>
      <c r="AM498" s="70"/>
      <c r="AN498" s="70"/>
    </row>
    <row r="499" spans="2:40">
      <c r="B499" s="80"/>
      <c r="C499" s="80"/>
      <c r="D499" s="80"/>
      <c r="E499" s="80"/>
      <c r="F499" s="80"/>
      <c r="G499" s="80"/>
      <c r="H499" s="80"/>
      <c r="I499" s="80"/>
      <c r="J499" s="80"/>
      <c r="K499" s="80"/>
      <c r="L499" s="80"/>
      <c r="M499" s="80"/>
      <c r="N499" s="80"/>
      <c r="O499" s="80"/>
      <c r="P499" s="80"/>
      <c r="Q499" s="80"/>
      <c r="R499" s="80"/>
      <c r="AC499" s="74"/>
      <c r="AD499" s="74"/>
      <c r="AE499" s="74"/>
      <c r="AF499" s="70"/>
      <c r="AG499" s="70"/>
      <c r="AH499" s="70"/>
      <c r="AI499" s="70"/>
      <c r="AJ499" s="70"/>
      <c r="AK499" s="70"/>
      <c r="AL499" s="70"/>
      <c r="AM499" s="70"/>
      <c r="AN499" s="70"/>
    </row>
    <row r="500" spans="2:40">
      <c r="B500" s="80"/>
      <c r="C500" s="80"/>
      <c r="D500" s="80"/>
      <c r="E500" s="80"/>
      <c r="F500" s="80"/>
      <c r="G500" s="80"/>
      <c r="H500" s="80"/>
      <c r="I500" s="80"/>
      <c r="J500" s="80"/>
      <c r="K500" s="80"/>
      <c r="L500" s="80"/>
      <c r="M500" s="80"/>
      <c r="N500" s="80"/>
      <c r="O500" s="80"/>
      <c r="P500" s="80"/>
      <c r="Q500" s="80"/>
      <c r="R500" s="80"/>
      <c r="AC500" s="74"/>
      <c r="AD500" s="74"/>
      <c r="AE500" s="74"/>
      <c r="AF500" s="70"/>
      <c r="AG500" s="70"/>
      <c r="AH500" s="70"/>
      <c r="AI500" s="70"/>
      <c r="AJ500" s="70"/>
      <c r="AK500" s="70"/>
      <c r="AL500" s="70"/>
      <c r="AM500" s="70"/>
      <c r="AN500" s="70"/>
    </row>
    <row r="501" spans="2:40">
      <c r="B501" s="80"/>
      <c r="C501" s="80"/>
      <c r="D501" s="80"/>
      <c r="E501" s="80"/>
      <c r="F501" s="80"/>
      <c r="G501" s="80"/>
      <c r="H501" s="80"/>
      <c r="I501" s="80"/>
      <c r="J501" s="80"/>
      <c r="K501" s="80"/>
      <c r="L501" s="80"/>
      <c r="M501" s="80"/>
      <c r="N501" s="80"/>
      <c r="O501" s="80"/>
      <c r="P501" s="80"/>
      <c r="Q501" s="80"/>
      <c r="R501" s="80"/>
      <c r="AC501" s="74"/>
      <c r="AD501" s="74"/>
      <c r="AE501" s="74"/>
      <c r="AF501" s="70"/>
      <c r="AG501" s="70"/>
      <c r="AH501" s="70"/>
      <c r="AI501" s="70"/>
      <c r="AJ501" s="70"/>
      <c r="AK501" s="70"/>
      <c r="AL501" s="70"/>
      <c r="AM501" s="70"/>
      <c r="AN501" s="70"/>
    </row>
    <row r="502" spans="2:40">
      <c r="B502" s="80"/>
      <c r="C502" s="80"/>
      <c r="D502" s="80"/>
      <c r="E502" s="80"/>
      <c r="F502" s="80"/>
      <c r="G502" s="80"/>
      <c r="H502" s="80"/>
      <c r="I502" s="80"/>
      <c r="J502" s="80"/>
      <c r="K502" s="80"/>
      <c r="L502" s="80"/>
      <c r="M502" s="80"/>
      <c r="N502" s="80"/>
      <c r="O502" s="80"/>
      <c r="P502" s="80"/>
      <c r="Q502" s="80"/>
      <c r="R502" s="80"/>
      <c r="AC502" s="74"/>
      <c r="AD502" s="74"/>
      <c r="AE502" s="74"/>
      <c r="AF502" s="70"/>
      <c r="AG502" s="70"/>
      <c r="AH502" s="70"/>
      <c r="AI502" s="70"/>
      <c r="AJ502" s="70"/>
      <c r="AK502" s="70"/>
      <c r="AL502" s="70"/>
      <c r="AM502" s="70"/>
      <c r="AN502" s="70"/>
    </row>
    <row r="503" spans="2:40">
      <c r="B503" s="80"/>
      <c r="C503" s="80"/>
      <c r="D503" s="80"/>
      <c r="E503" s="80"/>
      <c r="F503" s="80"/>
      <c r="G503" s="80"/>
      <c r="H503" s="80"/>
      <c r="I503" s="80"/>
      <c r="J503" s="80"/>
      <c r="K503" s="80"/>
      <c r="L503" s="80"/>
      <c r="M503" s="80"/>
      <c r="N503" s="80"/>
      <c r="O503" s="80"/>
      <c r="P503" s="80"/>
      <c r="Q503" s="80"/>
      <c r="R503" s="80"/>
      <c r="AC503" s="74"/>
      <c r="AD503" s="74"/>
      <c r="AE503" s="74"/>
      <c r="AF503" s="70"/>
      <c r="AG503" s="70"/>
      <c r="AH503" s="70"/>
      <c r="AI503" s="70"/>
      <c r="AJ503" s="70"/>
      <c r="AK503" s="70"/>
      <c r="AL503" s="70"/>
      <c r="AM503" s="70"/>
      <c r="AN503" s="70"/>
    </row>
    <row r="504" spans="2:40">
      <c r="B504" s="80"/>
      <c r="C504" s="80"/>
      <c r="D504" s="80"/>
      <c r="E504" s="80"/>
      <c r="F504" s="80"/>
      <c r="G504" s="80"/>
      <c r="H504" s="80"/>
      <c r="I504" s="80"/>
      <c r="J504" s="80"/>
      <c r="K504" s="80"/>
      <c r="L504" s="80"/>
      <c r="M504" s="80"/>
      <c r="N504" s="80"/>
      <c r="O504" s="80"/>
      <c r="P504" s="80"/>
      <c r="Q504" s="80"/>
      <c r="R504" s="80"/>
      <c r="AC504" s="74"/>
      <c r="AD504" s="74"/>
      <c r="AE504" s="74"/>
      <c r="AF504" s="70"/>
      <c r="AG504" s="70"/>
      <c r="AH504" s="70"/>
      <c r="AI504" s="70"/>
      <c r="AJ504" s="70"/>
      <c r="AK504" s="70"/>
      <c r="AL504" s="70"/>
      <c r="AM504" s="70"/>
      <c r="AN504" s="70"/>
    </row>
    <row r="505" spans="2:40">
      <c r="B505" s="80"/>
      <c r="C505" s="80"/>
      <c r="D505" s="80"/>
      <c r="E505" s="80"/>
      <c r="F505" s="80"/>
      <c r="G505" s="80"/>
      <c r="H505" s="80"/>
      <c r="I505" s="80"/>
      <c r="J505" s="80"/>
      <c r="K505" s="80"/>
      <c r="L505" s="80"/>
      <c r="M505" s="80"/>
      <c r="N505" s="80"/>
      <c r="O505" s="80"/>
      <c r="P505" s="80"/>
      <c r="Q505" s="80"/>
      <c r="R505" s="80"/>
      <c r="AC505" s="74"/>
      <c r="AD505" s="74"/>
      <c r="AE505" s="74"/>
      <c r="AF505" s="70"/>
      <c r="AG505" s="70"/>
      <c r="AH505" s="70"/>
      <c r="AI505" s="70"/>
      <c r="AJ505" s="70"/>
      <c r="AK505" s="70"/>
      <c r="AL505" s="70"/>
      <c r="AM505" s="70"/>
      <c r="AN505" s="70"/>
    </row>
    <row r="506" spans="2:40">
      <c r="B506" s="80"/>
      <c r="C506" s="80"/>
      <c r="D506" s="80"/>
      <c r="E506" s="80"/>
      <c r="F506" s="80"/>
      <c r="G506" s="80"/>
      <c r="H506" s="80"/>
      <c r="I506" s="80"/>
      <c r="J506" s="80"/>
      <c r="K506" s="80"/>
      <c r="L506" s="80"/>
      <c r="M506" s="80"/>
      <c r="N506" s="80"/>
      <c r="O506" s="80"/>
      <c r="P506" s="80"/>
      <c r="Q506" s="80"/>
      <c r="R506" s="80"/>
      <c r="AC506" s="74"/>
      <c r="AD506" s="74"/>
      <c r="AE506" s="74"/>
      <c r="AF506" s="70"/>
      <c r="AG506" s="70"/>
      <c r="AH506" s="70"/>
      <c r="AI506" s="70"/>
      <c r="AJ506" s="70"/>
      <c r="AK506" s="70"/>
      <c r="AL506" s="70"/>
      <c r="AM506" s="70"/>
      <c r="AN506" s="70"/>
    </row>
    <row r="507" spans="2:40">
      <c r="B507" s="80"/>
      <c r="C507" s="80"/>
      <c r="D507" s="80"/>
      <c r="E507" s="80"/>
      <c r="F507" s="80"/>
      <c r="G507" s="80"/>
      <c r="H507" s="80"/>
      <c r="I507" s="80"/>
      <c r="J507" s="80"/>
      <c r="K507" s="80"/>
      <c r="L507" s="80"/>
      <c r="M507" s="80"/>
      <c r="N507" s="80"/>
      <c r="O507" s="80"/>
      <c r="P507" s="80"/>
      <c r="Q507" s="80"/>
      <c r="R507" s="80"/>
      <c r="AC507" s="74"/>
      <c r="AD507" s="74"/>
      <c r="AE507" s="74"/>
      <c r="AF507" s="70"/>
      <c r="AG507" s="70"/>
      <c r="AH507" s="70"/>
      <c r="AI507" s="70"/>
      <c r="AJ507" s="70"/>
      <c r="AK507" s="70"/>
      <c r="AL507" s="70"/>
      <c r="AM507" s="70"/>
      <c r="AN507" s="70"/>
    </row>
  </sheetData>
  <sheetProtection algorithmName="SHA-512" hashValue="4evDlIfO8C9dotvmjeoZUOVWgrxoaOBD3ni5tyqqDl5PqXOyyFNK33oHRrvFK7Vb5Y1wKAqZ9Co4odkMFkjahA==" saltValue="HsT2hYf2RGljzP3t6MhNrg==" spinCount="100000" sheet="1" objects="1" scenarios="1"/>
  <dataConsolidate link="1"/>
  <mergeCells count="64">
    <mergeCell ref="C205:D205"/>
    <mergeCell ref="C206:D206"/>
    <mergeCell ref="C207:D207"/>
    <mergeCell ref="E207:F207"/>
    <mergeCell ref="P4:R4"/>
    <mergeCell ref="B3:C4"/>
    <mergeCell ref="D3:O4"/>
    <mergeCell ref="P3:R3"/>
    <mergeCell ref="B9:C9"/>
    <mergeCell ref="D9:G9"/>
    <mergeCell ref="L13:O13"/>
    <mergeCell ref="B15:C15"/>
    <mergeCell ref="J15:L15"/>
    <mergeCell ref="B5:R5"/>
    <mergeCell ref="B7:C7"/>
    <mergeCell ref="D7:G7"/>
    <mergeCell ref="B35:R35"/>
    <mergeCell ref="B11:C11"/>
    <mergeCell ref="D11:G11"/>
    <mergeCell ref="B13:C13"/>
    <mergeCell ref="D13:G13"/>
    <mergeCell ref="D31:H31"/>
    <mergeCell ref="B34:R34"/>
    <mergeCell ref="D30:H30"/>
    <mergeCell ref="D24:H24"/>
    <mergeCell ref="D26:H26"/>
    <mergeCell ref="D27:H27"/>
    <mergeCell ref="D28:H28"/>
    <mergeCell ref="D32:J32"/>
    <mergeCell ref="D23:K23"/>
    <mergeCell ref="L23:N23"/>
    <mergeCell ref="L29:N29"/>
    <mergeCell ref="C50:R53"/>
    <mergeCell ref="B50:B53"/>
    <mergeCell ref="B36:R36"/>
    <mergeCell ref="C38:R41"/>
    <mergeCell ref="C42:R45"/>
    <mergeCell ref="C46:R49"/>
    <mergeCell ref="B46:B49"/>
    <mergeCell ref="B42:B45"/>
    <mergeCell ref="B38:B41"/>
    <mergeCell ref="B54:B57"/>
    <mergeCell ref="B58:B61"/>
    <mergeCell ref="B62:B65"/>
    <mergeCell ref="C62:R65"/>
    <mergeCell ref="C58:R61"/>
    <mergeCell ref="C54:R57"/>
    <mergeCell ref="D29:H29"/>
    <mergeCell ref="L32:M32"/>
    <mergeCell ref="D25:H25"/>
    <mergeCell ref="M11:O11"/>
    <mergeCell ref="M15:O15"/>
    <mergeCell ref="B19:R19"/>
    <mergeCell ref="B17:R17"/>
    <mergeCell ref="Y19:AB23"/>
    <mergeCell ref="Y7:AB15"/>
    <mergeCell ref="K11:L11"/>
    <mergeCell ref="D15:G15"/>
    <mergeCell ref="J7:L7"/>
    <mergeCell ref="M7:Q7"/>
    <mergeCell ref="M9:Q9"/>
    <mergeCell ref="B18:R18"/>
    <mergeCell ref="E21:M22"/>
    <mergeCell ref="J9:L9"/>
  </mergeCells>
  <conditionalFormatting sqref="J25:J31">
    <cfRule type="cellIs" dxfId="189" priority="4" stopIfTrue="1" operator="between">
      <formula>"x"</formula>
      <formula>"X"</formula>
    </cfRule>
  </conditionalFormatting>
  <conditionalFormatting sqref="L25:L31">
    <cfRule type="cellIs" dxfId="188" priority="2" operator="equal">
      <formula>"x"</formula>
    </cfRule>
  </conditionalFormatting>
  <conditionalFormatting sqref="D7:G7 D9:G9 D11:G11 D13:G13 D15:G15 M7:Q7 M9:Q9 M11:O11 Q11 P13">
    <cfRule type="cellIs" dxfId="187" priority="1" operator="greaterThan">
      <formula>0</formula>
    </cfRule>
  </conditionalFormatting>
  <dataValidations count="2">
    <dataValidation type="list" allowBlank="1" showInputMessage="1" showErrorMessage="1" sqref="M11:O11" xr:uid="{00000000-0002-0000-0000-000000000000}">
      <formula1>$B$69:$B$80</formula1>
    </dataValidation>
    <dataValidation type="list" allowBlank="1" showInputMessage="1" showErrorMessage="1" sqref="Q11" xr:uid="{00000000-0002-0000-0000-000001000000}">
      <formula1>$B$83:$B$88</formula1>
    </dataValidation>
  </dataValidations>
  <hyperlinks>
    <hyperlink ref="M7" r:id="rId1" xr:uid="{00000000-0004-0000-0000-000000000000}"/>
  </hyperlinks>
  <printOptions horizontalCentered="1" verticalCentered="1"/>
  <pageMargins left="0.39370078740157483" right="0.39370078740157483" top="0.59055118110236227" bottom="0.59055118110236227" header="0" footer="0"/>
  <pageSetup scale="60" orientation="portrait" r:id="rId2"/>
  <headerFooter alignWithMargins="0">
    <oddFooter>&amp;L&amp;"Arial Narrow,Cursiva"&amp;8F-PY.103.82 - Formulación y seguimiento de proyectos de establecimiento forestal. Objetivos del Proyecto&amp;R&amp;"Arial Narrow,Cursiva"&amp;8Página &amp;P de &amp;N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60426" r:id="rId5" name="Option Button 10">
              <controlPr defaultSize="0" autoFill="0" autoLine="0" autoPict="0" macro="[0]!RunOtherSub1">
                <anchor moveWithCells="1">
                  <from>
                    <xdr:col>8</xdr:col>
                    <xdr:colOff>257175</xdr:colOff>
                    <xdr:row>24</xdr:row>
                    <xdr:rowOff>161925</xdr:rowOff>
                  </from>
                  <to>
                    <xdr:col>8</xdr:col>
                    <xdr:colOff>438150</xdr:colOff>
                    <xdr:row>24</xdr:row>
                    <xdr:rowOff>295275</xdr:rowOff>
                  </to>
                </anchor>
              </controlPr>
            </control>
          </mc:Choice>
        </mc:AlternateContent>
        <mc:AlternateContent xmlns:mc="http://schemas.openxmlformats.org/markup-compatibility/2006">
          <mc:Choice Requires="x14">
            <control shapeId="60428" r:id="rId6" name="Option Button 12">
              <controlPr defaultSize="0" autoFill="0" autoLine="0" autoPict="0" macro="[0]!RunOtherSub">
                <anchor moveWithCells="1">
                  <from>
                    <xdr:col>9</xdr:col>
                    <xdr:colOff>238125</xdr:colOff>
                    <xdr:row>24</xdr:row>
                    <xdr:rowOff>161925</xdr:rowOff>
                  </from>
                  <to>
                    <xdr:col>9</xdr:col>
                    <xdr:colOff>419100</xdr:colOff>
                    <xdr:row>24</xdr:row>
                    <xdr:rowOff>295275</xdr:rowOff>
                  </to>
                </anchor>
              </controlPr>
            </control>
          </mc:Choice>
        </mc:AlternateContent>
        <mc:AlternateContent xmlns:mc="http://schemas.openxmlformats.org/markup-compatibility/2006">
          <mc:Choice Requires="x14">
            <control shapeId="60436" r:id="rId7" name="Group Box 20">
              <controlPr defaultSize="0" autoFill="0" autoPict="0">
                <anchor moveWithCells="1">
                  <from>
                    <xdr:col>11</xdr:col>
                    <xdr:colOff>0</xdr:colOff>
                    <xdr:row>24</xdr:row>
                    <xdr:rowOff>0</xdr:rowOff>
                  </from>
                  <to>
                    <xdr:col>13</xdr:col>
                    <xdr:colOff>0</xdr:colOff>
                    <xdr:row>25</xdr:row>
                    <xdr:rowOff>0</xdr:rowOff>
                  </to>
                </anchor>
              </controlPr>
            </control>
          </mc:Choice>
        </mc:AlternateContent>
        <mc:AlternateContent xmlns:mc="http://schemas.openxmlformats.org/markup-compatibility/2006">
          <mc:Choice Requires="x14">
            <control shapeId="60437" r:id="rId8" name="Option Button 21">
              <controlPr defaultSize="0" autoFill="0" autoLine="0" autoPict="0" macro="[0]!Aislrppsi">
                <anchor moveWithCells="1">
                  <from>
                    <xdr:col>11</xdr:col>
                    <xdr:colOff>323850</xdr:colOff>
                    <xdr:row>24</xdr:row>
                    <xdr:rowOff>161925</xdr:rowOff>
                  </from>
                  <to>
                    <xdr:col>11</xdr:col>
                    <xdr:colOff>514350</xdr:colOff>
                    <xdr:row>24</xdr:row>
                    <xdr:rowOff>304800</xdr:rowOff>
                  </to>
                </anchor>
              </controlPr>
            </control>
          </mc:Choice>
        </mc:AlternateContent>
        <mc:AlternateContent xmlns:mc="http://schemas.openxmlformats.org/markup-compatibility/2006">
          <mc:Choice Requires="x14">
            <control shapeId="60438" r:id="rId9" name="Option Button 22">
              <controlPr defaultSize="0" autoFill="0" autoLine="0" autoPict="0" macro="[0]!aislrppno">
                <anchor moveWithCells="1">
                  <from>
                    <xdr:col>12</xdr:col>
                    <xdr:colOff>266700</xdr:colOff>
                    <xdr:row>24</xdr:row>
                    <xdr:rowOff>161925</xdr:rowOff>
                  </from>
                  <to>
                    <xdr:col>12</xdr:col>
                    <xdr:colOff>457200</xdr:colOff>
                    <xdr:row>24</xdr:row>
                    <xdr:rowOff>304800</xdr:rowOff>
                  </to>
                </anchor>
              </controlPr>
            </control>
          </mc:Choice>
        </mc:AlternateContent>
        <mc:AlternateContent xmlns:mc="http://schemas.openxmlformats.org/markup-compatibility/2006">
          <mc:Choice Requires="x14">
            <control shapeId="60439" r:id="rId10" name="Option Button 23">
              <controlPr defaultSize="0" autoFill="0" autoLine="0" autoPict="0" macro="[0]!RunOtherSub3">
                <anchor moveWithCells="1">
                  <from>
                    <xdr:col>8</xdr:col>
                    <xdr:colOff>257175</xdr:colOff>
                    <xdr:row>25</xdr:row>
                    <xdr:rowOff>180975</xdr:rowOff>
                  </from>
                  <to>
                    <xdr:col>8</xdr:col>
                    <xdr:colOff>438150</xdr:colOff>
                    <xdr:row>25</xdr:row>
                    <xdr:rowOff>314325</xdr:rowOff>
                  </to>
                </anchor>
              </controlPr>
            </control>
          </mc:Choice>
        </mc:AlternateContent>
        <mc:AlternateContent xmlns:mc="http://schemas.openxmlformats.org/markup-compatibility/2006">
          <mc:Choice Requires="x14">
            <control shapeId="60440" r:id="rId11" name="Option Button 24">
              <controlPr defaultSize="0" autoFill="0" autoLine="0" autoPict="0" macro="[0]!RunOtherSub13">
                <anchor moveWithCells="1">
                  <from>
                    <xdr:col>8</xdr:col>
                    <xdr:colOff>257175</xdr:colOff>
                    <xdr:row>30</xdr:row>
                    <xdr:rowOff>123825</xdr:rowOff>
                  </from>
                  <to>
                    <xdr:col>8</xdr:col>
                    <xdr:colOff>438150</xdr:colOff>
                    <xdr:row>30</xdr:row>
                    <xdr:rowOff>257175</xdr:rowOff>
                  </to>
                </anchor>
              </controlPr>
            </control>
          </mc:Choice>
        </mc:AlternateContent>
        <mc:AlternateContent xmlns:mc="http://schemas.openxmlformats.org/markup-compatibility/2006">
          <mc:Choice Requires="x14">
            <control shapeId="60441" r:id="rId12" name="Option Button 25">
              <controlPr defaultSize="0" autoFill="0" autoLine="0" autoPict="0" macro="[0]!RunOtherSub5">
                <anchor moveWithCells="1">
                  <from>
                    <xdr:col>8</xdr:col>
                    <xdr:colOff>257175</xdr:colOff>
                    <xdr:row>26</xdr:row>
                    <xdr:rowOff>85725</xdr:rowOff>
                  </from>
                  <to>
                    <xdr:col>8</xdr:col>
                    <xdr:colOff>438150</xdr:colOff>
                    <xdr:row>26</xdr:row>
                    <xdr:rowOff>219075</xdr:rowOff>
                  </to>
                </anchor>
              </controlPr>
            </control>
          </mc:Choice>
        </mc:AlternateContent>
        <mc:AlternateContent xmlns:mc="http://schemas.openxmlformats.org/markup-compatibility/2006">
          <mc:Choice Requires="x14">
            <control shapeId="60442" r:id="rId13" name="Option Button 26">
              <controlPr defaultSize="0" autoFill="0" autoLine="0" autoPict="0" macro="[0]!RunOtherSub7">
                <anchor moveWithCells="1">
                  <from>
                    <xdr:col>8</xdr:col>
                    <xdr:colOff>257175</xdr:colOff>
                    <xdr:row>27</xdr:row>
                    <xdr:rowOff>104775</xdr:rowOff>
                  </from>
                  <to>
                    <xdr:col>8</xdr:col>
                    <xdr:colOff>438150</xdr:colOff>
                    <xdr:row>27</xdr:row>
                    <xdr:rowOff>238125</xdr:rowOff>
                  </to>
                </anchor>
              </controlPr>
            </control>
          </mc:Choice>
        </mc:AlternateContent>
        <mc:AlternateContent xmlns:mc="http://schemas.openxmlformats.org/markup-compatibility/2006">
          <mc:Choice Requires="x14">
            <control shapeId="60443" r:id="rId14" name="Option Button 27">
              <controlPr defaultSize="0" autoFill="0" autoLine="0" autoPict="0" macro="[0]!RunOtherSub9">
                <anchor moveWithCells="1">
                  <from>
                    <xdr:col>8</xdr:col>
                    <xdr:colOff>257175</xdr:colOff>
                    <xdr:row>28</xdr:row>
                    <xdr:rowOff>123825</xdr:rowOff>
                  </from>
                  <to>
                    <xdr:col>8</xdr:col>
                    <xdr:colOff>438150</xdr:colOff>
                    <xdr:row>28</xdr:row>
                    <xdr:rowOff>257175</xdr:rowOff>
                  </to>
                </anchor>
              </controlPr>
            </control>
          </mc:Choice>
        </mc:AlternateContent>
        <mc:AlternateContent xmlns:mc="http://schemas.openxmlformats.org/markup-compatibility/2006">
          <mc:Choice Requires="x14">
            <control shapeId="60444" r:id="rId15" name="Option Button 28">
              <controlPr defaultSize="0" autoFill="0" autoLine="0" autoPict="0" macro="[0]!RunOtherSub11">
                <anchor moveWithCells="1">
                  <from>
                    <xdr:col>8</xdr:col>
                    <xdr:colOff>257175</xdr:colOff>
                    <xdr:row>29</xdr:row>
                    <xdr:rowOff>133350</xdr:rowOff>
                  </from>
                  <to>
                    <xdr:col>8</xdr:col>
                    <xdr:colOff>438150</xdr:colOff>
                    <xdr:row>29</xdr:row>
                    <xdr:rowOff>266700</xdr:rowOff>
                  </to>
                </anchor>
              </controlPr>
            </control>
          </mc:Choice>
        </mc:AlternateContent>
        <mc:AlternateContent xmlns:mc="http://schemas.openxmlformats.org/markup-compatibility/2006">
          <mc:Choice Requires="x14">
            <control shapeId="60445" r:id="rId16" name="Option Button 29">
              <controlPr defaultSize="0" autoFill="0" autoLine="0" autoPict="0" macro="[0]!RunOtherSub2">
                <anchor moveWithCells="1">
                  <from>
                    <xdr:col>9</xdr:col>
                    <xdr:colOff>238125</xdr:colOff>
                    <xdr:row>25</xdr:row>
                    <xdr:rowOff>171450</xdr:rowOff>
                  </from>
                  <to>
                    <xdr:col>9</xdr:col>
                    <xdr:colOff>419100</xdr:colOff>
                    <xdr:row>25</xdr:row>
                    <xdr:rowOff>304800</xdr:rowOff>
                  </to>
                </anchor>
              </controlPr>
            </control>
          </mc:Choice>
        </mc:AlternateContent>
        <mc:AlternateContent xmlns:mc="http://schemas.openxmlformats.org/markup-compatibility/2006">
          <mc:Choice Requires="x14">
            <control shapeId="60446" r:id="rId17" name="Option Button 30">
              <controlPr defaultSize="0" autoFill="0" autoLine="0" autoPict="0" macro="[0]!RunOtherSub4">
                <anchor moveWithCells="1">
                  <from>
                    <xdr:col>9</xdr:col>
                    <xdr:colOff>238125</xdr:colOff>
                    <xdr:row>26</xdr:row>
                    <xdr:rowOff>76200</xdr:rowOff>
                  </from>
                  <to>
                    <xdr:col>9</xdr:col>
                    <xdr:colOff>419100</xdr:colOff>
                    <xdr:row>26</xdr:row>
                    <xdr:rowOff>209550</xdr:rowOff>
                  </to>
                </anchor>
              </controlPr>
            </control>
          </mc:Choice>
        </mc:AlternateContent>
        <mc:AlternateContent xmlns:mc="http://schemas.openxmlformats.org/markup-compatibility/2006">
          <mc:Choice Requires="x14">
            <control shapeId="60447" r:id="rId18" name="Option Button 31">
              <controlPr defaultSize="0" autoFill="0" autoLine="0" autoPict="0" macro="[0]!RunOtherSub6">
                <anchor moveWithCells="1">
                  <from>
                    <xdr:col>9</xdr:col>
                    <xdr:colOff>238125</xdr:colOff>
                    <xdr:row>27</xdr:row>
                    <xdr:rowOff>95250</xdr:rowOff>
                  </from>
                  <to>
                    <xdr:col>9</xdr:col>
                    <xdr:colOff>419100</xdr:colOff>
                    <xdr:row>27</xdr:row>
                    <xdr:rowOff>228600</xdr:rowOff>
                  </to>
                </anchor>
              </controlPr>
            </control>
          </mc:Choice>
        </mc:AlternateContent>
        <mc:AlternateContent xmlns:mc="http://schemas.openxmlformats.org/markup-compatibility/2006">
          <mc:Choice Requires="x14">
            <control shapeId="60448" r:id="rId19" name="Option Button 32">
              <controlPr defaultSize="0" autoFill="0" autoLine="0" autoPict="0" macro="[0]!RunOtherSub8">
                <anchor moveWithCells="1">
                  <from>
                    <xdr:col>9</xdr:col>
                    <xdr:colOff>238125</xdr:colOff>
                    <xdr:row>28</xdr:row>
                    <xdr:rowOff>104775</xdr:rowOff>
                  </from>
                  <to>
                    <xdr:col>9</xdr:col>
                    <xdr:colOff>419100</xdr:colOff>
                    <xdr:row>28</xdr:row>
                    <xdr:rowOff>238125</xdr:rowOff>
                  </to>
                </anchor>
              </controlPr>
            </control>
          </mc:Choice>
        </mc:AlternateContent>
        <mc:AlternateContent xmlns:mc="http://schemas.openxmlformats.org/markup-compatibility/2006">
          <mc:Choice Requires="x14">
            <control shapeId="60449" r:id="rId20" name="Option Button 33">
              <controlPr defaultSize="0" autoFill="0" autoLine="0" autoPict="0" macro="[0]!RunOtherSub10">
                <anchor moveWithCells="1">
                  <from>
                    <xdr:col>9</xdr:col>
                    <xdr:colOff>238125</xdr:colOff>
                    <xdr:row>29</xdr:row>
                    <xdr:rowOff>114300</xdr:rowOff>
                  </from>
                  <to>
                    <xdr:col>9</xdr:col>
                    <xdr:colOff>419100</xdr:colOff>
                    <xdr:row>29</xdr:row>
                    <xdr:rowOff>247650</xdr:rowOff>
                  </to>
                </anchor>
              </controlPr>
            </control>
          </mc:Choice>
        </mc:AlternateContent>
        <mc:AlternateContent xmlns:mc="http://schemas.openxmlformats.org/markup-compatibility/2006">
          <mc:Choice Requires="x14">
            <control shapeId="60450" r:id="rId21" name="Option Button 34">
              <controlPr defaultSize="0" autoFill="0" autoLine="0" autoPict="0" macro="[0]!RunOtherSub12">
                <anchor moveWithCells="1">
                  <from>
                    <xdr:col>9</xdr:col>
                    <xdr:colOff>238125</xdr:colOff>
                    <xdr:row>30</xdr:row>
                    <xdr:rowOff>123825</xdr:rowOff>
                  </from>
                  <to>
                    <xdr:col>9</xdr:col>
                    <xdr:colOff>419100</xdr:colOff>
                    <xdr:row>30</xdr:row>
                    <xdr:rowOff>257175</xdr:rowOff>
                  </to>
                </anchor>
              </controlPr>
            </control>
          </mc:Choice>
        </mc:AlternateContent>
        <mc:AlternateContent xmlns:mc="http://schemas.openxmlformats.org/markup-compatibility/2006">
          <mc:Choice Requires="x14">
            <control shapeId="60451" r:id="rId22" name="Group Box 35">
              <controlPr defaultSize="0" autoFill="0" autoPict="0">
                <anchor moveWithCells="1">
                  <from>
                    <xdr:col>8</xdr:col>
                    <xdr:colOff>0</xdr:colOff>
                    <xdr:row>25</xdr:row>
                    <xdr:rowOff>0</xdr:rowOff>
                  </from>
                  <to>
                    <xdr:col>10</xdr:col>
                    <xdr:colOff>0</xdr:colOff>
                    <xdr:row>26</xdr:row>
                    <xdr:rowOff>0</xdr:rowOff>
                  </to>
                </anchor>
              </controlPr>
            </control>
          </mc:Choice>
        </mc:AlternateContent>
        <mc:AlternateContent xmlns:mc="http://schemas.openxmlformats.org/markup-compatibility/2006">
          <mc:Choice Requires="x14">
            <control shapeId="60452" r:id="rId23" name="Group Box 36">
              <controlPr defaultSize="0" autoFill="0" autoPict="0">
                <anchor moveWithCells="1">
                  <from>
                    <xdr:col>8</xdr:col>
                    <xdr:colOff>0</xdr:colOff>
                    <xdr:row>26</xdr:row>
                    <xdr:rowOff>0</xdr:rowOff>
                  </from>
                  <to>
                    <xdr:col>10</xdr:col>
                    <xdr:colOff>0</xdr:colOff>
                    <xdr:row>27</xdr:row>
                    <xdr:rowOff>0</xdr:rowOff>
                  </to>
                </anchor>
              </controlPr>
            </control>
          </mc:Choice>
        </mc:AlternateContent>
        <mc:AlternateContent xmlns:mc="http://schemas.openxmlformats.org/markup-compatibility/2006">
          <mc:Choice Requires="x14">
            <control shapeId="60453" r:id="rId24" name="Group Box 37">
              <controlPr defaultSize="0" autoFill="0" autoPict="0">
                <anchor moveWithCells="1">
                  <from>
                    <xdr:col>8</xdr:col>
                    <xdr:colOff>0</xdr:colOff>
                    <xdr:row>27</xdr:row>
                    <xdr:rowOff>0</xdr:rowOff>
                  </from>
                  <to>
                    <xdr:col>10</xdr:col>
                    <xdr:colOff>0</xdr:colOff>
                    <xdr:row>28</xdr:row>
                    <xdr:rowOff>0</xdr:rowOff>
                  </to>
                </anchor>
              </controlPr>
            </control>
          </mc:Choice>
        </mc:AlternateContent>
        <mc:AlternateContent xmlns:mc="http://schemas.openxmlformats.org/markup-compatibility/2006">
          <mc:Choice Requires="x14">
            <control shapeId="60454" r:id="rId25" name="Group Box 38">
              <controlPr defaultSize="0" autoFill="0" autoPict="0">
                <anchor moveWithCells="1">
                  <from>
                    <xdr:col>8</xdr:col>
                    <xdr:colOff>0</xdr:colOff>
                    <xdr:row>28</xdr:row>
                    <xdr:rowOff>0</xdr:rowOff>
                  </from>
                  <to>
                    <xdr:col>10</xdr:col>
                    <xdr:colOff>0</xdr:colOff>
                    <xdr:row>29</xdr:row>
                    <xdr:rowOff>0</xdr:rowOff>
                  </to>
                </anchor>
              </controlPr>
            </control>
          </mc:Choice>
        </mc:AlternateContent>
        <mc:AlternateContent xmlns:mc="http://schemas.openxmlformats.org/markup-compatibility/2006">
          <mc:Choice Requires="x14">
            <control shapeId="60455" r:id="rId26" name="Group Box 39">
              <controlPr defaultSize="0" autoFill="0" autoPict="0">
                <anchor moveWithCells="1">
                  <from>
                    <xdr:col>8</xdr:col>
                    <xdr:colOff>0</xdr:colOff>
                    <xdr:row>29</xdr:row>
                    <xdr:rowOff>0</xdr:rowOff>
                  </from>
                  <to>
                    <xdr:col>10</xdr:col>
                    <xdr:colOff>0</xdr:colOff>
                    <xdr:row>30</xdr:row>
                    <xdr:rowOff>0</xdr:rowOff>
                  </to>
                </anchor>
              </controlPr>
            </control>
          </mc:Choice>
        </mc:AlternateContent>
        <mc:AlternateContent xmlns:mc="http://schemas.openxmlformats.org/markup-compatibility/2006">
          <mc:Choice Requires="x14">
            <control shapeId="60456" r:id="rId27" name="Group Box 40">
              <controlPr defaultSize="0" autoFill="0" autoPict="0">
                <anchor moveWithCells="1">
                  <from>
                    <xdr:col>8</xdr:col>
                    <xdr:colOff>0</xdr:colOff>
                    <xdr:row>30</xdr:row>
                    <xdr:rowOff>0</xdr:rowOff>
                  </from>
                  <to>
                    <xdr:col>10</xdr:col>
                    <xdr:colOff>0</xdr:colOff>
                    <xdr:row>31</xdr:row>
                    <xdr:rowOff>0</xdr:rowOff>
                  </to>
                </anchor>
              </controlPr>
            </control>
          </mc:Choice>
        </mc:AlternateContent>
        <mc:AlternateContent xmlns:mc="http://schemas.openxmlformats.org/markup-compatibility/2006">
          <mc:Choice Requires="x14">
            <control shapeId="60457" r:id="rId28" name="Option Button 41">
              <controlPr defaultSize="0" autoFill="0" autoLine="0" autoPict="0" macro="[0]!Aislcbsi">
                <anchor moveWithCells="1">
                  <from>
                    <xdr:col>11</xdr:col>
                    <xdr:colOff>323850</xdr:colOff>
                    <xdr:row>25</xdr:row>
                    <xdr:rowOff>180975</xdr:rowOff>
                  </from>
                  <to>
                    <xdr:col>11</xdr:col>
                    <xdr:colOff>514350</xdr:colOff>
                    <xdr:row>25</xdr:row>
                    <xdr:rowOff>314325</xdr:rowOff>
                  </to>
                </anchor>
              </controlPr>
            </control>
          </mc:Choice>
        </mc:AlternateContent>
        <mc:AlternateContent xmlns:mc="http://schemas.openxmlformats.org/markup-compatibility/2006">
          <mc:Choice Requires="x14">
            <control shapeId="60458" r:id="rId29" name="Option Button 42">
              <controlPr defaultSize="0" autoFill="0" autoLine="0" autoPict="0" macro="[0]!Aislrppgsi">
                <anchor moveWithCells="1">
                  <from>
                    <xdr:col>11</xdr:col>
                    <xdr:colOff>323850</xdr:colOff>
                    <xdr:row>26</xdr:row>
                    <xdr:rowOff>133350</xdr:rowOff>
                  </from>
                  <to>
                    <xdr:col>11</xdr:col>
                    <xdr:colOff>514350</xdr:colOff>
                    <xdr:row>26</xdr:row>
                    <xdr:rowOff>276225</xdr:rowOff>
                  </to>
                </anchor>
              </controlPr>
            </control>
          </mc:Choice>
        </mc:AlternateContent>
        <mc:AlternateContent xmlns:mc="http://schemas.openxmlformats.org/markup-compatibility/2006">
          <mc:Choice Requires="x14">
            <control shapeId="60459" r:id="rId30" name="Option Button 43">
              <controlPr defaultSize="0" autoFill="0" autoLine="0" autoPict="0" macro="[0]!Aislsafsi">
                <anchor moveWithCells="1">
                  <from>
                    <xdr:col>11</xdr:col>
                    <xdr:colOff>323850</xdr:colOff>
                    <xdr:row>27</xdr:row>
                    <xdr:rowOff>152400</xdr:rowOff>
                  </from>
                  <to>
                    <xdr:col>11</xdr:col>
                    <xdr:colOff>514350</xdr:colOff>
                    <xdr:row>27</xdr:row>
                    <xdr:rowOff>285750</xdr:rowOff>
                  </to>
                </anchor>
              </controlPr>
            </control>
          </mc:Choice>
        </mc:AlternateContent>
        <mc:AlternateContent xmlns:mc="http://schemas.openxmlformats.org/markup-compatibility/2006">
          <mc:Choice Requires="x14">
            <control shapeId="60460" r:id="rId31" name="Option Button 44">
              <controlPr defaultSize="0" autoFill="0" autoLine="0" autoPict="0" macro="[0]!Aislevsi">
                <anchor moveWithCells="1">
                  <from>
                    <xdr:col>11</xdr:col>
                    <xdr:colOff>342900</xdr:colOff>
                    <xdr:row>29</xdr:row>
                    <xdr:rowOff>133350</xdr:rowOff>
                  </from>
                  <to>
                    <xdr:col>11</xdr:col>
                    <xdr:colOff>533400</xdr:colOff>
                    <xdr:row>29</xdr:row>
                    <xdr:rowOff>266700</xdr:rowOff>
                  </to>
                </anchor>
              </controlPr>
            </control>
          </mc:Choice>
        </mc:AlternateContent>
        <mc:AlternateContent xmlns:mc="http://schemas.openxmlformats.org/markup-compatibility/2006">
          <mc:Choice Requires="x14">
            <control shapeId="60461" r:id="rId32" name="Option Button 45">
              <controlPr defaultSize="0" autoFill="0" autoLine="0" autoPict="0" macro="[0]!aislcbno">
                <anchor moveWithCells="1">
                  <from>
                    <xdr:col>12</xdr:col>
                    <xdr:colOff>266700</xdr:colOff>
                    <xdr:row>25</xdr:row>
                    <xdr:rowOff>180975</xdr:rowOff>
                  </from>
                  <to>
                    <xdr:col>12</xdr:col>
                    <xdr:colOff>457200</xdr:colOff>
                    <xdr:row>25</xdr:row>
                    <xdr:rowOff>314325</xdr:rowOff>
                  </to>
                </anchor>
              </controlPr>
            </control>
          </mc:Choice>
        </mc:AlternateContent>
        <mc:AlternateContent xmlns:mc="http://schemas.openxmlformats.org/markup-compatibility/2006">
          <mc:Choice Requires="x14">
            <control shapeId="60462" r:id="rId33" name="Option Button 46">
              <controlPr defaultSize="0" autoFill="0" autoLine="0" autoPict="0" macro="[0]!aislrppgno">
                <anchor moveWithCells="1">
                  <from>
                    <xdr:col>12</xdr:col>
                    <xdr:colOff>266700</xdr:colOff>
                    <xdr:row>26</xdr:row>
                    <xdr:rowOff>171450</xdr:rowOff>
                  </from>
                  <to>
                    <xdr:col>12</xdr:col>
                    <xdr:colOff>457200</xdr:colOff>
                    <xdr:row>26</xdr:row>
                    <xdr:rowOff>314325</xdr:rowOff>
                  </to>
                </anchor>
              </controlPr>
            </control>
          </mc:Choice>
        </mc:AlternateContent>
        <mc:AlternateContent xmlns:mc="http://schemas.openxmlformats.org/markup-compatibility/2006">
          <mc:Choice Requires="x14">
            <control shapeId="60463" r:id="rId34" name="Option Button 47">
              <controlPr defaultSize="0" autoFill="0" autoLine="0" autoPict="0" macro="[0]!aislsafno">
                <anchor moveWithCells="1">
                  <from>
                    <xdr:col>12</xdr:col>
                    <xdr:colOff>266700</xdr:colOff>
                    <xdr:row>27</xdr:row>
                    <xdr:rowOff>161925</xdr:rowOff>
                  </from>
                  <to>
                    <xdr:col>12</xdr:col>
                    <xdr:colOff>457200</xdr:colOff>
                    <xdr:row>27</xdr:row>
                    <xdr:rowOff>295275</xdr:rowOff>
                  </to>
                </anchor>
              </controlPr>
            </control>
          </mc:Choice>
        </mc:AlternateContent>
        <mc:AlternateContent xmlns:mc="http://schemas.openxmlformats.org/markup-compatibility/2006">
          <mc:Choice Requires="x14">
            <control shapeId="60464" r:id="rId35" name="Option Button 48">
              <controlPr defaultSize="0" autoFill="0" autoLine="0" autoPict="0" macro="[0]!aislevno">
                <anchor moveWithCells="1">
                  <from>
                    <xdr:col>12</xdr:col>
                    <xdr:colOff>266700</xdr:colOff>
                    <xdr:row>29</xdr:row>
                    <xdr:rowOff>142875</xdr:rowOff>
                  </from>
                  <to>
                    <xdr:col>12</xdr:col>
                    <xdr:colOff>457200</xdr:colOff>
                    <xdr:row>29</xdr:row>
                    <xdr:rowOff>295275</xdr:rowOff>
                  </to>
                </anchor>
              </controlPr>
            </control>
          </mc:Choice>
        </mc:AlternateContent>
        <mc:AlternateContent xmlns:mc="http://schemas.openxmlformats.org/markup-compatibility/2006">
          <mc:Choice Requires="x14">
            <control shapeId="60465" r:id="rId36" name="Group Box 49">
              <controlPr defaultSize="0" autoFill="0" autoPict="0">
                <anchor moveWithCells="1">
                  <from>
                    <xdr:col>11</xdr:col>
                    <xdr:colOff>0</xdr:colOff>
                    <xdr:row>25</xdr:row>
                    <xdr:rowOff>0</xdr:rowOff>
                  </from>
                  <to>
                    <xdr:col>13</xdr:col>
                    <xdr:colOff>0</xdr:colOff>
                    <xdr:row>26</xdr:row>
                    <xdr:rowOff>0</xdr:rowOff>
                  </to>
                </anchor>
              </controlPr>
            </control>
          </mc:Choice>
        </mc:AlternateContent>
        <mc:AlternateContent xmlns:mc="http://schemas.openxmlformats.org/markup-compatibility/2006">
          <mc:Choice Requires="x14">
            <control shapeId="60466" r:id="rId37" name="Group Box 50">
              <controlPr defaultSize="0" autoFill="0" autoPict="0">
                <anchor moveWithCells="1">
                  <from>
                    <xdr:col>11</xdr:col>
                    <xdr:colOff>0</xdr:colOff>
                    <xdr:row>26</xdr:row>
                    <xdr:rowOff>0</xdr:rowOff>
                  </from>
                  <to>
                    <xdr:col>13</xdr:col>
                    <xdr:colOff>0</xdr:colOff>
                    <xdr:row>27</xdr:row>
                    <xdr:rowOff>0</xdr:rowOff>
                  </to>
                </anchor>
              </controlPr>
            </control>
          </mc:Choice>
        </mc:AlternateContent>
        <mc:AlternateContent xmlns:mc="http://schemas.openxmlformats.org/markup-compatibility/2006">
          <mc:Choice Requires="x14">
            <control shapeId="60468" r:id="rId38" name="Group Box 52">
              <controlPr defaultSize="0" autoFill="0" autoPict="0">
                <anchor moveWithCells="1">
                  <from>
                    <xdr:col>11</xdr:col>
                    <xdr:colOff>0</xdr:colOff>
                    <xdr:row>27</xdr:row>
                    <xdr:rowOff>0</xdr:rowOff>
                  </from>
                  <to>
                    <xdr:col>13</xdr:col>
                    <xdr:colOff>0</xdr:colOff>
                    <xdr:row>28</xdr:row>
                    <xdr:rowOff>0</xdr:rowOff>
                  </to>
                </anchor>
              </controlPr>
            </control>
          </mc:Choice>
        </mc:AlternateContent>
        <mc:AlternateContent xmlns:mc="http://schemas.openxmlformats.org/markup-compatibility/2006">
          <mc:Choice Requires="x14">
            <control shapeId="60469" r:id="rId39" name="Group Box 53">
              <controlPr defaultSize="0" autoFill="0" autoPict="0">
                <anchor moveWithCells="1">
                  <from>
                    <xdr:col>8</xdr:col>
                    <xdr:colOff>0</xdr:colOff>
                    <xdr:row>24</xdr:row>
                    <xdr:rowOff>0</xdr:rowOff>
                  </from>
                  <to>
                    <xdr:col>10</xdr:col>
                    <xdr:colOff>0</xdr:colOff>
                    <xdr:row>25</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3"/>
  <dimension ref="A1:N719"/>
  <sheetViews>
    <sheetView workbookViewId="0"/>
  </sheetViews>
  <sheetFormatPr baseColWidth="10" defaultColWidth="11.42578125" defaultRowHeight="12.75"/>
  <cols>
    <col min="1" max="1" width="11.42578125" style="86"/>
    <col min="2" max="2" width="159.85546875" customWidth="1"/>
    <col min="3" max="3" width="11.42578125" customWidth="1"/>
  </cols>
  <sheetData>
    <row r="1" spans="1:14" ht="13.5" thickBot="1">
      <c r="B1" s="86"/>
      <c r="C1" s="86"/>
      <c r="D1" s="86"/>
      <c r="E1" s="86"/>
      <c r="F1" s="86"/>
      <c r="G1" s="86"/>
      <c r="H1" s="86"/>
      <c r="I1" s="86"/>
      <c r="J1" s="86"/>
      <c r="K1" s="86"/>
      <c r="L1" s="86"/>
      <c r="M1" s="86"/>
      <c r="N1" s="86"/>
    </row>
    <row r="2" spans="1:14" ht="52.5" customHeight="1">
      <c r="B2" s="184" t="s">
        <v>331</v>
      </c>
      <c r="C2" s="86"/>
      <c r="D2" s="86"/>
      <c r="E2" s="86"/>
      <c r="F2" s="86"/>
      <c r="G2" s="86"/>
      <c r="H2" s="86"/>
      <c r="I2" s="86"/>
      <c r="J2" s="86"/>
      <c r="K2" s="86"/>
      <c r="L2" s="86"/>
      <c r="M2" s="86"/>
      <c r="N2" s="86"/>
    </row>
    <row r="3" spans="1:14" ht="119.25" customHeight="1">
      <c r="B3" s="185" t="s">
        <v>334</v>
      </c>
      <c r="C3" s="86"/>
      <c r="D3" s="86"/>
      <c r="E3" s="86"/>
      <c r="F3" s="86"/>
      <c r="G3" s="86"/>
      <c r="H3" s="86"/>
      <c r="I3" s="86"/>
      <c r="J3" s="86"/>
      <c r="K3" s="86"/>
      <c r="L3" s="86"/>
      <c r="M3" s="86"/>
      <c r="N3" s="86"/>
    </row>
    <row r="4" spans="1:14" ht="51" customHeight="1">
      <c r="B4" s="193" t="s">
        <v>336</v>
      </c>
      <c r="C4" s="86"/>
      <c r="D4" s="86"/>
      <c r="E4" s="86"/>
      <c r="F4" s="86"/>
      <c r="G4" s="86"/>
      <c r="H4" s="86"/>
      <c r="I4" s="86"/>
      <c r="J4" s="86"/>
      <c r="K4" s="86"/>
      <c r="L4" s="86"/>
      <c r="M4" s="86"/>
      <c r="N4" s="86"/>
    </row>
    <row r="5" spans="1:14" ht="12" customHeight="1">
      <c r="B5" s="194"/>
      <c r="C5" s="86"/>
      <c r="D5" s="86"/>
      <c r="E5" s="86"/>
      <c r="F5" s="86"/>
      <c r="G5" s="86"/>
      <c r="H5" s="86"/>
      <c r="I5" s="86"/>
      <c r="J5" s="86"/>
      <c r="K5" s="86"/>
      <c r="L5" s="86"/>
      <c r="M5" s="86"/>
      <c r="N5" s="86"/>
    </row>
    <row r="6" spans="1:14" ht="31.5">
      <c r="B6" s="195" t="s">
        <v>333</v>
      </c>
      <c r="C6" s="86"/>
      <c r="D6" s="86"/>
      <c r="E6" s="86"/>
      <c r="F6" s="86"/>
      <c r="G6" s="86"/>
      <c r="H6" s="86"/>
      <c r="I6" s="86"/>
      <c r="J6" s="86"/>
      <c r="K6" s="86"/>
      <c r="L6" s="86"/>
      <c r="M6" s="86"/>
      <c r="N6" s="86"/>
    </row>
    <row r="7" spans="1:14" ht="16.5" thickBot="1">
      <c r="B7" s="191"/>
      <c r="C7" s="86"/>
      <c r="D7" s="86"/>
      <c r="E7" s="86"/>
      <c r="F7" s="86"/>
      <c r="G7" s="86"/>
      <c r="H7" s="86"/>
      <c r="I7" s="86"/>
      <c r="J7" s="86"/>
      <c r="K7" s="86"/>
      <c r="L7" s="86"/>
      <c r="M7" s="86"/>
      <c r="N7" s="86"/>
    </row>
    <row r="8" spans="1:14" ht="63.75" customHeight="1">
      <c r="B8" s="184" t="s">
        <v>337</v>
      </c>
      <c r="C8" s="86"/>
      <c r="D8" s="86"/>
      <c r="E8" s="86"/>
      <c r="F8" s="86"/>
      <c r="G8" s="86"/>
      <c r="H8" s="86"/>
      <c r="I8" s="86"/>
      <c r="J8" s="86"/>
      <c r="K8" s="86"/>
      <c r="L8" s="86"/>
      <c r="M8" s="86"/>
      <c r="N8" s="86"/>
    </row>
    <row r="9" spans="1:14" s="8" customFormat="1" ht="75.75" customHeight="1">
      <c r="A9" s="188"/>
      <c r="B9" s="192" t="s">
        <v>335</v>
      </c>
      <c r="C9" s="188"/>
      <c r="D9" s="188"/>
      <c r="E9" s="188"/>
      <c r="F9" s="188"/>
      <c r="G9" s="188"/>
      <c r="H9" s="188"/>
      <c r="I9" s="188"/>
      <c r="J9" s="188"/>
      <c r="K9" s="188"/>
      <c r="L9" s="188"/>
      <c r="M9" s="188"/>
      <c r="N9" s="188"/>
    </row>
    <row r="10" spans="1:14" ht="294" customHeight="1">
      <c r="B10" s="186"/>
      <c r="C10" s="86"/>
      <c r="D10" s="86"/>
      <c r="E10" s="86"/>
      <c r="F10" s="86"/>
      <c r="G10" s="86"/>
      <c r="H10" s="86"/>
      <c r="I10" s="86"/>
      <c r="J10" s="86"/>
      <c r="K10" s="86"/>
      <c r="L10" s="86"/>
      <c r="M10" s="86"/>
      <c r="N10" s="86"/>
    </row>
    <row r="11" spans="1:14" s="8" customFormat="1" ht="27.75" customHeight="1">
      <c r="A11" s="188"/>
      <c r="B11" s="189" t="s">
        <v>329</v>
      </c>
      <c r="C11" s="188"/>
      <c r="D11" s="188"/>
      <c r="E11" s="188"/>
      <c r="F11" s="188"/>
      <c r="G11" s="188"/>
      <c r="H11" s="188"/>
      <c r="I11" s="188"/>
      <c r="J11" s="188"/>
      <c r="K11" s="188"/>
      <c r="L11" s="188"/>
      <c r="M11" s="188"/>
      <c r="N11" s="188"/>
    </row>
    <row r="12" spans="1:14" s="8" customFormat="1" ht="27.75" customHeight="1">
      <c r="A12" s="188"/>
      <c r="B12" s="189" t="s">
        <v>332</v>
      </c>
      <c r="C12" s="188"/>
      <c r="D12" s="188"/>
      <c r="E12" s="188"/>
      <c r="F12" s="188"/>
      <c r="G12" s="188"/>
      <c r="H12" s="188"/>
      <c r="I12" s="188"/>
      <c r="J12" s="188"/>
      <c r="K12" s="188"/>
      <c r="L12" s="188"/>
      <c r="M12" s="188"/>
      <c r="N12" s="188"/>
    </row>
    <row r="13" spans="1:14" ht="261" customHeight="1">
      <c r="B13" s="187"/>
      <c r="C13" s="86"/>
      <c r="D13" s="86"/>
      <c r="E13" s="86"/>
      <c r="F13" s="86"/>
      <c r="G13" s="86"/>
      <c r="H13" s="86"/>
      <c r="I13" s="86"/>
      <c r="J13" s="86"/>
      <c r="K13" s="86"/>
      <c r="L13" s="86"/>
      <c r="M13" s="86"/>
      <c r="N13" s="86"/>
    </row>
    <row r="14" spans="1:14" ht="32.25" thickBot="1">
      <c r="B14" s="190" t="s">
        <v>330</v>
      </c>
      <c r="C14" s="86"/>
      <c r="D14" s="86"/>
      <c r="E14" s="86"/>
      <c r="F14" s="86"/>
      <c r="G14" s="86"/>
      <c r="H14" s="86"/>
      <c r="I14" s="86"/>
      <c r="J14" s="86"/>
      <c r="K14" s="86"/>
      <c r="L14" s="86"/>
      <c r="M14" s="86"/>
      <c r="N14" s="86"/>
    </row>
    <row r="15" spans="1:14">
      <c r="B15" s="86"/>
      <c r="C15" s="86"/>
      <c r="D15" s="86"/>
      <c r="E15" s="86"/>
      <c r="F15" s="86"/>
      <c r="G15" s="86"/>
      <c r="H15" s="86"/>
      <c r="I15" s="86"/>
      <c r="J15" s="86"/>
      <c r="K15" s="86"/>
      <c r="L15" s="86"/>
      <c r="M15" s="86"/>
      <c r="N15" s="86"/>
    </row>
    <row r="16" spans="1:14">
      <c r="B16" s="86"/>
      <c r="C16" s="86"/>
      <c r="D16" s="86"/>
      <c r="E16" s="86"/>
      <c r="F16" s="86"/>
      <c r="G16" s="86"/>
      <c r="H16" s="86"/>
      <c r="I16" s="86"/>
      <c r="J16" s="86"/>
      <c r="K16" s="86"/>
      <c r="L16" s="86"/>
      <c r="M16" s="86"/>
      <c r="N16" s="86"/>
    </row>
    <row r="17" spans="2:14">
      <c r="B17" s="86"/>
      <c r="C17" s="86"/>
      <c r="D17" s="86"/>
      <c r="E17" s="86"/>
      <c r="F17" s="86"/>
      <c r="G17" s="86"/>
      <c r="H17" s="86"/>
      <c r="I17" s="86"/>
      <c r="J17" s="86"/>
      <c r="K17" s="86"/>
      <c r="L17" s="86"/>
      <c r="M17" s="86"/>
      <c r="N17" s="86"/>
    </row>
    <row r="18" spans="2:14">
      <c r="B18" s="86"/>
      <c r="C18" s="86"/>
      <c r="D18" s="86"/>
      <c r="E18" s="86"/>
      <c r="F18" s="86"/>
      <c r="G18" s="86"/>
      <c r="H18" s="86"/>
      <c r="I18" s="86"/>
      <c r="J18" s="86"/>
      <c r="K18" s="86"/>
      <c r="L18" s="86"/>
      <c r="M18" s="86"/>
      <c r="N18" s="86"/>
    </row>
    <row r="19" spans="2:14">
      <c r="B19" s="86"/>
      <c r="C19" s="86"/>
      <c r="D19" s="86"/>
      <c r="E19" s="86"/>
      <c r="F19" s="86"/>
      <c r="G19" s="86"/>
      <c r="H19" s="86"/>
      <c r="I19" s="86"/>
      <c r="J19" s="86"/>
      <c r="K19" s="86"/>
      <c r="L19" s="86"/>
      <c r="M19" s="86"/>
      <c r="N19" s="86"/>
    </row>
    <row r="20" spans="2:14">
      <c r="B20" s="86"/>
      <c r="C20" s="86"/>
      <c r="D20" s="86"/>
      <c r="E20" s="86"/>
      <c r="F20" s="86"/>
      <c r="G20" s="86"/>
      <c r="H20" s="86"/>
      <c r="I20" s="86"/>
      <c r="J20" s="86"/>
      <c r="K20" s="86"/>
      <c r="L20" s="86"/>
      <c r="M20" s="86"/>
      <c r="N20" s="86"/>
    </row>
    <row r="21" spans="2:14">
      <c r="B21" s="86"/>
      <c r="C21" s="86"/>
      <c r="D21" s="86"/>
      <c r="E21" s="86"/>
      <c r="F21" s="86"/>
      <c r="G21" s="86"/>
      <c r="H21" s="86"/>
      <c r="I21" s="86"/>
      <c r="J21" s="86"/>
      <c r="K21" s="86"/>
      <c r="L21" s="86"/>
      <c r="M21" s="86"/>
      <c r="N21" s="86"/>
    </row>
    <row r="22" spans="2:14">
      <c r="B22" s="86"/>
      <c r="C22" s="86"/>
      <c r="D22" s="86"/>
      <c r="E22" s="86"/>
      <c r="F22" s="86"/>
      <c r="G22" s="86"/>
      <c r="H22" s="86"/>
      <c r="I22" s="86"/>
      <c r="J22" s="86"/>
      <c r="K22" s="86"/>
      <c r="L22" s="86"/>
      <c r="M22" s="86"/>
      <c r="N22" s="86"/>
    </row>
    <row r="23" spans="2:14">
      <c r="B23" s="86"/>
      <c r="C23" s="86"/>
      <c r="D23" s="86"/>
      <c r="E23" s="86"/>
      <c r="F23" s="86"/>
      <c r="G23" s="86"/>
      <c r="H23" s="86"/>
      <c r="I23" s="86"/>
      <c r="J23" s="86"/>
      <c r="K23" s="86"/>
      <c r="L23" s="86"/>
      <c r="M23" s="86"/>
      <c r="N23" s="86"/>
    </row>
    <row r="24" spans="2:14">
      <c r="B24" s="86"/>
      <c r="C24" s="86"/>
      <c r="D24" s="86"/>
      <c r="E24" s="86"/>
      <c r="F24" s="86"/>
      <c r="G24" s="86"/>
      <c r="H24" s="86"/>
      <c r="I24" s="86"/>
      <c r="J24" s="86"/>
      <c r="K24" s="86"/>
      <c r="L24" s="86"/>
      <c r="M24" s="86"/>
      <c r="N24" s="86"/>
    </row>
    <row r="25" spans="2:14">
      <c r="B25" s="86"/>
      <c r="C25" s="86"/>
      <c r="D25" s="86"/>
      <c r="E25" s="86"/>
      <c r="F25" s="86"/>
      <c r="G25" s="86"/>
      <c r="H25" s="86"/>
      <c r="I25" s="86"/>
      <c r="J25" s="86"/>
      <c r="K25" s="86"/>
      <c r="L25" s="86"/>
      <c r="M25" s="86"/>
      <c r="N25" s="86"/>
    </row>
    <row r="26" spans="2:14">
      <c r="B26" s="86"/>
      <c r="C26" s="86"/>
      <c r="D26" s="86"/>
      <c r="E26" s="86"/>
      <c r="F26" s="86"/>
      <c r="G26" s="86"/>
      <c r="H26" s="86"/>
      <c r="I26" s="86"/>
      <c r="J26" s="86"/>
      <c r="K26" s="86"/>
      <c r="L26" s="86"/>
      <c r="M26" s="86"/>
      <c r="N26" s="86"/>
    </row>
    <row r="27" spans="2:14">
      <c r="B27" s="86"/>
      <c r="C27" s="86"/>
      <c r="D27" s="86"/>
      <c r="E27" s="86"/>
      <c r="F27" s="86"/>
      <c r="G27" s="86"/>
      <c r="H27" s="86"/>
      <c r="I27" s="86"/>
      <c r="J27" s="86"/>
      <c r="K27" s="86"/>
      <c r="L27" s="86"/>
      <c r="M27" s="86"/>
      <c r="N27" s="86"/>
    </row>
    <row r="28" spans="2:14">
      <c r="B28" s="86"/>
      <c r="C28" s="86"/>
      <c r="D28" s="86"/>
      <c r="E28" s="86"/>
      <c r="F28" s="86"/>
      <c r="G28" s="86"/>
      <c r="H28" s="86"/>
      <c r="I28" s="86"/>
      <c r="J28" s="86"/>
      <c r="K28" s="86"/>
      <c r="L28" s="86"/>
      <c r="M28" s="86"/>
      <c r="N28" s="86"/>
    </row>
    <row r="29" spans="2:14">
      <c r="B29" s="86"/>
      <c r="C29" s="86"/>
      <c r="D29" s="86"/>
      <c r="E29" s="86"/>
      <c r="F29" s="86"/>
      <c r="G29" s="86"/>
      <c r="H29" s="86"/>
      <c r="I29" s="86"/>
      <c r="J29" s="86"/>
      <c r="K29" s="86"/>
      <c r="L29" s="86"/>
      <c r="M29" s="86"/>
      <c r="N29" s="86"/>
    </row>
    <row r="30" spans="2:14">
      <c r="B30" s="86"/>
      <c r="C30" s="86"/>
      <c r="D30" s="86"/>
      <c r="E30" s="86"/>
      <c r="F30" s="86"/>
      <c r="G30" s="86"/>
      <c r="H30" s="86"/>
      <c r="I30" s="86"/>
      <c r="J30" s="86"/>
      <c r="K30" s="86"/>
      <c r="L30" s="86"/>
      <c r="M30" s="86"/>
      <c r="N30" s="86"/>
    </row>
    <row r="31" spans="2:14">
      <c r="B31" s="86"/>
      <c r="C31" s="86"/>
      <c r="D31" s="86"/>
      <c r="E31" s="86"/>
      <c r="F31" s="86"/>
      <c r="G31" s="86"/>
      <c r="H31" s="86"/>
      <c r="I31" s="86"/>
      <c r="J31" s="86"/>
      <c r="K31" s="86"/>
      <c r="L31" s="86"/>
      <c r="M31" s="86"/>
      <c r="N31" s="86"/>
    </row>
    <row r="32" spans="2:14">
      <c r="B32" s="86"/>
      <c r="C32" s="86"/>
      <c r="D32" s="86"/>
      <c r="E32" s="86"/>
      <c r="F32" s="86"/>
      <c r="G32" s="86"/>
      <c r="H32" s="86"/>
      <c r="I32" s="86"/>
      <c r="J32" s="86"/>
      <c r="K32" s="86"/>
      <c r="L32" s="86"/>
      <c r="M32" s="86"/>
      <c r="N32" s="86"/>
    </row>
    <row r="33" spans="2:14">
      <c r="B33" s="86"/>
      <c r="C33" s="86"/>
      <c r="D33" s="86"/>
      <c r="E33" s="86"/>
      <c r="F33" s="86"/>
      <c r="G33" s="86"/>
      <c r="H33" s="86"/>
      <c r="I33" s="86"/>
      <c r="J33" s="86"/>
      <c r="K33" s="86"/>
      <c r="L33" s="86"/>
      <c r="M33" s="86"/>
      <c r="N33" s="86"/>
    </row>
    <row r="34" spans="2:14">
      <c r="B34" s="86"/>
      <c r="C34" s="86"/>
      <c r="D34" s="86"/>
      <c r="E34" s="86"/>
      <c r="F34" s="86"/>
      <c r="G34" s="86"/>
      <c r="H34" s="86"/>
      <c r="I34" s="86"/>
      <c r="J34" s="86"/>
      <c r="K34" s="86"/>
      <c r="L34" s="86"/>
      <c r="M34" s="86"/>
      <c r="N34" s="86"/>
    </row>
    <row r="35" spans="2:14">
      <c r="B35" s="86"/>
      <c r="C35" s="86"/>
      <c r="D35" s="86"/>
      <c r="E35" s="86"/>
      <c r="F35" s="86"/>
      <c r="G35" s="86"/>
      <c r="H35" s="86"/>
      <c r="I35" s="86"/>
      <c r="J35" s="86"/>
      <c r="K35" s="86"/>
      <c r="L35" s="86"/>
      <c r="M35" s="86"/>
      <c r="N35" s="86"/>
    </row>
    <row r="36" spans="2:14">
      <c r="B36" s="86"/>
      <c r="C36" s="86"/>
      <c r="D36" s="86"/>
      <c r="E36" s="86"/>
      <c r="F36" s="86"/>
      <c r="G36" s="86"/>
      <c r="H36" s="86"/>
      <c r="I36" s="86"/>
      <c r="J36" s="86"/>
      <c r="K36" s="86"/>
      <c r="L36" s="86"/>
      <c r="M36" s="86"/>
      <c r="N36" s="86"/>
    </row>
    <row r="37" spans="2:14">
      <c r="B37" s="86"/>
      <c r="C37" s="86"/>
      <c r="D37" s="86"/>
      <c r="E37" s="86"/>
      <c r="F37" s="86"/>
      <c r="G37" s="86"/>
      <c r="H37" s="86"/>
      <c r="I37" s="86"/>
      <c r="J37" s="86"/>
      <c r="K37" s="86"/>
      <c r="L37" s="86"/>
      <c r="M37" s="86"/>
      <c r="N37" s="86"/>
    </row>
    <row r="38" spans="2:14">
      <c r="B38" s="86"/>
      <c r="C38" s="86"/>
      <c r="D38" s="86"/>
      <c r="E38" s="86"/>
      <c r="F38" s="86"/>
      <c r="G38" s="86"/>
      <c r="H38" s="86"/>
      <c r="I38" s="86"/>
      <c r="J38" s="86"/>
      <c r="K38" s="86"/>
      <c r="L38" s="86"/>
      <c r="M38" s="86"/>
      <c r="N38" s="86"/>
    </row>
    <row r="39" spans="2:14">
      <c r="B39" s="86"/>
      <c r="C39" s="86"/>
      <c r="D39" s="86"/>
      <c r="E39" s="86"/>
      <c r="F39" s="86"/>
      <c r="G39" s="86"/>
      <c r="H39" s="86"/>
      <c r="I39" s="86"/>
      <c r="J39" s="86"/>
      <c r="K39" s="86"/>
      <c r="L39" s="86"/>
      <c r="M39" s="86"/>
      <c r="N39" s="86"/>
    </row>
    <row r="40" spans="2:14">
      <c r="B40" s="86"/>
      <c r="C40" s="86"/>
      <c r="D40" s="86"/>
      <c r="E40" s="86"/>
      <c r="F40" s="86"/>
      <c r="G40" s="86"/>
      <c r="H40" s="86"/>
      <c r="I40" s="86"/>
      <c r="J40" s="86"/>
      <c r="K40" s="86"/>
      <c r="L40" s="86"/>
      <c r="M40" s="86"/>
      <c r="N40" s="86"/>
    </row>
    <row r="41" spans="2:14">
      <c r="B41" s="86"/>
      <c r="C41" s="86"/>
      <c r="D41" s="86"/>
      <c r="E41" s="86"/>
      <c r="F41" s="86"/>
      <c r="G41" s="86"/>
      <c r="H41" s="86"/>
      <c r="I41" s="86"/>
      <c r="J41" s="86"/>
      <c r="K41" s="86"/>
      <c r="L41" s="86"/>
      <c r="M41" s="86"/>
      <c r="N41" s="86"/>
    </row>
    <row r="42" spans="2:14">
      <c r="B42" s="86"/>
      <c r="C42" s="86"/>
      <c r="D42" s="86"/>
      <c r="E42" s="86"/>
      <c r="F42" s="86"/>
      <c r="G42" s="86"/>
      <c r="H42" s="86"/>
      <c r="I42" s="86"/>
      <c r="J42" s="86"/>
      <c r="K42" s="86"/>
      <c r="L42" s="86"/>
      <c r="M42" s="86"/>
      <c r="N42" s="86"/>
    </row>
    <row r="43" spans="2:14">
      <c r="B43" s="86"/>
      <c r="C43" s="86"/>
      <c r="D43" s="86"/>
      <c r="E43" s="86"/>
      <c r="F43" s="86"/>
      <c r="G43" s="86"/>
      <c r="H43" s="86"/>
      <c r="I43" s="86"/>
      <c r="J43" s="86"/>
      <c r="K43" s="86"/>
      <c r="L43" s="86"/>
      <c r="M43" s="86"/>
      <c r="N43" s="86"/>
    </row>
    <row r="44" spans="2:14">
      <c r="B44" s="86"/>
      <c r="C44" s="86"/>
      <c r="D44" s="86"/>
      <c r="E44" s="86"/>
      <c r="F44" s="86"/>
      <c r="G44" s="86"/>
      <c r="H44" s="86"/>
      <c r="I44" s="86"/>
      <c r="J44" s="86"/>
      <c r="K44" s="86"/>
      <c r="L44" s="86"/>
      <c r="M44" s="86"/>
      <c r="N44" s="86"/>
    </row>
    <row r="45" spans="2:14">
      <c r="B45" s="86"/>
      <c r="C45" s="86"/>
      <c r="D45" s="86"/>
      <c r="E45" s="86"/>
      <c r="F45" s="86"/>
      <c r="G45" s="86"/>
      <c r="H45" s="86"/>
      <c r="I45" s="86"/>
      <c r="J45" s="86"/>
      <c r="K45" s="86"/>
      <c r="L45" s="86"/>
      <c r="M45" s="86"/>
      <c r="N45" s="86"/>
    </row>
    <row r="46" spans="2:14">
      <c r="B46" s="86"/>
      <c r="C46" s="86"/>
      <c r="D46" s="86"/>
      <c r="E46" s="86"/>
      <c r="F46" s="86"/>
      <c r="G46" s="86"/>
      <c r="H46" s="86"/>
      <c r="I46" s="86"/>
      <c r="J46" s="86"/>
      <c r="K46" s="86"/>
      <c r="L46" s="86"/>
      <c r="M46" s="86"/>
      <c r="N46" s="86"/>
    </row>
    <row r="47" spans="2:14">
      <c r="B47" s="86"/>
      <c r="C47" s="86"/>
      <c r="D47" s="86"/>
      <c r="E47" s="86"/>
      <c r="F47" s="86"/>
      <c r="G47" s="86"/>
      <c r="H47" s="86"/>
      <c r="I47" s="86"/>
      <c r="J47" s="86"/>
      <c r="K47" s="86"/>
      <c r="L47" s="86"/>
      <c r="M47" s="86"/>
      <c r="N47" s="86"/>
    </row>
    <row r="48" spans="2:14">
      <c r="B48" s="86"/>
      <c r="C48" s="86"/>
      <c r="D48" s="86"/>
      <c r="E48" s="86"/>
      <c r="F48" s="86"/>
      <c r="G48" s="86"/>
      <c r="H48" s="86"/>
      <c r="I48" s="86"/>
      <c r="J48" s="86"/>
      <c r="K48" s="86"/>
      <c r="L48" s="86"/>
      <c r="M48" s="86"/>
      <c r="N48" s="86"/>
    </row>
    <row r="49" spans="2:14">
      <c r="B49" s="86"/>
      <c r="C49" s="86"/>
      <c r="D49" s="86"/>
      <c r="E49" s="86"/>
      <c r="F49" s="86"/>
      <c r="G49" s="86"/>
      <c r="H49" s="86"/>
      <c r="I49" s="86"/>
      <c r="J49" s="86"/>
      <c r="K49" s="86"/>
      <c r="L49" s="86"/>
      <c r="M49" s="86"/>
      <c r="N49" s="86"/>
    </row>
    <row r="50" spans="2:14">
      <c r="B50" s="86"/>
      <c r="C50" s="86"/>
      <c r="D50" s="86"/>
      <c r="E50" s="86"/>
      <c r="F50" s="86"/>
      <c r="G50" s="86"/>
      <c r="H50" s="86"/>
      <c r="I50" s="86"/>
      <c r="J50" s="86"/>
      <c r="K50" s="86"/>
      <c r="L50" s="86"/>
      <c r="M50" s="86"/>
      <c r="N50" s="86"/>
    </row>
    <row r="51" spans="2:14">
      <c r="B51" s="86"/>
      <c r="C51" s="86"/>
      <c r="D51" s="86"/>
      <c r="E51" s="86"/>
      <c r="F51" s="86"/>
      <c r="G51" s="86"/>
      <c r="H51" s="86"/>
      <c r="I51" s="86"/>
      <c r="J51" s="86"/>
      <c r="K51" s="86"/>
      <c r="L51" s="86"/>
      <c r="M51" s="86"/>
      <c r="N51" s="86"/>
    </row>
    <row r="52" spans="2:14">
      <c r="B52" s="86"/>
      <c r="C52" s="86"/>
      <c r="D52" s="86"/>
      <c r="E52" s="86"/>
      <c r="F52" s="86"/>
      <c r="G52" s="86"/>
      <c r="H52" s="86"/>
      <c r="I52" s="86"/>
      <c r="J52" s="86"/>
      <c r="K52" s="86"/>
      <c r="L52" s="86"/>
      <c r="M52" s="86"/>
      <c r="N52" s="86"/>
    </row>
    <row r="53" spans="2:14">
      <c r="B53" s="86"/>
      <c r="C53" s="86"/>
      <c r="D53" s="86"/>
      <c r="E53" s="86"/>
      <c r="F53" s="86"/>
      <c r="G53" s="86"/>
      <c r="H53" s="86"/>
      <c r="I53" s="86"/>
      <c r="J53" s="86"/>
      <c r="K53" s="86"/>
      <c r="L53" s="86"/>
      <c r="M53" s="86"/>
      <c r="N53" s="86"/>
    </row>
    <row r="54" spans="2:14">
      <c r="B54" s="86"/>
      <c r="C54" s="86"/>
      <c r="D54" s="86"/>
      <c r="E54" s="86"/>
      <c r="F54" s="86"/>
      <c r="G54" s="86"/>
      <c r="H54" s="86"/>
      <c r="I54" s="86"/>
      <c r="J54" s="86"/>
      <c r="K54" s="86"/>
      <c r="L54" s="86"/>
      <c r="M54" s="86"/>
      <c r="N54" s="86"/>
    </row>
    <row r="55" spans="2:14">
      <c r="B55" s="86"/>
      <c r="C55" s="86"/>
      <c r="D55" s="86"/>
      <c r="E55" s="86"/>
      <c r="F55" s="86"/>
      <c r="G55" s="86"/>
      <c r="H55" s="86"/>
      <c r="I55" s="86"/>
      <c r="J55" s="86"/>
      <c r="K55" s="86"/>
      <c r="L55" s="86"/>
      <c r="M55" s="86"/>
      <c r="N55" s="86"/>
    </row>
    <row r="56" spans="2:14">
      <c r="B56" s="86"/>
      <c r="C56" s="86"/>
      <c r="D56" s="86"/>
      <c r="E56" s="86"/>
      <c r="F56" s="86"/>
      <c r="G56" s="86"/>
      <c r="H56" s="86"/>
      <c r="I56" s="86"/>
      <c r="J56" s="86"/>
      <c r="K56" s="86"/>
      <c r="L56" s="86"/>
      <c r="M56" s="86"/>
      <c r="N56" s="86"/>
    </row>
    <row r="57" spans="2:14">
      <c r="B57" s="86"/>
      <c r="C57" s="86"/>
      <c r="D57" s="86"/>
      <c r="E57" s="86"/>
      <c r="F57" s="86"/>
      <c r="G57" s="86"/>
      <c r="H57" s="86"/>
      <c r="I57" s="86"/>
      <c r="J57" s="86"/>
      <c r="K57" s="86"/>
      <c r="L57" s="86"/>
      <c r="M57" s="86"/>
      <c r="N57" s="86"/>
    </row>
    <row r="58" spans="2:14">
      <c r="B58" s="86"/>
      <c r="C58" s="86"/>
      <c r="D58" s="86"/>
      <c r="E58" s="86"/>
      <c r="F58" s="86"/>
      <c r="G58" s="86"/>
      <c r="H58" s="86"/>
      <c r="I58" s="86"/>
      <c r="J58" s="86"/>
      <c r="K58" s="86"/>
      <c r="L58" s="86"/>
      <c r="M58" s="86"/>
      <c r="N58" s="86"/>
    </row>
    <row r="59" spans="2:14">
      <c r="B59" s="86"/>
      <c r="C59" s="86"/>
      <c r="D59" s="86"/>
      <c r="E59" s="86"/>
      <c r="F59" s="86"/>
      <c r="G59" s="86"/>
      <c r="H59" s="86"/>
      <c r="I59" s="86"/>
      <c r="J59" s="86"/>
      <c r="K59" s="86"/>
      <c r="L59" s="86"/>
      <c r="M59" s="86"/>
      <c r="N59" s="86"/>
    </row>
    <row r="60" spans="2:14">
      <c r="B60" s="86"/>
      <c r="C60" s="86"/>
      <c r="D60" s="86"/>
      <c r="E60" s="86"/>
      <c r="F60" s="86"/>
      <c r="G60" s="86"/>
      <c r="H60" s="86"/>
      <c r="I60" s="86"/>
      <c r="J60" s="86"/>
      <c r="K60" s="86"/>
      <c r="L60" s="86"/>
      <c r="M60" s="86"/>
      <c r="N60" s="86"/>
    </row>
    <row r="61" spans="2:14">
      <c r="B61" s="86"/>
      <c r="C61" s="86"/>
      <c r="D61" s="86"/>
      <c r="E61" s="86"/>
      <c r="F61" s="86"/>
      <c r="G61" s="86"/>
      <c r="H61" s="86"/>
      <c r="I61" s="86"/>
      <c r="J61" s="86"/>
      <c r="K61" s="86"/>
      <c r="L61" s="86"/>
      <c r="M61" s="86"/>
      <c r="N61" s="86"/>
    </row>
    <row r="62" spans="2:14">
      <c r="B62" s="86"/>
      <c r="C62" s="86"/>
      <c r="D62" s="86"/>
      <c r="E62" s="86"/>
      <c r="F62" s="86"/>
      <c r="G62" s="86"/>
      <c r="H62" s="86"/>
      <c r="I62" s="86"/>
      <c r="J62" s="86"/>
      <c r="K62" s="86"/>
      <c r="L62" s="86"/>
      <c r="M62" s="86"/>
      <c r="N62" s="86"/>
    </row>
    <row r="63" spans="2:14">
      <c r="B63" s="86"/>
      <c r="C63" s="86"/>
      <c r="D63" s="86"/>
      <c r="E63" s="86"/>
      <c r="F63" s="86"/>
      <c r="G63" s="86"/>
      <c r="H63" s="86"/>
      <c r="I63" s="86"/>
      <c r="J63" s="86"/>
      <c r="K63" s="86"/>
      <c r="L63" s="86"/>
      <c r="M63" s="86"/>
      <c r="N63" s="86"/>
    </row>
    <row r="64" spans="2:14">
      <c r="B64" s="86"/>
      <c r="C64" s="86"/>
      <c r="D64" s="86"/>
      <c r="E64" s="86"/>
      <c r="F64" s="86"/>
      <c r="G64" s="86"/>
      <c r="H64" s="86"/>
      <c r="I64" s="86"/>
      <c r="J64" s="86"/>
      <c r="K64" s="86"/>
      <c r="L64" s="86"/>
      <c r="M64" s="86"/>
      <c r="N64" s="86"/>
    </row>
    <row r="65" spans="2:14">
      <c r="B65" s="86"/>
      <c r="C65" s="86"/>
      <c r="D65" s="86"/>
      <c r="E65" s="86"/>
      <c r="F65" s="86"/>
      <c r="G65" s="86"/>
      <c r="H65" s="86"/>
      <c r="I65" s="86"/>
      <c r="J65" s="86"/>
      <c r="K65" s="86"/>
      <c r="L65" s="86"/>
      <c r="M65" s="86"/>
      <c r="N65" s="86"/>
    </row>
    <row r="66" spans="2:14">
      <c r="B66" s="86"/>
      <c r="C66" s="86"/>
      <c r="D66" s="86"/>
      <c r="E66" s="86"/>
      <c r="F66" s="86"/>
      <c r="G66" s="86"/>
      <c r="H66" s="86"/>
      <c r="I66" s="86"/>
      <c r="J66" s="86"/>
      <c r="K66" s="86"/>
      <c r="L66" s="86"/>
      <c r="M66" s="86"/>
      <c r="N66" s="86"/>
    </row>
    <row r="67" spans="2:14">
      <c r="B67" s="86"/>
      <c r="C67" s="86"/>
      <c r="D67" s="86"/>
      <c r="E67" s="86"/>
      <c r="F67" s="86"/>
      <c r="G67" s="86"/>
      <c r="H67" s="86"/>
      <c r="I67" s="86"/>
      <c r="J67" s="86"/>
      <c r="K67" s="86"/>
      <c r="L67" s="86"/>
      <c r="M67" s="86"/>
      <c r="N67" s="86"/>
    </row>
    <row r="68" spans="2:14">
      <c r="B68" s="86"/>
      <c r="C68" s="86"/>
      <c r="D68" s="86"/>
      <c r="E68" s="86"/>
      <c r="F68" s="86"/>
      <c r="G68" s="86"/>
      <c r="H68" s="86"/>
      <c r="I68" s="86"/>
      <c r="J68" s="86"/>
      <c r="K68" s="86"/>
      <c r="L68" s="86"/>
      <c r="M68" s="86"/>
      <c r="N68" s="86"/>
    </row>
    <row r="69" spans="2:14">
      <c r="B69" s="86"/>
      <c r="C69" s="86"/>
      <c r="D69" s="86"/>
      <c r="E69" s="86"/>
      <c r="F69" s="86"/>
      <c r="G69" s="86"/>
      <c r="H69" s="86"/>
      <c r="I69" s="86"/>
      <c r="J69" s="86"/>
      <c r="K69" s="86"/>
      <c r="L69" s="86"/>
      <c r="M69" s="86"/>
      <c r="N69" s="86"/>
    </row>
    <row r="70" spans="2:14">
      <c r="B70" s="86"/>
      <c r="C70" s="86"/>
      <c r="D70" s="86"/>
      <c r="E70" s="86"/>
      <c r="F70" s="86"/>
      <c r="G70" s="86"/>
      <c r="H70" s="86"/>
      <c r="I70" s="86"/>
      <c r="J70" s="86"/>
      <c r="K70" s="86"/>
      <c r="L70" s="86"/>
      <c r="M70" s="86"/>
      <c r="N70" s="86"/>
    </row>
    <row r="71" spans="2:14">
      <c r="B71" s="86"/>
      <c r="C71" s="86"/>
      <c r="D71" s="86"/>
      <c r="E71" s="86"/>
      <c r="F71" s="86"/>
      <c r="G71" s="86"/>
      <c r="H71" s="86"/>
      <c r="I71" s="86"/>
      <c r="J71" s="86"/>
      <c r="K71" s="86"/>
      <c r="L71" s="86"/>
      <c r="M71" s="86"/>
      <c r="N71" s="86"/>
    </row>
    <row r="72" spans="2:14">
      <c r="B72" s="86"/>
      <c r="C72" s="86"/>
      <c r="D72" s="86"/>
      <c r="E72" s="86"/>
      <c r="F72" s="86"/>
      <c r="G72" s="86"/>
      <c r="H72" s="86"/>
      <c r="I72" s="86"/>
      <c r="J72" s="86"/>
      <c r="K72" s="86"/>
      <c r="L72" s="86"/>
      <c r="M72" s="86"/>
      <c r="N72" s="86"/>
    </row>
    <row r="73" spans="2:14">
      <c r="B73" s="86"/>
      <c r="C73" s="86"/>
      <c r="D73" s="86"/>
      <c r="E73" s="86"/>
      <c r="F73" s="86"/>
      <c r="G73" s="86"/>
      <c r="H73" s="86"/>
      <c r="I73" s="86"/>
      <c r="J73" s="86"/>
      <c r="K73" s="86"/>
      <c r="L73" s="86"/>
      <c r="M73" s="86"/>
      <c r="N73" s="86"/>
    </row>
    <row r="74" spans="2:14">
      <c r="B74" s="86"/>
      <c r="C74" s="86"/>
      <c r="D74" s="86"/>
      <c r="E74" s="86"/>
      <c r="F74" s="86"/>
      <c r="G74" s="86"/>
      <c r="H74" s="86"/>
      <c r="I74" s="86"/>
      <c r="J74" s="86"/>
      <c r="K74" s="86"/>
      <c r="L74" s="86"/>
      <c r="M74" s="86"/>
      <c r="N74" s="86"/>
    </row>
    <row r="75" spans="2:14">
      <c r="B75" s="86"/>
      <c r="C75" s="86"/>
      <c r="D75" s="86"/>
      <c r="E75" s="86"/>
      <c r="F75" s="86"/>
      <c r="G75" s="86"/>
      <c r="H75" s="86"/>
      <c r="I75" s="86"/>
      <c r="J75" s="86"/>
      <c r="K75" s="86"/>
      <c r="L75" s="86"/>
      <c r="M75" s="86"/>
      <c r="N75" s="86"/>
    </row>
    <row r="76" spans="2:14">
      <c r="B76" s="86"/>
      <c r="C76" s="86"/>
      <c r="D76" s="86"/>
      <c r="E76" s="86"/>
      <c r="F76" s="86"/>
      <c r="G76" s="86"/>
      <c r="H76" s="86"/>
      <c r="I76" s="86"/>
      <c r="J76" s="86"/>
      <c r="K76" s="86"/>
      <c r="L76" s="86"/>
      <c r="M76" s="86"/>
      <c r="N76" s="86"/>
    </row>
    <row r="77" spans="2:14">
      <c r="B77" s="86"/>
      <c r="C77" s="86"/>
      <c r="D77" s="86"/>
      <c r="E77" s="86"/>
      <c r="F77" s="86"/>
      <c r="G77" s="86"/>
      <c r="H77" s="86"/>
      <c r="I77" s="86"/>
      <c r="J77" s="86"/>
      <c r="K77" s="86"/>
      <c r="L77" s="86"/>
      <c r="M77" s="86"/>
      <c r="N77" s="86"/>
    </row>
    <row r="78" spans="2:14">
      <c r="B78" s="86"/>
      <c r="C78" s="86"/>
      <c r="D78" s="86"/>
      <c r="E78" s="86"/>
      <c r="F78" s="86"/>
      <c r="G78" s="86"/>
      <c r="H78" s="86"/>
      <c r="I78" s="86"/>
      <c r="J78" s="86"/>
      <c r="K78" s="86"/>
      <c r="L78" s="86"/>
      <c r="M78" s="86"/>
      <c r="N78" s="86"/>
    </row>
    <row r="79" spans="2:14">
      <c r="B79" s="86"/>
      <c r="C79" s="86"/>
      <c r="D79" s="86"/>
      <c r="E79" s="86"/>
      <c r="F79" s="86"/>
      <c r="G79" s="86"/>
      <c r="H79" s="86"/>
      <c r="I79" s="86"/>
      <c r="J79" s="86"/>
      <c r="K79" s="86"/>
      <c r="L79" s="86"/>
      <c r="M79" s="86"/>
      <c r="N79" s="86"/>
    </row>
    <row r="80" spans="2:14">
      <c r="B80" s="86"/>
      <c r="C80" s="86"/>
      <c r="D80" s="86"/>
      <c r="E80" s="86"/>
      <c r="F80" s="86"/>
      <c r="G80" s="86"/>
      <c r="H80" s="86"/>
      <c r="I80" s="86"/>
      <c r="J80" s="86"/>
      <c r="K80" s="86"/>
      <c r="L80" s="86"/>
      <c r="M80" s="86"/>
      <c r="N80" s="86"/>
    </row>
    <row r="81" spans="2:14">
      <c r="B81" s="86"/>
      <c r="C81" s="86"/>
      <c r="D81" s="86"/>
      <c r="E81" s="86"/>
      <c r="F81" s="86"/>
      <c r="G81" s="86"/>
      <c r="H81" s="86"/>
      <c r="I81" s="86"/>
      <c r="J81" s="86"/>
      <c r="K81" s="86"/>
      <c r="L81" s="86"/>
      <c r="M81" s="86"/>
      <c r="N81" s="86"/>
    </row>
    <row r="82" spans="2:14">
      <c r="B82" s="86"/>
      <c r="C82" s="86"/>
      <c r="D82" s="86"/>
      <c r="E82" s="86"/>
      <c r="F82" s="86"/>
      <c r="G82" s="86"/>
      <c r="H82" s="86"/>
      <c r="I82" s="86"/>
      <c r="J82" s="86"/>
      <c r="K82" s="86"/>
      <c r="L82" s="86"/>
      <c r="M82" s="86"/>
      <c r="N82" s="86"/>
    </row>
    <row r="83" spans="2:14">
      <c r="B83" s="86"/>
      <c r="C83" s="86"/>
      <c r="D83" s="86"/>
      <c r="E83" s="86"/>
      <c r="F83" s="86"/>
      <c r="G83" s="86"/>
      <c r="H83" s="86"/>
      <c r="I83" s="86"/>
      <c r="J83" s="86"/>
      <c r="K83" s="86"/>
      <c r="L83" s="86"/>
      <c r="M83" s="86"/>
      <c r="N83" s="86"/>
    </row>
    <row r="84" spans="2:14">
      <c r="B84" s="86"/>
      <c r="C84" s="86"/>
      <c r="D84" s="86"/>
      <c r="E84" s="86"/>
      <c r="F84" s="86"/>
      <c r="G84" s="86"/>
      <c r="H84" s="86"/>
      <c r="I84" s="86"/>
      <c r="J84" s="86"/>
      <c r="K84" s="86"/>
      <c r="L84" s="86"/>
      <c r="M84" s="86"/>
      <c r="N84" s="86"/>
    </row>
    <row r="85" spans="2:14">
      <c r="B85" s="86"/>
      <c r="C85" s="86"/>
      <c r="D85" s="86"/>
      <c r="E85" s="86"/>
      <c r="F85" s="86"/>
      <c r="G85" s="86"/>
      <c r="H85" s="86"/>
      <c r="I85" s="86"/>
      <c r="J85" s="86"/>
      <c r="K85" s="86"/>
      <c r="L85" s="86"/>
      <c r="M85" s="86"/>
      <c r="N85" s="86"/>
    </row>
    <row r="86" spans="2:14">
      <c r="B86" s="86"/>
      <c r="C86" s="86"/>
      <c r="D86" s="86"/>
      <c r="E86" s="86"/>
      <c r="F86" s="86"/>
      <c r="G86" s="86"/>
      <c r="H86" s="86"/>
      <c r="I86" s="86"/>
      <c r="J86" s="86"/>
      <c r="K86" s="86"/>
      <c r="L86" s="86"/>
      <c r="M86" s="86"/>
      <c r="N86" s="86"/>
    </row>
    <row r="87" spans="2:14">
      <c r="B87" s="86"/>
      <c r="C87" s="86"/>
      <c r="D87" s="86"/>
      <c r="E87" s="86"/>
      <c r="F87" s="86"/>
      <c r="G87" s="86"/>
      <c r="H87" s="86"/>
      <c r="I87" s="86"/>
      <c r="J87" s="86"/>
      <c r="K87" s="86"/>
      <c r="L87" s="86"/>
      <c r="M87" s="86"/>
      <c r="N87" s="86"/>
    </row>
    <row r="88" spans="2:14">
      <c r="B88" s="86"/>
      <c r="C88" s="86"/>
      <c r="D88" s="86"/>
      <c r="E88" s="86"/>
      <c r="F88" s="86"/>
      <c r="G88" s="86"/>
      <c r="H88" s="86"/>
      <c r="I88" s="86"/>
      <c r="J88" s="86"/>
      <c r="K88" s="86"/>
      <c r="L88" s="86"/>
      <c r="M88" s="86"/>
      <c r="N88" s="86"/>
    </row>
    <row r="89" spans="2:14">
      <c r="B89" s="86"/>
      <c r="C89" s="86"/>
      <c r="D89" s="86"/>
      <c r="E89" s="86"/>
      <c r="F89" s="86"/>
      <c r="G89" s="86"/>
      <c r="H89" s="86"/>
      <c r="I89" s="86"/>
      <c r="J89" s="86"/>
      <c r="K89" s="86"/>
      <c r="L89" s="86"/>
      <c r="M89" s="86"/>
      <c r="N89" s="86"/>
    </row>
    <row r="90" spans="2:14">
      <c r="B90" s="86"/>
      <c r="C90" s="86"/>
      <c r="D90" s="86"/>
      <c r="E90" s="86"/>
      <c r="F90" s="86"/>
      <c r="G90" s="86"/>
      <c r="H90" s="86"/>
      <c r="I90" s="86"/>
      <c r="J90" s="86"/>
      <c r="K90" s="86"/>
      <c r="L90" s="86"/>
      <c r="M90" s="86"/>
      <c r="N90" s="86"/>
    </row>
    <row r="91" spans="2:14">
      <c r="B91" s="86"/>
      <c r="C91" s="86"/>
      <c r="D91" s="86"/>
      <c r="E91" s="86"/>
      <c r="F91" s="86"/>
      <c r="G91" s="86"/>
      <c r="H91" s="86"/>
      <c r="I91" s="86"/>
      <c r="J91" s="86"/>
      <c r="K91" s="86"/>
      <c r="L91" s="86"/>
      <c r="M91" s="86"/>
      <c r="N91" s="86"/>
    </row>
    <row r="92" spans="2:14">
      <c r="B92" s="86"/>
      <c r="C92" s="86"/>
      <c r="D92" s="86"/>
      <c r="E92" s="86"/>
      <c r="F92" s="86"/>
      <c r="G92" s="86"/>
      <c r="H92" s="86"/>
      <c r="I92" s="86"/>
      <c r="J92" s="86"/>
      <c r="K92" s="86"/>
      <c r="L92" s="86"/>
      <c r="M92" s="86"/>
      <c r="N92" s="86"/>
    </row>
    <row r="93" spans="2:14">
      <c r="B93" s="86"/>
      <c r="C93" s="86"/>
      <c r="D93" s="86"/>
      <c r="E93" s="86"/>
      <c r="F93" s="86"/>
      <c r="G93" s="86"/>
      <c r="H93" s="86"/>
      <c r="I93" s="86"/>
      <c r="J93" s="86"/>
      <c r="K93" s="86"/>
      <c r="L93" s="86"/>
      <c r="M93" s="86"/>
      <c r="N93" s="86"/>
    </row>
    <row r="94" spans="2:14">
      <c r="B94" s="86"/>
      <c r="C94" s="86"/>
      <c r="D94" s="86"/>
      <c r="E94" s="86"/>
      <c r="F94" s="86"/>
      <c r="G94" s="86"/>
      <c r="H94" s="86"/>
      <c r="I94" s="86"/>
      <c r="J94" s="86"/>
      <c r="K94" s="86"/>
      <c r="L94" s="86"/>
      <c r="M94" s="86"/>
      <c r="N94" s="86"/>
    </row>
    <row r="95" spans="2:14">
      <c r="B95" s="86"/>
      <c r="C95" s="86"/>
      <c r="D95" s="86"/>
      <c r="E95" s="86"/>
      <c r="F95" s="86"/>
      <c r="G95" s="86"/>
      <c r="H95" s="86"/>
      <c r="I95" s="86"/>
      <c r="J95" s="86"/>
      <c r="K95" s="86"/>
      <c r="L95" s="86"/>
      <c r="M95" s="86"/>
      <c r="N95" s="86"/>
    </row>
    <row r="96" spans="2:14">
      <c r="B96" s="86"/>
      <c r="C96" s="86"/>
      <c r="D96" s="86"/>
      <c r="E96" s="86"/>
      <c r="F96" s="86"/>
      <c r="G96" s="86"/>
      <c r="H96" s="86"/>
      <c r="I96" s="86"/>
      <c r="J96" s="86"/>
      <c r="K96" s="86"/>
      <c r="L96" s="86"/>
      <c r="M96" s="86"/>
      <c r="N96" s="86"/>
    </row>
    <row r="97" spans="2:14">
      <c r="B97" s="86"/>
      <c r="C97" s="86"/>
      <c r="D97" s="86"/>
      <c r="E97" s="86"/>
      <c r="F97" s="86"/>
      <c r="G97" s="86"/>
      <c r="H97" s="86"/>
      <c r="I97" s="86"/>
      <c r="J97" s="86"/>
      <c r="K97" s="86"/>
      <c r="L97" s="86"/>
      <c r="M97" s="86"/>
      <c r="N97" s="86"/>
    </row>
    <row r="98" spans="2:14">
      <c r="B98" s="86"/>
      <c r="C98" s="86"/>
      <c r="D98" s="86"/>
      <c r="E98" s="86"/>
      <c r="F98" s="86"/>
      <c r="G98" s="86"/>
      <c r="H98" s="86"/>
      <c r="I98" s="86"/>
      <c r="J98" s="86"/>
      <c r="K98" s="86"/>
      <c r="L98" s="86"/>
      <c r="M98" s="86"/>
      <c r="N98" s="86"/>
    </row>
    <row r="99" spans="2:14">
      <c r="B99" s="86"/>
      <c r="C99" s="86"/>
      <c r="D99" s="86"/>
      <c r="E99" s="86"/>
      <c r="F99" s="86"/>
      <c r="G99" s="86"/>
      <c r="H99" s="86"/>
      <c r="I99" s="86"/>
      <c r="J99" s="86"/>
      <c r="K99" s="86"/>
      <c r="L99" s="86"/>
      <c r="M99" s="86"/>
      <c r="N99" s="86"/>
    </row>
    <row r="100" spans="2:14">
      <c r="B100" s="86"/>
      <c r="C100" s="86"/>
      <c r="D100" s="86"/>
      <c r="E100" s="86"/>
      <c r="F100" s="86"/>
      <c r="G100" s="86"/>
      <c r="H100" s="86"/>
      <c r="I100" s="86"/>
      <c r="J100" s="86"/>
      <c r="K100" s="86"/>
      <c r="L100" s="86"/>
      <c r="M100" s="86"/>
      <c r="N100" s="86"/>
    </row>
    <row r="101" spans="2:14">
      <c r="B101" s="86"/>
      <c r="C101" s="86"/>
      <c r="D101" s="86"/>
      <c r="E101" s="86"/>
      <c r="F101" s="86"/>
      <c r="G101" s="86"/>
      <c r="H101" s="86"/>
      <c r="I101" s="86"/>
      <c r="J101" s="86"/>
      <c r="K101" s="86"/>
      <c r="L101" s="86"/>
      <c r="M101" s="86"/>
      <c r="N101" s="86"/>
    </row>
    <row r="102" spans="2:14">
      <c r="B102" s="86"/>
      <c r="C102" s="86"/>
      <c r="D102" s="86"/>
      <c r="E102" s="86"/>
      <c r="F102" s="86"/>
      <c r="G102" s="86"/>
      <c r="H102" s="86"/>
      <c r="I102" s="86"/>
      <c r="J102" s="86"/>
      <c r="K102" s="86"/>
      <c r="L102" s="86"/>
      <c r="M102" s="86"/>
      <c r="N102" s="86"/>
    </row>
    <row r="103" spans="2:14">
      <c r="B103" s="86"/>
      <c r="C103" s="86"/>
      <c r="D103" s="86"/>
      <c r="E103" s="86"/>
      <c r="F103" s="86"/>
      <c r="G103" s="86"/>
      <c r="H103" s="86"/>
      <c r="I103" s="86"/>
      <c r="J103" s="86"/>
      <c r="K103" s="86"/>
      <c r="L103" s="86"/>
      <c r="M103" s="86"/>
      <c r="N103" s="86"/>
    </row>
    <row r="104" spans="2:14">
      <c r="B104" s="86"/>
      <c r="C104" s="86"/>
      <c r="D104" s="86"/>
      <c r="E104" s="86"/>
      <c r="F104" s="86"/>
      <c r="G104" s="86"/>
      <c r="H104" s="86"/>
      <c r="I104" s="86"/>
      <c r="J104" s="86"/>
      <c r="K104" s="86"/>
      <c r="L104" s="86"/>
      <c r="M104" s="86"/>
      <c r="N104" s="86"/>
    </row>
    <row r="105" spans="2:14">
      <c r="B105" s="86"/>
      <c r="C105" s="86"/>
      <c r="D105" s="86"/>
      <c r="E105" s="86"/>
      <c r="F105" s="86"/>
      <c r="G105" s="86"/>
      <c r="H105" s="86"/>
      <c r="I105" s="86"/>
      <c r="J105" s="86"/>
      <c r="K105" s="86"/>
      <c r="L105" s="86"/>
      <c r="M105" s="86"/>
      <c r="N105" s="86"/>
    </row>
    <row r="106" spans="2:14">
      <c r="B106" s="86"/>
      <c r="C106" s="86"/>
      <c r="D106" s="86"/>
      <c r="E106" s="86"/>
      <c r="F106" s="86"/>
      <c r="G106" s="86"/>
      <c r="H106" s="86"/>
      <c r="I106" s="86"/>
      <c r="J106" s="86"/>
      <c r="K106" s="86"/>
      <c r="L106" s="86"/>
      <c r="M106" s="86"/>
      <c r="N106" s="86"/>
    </row>
    <row r="107" spans="2:14">
      <c r="B107" s="86"/>
      <c r="C107" s="86"/>
      <c r="D107" s="86"/>
      <c r="E107" s="86"/>
      <c r="F107" s="86"/>
      <c r="G107" s="86"/>
      <c r="H107" s="86"/>
      <c r="I107" s="86"/>
      <c r="J107" s="86"/>
      <c r="K107" s="86"/>
      <c r="L107" s="86"/>
      <c r="M107" s="86"/>
      <c r="N107" s="86"/>
    </row>
    <row r="108" spans="2:14">
      <c r="B108" s="86"/>
      <c r="C108" s="86"/>
      <c r="D108" s="86"/>
      <c r="E108" s="86"/>
      <c r="F108" s="86"/>
      <c r="G108" s="86"/>
      <c r="H108" s="86"/>
      <c r="I108" s="86"/>
      <c r="J108" s="86"/>
      <c r="K108" s="86"/>
      <c r="L108" s="86"/>
      <c r="M108" s="86"/>
      <c r="N108" s="86"/>
    </row>
    <row r="109" spans="2:14">
      <c r="B109" s="86"/>
      <c r="C109" s="86"/>
      <c r="D109" s="86"/>
      <c r="E109" s="86"/>
      <c r="F109" s="86"/>
      <c r="G109" s="86"/>
      <c r="H109" s="86"/>
      <c r="I109" s="86"/>
      <c r="J109" s="86"/>
      <c r="K109" s="86"/>
      <c r="L109" s="86"/>
      <c r="M109" s="86"/>
      <c r="N109" s="86"/>
    </row>
    <row r="110" spans="2:14">
      <c r="B110" s="86"/>
      <c r="C110" s="86"/>
      <c r="D110" s="86"/>
      <c r="E110" s="86"/>
      <c r="F110" s="86"/>
      <c r="G110" s="86"/>
      <c r="H110" s="86"/>
      <c r="I110" s="86"/>
      <c r="J110" s="86"/>
      <c r="K110" s="86"/>
      <c r="L110" s="86"/>
      <c r="M110" s="86"/>
      <c r="N110" s="86"/>
    </row>
    <row r="111" spans="2:14">
      <c r="B111" s="86"/>
      <c r="C111" s="86"/>
      <c r="D111" s="86"/>
      <c r="E111" s="86"/>
      <c r="F111" s="86"/>
      <c r="G111" s="86"/>
      <c r="H111" s="86"/>
      <c r="I111" s="86"/>
      <c r="J111" s="86"/>
      <c r="K111" s="86"/>
      <c r="L111" s="86"/>
      <c r="M111" s="86"/>
      <c r="N111" s="86"/>
    </row>
    <row r="112" spans="2:14">
      <c r="B112" s="86"/>
      <c r="C112" s="86"/>
      <c r="D112" s="86"/>
      <c r="E112" s="86"/>
      <c r="F112" s="86"/>
      <c r="G112" s="86"/>
      <c r="H112" s="86"/>
      <c r="I112" s="86"/>
      <c r="J112" s="86"/>
      <c r="K112" s="86"/>
      <c r="L112" s="86"/>
      <c r="M112" s="86"/>
      <c r="N112" s="86"/>
    </row>
    <row r="113" spans="2:14">
      <c r="B113" s="86"/>
      <c r="C113" s="86"/>
      <c r="D113" s="86"/>
      <c r="E113" s="86"/>
      <c r="F113" s="86"/>
      <c r="G113" s="86"/>
      <c r="H113" s="86"/>
      <c r="I113" s="86"/>
      <c r="J113" s="86"/>
      <c r="K113" s="86"/>
      <c r="L113" s="86"/>
      <c r="M113" s="86"/>
      <c r="N113" s="86"/>
    </row>
    <row r="114" spans="2:14">
      <c r="B114" s="86"/>
      <c r="C114" s="86"/>
      <c r="D114" s="86"/>
      <c r="E114" s="86"/>
      <c r="F114" s="86"/>
      <c r="G114" s="86"/>
      <c r="H114" s="86"/>
      <c r="I114" s="86"/>
      <c r="J114" s="86"/>
      <c r="K114" s="86"/>
      <c r="L114" s="86"/>
      <c r="M114" s="86"/>
      <c r="N114" s="86"/>
    </row>
    <row r="115" spans="2:14">
      <c r="B115" s="86"/>
      <c r="C115" s="86"/>
      <c r="D115" s="86"/>
      <c r="E115" s="86"/>
      <c r="F115" s="86"/>
      <c r="G115" s="86"/>
      <c r="H115" s="86"/>
      <c r="I115" s="86"/>
      <c r="J115" s="86"/>
      <c r="K115" s="86"/>
      <c r="L115" s="86"/>
      <c r="M115" s="86"/>
      <c r="N115" s="86"/>
    </row>
    <row r="116" spans="2:14">
      <c r="B116" s="86"/>
      <c r="C116" s="86"/>
      <c r="D116" s="86"/>
      <c r="E116" s="86"/>
      <c r="F116" s="86"/>
      <c r="G116" s="86"/>
      <c r="H116" s="86"/>
      <c r="I116" s="86"/>
      <c r="J116" s="86"/>
      <c r="K116" s="86"/>
      <c r="L116" s="86"/>
      <c r="M116" s="86"/>
      <c r="N116" s="86"/>
    </row>
    <row r="117" spans="2:14">
      <c r="B117" s="86"/>
      <c r="C117" s="86"/>
      <c r="D117" s="86"/>
      <c r="E117" s="86"/>
      <c r="F117" s="86"/>
      <c r="G117" s="86"/>
      <c r="H117" s="86"/>
      <c r="I117" s="86"/>
      <c r="J117" s="86"/>
      <c r="K117" s="86"/>
      <c r="L117" s="86"/>
      <c r="M117" s="86"/>
      <c r="N117" s="86"/>
    </row>
    <row r="118" spans="2:14">
      <c r="B118" s="86"/>
      <c r="C118" s="86"/>
      <c r="D118" s="86"/>
      <c r="E118" s="86"/>
      <c r="F118" s="86"/>
      <c r="G118" s="86"/>
      <c r="H118" s="86"/>
      <c r="I118" s="86"/>
      <c r="J118" s="86"/>
      <c r="K118" s="86"/>
      <c r="L118" s="86"/>
      <c r="M118" s="86"/>
      <c r="N118" s="86"/>
    </row>
    <row r="119" spans="2:14">
      <c r="B119" s="86"/>
      <c r="C119" s="86"/>
      <c r="D119" s="86"/>
      <c r="E119" s="86"/>
      <c r="F119" s="86"/>
      <c r="G119" s="86"/>
      <c r="H119" s="86"/>
      <c r="I119" s="86"/>
      <c r="J119" s="86"/>
      <c r="K119" s="86"/>
      <c r="L119" s="86"/>
      <c r="M119" s="86"/>
      <c r="N119" s="86"/>
    </row>
    <row r="120" spans="2:14">
      <c r="B120" s="86"/>
      <c r="C120" s="86"/>
      <c r="D120" s="86"/>
      <c r="E120" s="86"/>
      <c r="F120" s="86"/>
      <c r="G120" s="86"/>
      <c r="H120" s="86"/>
      <c r="I120" s="86"/>
      <c r="J120" s="86"/>
      <c r="K120" s="86"/>
      <c r="L120" s="86"/>
      <c r="M120" s="86"/>
      <c r="N120" s="86"/>
    </row>
    <row r="121" spans="2:14">
      <c r="B121" s="86"/>
      <c r="C121" s="86"/>
      <c r="D121" s="86"/>
      <c r="E121" s="86"/>
      <c r="F121" s="86"/>
      <c r="G121" s="86"/>
      <c r="H121" s="86"/>
      <c r="I121" s="86"/>
      <c r="J121" s="86"/>
      <c r="K121" s="86"/>
      <c r="L121" s="86"/>
      <c r="M121" s="86"/>
      <c r="N121" s="86"/>
    </row>
    <row r="122" spans="2:14">
      <c r="B122" s="86"/>
      <c r="C122" s="86"/>
      <c r="D122" s="86"/>
      <c r="E122" s="86"/>
      <c r="F122" s="86"/>
      <c r="G122" s="86"/>
      <c r="H122" s="86"/>
      <c r="I122" s="86"/>
      <c r="J122" s="86"/>
      <c r="K122" s="86"/>
      <c r="L122" s="86"/>
      <c r="M122" s="86"/>
      <c r="N122" s="86"/>
    </row>
    <row r="123" spans="2:14">
      <c r="B123" s="86"/>
      <c r="C123" s="86"/>
      <c r="D123" s="86"/>
      <c r="E123" s="86"/>
      <c r="F123" s="86"/>
      <c r="G123" s="86"/>
      <c r="H123" s="86"/>
      <c r="I123" s="86"/>
      <c r="J123" s="86"/>
      <c r="K123" s="86"/>
      <c r="L123" s="86"/>
      <c r="M123" s="86"/>
      <c r="N123" s="86"/>
    </row>
    <row r="124" spans="2:14">
      <c r="B124" s="86"/>
      <c r="C124" s="86"/>
      <c r="D124" s="86"/>
      <c r="E124" s="86"/>
      <c r="F124" s="86"/>
      <c r="G124" s="86"/>
      <c r="H124" s="86"/>
      <c r="I124" s="86"/>
      <c r="J124" s="86"/>
      <c r="K124" s="86"/>
      <c r="L124" s="86"/>
      <c r="M124" s="86"/>
      <c r="N124" s="86"/>
    </row>
    <row r="125" spans="2:14">
      <c r="B125" s="86"/>
      <c r="C125" s="86"/>
      <c r="D125" s="86"/>
      <c r="E125" s="86"/>
      <c r="F125" s="86"/>
      <c r="G125" s="86"/>
      <c r="H125" s="86"/>
      <c r="I125" s="86"/>
      <c r="J125" s="86"/>
      <c r="K125" s="86"/>
      <c r="L125" s="86"/>
      <c r="M125" s="86"/>
      <c r="N125" s="86"/>
    </row>
    <row r="126" spans="2:14">
      <c r="B126" s="86"/>
      <c r="C126" s="86"/>
      <c r="D126" s="86"/>
      <c r="E126" s="86"/>
      <c r="F126" s="86"/>
      <c r="G126" s="86"/>
      <c r="H126" s="86"/>
      <c r="I126" s="86"/>
      <c r="J126" s="86"/>
      <c r="K126" s="86"/>
      <c r="L126" s="86"/>
      <c r="M126" s="86"/>
      <c r="N126" s="86"/>
    </row>
    <row r="127" spans="2:14">
      <c r="B127" s="86"/>
      <c r="C127" s="86"/>
      <c r="D127" s="86"/>
      <c r="E127" s="86"/>
      <c r="F127" s="86"/>
      <c r="G127" s="86"/>
      <c r="H127" s="86"/>
      <c r="I127" s="86"/>
      <c r="J127" s="86"/>
      <c r="K127" s="86"/>
      <c r="L127" s="86"/>
      <c r="M127" s="86"/>
      <c r="N127" s="86"/>
    </row>
    <row r="128" spans="2:14">
      <c r="B128" s="86"/>
      <c r="C128" s="86"/>
      <c r="D128" s="86"/>
      <c r="E128" s="86"/>
      <c r="F128" s="86"/>
      <c r="G128" s="86"/>
      <c r="H128" s="86"/>
      <c r="I128" s="86"/>
      <c r="J128" s="86"/>
      <c r="K128" s="86"/>
      <c r="L128" s="86"/>
      <c r="M128" s="86"/>
      <c r="N128" s="86"/>
    </row>
    <row r="129" spans="2:14">
      <c r="B129" s="86"/>
      <c r="C129" s="86"/>
      <c r="D129" s="86"/>
      <c r="E129" s="86"/>
      <c r="F129" s="86"/>
      <c r="G129" s="86"/>
      <c r="H129" s="86"/>
      <c r="I129" s="86"/>
      <c r="J129" s="86"/>
      <c r="K129" s="86"/>
      <c r="L129" s="86"/>
      <c r="M129" s="86"/>
      <c r="N129" s="86"/>
    </row>
    <row r="130" spans="2:14">
      <c r="B130" s="86"/>
      <c r="C130" s="86"/>
      <c r="D130" s="86"/>
      <c r="E130" s="86"/>
      <c r="F130" s="86"/>
      <c r="G130" s="86"/>
      <c r="H130" s="86"/>
      <c r="I130" s="86"/>
      <c r="J130" s="86"/>
      <c r="K130" s="86"/>
      <c r="L130" s="86"/>
      <c r="M130" s="86"/>
      <c r="N130" s="86"/>
    </row>
    <row r="131" spans="2:14">
      <c r="B131" s="86"/>
      <c r="C131" s="86"/>
      <c r="D131" s="86"/>
      <c r="E131" s="86"/>
      <c r="F131" s="86"/>
      <c r="G131" s="86"/>
      <c r="H131" s="86"/>
      <c r="I131" s="86"/>
      <c r="J131" s="86"/>
      <c r="K131" s="86"/>
      <c r="L131" s="86"/>
      <c r="M131" s="86"/>
      <c r="N131" s="86"/>
    </row>
    <row r="132" spans="2:14">
      <c r="B132" s="86"/>
      <c r="C132" s="86"/>
      <c r="D132" s="86"/>
      <c r="E132" s="86"/>
      <c r="F132" s="86"/>
      <c r="G132" s="86"/>
      <c r="H132" s="86"/>
      <c r="I132" s="86"/>
      <c r="J132" s="86"/>
      <c r="K132" s="86"/>
      <c r="L132" s="86"/>
      <c r="M132" s="86"/>
      <c r="N132" s="86"/>
    </row>
    <row r="133" spans="2:14">
      <c r="B133" s="86"/>
      <c r="C133" s="86"/>
      <c r="D133" s="86"/>
      <c r="E133" s="86"/>
      <c r="F133" s="86"/>
      <c r="G133" s="86"/>
      <c r="H133" s="86"/>
      <c r="I133" s="86"/>
      <c r="J133" s="86"/>
      <c r="K133" s="86"/>
      <c r="L133" s="86"/>
      <c r="M133" s="86"/>
      <c r="N133" s="86"/>
    </row>
    <row r="134" spans="2:14">
      <c r="B134" s="86"/>
      <c r="C134" s="86"/>
      <c r="D134" s="86"/>
      <c r="E134" s="86"/>
      <c r="F134" s="86"/>
      <c r="G134" s="86"/>
      <c r="H134" s="86"/>
      <c r="I134" s="86"/>
      <c r="J134" s="86"/>
      <c r="K134" s="86"/>
      <c r="L134" s="86"/>
      <c r="M134" s="86"/>
      <c r="N134" s="86"/>
    </row>
    <row r="135" spans="2:14">
      <c r="B135" s="86"/>
      <c r="C135" s="86"/>
      <c r="D135" s="86"/>
      <c r="E135" s="86"/>
      <c r="F135" s="86"/>
      <c r="G135" s="86"/>
      <c r="H135" s="86"/>
      <c r="I135" s="86"/>
      <c r="J135" s="86"/>
      <c r="K135" s="86"/>
      <c r="L135" s="86"/>
      <c r="M135" s="86"/>
      <c r="N135" s="86"/>
    </row>
    <row r="136" spans="2:14">
      <c r="B136" s="86"/>
      <c r="C136" s="86"/>
      <c r="D136" s="86"/>
      <c r="E136" s="86"/>
      <c r="F136" s="86"/>
      <c r="G136" s="86"/>
      <c r="H136" s="86"/>
      <c r="I136" s="86"/>
      <c r="J136" s="86"/>
      <c r="K136" s="86"/>
      <c r="L136" s="86"/>
      <c r="M136" s="86"/>
      <c r="N136" s="86"/>
    </row>
    <row r="137" spans="2:14">
      <c r="B137" s="86"/>
      <c r="C137" s="86"/>
      <c r="D137" s="86"/>
      <c r="E137" s="86"/>
      <c r="F137" s="86"/>
      <c r="G137" s="86"/>
      <c r="H137" s="86"/>
      <c r="I137" s="86"/>
      <c r="J137" s="86"/>
      <c r="K137" s="86"/>
      <c r="L137" s="86"/>
      <c r="M137" s="86"/>
      <c r="N137" s="86"/>
    </row>
    <row r="138" spans="2:14">
      <c r="B138" s="86"/>
      <c r="C138" s="86"/>
      <c r="D138" s="86"/>
      <c r="E138" s="86"/>
      <c r="F138" s="86"/>
      <c r="G138" s="86"/>
      <c r="H138" s="86"/>
      <c r="I138" s="86"/>
      <c r="J138" s="86"/>
      <c r="K138" s="86"/>
      <c r="L138" s="86"/>
      <c r="M138" s="86"/>
      <c r="N138" s="86"/>
    </row>
    <row r="139" spans="2:14">
      <c r="B139" s="86"/>
      <c r="C139" s="86"/>
      <c r="D139" s="86"/>
      <c r="E139" s="86"/>
      <c r="F139" s="86"/>
      <c r="G139" s="86"/>
      <c r="H139" s="86"/>
      <c r="I139" s="86"/>
      <c r="J139" s="86"/>
      <c r="K139" s="86"/>
      <c r="L139" s="86"/>
      <c r="M139" s="86"/>
      <c r="N139" s="86"/>
    </row>
    <row r="140" spans="2:14">
      <c r="B140" s="86"/>
      <c r="C140" s="86"/>
      <c r="D140" s="86"/>
      <c r="E140" s="86"/>
      <c r="F140" s="86"/>
      <c r="G140" s="86"/>
      <c r="H140" s="86"/>
      <c r="I140" s="86"/>
      <c r="J140" s="86"/>
      <c r="K140" s="86"/>
      <c r="L140" s="86"/>
      <c r="M140" s="86"/>
      <c r="N140" s="86"/>
    </row>
    <row r="141" spans="2:14">
      <c r="B141" s="86"/>
      <c r="C141" s="86"/>
      <c r="D141" s="86"/>
      <c r="E141" s="86"/>
      <c r="F141" s="86"/>
      <c r="G141" s="86"/>
      <c r="H141" s="86"/>
      <c r="I141" s="86"/>
      <c r="J141" s="86"/>
      <c r="K141" s="86"/>
      <c r="L141" s="86"/>
      <c r="M141" s="86"/>
      <c r="N141" s="86"/>
    </row>
    <row r="142" spans="2:14">
      <c r="B142" s="86"/>
      <c r="C142" s="86"/>
      <c r="D142" s="86"/>
      <c r="E142" s="86"/>
      <c r="F142" s="86"/>
      <c r="G142" s="86"/>
      <c r="H142" s="86"/>
      <c r="I142" s="86"/>
      <c r="J142" s="86"/>
      <c r="K142" s="86"/>
      <c r="L142" s="86"/>
      <c r="M142" s="86"/>
      <c r="N142" s="86"/>
    </row>
    <row r="143" spans="2:14">
      <c r="B143" s="86"/>
      <c r="C143" s="86"/>
      <c r="D143" s="86"/>
      <c r="E143" s="86"/>
      <c r="F143" s="86"/>
      <c r="G143" s="86"/>
      <c r="H143" s="86"/>
      <c r="I143" s="86"/>
      <c r="J143" s="86"/>
      <c r="K143" s="86"/>
      <c r="L143" s="86"/>
      <c r="M143" s="86"/>
      <c r="N143" s="86"/>
    </row>
    <row r="144" spans="2:14">
      <c r="B144" s="86"/>
      <c r="C144" s="86"/>
      <c r="D144" s="86"/>
      <c r="E144" s="86"/>
      <c r="F144" s="86"/>
      <c r="G144" s="86"/>
      <c r="H144" s="86"/>
      <c r="I144" s="86"/>
      <c r="J144" s="86"/>
      <c r="K144" s="86"/>
      <c r="L144" s="86"/>
      <c r="M144" s="86"/>
      <c r="N144" s="86"/>
    </row>
    <row r="145" spans="2:14">
      <c r="B145" s="86"/>
      <c r="C145" s="86"/>
      <c r="D145" s="86"/>
      <c r="E145" s="86"/>
      <c r="F145" s="86"/>
      <c r="G145" s="86"/>
      <c r="H145" s="86"/>
      <c r="I145" s="86"/>
      <c r="J145" s="86"/>
      <c r="K145" s="86"/>
      <c r="L145" s="86"/>
      <c r="M145" s="86"/>
      <c r="N145" s="86"/>
    </row>
    <row r="146" spans="2:14">
      <c r="B146" s="86"/>
      <c r="C146" s="86"/>
      <c r="D146" s="86"/>
      <c r="E146" s="86"/>
      <c r="F146" s="86"/>
      <c r="G146" s="86"/>
      <c r="H146" s="86"/>
      <c r="I146" s="86"/>
      <c r="J146" s="86"/>
      <c r="K146" s="86"/>
      <c r="L146" s="86"/>
      <c r="M146" s="86"/>
      <c r="N146" s="86"/>
    </row>
    <row r="147" spans="2:14">
      <c r="B147" s="86"/>
      <c r="C147" s="86"/>
      <c r="D147" s="86"/>
      <c r="E147" s="86"/>
      <c r="F147" s="86"/>
      <c r="G147" s="86"/>
      <c r="H147" s="86"/>
      <c r="I147" s="86"/>
      <c r="J147" s="86"/>
      <c r="K147" s="86"/>
      <c r="L147" s="86"/>
      <c r="M147" s="86"/>
      <c r="N147" s="86"/>
    </row>
    <row r="148" spans="2:14">
      <c r="B148" s="86"/>
      <c r="C148" s="86"/>
      <c r="D148" s="86"/>
      <c r="E148" s="86"/>
      <c r="F148" s="86"/>
      <c r="G148" s="86"/>
      <c r="H148" s="86"/>
      <c r="I148" s="86"/>
      <c r="J148" s="86"/>
      <c r="K148" s="86"/>
      <c r="L148" s="86"/>
      <c r="M148" s="86"/>
      <c r="N148" s="86"/>
    </row>
    <row r="149" spans="2:14">
      <c r="B149" s="86"/>
      <c r="C149" s="86"/>
      <c r="D149" s="86"/>
      <c r="E149" s="86"/>
      <c r="F149" s="86"/>
      <c r="G149" s="86"/>
      <c r="H149" s="86"/>
      <c r="I149" s="86"/>
      <c r="J149" s="86"/>
      <c r="K149" s="86"/>
      <c r="L149" s="86"/>
      <c r="M149" s="86"/>
      <c r="N149" s="86"/>
    </row>
    <row r="150" spans="2:14">
      <c r="B150" s="86"/>
      <c r="C150" s="86"/>
      <c r="D150" s="86"/>
      <c r="E150" s="86"/>
      <c r="F150" s="86"/>
      <c r="G150" s="86"/>
      <c r="H150" s="86"/>
      <c r="I150" s="86"/>
      <c r="J150" s="86"/>
      <c r="K150" s="86"/>
      <c r="L150" s="86"/>
      <c r="M150" s="86"/>
      <c r="N150" s="86"/>
    </row>
    <row r="151" spans="2:14">
      <c r="B151" s="86"/>
      <c r="C151" s="86"/>
      <c r="D151" s="86"/>
      <c r="E151" s="86"/>
      <c r="F151" s="86"/>
      <c r="G151" s="86"/>
      <c r="H151" s="86"/>
      <c r="I151" s="86"/>
      <c r="J151" s="86"/>
      <c r="K151" s="86"/>
      <c r="L151" s="86"/>
      <c r="M151" s="86"/>
      <c r="N151" s="86"/>
    </row>
    <row r="152" spans="2:14">
      <c r="B152" s="86"/>
      <c r="C152" s="86"/>
      <c r="D152" s="86"/>
      <c r="E152" s="86"/>
      <c r="F152" s="86"/>
      <c r="G152" s="86"/>
      <c r="H152" s="86"/>
      <c r="I152" s="86"/>
      <c r="J152" s="86"/>
      <c r="K152" s="86"/>
      <c r="L152" s="86"/>
      <c r="M152" s="86"/>
      <c r="N152" s="86"/>
    </row>
    <row r="153" spans="2:14">
      <c r="B153" s="86"/>
      <c r="C153" s="86"/>
      <c r="D153" s="86"/>
      <c r="E153" s="86"/>
      <c r="F153" s="86"/>
      <c r="G153" s="86"/>
      <c r="H153" s="86"/>
      <c r="I153" s="86"/>
      <c r="J153" s="86"/>
      <c r="K153" s="86"/>
      <c r="L153" s="86"/>
      <c r="M153" s="86"/>
      <c r="N153" s="86"/>
    </row>
    <row r="154" spans="2:14">
      <c r="B154" s="86"/>
      <c r="C154" s="86"/>
      <c r="D154" s="86"/>
      <c r="E154" s="86"/>
      <c r="F154" s="86"/>
      <c r="G154" s="86"/>
      <c r="H154" s="86"/>
      <c r="I154" s="86"/>
      <c r="J154" s="86"/>
      <c r="K154" s="86"/>
      <c r="L154" s="86"/>
      <c r="M154" s="86"/>
      <c r="N154" s="86"/>
    </row>
    <row r="155" spans="2:14">
      <c r="B155" s="86"/>
      <c r="C155" s="86"/>
      <c r="D155" s="86"/>
      <c r="E155" s="86"/>
      <c r="F155" s="86"/>
      <c r="G155" s="86"/>
      <c r="H155" s="86"/>
      <c r="I155" s="86"/>
      <c r="J155" s="86"/>
      <c r="K155" s="86"/>
      <c r="L155" s="86"/>
      <c r="M155" s="86"/>
      <c r="N155" s="86"/>
    </row>
    <row r="156" spans="2:14">
      <c r="B156" s="86"/>
      <c r="C156" s="86"/>
      <c r="D156" s="86"/>
      <c r="E156" s="86"/>
      <c r="F156" s="86"/>
      <c r="G156" s="86"/>
      <c r="H156" s="86"/>
      <c r="I156" s="86"/>
      <c r="J156" s="86"/>
      <c r="K156" s="86"/>
      <c r="L156" s="86"/>
      <c r="M156" s="86"/>
      <c r="N156" s="86"/>
    </row>
    <row r="157" spans="2:14">
      <c r="B157" s="86"/>
      <c r="C157" s="86"/>
      <c r="D157" s="86"/>
      <c r="E157" s="86"/>
      <c r="F157" s="86"/>
      <c r="G157" s="86"/>
      <c r="H157" s="86"/>
      <c r="I157" s="86"/>
      <c r="J157" s="86"/>
      <c r="K157" s="86"/>
      <c r="L157" s="86"/>
      <c r="M157" s="86"/>
      <c r="N157" s="86"/>
    </row>
    <row r="158" spans="2:14">
      <c r="B158" s="86"/>
      <c r="C158" s="86"/>
      <c r="D158" s="86"/>
      <c r="E158" s="86"/>
      <c r="F158" s="86"/>
      <c r="G158" s="86"/>
      <c r="H158" s="86"/>
      <c r="I158" s="86"/>
      <c r="J158" s="86"/>
      <c r="K158" s="86"/>
      <c r="L158" s="86"/>
      <c r="M158" s="86"/>
      <c r="N158" s="86"/>
    </row>
    <row r="159" spans="2:14">
      <c r="B159" s="86"/>
      <c r="C159" s="86"/>
      <c r="D159" s="86"/>
      <c r="E159" s="86"/>
      <c r="F159" s="86"/>
      <c r="G159" s="86"/>
      <c r="H159" s="86"/>
      <c r="I159" s="86"/>
      <c r="J159" s="86"/>
      <c r="K159" s="86"/>
      <c r="L159" s="86"/>
      <c r="M159" s="86"/>
      <c r="N159" s="86"/>
    </row>
    <row r="160" spans="2:14">
      <c r="B160" s="86"/>
      <c r="C160" s="86"/>
      <c r="D160" s="86"/>
      <c r="E160" s="86"/>
      <c r="F160" s="86"/>
      <c r="G160" s="86"/>
      <c r="H160" s="86"/>
      <c r="I160" s="86"/>
      <c r="J160" s="86"/>
      <c r="K160" s="86"/>
      <c r="L160" s="86"/>
      <c r="M160" s="86"/>
      <c r="N160" s="86"/>
    </row>
    <row r="161" spans="2:14">
      <c r="B161" s="86"/>
      <c r="C161" s="86"/>
      <c r="D161" s="86"/>
      <c r="E161" s="86"/>
      <c r="F161" s="86"/>
      <c r="G161" s="86"/>
      <c r="H161" s="86"/>
      <c r="I161" s="86"/>
      <c r="J161" s="86"/>
      <c r="K161" s="86"/>
      <c r="L161" s="86"/>
      <c r="M161" s="86"/>
      <c r="N161" s="86"/>
    </row>
    <row r="162" spans="2:14">
      <c r="B162" s="86"/>
      <c r="C162" s="86"/>
      <c r="D162" s="86"/>
      <c r="E162" s="86"/>
      <c r="F162" s="86"/>
      <c r="G162" s="86"/>
      <c r="H162" s="86"/>
      <c r="I162" s="86"/>
      <c r="J162" s="86"/>
      <c r="K162" s="86"/>
      <c r="L162" s="86"/>
      <c r="M162" s="86"/>
      <c r="N162" s="86"/>
    </row>
    <row r="163" spans="2:14">
      <c r="B163" s="86"/>
      <c r="C163" s="86"/>
      <c r="D163" s="86"/>
      <c r="E163" s="86"/>
      <c r="F163" s="86"/>
      <c r="G163" s="86"/>
      <c r="H163" s="86"/>
      <c r="I163" s="86"/>
      <c r="J163" s="86"/>
      <c r="K163" s="86"/>
      <c r="L163" s="86"/>
      <c r="M163" s="86"/>
      <c r="N163" s="86"/>
    </row>
    <row r="164" spans="2:14">
      <c r="B164" s="86"/>
      <c r="C164" s="86"/>
      <c r="D164" s="86"/>
      <c r="E164" s="86"/>
      <c r="F164" s="86"/>
      <c r="G164" s="86"/>
      <c r="H164" s="86"/>
      <c r="I164" s="86"/>
      <c r="J164" s="86"/>
      <c r="K164" s="86"/>
      <c r="L164" s="86"/>
      <c r="M164" s="86"/>
      <c r="N164" s="86"/>
    </row>
    <row r="165" spans="2:14">
      <c r="B165" s="86"/>
      <c r="C165" s="86"/>
      <c r="D165" s="86"/>
      <c r="E165" s="86"/>
      <c r="F165" s="86"/>
      <c r="G165" s="86"/>
      <c r="H165" s="86"/>
      <c r="I165" s="86"/>
      <c r="J165" s="86"/>
      <c r="K165" s="86"/>
      <c r="L165" s="86"/>
      <c r="M165" s="86"/>
      <c r="N165" s="86"/>
    </row>
    <row r="166" spans="2:14">
      <c r="B166" s="86"/>
      <c r="C166" s="86"/>
      <c r="D166" s="86"/>
      <c r="E166" s="86"/>
      <c r="F166" s="86"/>
      <c r="G166" s="86"/>
      <c r="H166" s="86"/>
      <c r="I166" s="86"/>
      <c r="J166" s="86"/>
      <c r="K166" s="86"/>
      <c r="L166" s="86"/>
      <c r="M166" s="86"/>
      <c r="N166" s="86"/>
    </row>
    <row r="167" spans="2:14">
      <c r="B167" s="86"/>
      <c r="C167" s="86"/>
      <c r="D167" s="86"/>
      <c r="E167" s="86"/>
      <c r="F167" s="86"/>
      <c r="G167" s="86"/>
      <c r="H167" s="86"/>
      <c r="I167" s="86"/>
      <c r="J167" s="86"/>
      <c r="K167" s="86"/>
      <c r="L167" s="86"/>
      <c r="M167" s="86"/>
      <c r="N167" s="86"/>
    </row>
    <row r="168" spans="2:14">
      <c r="B168" s="86"/>
      <c r="C168" s="86"/>
      <c r="D168" s="86"/>
      <c r="E168" s="86"/>
      <c r="F168" s="86"/>
      <c r="G168" s="86"/>
      <c r="H168" s="86"/>
      <c r="I168" s="86"/>
      <c r="J168" s="86"/>
      <c r="K168" s="86"/>
      <c r="L168" s="86"/>
      <c r="M168" s="86"/>
      <c r="N168" s="86"/>
    </row>
    <row r="169" spans="2:14">
      <c r="B169" s="86"/>
      <c r="C169" s="86"/>
      <c r="D169" s="86"/>
      <c r="E169" s="86"/>
      <c r="F169" s="86"/>
      <c r="G169" s="86"/>
      <c r="H169" s="86"/>
      <c r="I169" s="86"/>
      <c r="J169" s="86"/>
      <c r="K169" s="86"/>
      <c r="L169" s="86"/>
      <c r="M169" s="86"/>
      <c r="N169" s="86"/>
    </row>
    <row r="170" spans="2:14">
      <c r="B170" s="86"/>
      <c r="C170" s="86"/>
      <c r="D170" s="86"/>
      <c r="E170" s="86"/>
      <c r="F170" s="86"/>
      <c r="G170" s="86"/>
      <c r="H170" s="86"/>
      <c r="I170" s="86"/>
      <c r="J170" s="86"/>
      <c r="K170" s="86"/>
      <c r="L170" s="86"/>
      <c r="M170" s="86"/>
      <c r="N170" s="86"/>
    </row>
    <row r="171" spans="2:14">
      <c r="B171" s="86"/>
      <c r="C171" s="86"/>
      <c r="D171" s="86"/>
      <c r="E171" s="86"/>
      <c r="F171" s="86"/>
      <c r="G171" s="86"/>
      <c r="H171" s="86"/>
      <c r="I171" s="86"/>
      <c r="J171" s="86"/>
      <c r="K171" s="86"/>
      <c r="L171" s="86"/>
      <c r="M171" s="86"/>
      <c r="N171" s="86"/>
    </row>
    <row r="172" spans="2:14">
      <c r="B172" s="86"/>
      <c r="C172" s="86"/>
      <c r="D172" s="86"/>
      <c r="E172" s="86"/>
      <c r="F172" s="86"/>
      <c r="G172" s="86"/>
      <c r="H172" s="86"/>
      <c r="I172" s="86"/>
      <c r="J172" s="86"/>
      <c r="K172" s="86"/>
      <c r="L172" s="86"/>
      <c r="M172" s="86"/>
      <c r="N172" s="86"/>
    </row>
    <row r="173" spans="2:14">
      <c r="B173" s="86"/>
      <c r="C173" s="86"/>
      <c r="D173" s="86"/>
      <c r="E173" s="86"/>
      <c r="F173" s="86"/>
      <c r="G173" s="86"/>
      <c r="H173" s="86"/>
      <c r="I173" s="86"/>
      <c r="J173" s="86"/>
      <c r="K173" s="86"/>
      <c r="L173" s="86"/>
      <c r="M173" s="86"/>
      <c r="N173" s="86"/>
    </row>
    <row r="174" spans="2:14">
      <c r="B174" s="86"/>
      <c r="C174" s="86"/>
      <c r="D174" s="86"/>
      <c r="E174" s="86"/>
      <c r="F174" s="86"/>
      <c r="G174" s="86"/>
      <c r="H174" s="86"/>
      <c r="I174" s="86"/>
      <c r="J174" s="86"/>
      <c r="K174" s="86"/>
      <c r="L174" s="86"/>
      <c r="M174" s="86"/>
      <c r="N174" s="86"/>
    </row>
    <row r="175" spans="2:14">
      <c r="B175" s="86"/>
      <c r="C175" s="86"/>
      <c r="D175" s="86"/>
      <c r="E175" s="86"/>
      <c r="F175" s="86"/>
      <c r="G175" s="86"/>
      <c r="H175" s="86"/>
      <c r="I175" s="86"/>
      <c r="J175" s="86"/>
      <c r="K175" s="86"/>
      <c r="L175" s="86"/>
      <c r="M175" s="86"/>
      <c r="N175" s="86"/>
    </row>
    <row r="176" spans="2:14">
      <c r="B176" s="86"/>
      <c r="C176" s="86"/>
      <c r="D176" s="86"/>
      <c r="E176" s="86"/>
      <c r="F176" s="86"/>
      <c r="G176" s="86"/>
      <c r="H176" s="86"/>
      <c r="I176" s="86"/>
      <c r="J176" s="86"/>
      <c r="K176" s="86"/>
      <c r="L176" s="86"/>
      <c r="M176" s="86"/>
      <c r="N176" s="86"/>
    </row>
    <row r="177" spans="2:14">
      <c r="B177" s="86"/>
      <c r="C177" s="86"/>
      <c r="D177" s="86"/>
      <c r="E177" s="86"/>
      <c r="F177" s="86"/>
      <c r="G177" s="86"/>
      <c r="H177" s="86"/>
      <c r="I177" s="86"/>
      <c r="J177" s="86"/>
      <c r="K177" s="86"/>
      <c r="L177" s="86"/>
      <c r="M177" s="86"/>
      <c r="N177" s="86"/>
    </row>
    <row r="178" spans="2:14">
      <c r="B178" s="86"/>
      <c r="C178" s="86"/>
      <c r="D178" s="86"/>
      <c r="E178" s="86"/>
      <c r="F178" s="86"/>
      <c r="G178" s="86"/>
      <c r="H178" s="86"/>
      <c r="I178" s="86"/>
      <c r="J178" s="86"/>
      <c r="K178" s="86"/>
      <c r="L178" s="86"/>
      <c r="M178" s="86"/>
      <c r="N178" s="86"/>
    </row>
    <row r="179" spans="2:14">
      <c r="B179" s="86"/>
      <c r="C179" s="86"/>
      <c r="D179" s="86"/>
      <c r="E179" s="86"/>
      <c r="F179" s="86"/>
      <c r="G179" s="86"/>
      <c r="H179" s="86"/>
      <c r="I179" s="86"/>
      <c r="J179" s="86"/>
      <c r="K179" s="86"/>
      <c r="L179" s="86"/>
      <c r="M179" s="86"/>
      <c r="N179" s="86"/>
    </row>
    <row r="180" spans="2:14">
      <c r="B180" s="86"/>
      <c r="C180" s="86"/>
      <c r="D180" s="86"/>
      <c r="E180" s="86"/>
      <c r="F180" s="86"/>
      <c r="G180" s="86"/>
      <c r="H180" s="86"/>
      <c r="I180" s="86"/>
      <c r="J180" s="86"/>
      <c r="K180" s="86"/>
      <c r="L180" s="86"/>
      <c r="M180" s="86"/>
      <c r="N180" s="86"/>
    </row>
    <row r="181" spans="2:14">
      <c r="B181" s="86"/>
      <c r="C181" s="86"/>
      <c r="D181" s="86"/>
      <c r="E181" s="86"/>
      <c r="F181" s="86"/>
      <c r="G181" s="86"/>
      <c r="H181" s="86"/>
      <c r="I181" s="86"/>
      <c r="J181" s="86"/>
      <c r="K181" s="86"/>
      <c r="L181" s="86"/>
      <c r="M181" s="86"/>
      <c r="N181" s="86"/>
    </row>
    <row r="182" spans="2:14">
      <c r="B182" s="86"/>
      <c r="C182" s="86"/>
      <c r="D182" s="86"/>
      <c r="E182" s="86"/>
      <c r="F182" s="86"/>
      <c r="G182" s="86"/>
      <c r="H182" s="86"/>
      <c r="I182" s="86"/>
      <c r="J182" s="86"/>
      <c r="K182" s="86"/>
      <c r="L182" s="86"/>
      <c r="M182" s="86"/>
      <c r="N182" s="86"/>
    </row>
    <row r="183" spans="2:14">
      <c r="B183" s="86"/>
      <c r="C183" s="86"/>
      <c r="D183" s="86"/>
      <c r="E183" s="86"/>
      <c r="F183" s="86"/>
      <c r="G183" s="86"/>
      <c r="H183" s="86"/>
      <c r="I183" s="86"/>
      <c r="J183" s="86"/>
      <c r="K183" s="86"/>
      <c r="L183" s="86"/>
      <c r="M183" s="86"/>
      <c r="N183" s="86"/>
    </row>
    <row r="184" spans="2:14">
      <c r="B184" s="86"/>
      <c r="C184" s="86"/>
      <c r="D184" s="86"/>
      <c r="E184" s="86"/>
      <c r="F184" s="86"/>
      <c r="G184" s="86"/>
      <c r="H184" s="86"/>
      <c r="I184" s="86"/>
      <c r="J184" s="86"/>
      <c r="K184" s="86"/>
      <c r="L184" s="86"/>
      <c r="M184" s="86"/>
      <c r="N184" s="86"/>
    </row>
    <row r="185" spans="2:14">
      <c r="B185" s="86"/>
      <c r="C185" s="86"/>
      <c r="D185" s="86"/>
      <c r="E185" s="86"/>
      <c r="F185" s="86"/>
      <c r="G185" s="86"/>
      <c r="H185" s="86"/>
      <c r="I185" s="86"/>
      <c r="J185" s="86"/>
      <c r="K185" s="86"/>
      <c r="L185" s="86"/>
      <c r="M185" s="86"/>
      <c r="N185" s="86"/>
    </row>
    <row r="186" spans="2:14">
      <c r="B186" s="86"/>
      <c r="C186" s="86"/>
      <c r="D186" s="86"/>
      <c r="E186" s="86"/>
      <c r="F186" s="86"/>
      <c r="G186" s="86"/>
      <c r="H186" s="86"/>
      <c r="I186" s="86"/>
      <c r="J186" s="86"/>
      <c r="K186" s="86"/>
      <c r="L186" s="86"/>
      <c r="M186" s="86"/>
      <c r="N186" s="86"/>
    </row>
    <row r="187" spans="2:14">
      <c r="B187" s="86"/>
      <c r="C187" s="86"/>
      <c r="D187" s="86"/>
      <c r="E187" s="86"/>
      <c r="F187" s="86"/>
      <c r="G187" s="86"/>
      <c r="H187" s="86"/>
      <c r="I187" s="86"/>
      <c r="J187" s="86"/>
      <c r="K187" s="86"/>
      <c r="L187" s="86"/>
      <c r="M187" s="86"/>
      <c r="N187" s="86"/>
    </row>
    <row r="188" spans="2:14">
      <c r="B188" s="86"/>
      <c r="C188" s="86"/>
      <c r="D188" s="86"/>
      <c r="E188" s="86"/>
      <c r="F188" s="86"/>
      <c r="G188" s="86"/>
      <c r="H188" s="86"/>
      <c r="I188" s="86"/>
      <c r="J188" s="86"/>
      <c r="K188" s="86"/>
      <c r="L188" s="86"/>
      <c r="M188" s="86"/>
      <c r="N188" s="86"/>
    </row>
    <row r="189" spans="2:14">
      <c r="B189" s="86"/>
      <c r="C189" s="86"/>
      <c r="D189" s="86"/>
      <c r="E189" s="86"/>
      <c r="F189" s="86"/>
      <c r="G189" s="86"/>
      <c r="H189" s="86"/>
      <c r="I189" s="86"/>
      <c r="J189" s="86"/>
      <c r="K189" s="86"/>
      <c r="L189" s="86"/>
      <c r="M189" s="86"/>
      <c r="N189" s="86"/>
    </row>
    <row r="190" spans="2:14">
      <c r="B190" s="86"/>
      <c r="C190" s="86"/>
      <c r="D190" s="86"/>
      <c r="E190" s="86"/>
      <c r="F190" s="86"/>
      <c r="G190" s="86"/>
      <c r="H190" s="86"/>
      <c r="I190" s="86"/>
      <c r="J190" s="86"/>
      <c r="K190" s="86"/>
      <c r="L190" s="86"/>
      <c r="M190" s="86"/>
      <c r="N190" s="86"/>
    </row>
    <row r="191" spans="2:14">
      <c r="B191" s="86"/>
      <c r="C191" s="86"/>
      <c r="D191" s="86"/>
      <c r="E191" s="86"/>
      <c r="F191" s="86"/>
      <c r="G191" s="86"/>
      <c r="H191" s="86"/>
      <c r="I191" s="86"/>
      <c r="J191" s="86"/>
      <c r="K191" s="86"/>
      <c r="L191" s="86"/>
      <c r="M191" s="86"/>
      <c r="N191" s="86"/>
    </row>
    <row r="192" spans="2:14">
      <c r="B192" s="86"/>
      <c r="C192" s="86"/>
      <c r="D192" s="86"/>
      <c r="E192" s="86"/>
      <c r="F192" s="86"/>
      <c r="G192" s="86"/>
      <c r="H192" s="86"/>
      <c r="I192" s="86"/>
      <c r="J192" s="86"/>
      <c r="K192" s="86"/>
      <c r="L192" s="86"/>
      <c r="M192" s="86"/>
      <c r="N192" s="86"/>
    </row>
    <row r="193" spans="2:14">
      <c r="B193" s="86"/>
      <c r="C193" s="86"/>
      <c r="D193" s="86"/>
      <c r="E193" s="86"/>
      <c r="F193" s="86"/>
      <c r="G193" s="86"/>
      <c r="H193" s="86"/>
      <c r="I193" s="86"/>
      <c r="J193" s="86"/>
      <c r="K193" s="86"/>
      <c r="L193" s="86"/>
      <c r="M193" s="86"/>
      <c r="N193" s="86"/>
    </row>
    <row r="194" spans="2:14">
      <c r="B194" s="86"/>
      <c r="C194" s="86"/>
      <c r="D194" s="86"/>
      <c r="E194" s="86"/>
      <c r="F194" s="86"/>
      <c r="G194" s="86"/>
      <c r="H194" s="86"/>
      <c r="I194" s="86"/>
      <c r="J194" s="86"/>
      <c r="K194" s="86"/>
      <c r="L194" s="86"/>
      <c r="M194" s="86"/>
      <c r="N194" s="86"/>
    </row>
    <row r="195" spans="2:14">
      <c r="B195" s="86"/>
      <c r="C195" s="86"/>
      <c r="D195" s="86"/>
      <c r="E195" s="86"/>
      <c r="F195" s="86"/>
      <c r="G195" s="86"/>
      <c r="H195" s="86"/>
      <c r="I195" s="86"/>
      <c r="J195" s="86"/>
      <c r="K195" s="86"/>
      <c r="L195" s="86"/>
      <c r="M195" s="86"/>
      <c r="N195" s="86"/>
    </row>
    <row r="196" spans="2:14">
      <c r="B196" s="86"/>
      <c r="C196" s="86"/>
      <c r="D196" s="86"/>
      <c r="E196" s="86"/>
      <c r="F196" s="86"/>
      <c r="G196" s="86"/>
      <c r="H196" s="86"/>
      <c r="I196" s="86"/>
      <c r="J196" s="86"/>
      <c r="K196" s="86"/>
      <c r="L196" s="86"/>
      <c r="M196" s="86"/>
      <c r="N196" s="86"/>
    </row>
    <row r="197" spans="2:14">
      <c r="B197" s="86"/>
      <c r="C197" s="86"/>
      <c r="D197" s="86"/>
      <c r="E197" s="86"/>
      <c r="F197" s="86"/>
      <c r="G197" s="86"/>
      <c r="H197" s="86"/>
      <c r="I197" s="86"/>
      <c r="J197" s="86"/>
      <c r="K197" s="86"/>
      <c r="L197" s="86"/>
      <c r="M197" s="86"/>
      <c r="N197" s="86"/>
    </row>
    <row r="198" spans="2:14">
      <c r="B198" s="86"/>
      <c r="C198" s="86"/>
      <c r="D198" s="86"/>
      <c r="E198" s="86"/>
      <c r="F198" s="86"/>
      <c r="G198" s="86"/>
      <c r="H198" s="86"/>
      <c r="I198" s="86"/>
      <c r="J198" s="86"/>
      <c r="K198" s="86"/>
      <c r="L198" s="86"/>
      <c r="M198" s="86"/>
      <c r="N198" s="86"/>
    </row>
    <row r="199" spans="2:14">
      <c r="B199" s="86"/>
      <c r="C199" s="86"/>
      <c r="D199" s="86"/>
      <c r="E199" s="86"/>
      <c r="F199" s="86"/>
      <c r="G199" s="86"/>
      <c r="H199" s="86"/>
      <c r="I199" s="86"/>
      <c r="J199" s="86"/>
      <c r="K199" s="86"/>
      <c r="L199" s="86"/>
      <c r="M199" s="86"/>
      <c r="N199" s="86"/>
    </row>
    <row r="200" spans="2:14">
      <c r="B200" s="86"/>
      <c r="C200" s="86"/>
      <c r="D200" s="86"/>
      <c r="E200" s="86"/>
      <c r="F200" s="86"/>
      <c r="G200" s="86"/>
      <c r="H200" s="86"/>
      <c r="I200" s="86"/>
      <c r="J200" s="86"/>
      <c r="K200" s="86"/>
      <c r="L200" s="86"/>
      <c r="M200" s="86"/>
      <c r="N200" s="86"/>
    </row>
    <row r="201" spans="2:14">
      <c r="B201" s="86"/>
      <c r="C201" s="86"/>
      <c r="D201" s="86"/>
      <c r="E201" s="86"/>
      <c r="F201" s="86"/>
      <c r="G201" s="86"/>
      <c r="H201" s="86"/>
      <c r="I201" s="86"/>
      <c r="J201" s="86"/>
      <c r="K201" s="86"/>
      <c r="L201" s="86"/>
      <c r="M201" s="86"/>
      <c r="N201" s="86"/>
    </row>
    <row r="202" spans="2:14">
      <c r="B202" s="86"/>
      <c r="C202" s="86"/>
      <c r="D202" s="86"/>
      <c r="E202" s="86"/>
      <c r="F202" s="86"/>
      <c r="G202" s="86"/>
      <c r="H202" s="86"/>
      <c r="I202" s="86"/>
      <c r="J202" s="86"/>
      <c r="K202" s="86"/>
      <c r="L202" s="86"/>
      <c r="M202" s="86"/>
      <c r="N202" s="86"/>
    </row>
    <row r="203" spans="2:14">
      <c r="B203" s="86"/>
      <c r="C203" s="86"/>
      <c r="D203" s="86"/>
      <c r="E203" s="86"/>
      <c r="F203" s="86"/>
      <c r="G203" s="86"/>
      <c r="H203" s="86"/>
      <c r="I203" s="86"/>
      <c r="J203" s="86"/>
      <c r="K203" s="86"/>
      <c r="L203" s="86"/>
      <c r="M203" s="86"/>
      <c r="N203" s="86"/>
    </row>
    <row r="204" spans="2:14">
      <c r="B204" s="86"/>
      <c r="C204" s="86"/>
      <c r="D204" s="86"/>
      <c r="E204" s="86"/>
      <c r="F204" s="86"/>
      <c r="G204" s="86"/>
      <c r="H204" s="86"/>
      <c r="I204" s="86"/>
      <c r="J204" s="86"/>
      <c r="K204" s="86"/>
      <c r="L204" s="86"/>
      <c r="M204" s="86"/>
      <c r="N204" s="86"/>
    </row>
    <row r="205" spans="2:14">
      <c r="B205" s="86"/>
      <c r="C205" s="86"/>
      <c r="D205" s="86"/>
      <c r="E205" s="86"/>
      <c r="F205" s="86"/>
      <c r="G205" s="86"/>
      <c r="H205" s="86"/>
      <c r="I205" s="86"/>
      <c r="J205" s="86"/>
      <c r="K205" s="86"/>
      <c r="L205" s="86"/>
      <c r="M205" s="86"/>
      <c r="N205" s="86"/>
    </row>
    <row r="206" spans="2:14">
      <c r="B206" s="86"/>
      <c r="C206" s="86"/>
      <c r="D206" s="86"/>
      <c r="E206" s="86"/>
      <c r="F206" s="86"/>
      <c r="G206" s="86"/>
      <c r="H206" s="86"/>
      <c r="I206" s="86"/>
      <c r="J206" s="86"/>
      <c r="K206" s="86"/>
      <c r="L206" s="86"/>
      <c r="M206" s="86"/>
      <c r="N206" s="86"/>
    </row>
    <row r="207" spans="2:14">
      <c r="B207" s="86"/>
      <c r="C207" s="86"/>
      <c r="D207" s="86"/>
      <c r="E207" s="86"/>
      <c r="F207" s="86"/>
      <c r="G207" s="86"/>
      <c r="H207" s="86"/>
      <c r="I207" s="86"/>
      <c r="J207" s="86"/>
      <c r="K207" s="86"/>
      <c r="L207" s="86"/>
      <c r="M207" s="86"/>
      <c r="N207" s="86"/>
    </row>
    <row r="208" spans="2:14">
      <c r="B208" s="86"/>
      <c r="C208" s="86"/>
      <c r="D208" s="86"/>
      <c r="E208" s="86"/>
      <c r="F208" s="86"/>
      <c r="G208" s="86"/>
      <c r="H208" s="86"/>
      <c r="I208" s="86"/>
      <c r="J208" s="86"/>
      <c r="K208" s="86"/>
      <c r="L208" s="86"/>
      <c r="M208" s="86"/>
      <c r="N208" s="86"/>
    </row>
    <row r="209" spans="2:14">
      <c r="B209" s="86"/>
      <c r="C209" s="86"/>
      <c r="D209" s="86"/>
      <c r="E209" s="86"/>
      <c r="F209" s="86"/>
      <c r="G209" s="86"/>
      <c r="H209" s="86"/>
      <c r="I209" s="86"/>
      <c r="J209" s="86"/>
      <c r="K209" s="86"/>
      <c r="L209" s="86"/>
      <c r="M209" s="86"/>
      <c r="N209" s="86"/>
    </row>
    <row r="210" spans="2:14">
      <c r="B210" s="86"/>
      <c r="C210" s="86"/>
      <c r="D210" s="86"/>
      <c r="E210" s="86"/>
      <c r="F210" s="86"/>
      <c r="G210" s="86"/>
      <c r="H210" s="86"/>
      <c r="I210" s="86"/>
      <c r="J210" s="86"/>
      <c r="K210" s="86"/>
      <c r="L210" s="86"/>
      <c r="M210" s="86"/>
      <c r="N210" s="86"/>
    </row>
    <row r="211" spans="2:14">
      <c r="B211" s="86"/>
      <c r="C211" s="86"/>
      <c r="D211" s="86"/>
      <c r="E211" s="86"/>
      <c r="F211" s="86"/>
      <c r="G211" s="86"/>
      <c r="H211" s="86"/>
      <c r="I211" s="86"/>
      <c r="J211" s="86"/>
      <c r="K211" s="86"/>
      <c r="L211" s="86"/>
      <c r="M211" s="86"/>
      <c r="N211" s="86"/>
    </row>
    <row r="212" spans="2:14">
      <c r="B212" s="86"/>
      <c r="C212" s="86"/>
      <c r="D212" s="86"/>
      <c r="E212" s="86"/>
      <c r="F212" s="86"/>
      <c r="G212" s="86"/>
      <c r="H212" s="86"/>
      <c r="I212" s="86"/>
      <c r="J212" s="86"/>
      <c r="K212" s="86"/>
      <c r="L212" s="86"/>
      <c r="M212" s="86"/>
      <c r="N212" s="86"/>
    </row>
    <row r="213" spans="2:14">
      <c r="B213" s="86"/>
      <c r="C213" s="86"/>
      <c r="D213" s="86"/>
      <c r="E213" s="86"/>
      <c r="F213" s="86"/>
      <c r="G213" s="86"/>
      <c r="H213" s="86"/>
      <c r="I213" s="86"/>
      <c r="J213" s="86"/>
      <c r="K213" s="86"/>
      <c r="L213" s="86"/>
      <c r="M213" s="86"/>
      <c r="N213" s="86"/>
    </row>
    <row r="214" spans="2:14">
      <c r="B214" s="86"/>
      <c r="C214" s="86"/>
      <c r="D214" s="86"/>
      <c r="E214" s="86"/>
      <c r="F214" s="86"/>
      <c r="G214" s="86"/>
      <c r="H214" s="86"/>
      <c r="I214" s="86"/>
      <c r="J214" s="86"/>
      <c r="K214" s="86"/>
      <c r="L214" s="86"/>
      <c r="M214" s="86"/>
      <c r="N214" s="86"/>
    </row>
    <row r="215" spans="2:14">
      <c r="B215" s="86"/>
      <c r="C215" s="86"/>
      <c r="D215" s="86"/>
      <c r="E215" s="86"/>
      <c r="F215" s="86"/>
      <c r="G215" s="86"/>
      <c r="H215" s="86"/>
      <c r="I215" s="86"/>
      <c r="J215" s="86"/>
      <c r="K215" s="86"/>
      <c r="L215" s="86"/>
      <c r="M215" s="86"/>
      <c r="N215" s="86"/>
    </row>
    <row r="216" spans="2:14">
      <c r="B216" s="86"/>
      <c r="C216" s="86"/>
      <c r="D216" s="86"/>
      <c r="E216" s="86"/>
      <c r="F216" s="86"/>
      <c r="G216" s="86"/>
      <c r="H216" s="86"/>
      <c r="I216" s="86"/>
      <c r="J216" s="86"/>
      <c r="K216" s="86"/>
      <c r="L216" s="86"/>
      <c r="M216" s="86"/>
      <c r="N216" s="86"/>
    </row>
    <row r="217" spans="2:14">
      <c r="B217" s="86"/>
      <c r="C217" s="86"/>
      <c r="D217" s="86"/>
      <c r="E217" s="86"/>
      <c r="F217" s="86"/>
      <c r="G217" s="86"/>
      <c r="H217" s="86"/>
      <c r="I217" s="86"/>
      <c r="J217" s="86"/>
      <c r="K217" s="86"/>
      <c r="L217" s="86"/>
      <c r="M217" s="86"/>
      <c r="N217" s="86"/>
    </row>
    <row r="218" spans="2:14">
      <c r="B218" s="86"/>
      <c r="C218" s="86"/>
      <c r="D218" s="86"/>
      <c r="E218" s="86"/>
      <c r="F218" s="86"/>
      <c r="G218" s="86"/>
      <c r="H218" s="86"/>
      <c r="I218" s="86"/>
      <c r="J218" s="86"/>
      <c r="K218" s="86"/>
      <c r="L218" s="86"/>
      <c r="M218" s="86"/>
      <c r="N218" s="86"/>
    </row>
    <row r="219" spans="2:14">
      <c r="B219" s="86"/>
      <c r="C219" s="86"/>
      <c r="D219" s="86"/>
      <c r="E219" s="86"/>
      <c r="F219" s="86"/>
      <c r="G219" s="86"/>
      <c r="H219" s="86"/>
      <c r="I219" s="86"/>
      <c r="J219" s="86"/>
      <c r="K219" s="86"/>
      <c r="L219" s="86"/>
      <c r="M219" s="86"/>
      <c r="N219" s="86"/>
    </row>
    <row r="220" spans="2:14">
      <c r="B220" s="86"/>
      <c r="C220" s="86"/>
      <c r="D220" s="86"/>
      <c r="E220" s="86"/>
      <c r="F220" s="86"/>
      <c r="G220" s="86"/>
      <c r="H220" s="86"/>
      <c r="I220" s="86"/>
      <c r="J220" s="86"/>
      <c r="K220" s="86"/>
      <c r="L220" s="86"/>
      <c r="M220" s="86"/>
      <c r="N220" s="86"/>
    </row>
    <row r="221" spans="2:14">
      <c r="B221" s="86"/>
      <c r="C221" s="86"/>
      <c r="D221" s="86"/>
      <c r="E221" s="86"/>
      <c r="F221" s="86"/>
      <c r="G221" s="86"/>
      <c r="H221" s="86"/>
      <c r="I221" s="86"/>
      <c r="J221" s="86"/>
      <c r="K221" s="86"/>
      <c r="L221" s="86"/>
      <c r="M221" s="86"/>
      <c r="N221" s="86"/>
    </row>
    <row r="222" spans="2:14">
      <c r="B222" s="86"/>
      <c r="C222" s="86"/>
      <c r="D222" s="86"/>
      <c r="E222" s="86"/>
      <c r="F222" s="86"/>
      <c r="G222" s="86"/>
      <c r="H222" s="86"/>
      <c r="I222" s="86"/>
      <c r="J222" s="86"/>
      <c r="K222" s="86"/>
      <c r="L222" s="86"/>
      <c r="M222" s="86"/>
      <c r="N222" s="86"/>
    </row>
    <row r="223" spans="2:14">
      <c r="B223" s="86"/>
      <c r="C223" s="86"/>
      <c r="D223" s="86"/>
      <c r="E223" s="86"/>
      <c r="F223" s="86"/>
      <c r="G223" s="86"/>
      <c r="H223" s="86"/>
      <c r="I223" s="86"/>
      <c r="J223" s="86"/>
      <c r="K223" s="86"/>
      <c r="L223" s="86"/>
      <c r="M223" s="86"/>
      <c r="N223" s="86"/>
    </row>
    <row r="224" spans="2:14">
      <c r="B224" s="86"/>
      <c r="C224" s="86"/>
      <c r="D224" s="86"/>
      <c r="E224" s="86"/>
      <c r="F224" s="86"/>
      <c r="G224" s="86"/>
      <c r="H224" s="86"/>
      <c r="I224" s="86"/>
      <c r="J224" s="86"/>
      <c r="K224" s="86"/>
      <c r="L224" s="86"/>
      <c r="M224" s="86"/>
      <c r="N224" s="86"/>
    </row>
    <row r="225" spans="2:14">
      <c r="B225" s="86"/>
      <c r="C225" s="86"/>
      <c r="D225" s="86"/>
      <c r="E225" s="86"/>
      <c r="F225" s="86"/>
      <c r="G225" s="86"/>
      <c r="H225" s="86"/>
      <c r="I225" s="86"/>
      <c r="J225" s="86"/>
      <c r="K225" s="86"/>
      <c r="L225" s="86"/>
      <c r="M225" s="86"/>
      <c r="N225" s="86"/>
    </row>
    <row r="226" spans="2:14">
      <c r="B226" s="86"/>
      <c r="C226" s="86"/>
      <c r="D226" s="86"/>
      <c r="E226" s="86"/>
      <c r="F226" s="86"/>
      <c r="G226" s="86"/>
      <c r="H226" s="86"/>
      <c r="I226" s="86"/>
      <c r="J226" s="86"/>
      <c r="K226" s="86"/>
      <c r="L226" s="86"/>
      <c r="M226" s="86"/>
      <c r="N226" s="86"/>
    </row>
    <row r="227" spans="2:14">
      <c r="B227" s="86"/>
      <c r="C227" s="86"/>
      <c r="D227" s="86"/>
      <c r="E227" s="86"/>
      <c r="F227" s="86"/>
      <c r="G227" s="86"/>
      <c r="H227" s="86"/>
      <c r="I227" s="86"/>
      <c r="J227" s="86"/>
      <c r="K227" s="86"/>
      <c r="L227" s="86"/>
      <c r="M227" s="86"/>
      <c r="N227" s="86"/>
    </row>
    <row r="228" spans="2:14">
      <c r="B228" s="86"/>
      <c r="C228" s="86"/>
      <c r="D228" s="86"/>
      <c r="E228" s="86"/>
      <c r="F228" s="86"/>
      <c r="G228" s="86"/>
      <c r="H228" s="86"/>
      <c r="I228" s="86"/>
      <c r="J228" s="86"/>
      <c r="K228" s="86"/>
      <c r="L228" s="86"/>
      <c r="M228" s="86"/>
      <c r="N228" s="86"/>
    </row>
    <row r="229" spans="2:14">
      <c r="B229" s="86"/>
      <c r="C229" s="86"/>
      <c r="D229" s="86"/>
      <c r="E229" s="86"/>
      <c r="F229" s="86"/>
      <c r="G229" s="86"/>
      <c r="H229" s="86"/>
      <c r="I229" s="86"/>
      <c r="J229" s="86"/>
      <c r="K229" s="86"/>
      <c r="L229" s="86"/>
      <c r="M229" s="86"/>
      <c r="N229" s="86"/>
    </row>
    <row r="230" spans="2:14">
      <c r="B230" s="86"/>
      <c r="C230" s="86"/>
      <c r="D230" s="86"/>
      <c r="E230" s="86"/>
      <c r="F230" s="86"/>
      <c r="G230" s="86"/>
      <c r="H230" s="86"/>
      <c r="I230" s="86"/>
      <c r="J230" s="86"/>
      <c r="K230" s="86"/>
      <c r="L230" s="86"/>
      <c r="M230" s="86"/>
      <c r="N230" s="86"/>
    </row>
    <row r="231" spans="2:14">
      <c r="B231" s="86"/>
      <c r="C231" s="86"/>
      <c r="D231" s="86"/>
      <c r="E231" s="86"/>
      <c r="F231" s="86"/>
      <c r="G231" s="86"/>
      <c r="H231" s="86"/>
      <c r="I231" s="86"/>
      <c r="J231" s="86"/>
      <c r="K231" s="86"/>
      <c r="L231" s="86"/>
      <c r="M231" s="86"/>
      <c r="N231" s="86"/>
    </row>
    <row r="232" spans="2:14">
      <c r="B232" s="86"/>
      <c r="C232" s="86"/>
      <c r="D232" s="86"/>
      <c r="E232" s="86"/>
      <c r="F232" s="86"/>
      <c r="G232" s="86"/>
      <c r="H232" s="86"/>
      <c r="I232" s="86"/>
      <c r="J232" s="86"/>
      <c r="K232" s="86"/>
      <c r="L232" s="86"/>
      <c r="M232" s="86"/>
      <c r="N232" s="86"/>
    </row>
    <row r="233" spans="2:14">
      <c r="B233" s="86"/>
      <c r="C233" s="86"/>
      <c r="D233" s="86"/>
      <c r="E233" s="86"/>
      <c r="F233" s="86"/>
      <c r="G233" s="86"/>
      <c r="H233" s="86"/>
      <c r="I233" s="86"/>
      <c r="J233" s="86"/>
      <c r="K233" s="86"/>
      <c r="L233" s="86"/>
      <c r="M233" s="86"/>
      <c r="N233" s="86"/>
    </row>
    <row r="234" spans="2:14">
      <c r="B234" s="86"/>
      <c r="C234" s="86"/>
      <c r="D234" s="86"/>
      <c r="E234" s="86"/>
      <c r="F234" s="86"/>
      <c r="G234" s="86"/>
      <c r="H234" s="86"/>
      <c r="I234" s="86"/>
      <c r="J234" s="86"/>
      <c r="K234" s="86"/>
      <c r="L234" s="86"/>
      <c r="M234" s="86"/>
      <c r="N234" s="86"/>
    </row>
    <row r="235" spans="2:14">
      <c r="B235" s="86"/>
      <c r="C235" s="86"/>
      <c r="D235" s="86"/>
      <c r="E235" s="86"/>
      <c r="F235" s="86"/>
      <c r="G235" s="86"/>
      <c r="H235" s="86"/>
      <c r="I235" s="86"/>
      <c r="J235" s="86"/>
      <c r="K235" s="86"/>
      <c r="L235" s="86"/>
      <c r="M235" s="86"/>
      <c r="N235" s="86"/>
    </row>
    <row r="236" spans="2:14">
      <c r="B236" s="86"/>
      <c r="C236" s="86"/>
      <c r="D236" s="86"/>
      <c r="E236" s="86"/>
      <c r="F236" s="86"/>
      <c r="G236" s="86"/>
      <c r="H236" s="86"/>
      <c r="I236" s="86"/>
      <c r="J236" s="86"/>
      <c r="K236" s="86"/>
      <c r="L236" s="86"/>
      <c r="M236" s="86"/>
      <c r="N236" s="86"/>
    </row>
    <row r="237" spans="2:14">
      <c r="B237" s="86"/>
      <c r="C237" s="86"/>
      <c r="D237" s="86"/>
      <c r="E237" s="86"/>
      <c r="F237" s="86"/>
      <c r="G237" s="86"/>
      <c r="H237" s="86"/>
      <c r="I237" s="86"/>
      <c r="J237" s="86"/>
      <c r="K237" s="86"/>
      <c r="L237" s="86"/>
      <c r="M237" s="86"/>
      <c r="N237" s="86"/>
    </row>
    <row r="238" spans="2:14">
      <c r="B238" s="86"/>
      <c r="C238" s="86"/>
      <c r="D238" s="86"/>
      <c r="E238" s="86"/>
      <c r="F238" s="86"/>
      <c r="G238" s="86"/>
      <c r="H238" s="86"/>
      <c r="I238" s="86"/>
      <c r="J238" s="86"/>
      <c r="K238" s="86"/>
      <c r="L238" s="86"/>
      <c r="M238" s="86"/>
      <c r="N238" s="86"/>
    </row>
    <row r="239" spans="2:14">
      <c r="B239" s="86"/>
      <c r="C239" s="86"/>
      <c r="D239" s="86"/>
      <c r="E239" s="86"/>
      <c r="F239" s="86"/>
      <c r="G239" s="86"/>
      <c r="H239" s="86"/>
      <c r="I239" s="86"/>
      <c r="J239" s="86"/>
      <c r="K239" s="86"/>
      <c r="L239" s="86"/>
      <c r="M239" s="86"/>
      <c r="N239" s="86"/>
    </row>
    <row r="240" spans="2:14">
      <c r="B240" s="86"/>
      <c r="C240" s="86"/>
      <c r="D240" s="86"/>
      <c r="E240" s="86"/>
      <c r="F240" s="86"/>
      <c r="G240" s="86"/>
      <c r="H240" s="86"/>
      <c r="I240" s="86"/>
      <c r="J240" s="86"/>
      <c r="K240" s="86"/>
      <c r="L240" s="86"/>
      <c r="M240" s="86"/>
      <c r="N240" s="86"/>
    </row>
    <row r="241" spans="2:14">
      <c r="B241" s="86"/>
      <c r="C241" s="86"/>
      <c r="D241" s="86"/>
      <c r="E241" s="86"/>
      <c r="F241" s="86"/>
      <c r="G241" s="86"/>
      <c r="H241" s="86"/>
      <c r="I241" s="86"/>
      <c r="J241" s="86"/>
      <c r="K241" s="86"/>
      <c r="L241" s="86"/>
      <c r="M241" s="86"/>
      <c r="N241" s="86"/>
    </row>
    <row r="242" spans="2:14">
      <c r="B242" s="86"/>
      <c r="C242" s="86"/>
      <c r="D242" s="86"/>
      <c r="E242" s="86"/>
      <c r="F242" s="86"/>
      <c r="G242" s="86"/>
      <c r="H242" s="86"/>
      <c r="I242" s="86"/>
      <c r="J242" s="86"/>
      <c r="K242" s="86"/>
      <c r="L242" s="86"/>
      <c r="M242" s="86"/>
      <c r="N242" s="86"/>
    </row>
    <row r="243" spans="2:14">
      <c r="B243" s="86"/>
      <c r="C243" s="86"/>
      <c r="D243" s="86"/>
      <c r="E243" s="86"/>
      <c r="F243" s="86"/>
      <c r="G243" s="86"/>
      <c r="H243" s="86"/>
      <c r="I243" s="86"/>
      <c r="J243" s="86"/>
      <c r="K243" s="86"/>
      <c r="L243" s="86"/>
      <c r="M243" s="86"/>
      <c r="N243" s="86"/>
    </row>
    <row r="244" spans="2:14">
      <c r="B244" s="86"/>
      <c r="C244" s="86"/>
      <c r="D244" s="86"/>
      <c r="E244" s="86"/>
      <c r="F244" s="86"/>
      <c r="G244" s="86"/>
      <c r="H244" s="86"/>
      <c r="I244" s="86"/>
      <c r="J244" s="86"/>
      <c r="K244" s="86"/>
      <c r="L244" s="86"/>
      <c r="M244" s="86"/>
      <c r="N244" s="86"/>
    </row>
    <row r="245" spans="2:14">
      <c r="B245" s="86"/>
      <c r="C245" s="86"/>
      <c r="D245" s="86"/>
      <c r="E245" s="86"/>
      <c r="F245" s="86"/>
      <c r="G245" s="86"/>
      <c r="H245" s="86"/>
      <c r="I245" s="86"/>
      <c r="J245" s="86"/>
      <c r="K245" s="86"/>
      <c r="L245" s="86"/>
      <c r="M245" s="86"/>
      <c r="N245" s="86"/>
    </row>
    <row r="246" spans="2:14">
      <c r="B246" s="86"/>
      <c r="C246" s="86"/>
      <c r="D246" s="86"/>
      <c r="E246" s="86"/>
      <c r="F246" s="86"/>
      <c r="G246" s="86"/>
      <c r="H246" s="86"/>
      <c r="I246" s="86"/>
      <c r="J246" s="86"/>
      <c r="K246" s="86"/>
      <c r="L246" s="86"/>
      <c r="M246" s="86"/>
      <c r="N246" s="86"/>
    </row>
    <row r="247" spans="2:14">
      <c r="B247" s="86"/>
      <c r="C247" s="86"/>
      <c r="D247" s="86"/>
      <c r="E247" s="86"/>
      <c r="F247" s="86"/>
      <c r="G247" s="86"/>
      <c r="H247" s="86"/>
      <c r="I247" s="86"/>
      <c r="J247" s="86"/>
      <c r="K247" s="86"/>
      <c r="L247" s="86"/>
      <c r="M247" s="86"/>
      <c r="N247" s="86"/>
    </row>
    <row r="248" spans="2:14">
      <c r="B248" s="86"/>
      <c r="C248" s="86"/>
      <c r="D248" s="86"/>
      <c r="E248" s="86"/>
      <c r="F248" s="86"/>
      <c r="G248" s="86"/>
      <c r="H248" s="86"/>
      <c r="I248" s="86"/>
      <c r="J248" s="86"/>
      <c r="K248" s="86"/>
      <c r="L248" s="86"/>
      <c r="M248" s="86"/>
      <c r="N248" s="86"/>
    </row>
    <row r="249" spans="2:14">
      <c r="B249" s="86"/>
      <c r="C249" s="86"/>
      <c r="D249" s="86"/>
      <c r="E249" s="86"/>
      <c r="F249" s="86"/>
      <c r="G249" s="86"/>
      <c r="H249" s="86"/>
      <c r="I249" s="86"/>
      <c r="J249" s="86"/>
      <c r="K249" s="86"/>
      <c r="L249" s="86"/>
      <c r="M249" s="86"/>
      <c r="N249" s="86"/>
    </row>
    <row r="250" spans="2:14">
      <c r="B250" s="86"/>
      <c r="C250" s="86"/>
      <c r="D250" s="86"/>
      <c r="E250" s="86"/>
      <c r="F250" s="86"/>
      <c r="G250" s="86"/>
      <c r="H250" s="86"/>
      <c r="I250" s="86"/>
      <c r="J250" s="86"/>
      <c r="K250" s="86"/>
      <c r="L250" s="86"/>
      <c r="M250" s="86"/>
      <c r="N250" s="86"/>
    </row>
    <row r="251" spans="2:14">
      <c r="B251" s="86"/>
      <c r="C251" s="86"/>
      <c r="D251" s="86"/>
      <c r="E251" s="86"/>
      <c r="F251" s="86"/>
      <c r="G251" s="86"/>
      <c r="H251" s="86"/>
      <c r="I251" s="86"/>
      <c r="J251" s="86"/>
      <c r="K251" s="86"/>
      <c r="L251" s="86"/>
      <c r="M251" s="86"/>
      <c r="N251" s="86"/>
    </row>
    <row r="252" spans="2:14">
      <c r="B252" s="86"/>
      <c r="C252" s="86"/>
      <c r="D252" s="86"/>
      <c r="E252" s="86"/>
      <c r="F252" s="86"/>
      <c r="G252" s="86"/>
      <c r="H252" s="86"/>
      <c r="I252" s="86"/>
      <c r="J252" s="86"/>
      <c r="K252" s="86"/>
      <c r="L252" s="86"/>
      <c r="M252" s="86"/>
      <c r="N252" s="86"/>
    </row>
    <row r="253" spans="2:14">
      <c r="B253" s="86"/>
      <c r="C253" s="86"/>
      <c r="D253" s="86"/>
      <c r="E253" s="86"/>
      <c r="F253" s="86"/>
      <c r="G253" s="86"/>
      <c r="H253" s="86"/>
      <c r="I253" s="86"/>
      <c r="J253" s="86"/>
      <c r="K253" s="86"/>
      <c r="L253" s="86"/>
      <c r="M253" s="86"/>
      <c r="N253" s="86"/>
    </row>
    <row r="254" spans="2:14">
      <c r="B254" s="86"/>
      <c r="C254" s="86"/>
      <c r="D254" s="86"/>
      <c r="E254" s="86"/>
      <c r="F254" s="86"/>
      <c r="G254" s="86"/>
      <c r="H254" s="86"/>
      <c r="I254" s="86"/>
      <c r="J254" s="86"/>
      <c r="K254" s="86"/>
      <c r="L254" s="86"/>
      <c r="M254" s="86"/>
      <c r="N254" s="86"/>
    </row>
    <row r="255" spans="2:14">
      <c r="B255" s="86"/>
      <c r="C255" s="86"/>
      <c r="D255" s="86"/>
      <c r="E255" s="86"/>
      <c r="F255" s="86"/>
      <c r="G255" s="86"/>
      <c r="H255" s="86"/>
      <c r="I255" s="86"/>
      <c r="J255" s="86"/>
      <c r="K255" s="86"/>
      <c r="L255" s="86"/>
      <c r="M255" s="86"/>
      <c r="N255" s="86"/>
    </row>
    <row r="256" spans="2:14">
      <c r="B256" s="86"/>
      <c r="C256" s="86"/>
      <c r="D256" s="86"/>
      <c r="E256" s="86"/>
      <c r="F256" s="86"/>
      <c r="G256" s="86"/>
      <c r="H256" s="86"/>
      <c r="I256" s="86"/>
      <c r="J256" s="86"/>
      <c r="K256" s="86"/>
      <c r="L256" s="86"/>
      <c r="M256" s="86"/>
      <c r="N256" s="86"/>
    </row>
    <row r="257" spans="2:14">
      <c r="B257" s="86"/>
      <c r="C257" s="86"/>
      <c r="D257" s="86"/>
      <c r="E257" s="86"/>
      <c r="F257" s="86"/>
      <c r="G257" s="86"/>
      <c r="H257" s="86"/>
      <c r="I257" s="86"/>
      <c r="J257" s="86"/>
      <c r="K257" s="86"/>
      <c r="L257" s="86"/>
      <c r="M257" s="86"/>
      <c r="N257" s="86"/>
    </row>
    <row r="258" spans="2:14">
      <c r="B258" s="86"/>
      <c r="C258" s="86"/>
      <c r="D258" s="86"/>
      <c r="E258" s="86"/>
      <c r="F258" s="86"/>
      <c r="G258" s="86"/>
      <c r="H258" s="86"/>
      <c r="I258" s="86"/>
      <c r="J258" s="86"/>
      <c r="K258" s="86"/>
      <c r="L258" s="86"/>
      <c r="M258" s="86"/>
      <c r="N258" s="86"/>
    </row>
    <row r="259" spans="2:14">
      <c r="B259" s="86"/>
      <c r="C259" s="86"/>
      <c r="D259" s="86"/>
      <c r="E259" s="86"/>
      <c r="F259" s="86"/>
      <c r="G259" s="86"/>
      <c r="H259" s="86"/>
      <c r="I259" s="86"/>
      <c r="J259" s="86"/>
      <c r="K259" s="86"/>
      <c r="L259" s="86"/>
      <c r="M259" s="86"/>
      <c r="N259" s="86"/>
    </row>
    <row r="260" spans="2:14">
      <c r="B260" s="86"/>
      <c r="C260" s="86"/>
      <c r="D260" s="86"/>
      <c r="E260" s="86"/>
      <c r="F260" s="86"/>
      <c r="G260" s="86"/>
      <c r="H260" s="86"/>
      <c r="I260" s="86"/>
      <c r="J260" s="86"/>
      <c r="K260" s="86"/>
      <c r="L260" s="86"/>
      <c r="M260" s="86"/>
      <c r="N260" s="86"/>
    </row>
    <row r="261" spans="2:14">
      <c r="B261" s="86"/>
      <c r="C261" s="86"/>
      <c r="D261" s="86"/>
      <c r="E261" s="86"/>
      <c r="F261" s="86"/>
      <c r="G261" s="86"/>
      <c r="H261" s="86"/>
      <c r="I261" s="86"/>
      <c r="J261" s="86"/>
      <c r="K261" s="86"/>
      <c r="L261" s="86"/>
      <c r="M261" s="86"/>
      <c r="N261" s="86"/>
    </row>
    <row r="262" spans="2:14">
      <c r="B262" s="86"/>
      <c r="C262" s="86"/>
      <c r="D262" s="86"/>
      <c r="E262" s="86"/>
      <c r="F262" s="86"/>
      <c r="G262" s="86"/>
      <c r="H262" s="86"/>
      <c r="I262" s="86"/>
      <c r="J262" s="86"/>
      <c r="K262" s="86"/>
      <c r="L262" s="86"/>
      <c r="M262" s="86"/>
      <c r="N262" s="86"/>
    </row>
    <row r="263" spans="2:14">
      <c r="B263" s="86"/>
      <c r="C263" s="86"/>
      <c r="D263" s="86"/>
      <c r="E263" s="86"/>
      <c r="F263" s="86"/>
      <c r="G263" s="86"/>
      <c r="H263" s="86"/>
      <c r="I263" s="86"/>
      <c r="J263" s="86"/>
      <c r="K263" s="86"/>
      <c r="L263" s="86"/>
      <c r="M263" s="86"/>
      <c r="N263" s="86"/>
    </row>
    <row r="264" spans="2:14">
      <c r="B264" s="86"/>
      <c r="C264" s="86"/>
      <c r="D264" s="86"/>
      <c r="E264" s="86"/>
      <c r="F264" s="86"/>
      <c r="G264" s="86"/>
      <c r="H264" s="86"/>
      <c r="I264" s="86"/>
      <c r="J264" s="86"/>
      <c r="K264" s="86"/>
      <c r="L264" s="86"/>
      <c r="M264" s="86"/>
      <c r="N264" s="86"/>
    </row>
    <row r="265" spans="2:14">
      <c r="B265" s="86"/>
      <c r="C265" s="86"/>
      <c r="D265" s="86"/>
      <c r="E265" s="86"/>
      <c r="F265" s="86"/>
      <c r="G265" s="86"/>
      <c r="H265" s="86"/>
      <c r="I265" s="86"/>
      <c r="J265" s="86"/>
      <c r="K265" s="86"/>
      <c r="L265" s="86"/>
      <c r="M265" s="86"/>
      <c r="N265" s="86"/>
    </row>
    <row r="266" spans="2:14">
      <c r="B266" s="86"/>
      <c r="C266" s="86"/>
      <c r="D266" s="86"/>
      <c r="E266" s="86"/>
      <c r="F266" s="86"/>
      <c r="G266" s="86"/>
      <c r="H266" s="86"/>
      <c r="I266" s="86"/>
      <c r="J266" s="86"/>
      <c r="K266" s="86"/>
      <c r="L266" s="86"/>
      <c r="M266" s="86"/>
      <c r="N266" s="86"/>
    </row>
    <row r="267" spans="2:14">
      <c r="B267" s="86"/>
      <c r="C267" s="86"/>
      <c r="D267" s="86"/>
      <c r="E267" s="86"/>
      <c r="F267" s="86"/>
      <c r="G267" s="86"/>
      <c r="H267" s="86"/>
      <c r="I267" s="86"/>
      <c r="J267" s="86"/>
      <c r="K267" s="86"/>
      <c r="L267" s="86"/>
      <c r="M267" s="86"/>
      <c r="N267" s="86"/>
    </row>
    <row r="268" spans="2:14">
      <c r="B268" s="86"/>
      <c r="C268" s="86"/>
      <c r="D268" s="86"/>
      <c r="E268" s="86"/>
      <c r="F268" s="86"/>
      <c r="G268" s="86"/>
      <c r="H268" s="86"/>
      <c r="I268" s="86"/>
      <c r="J268" s="86"/>
      <c r="K268" s="86"/>
      <c r="L268" s="86"/>
      <c r="M268" s="86"/>
      <c r="N268" s="86"/>
    </row>
    <row r="269" spans="2:14">
      <c r="B269" s="86"/>
      <c r="C269" s="86"/>
      <c r="D269" s="86"/>
      <c r="E269" s="86"/>
      <c r="F269" s="86"/>
      <c r="G269" s="86"/>
      <c r="H269" s="86"/>
      <c r="I269" s="86"/>
      <c r="J269" s="86"/>
      <c r="K269" s="86"/>
      <c r="L269" s="86"/>
      <c r="M269" s="86"/>
      <c r="N269" s="86"/>
    </row>
    <row r="270" spans="2:14">
      <c r="B270" s="86"/>
      <c r="C270" s="86"/>
      <c r="D270" s="86"/>
      <c r="E270" s="86"/>
      <c r="F270" s="86"/>
      <c r="G270" s="86"/>
      <c r="H270" s="86"/>
      <c r="I270" s="86"/>
      <c r="J270" s="86"/>
      <c r="K270" s="86"/>
      <c r="L270" s="86"/>
      <c r="M270" s="86"/>
      <c r="N270" s="86"/>
    </row>
    <row r="271" spans="2:14">
      <c r="B271" s="86"/>
      <c r="C271" s="86"/>
      <c r="D271" s="86"/>
      <c r="E271" s="86"/>
      <c r="F271" s="86"/>
      <c r="G271" s="86"/>
      <c r="H271" s="86"/>
      <c r="I271" s="86"/>
      <c r="J271" s="86"/>
      <c r="K271" s="86"/>
      <c r="L271" s="86"/>
      <c r="M271" s="86"/>
      <c r="N271" s="86"/>
    </row>
    <row r="272" spans="2:14">
      <c r="B272" s="86"/>
      <c r="C272" s="86"/>
      <c r="D272" s="86"/>
      <c r="E272" s="86"/>
      <c r="F272" s="86"/>
      <c r="G272" s="86"/>
      <c r="H272" s="86"/>
      <c r="I272" s="86"/>
      <c r="J272" s="86"/>
      <c r="K272" s="86"/>
      <c r="L272" s="86"/>
      <c r="M272" s="86"/>
      <c r="N272" s="86"/>
    </row>
    <row r="273" spans="2:14">
      <c r="B273" s="86"/>
      <c r="C273" s="86"/>
      <c r="D273" s="86"/>
      <c r="E273" s="86"/>
      <c r="F273" s="86"/>
      <c r="G273" s="86"/>
      <c r="H273" s="86"/>
      <c r="I273" s="86"/>
      <c r="J273" s="86"/>
      <c r="K273" s="86"/>
      <c r="L273" s="86"/>
      <c r="M273" s="86"/>
      <c r="N273" s="86"/>
    </row>
    <row r="274" spans="2:14">
      <c r="B274" s="86"/>
      <c r="C274" s="86"/>
      <c r="D274" s="86"/>
      <c r="E274" s="86"/>
      <c r="F274" s="86"/>
      <c r="G274" s="86"/>
      <c r="H274" s="86"/>
      <c r="I274" s="86"/>
      <c r="J274" s="86"/>
      <c r="K274" s="86"/>
      <c r="L274" s="86"/>
      <c r="M274" s="86"/>
      <c r="N274" s="86"/>
    </row>
    <row r="275" spans="2:14">
      <c r="B275" s="86"/>
      <c r="C275" s="86"/>
      <c r="D275" s="86"/>
      <c r="E275" s="86"/>
      <c r="F275" s="86"/>
      <c r="G275" s="86"/>
      <c r="H275" s="86"/>
      <c r="I275" s="86"/>
      <c r="J275" s="86"/>
      <c r="K275" s="86"/>
      <c r="L275" s="86"/>
      <c r="M275" s="86"/>
      <c r="N275" s="86"/>
    </row>
    <row r="276" spans="2:14">
      <c r="B276" s="86"/>
      <c r="C276" s="86"/>
      <c r="D276" s="86"/>
      <c r="E276" s="86"/>
      <c r="F276" s="86"/>
      <c r="G276" s="86"/>
      <c r="H276" s="86"/>
      <c r="I276" s="86"/>
      <c r="J276" s="86"/>
      <c r="K276" s="86"/>
      <c r="L276" s="86"/>
      <c r="M276" s="86"/>
      <c r="N276" s="86"/>
    </row>
    <row r="277" spans="2:14">
      <c r="B277" s="86"/>
      <c r="C277" s="86"/>
      <c r="D277" s="86"/>
      <c r="E277" s="86"/>
      <c r="F277" s="86"/>
      <c r="G277" s="86"/>
      <c r="H277" s="86"/>
      <c r="I277" s="86"/>
      <c r="J277" s="86"/>
      <c r="K277" s="86"/>
      <c r="L277" s="86"/>
      <c r="M277" s="86"/>
      <c r="N277" s="86"/>
    </row>
    <row r="278" spans="2:14">
      <c r="B278" s="86"/>
      <c r="C278" s="86"/>
      <c r="D278" s="86"/>
      <c r="E278" s="86"/>
      <c r="F278" s="86"/>
      <c r="G278" s="86"/>
      <c r="H278" s="86"/>
      <c r="I278" s="86"/>
      <c r="J278" s="86"/>
      <c r="K278" s="86"/>
      <c r="L278" s="86"/>
      <c r="M278" s="86"/>
      <c r="N278" s="86"/>
    </row>
    <row r="279" spans="2:14">
      <c r="B279" s="86"/>
      <c r="C279" s="86"/>
      <c r="D279" s="86"/>
      <c r="E279" s="86"/>
      <c r="F279" s="86"/>
      <c r="G279" s="86"/>
      <c r="H279" s="86"/>
      <c r="I279" s="86"/>
      <c r="J279" s="86"/>
      <c r="K279" s="86"/>
      <c r="L279" s="86"/>
      <c r="M279" s="86"/>
      <c r="N279" s="86"/>
    </row>
    <row r="280" spans="2:14">
      <c r="B280" s="86"/>
      <c r="C280" s="86"/>
      <c r="D280" s="86"/>
      <c r="E280" s="86"/>
      <c r="F280" s="86"/>
      <c r="G280" s="86"/>
      <c r="H280" s="86"/>
      <c r="I280" s="86"/>
      <c r="J280" s="86"/>
      <c r="K280" s="86"/>
      <c r="L280" s="86"/>
      <c r="M280" s="86"/>
      <c r="N280" s="86"/>
    </row>
    <row r="281" spans="2:14">
      <c r="B281" s="86"/>
      <c r="C281" s="86"/>
      <c r="D281" s="86"/>
      <c r="E281" s="86"/>
      <c r="F281" s="86"/>
      <c r="G281" s="86"/>
      <c r="H281" s="86"/>
      <c r="I281" s="86"/>
      <c r="J281" s="86"/>
      <c r="K281" s="86"/>
      <c r="L281" s="86"/>
      <c r="M281" s="86"/>
      <c r="N281" s="86"/>
    </row>
    <row r="282" spans="2:14">
      <c r="B282" s="86"/>
      <c r="C282" s="86"/>
      <c r="D282" s="86"/>
      <c r="E282" s="86"/>
      <c r="F282" s="86"/>
      <c r="G282" s="86"/>
      <c r="H282" s="86"/>
      <c r="I282" s="86"/>
      <c r="J282" s="86"/>
      <c r="K282" s="86"/>
      <c r="L282" s="86"/>
      <c r="M282" s="86"/>
      <c r="N282" s="86"/>
    </row>
    <row r="283" spans="2:14">
      <c r="B283" s="86"/>
      <c r="C283" s="86"/>
      <c r="D283" s="86"/>
      <c r="E283" s="86"/>
      <c r="F283" s="86"/>
      <c r="G283" s="86"/>
      <c r="H283" s="86"/>
      <c r="I283" s="86"/>
      <c r="J283" s="86"/>
      <c r="K283" s="86"/>
      <c r="L283" s="86"/>
      <c r="M283" s="86"/>
      <c r="N283" s="86"/>
    </row>
    <row r="284" spans="2:14">
      <c r="B284" s="86"/>
      <c r="C284" s="86"/>
      <c r="D284" s="86"/>
      <c r="E284" s="86"/>
      <c r="F284" s="86"/>
      <c r="G284" s="86"/>
      <c r="H284" s="86"/>
      <c r="I284" s="86"/>
      <c r="J284" s="86"/>
      <c r="K284" s="86"/>
      <c r="L284" s="86"/>
      <c r="M284" s="86"/>
      <c r="N284" s="86"/>
    </row>
    <row r="285" spans="2:14">
      <c r="B285" s="86"/>
      <c r="C285" s="86"/>
      <c r="D285" s="86"/>
      <c r="E285" s="86"/>
      <c r="F285" s="86"/>
      <c r="G285" s="86"/>
      <c r="H285" s="86"/>
      <c r="I285" s="86"/>
      <c r="J285" s="86"/>
      <c r="K285" s="86"/>
      <c r="L285" s="86"/>
      <c r="M285" s="86"/>
      <c r="N285" s="86"/>
    </row>
    <row r="286" spans="2:14">
      <c r="B286" s="86"/>
      <c r="C286" s="86"/>
      <c r="D286" s="86"/>
      <c r="E286" s="86"/>
      <c r="F286" s="86"/>
      <c r="G286" s="86"/>
      <c r="H286" s="86"/>
      <c r="I286" s="86"/>
      <c r="J286" s="86"/>
      <c r="K286" s="86"/>
      <c r="L286" s="86"/>
      <c r="M286" s="86"/>
      <c r="N286" s="86"/>
    </row>
    <row r="287" spans="2:14">
      <c r="B287" s="86"/>
      <c r="C287" s="86"/>
      <c r="D287" s="86"/>
      <c r="E287" s="86"/>
      <c r="F287" s="86"/>
      <c r="G287" s="86"/>
      <c r="H287" s="86"/>
      <c r="I287" s="86"/>
      <c r="J287" s="86"/>
      <c r="K287" s="86"/>
      <c r="L287" s="86"/>
      <c r="M287" s="86"/>
      <c r="N287" s="86"/>
    </row>
    <row r="288" spans="2:14">
      <c r="B288" s="86"/>
      <c r="C288" s="86"/>
      <c r="D288" s="86"/>
      <c r="E288" s="86"/>
      <c r="F288" s="86"/>
      <c r="G288" s="86"/>
      <c r="H288" s="86"/>
      <c r="I288" s="86"/>
      <c r="J288" s="86"/>
      <c r="K288" s="86"/>
      <c r="L288" s="86"/>
      <c r="M288" s="86"/>
      <c r="N288" s="86"/>
    </row>
    <row r="289" spans="2:14">
      <c r="B289" s="86"/>
      <c r="C289" s="86"/>
      <c r="D289" s="86"/>
      <c r="E289" s="86"/>
      <c r="F289" s="86"/>
      <c r="G289" s="86"/>
      <c r="H289" s="86"/>
      <c r="I289" s="86"/>
      <c r="J289" s="86"/>
      <c r="K289" s="86"/>
      <c r="L289" s="86"/>
      <c r="M289" s="86"/>
      <c r="N289" s="86"/>
    </row>
    <row r="290" spans="2:14">
      <c r="B290" s="86"/>
      <c r="C290" s="86"/>
      <c r="D290" s="86"/>
      <c r="E290" s="86"/>
      <c r="F290" s="86"/>
      <c r="G290" s="86"/>
      <c r="H290" s="86"/>
      <c r="I290" s="86"/>
      <c r="J290" s="86"/>
      <c r="K290" s="86"/>
      <c r="L290" s="86"/>
      <c r="M290" s="86"/>
      <c r="N290" s="86"/>
    </row>
    <row r="291" spans="2:14">
      <c r="B291" s="86"/>
      <c r="C291" s="86"/>
      <c r="D291" s="86"/>
      <c r="E291" s="86"/>
      <c r="F291" s="86"/>
      <c r="G291" s="86"/>
      <c r="H291" s="86"/>
      <c r="I291" s="86"/>
      <c r="J291" s="86"/>
      <c r="K291" s="86"/>
      <c r="L291" s="86"/>
      <c r="M291" s="86"/>
      <c r="N291" s="86"/>
    </row>
    <row r="292" spans="2:14">
      <c r="B292" s="86"/>
      <c r="C292" s="86"/>
      <c r="D292" s="86"/>
      <c r="E292" s="86"/>
      <c r="F292" s="86"/>
      <c r="G292" s="86"/>
      <c r="H292" s="86"/>
      <c r="I292" s="86"/>
      <c r="J292" s="86"/>
      <c r="K292" s="86"/>
      <c r="L292" s="86"/>
      <c r="M292" s="86"/>
      <c r="N292" s="86"/>
    </row>
    <row r="293" spans="2:14">
      <c r="B293" s="86"/>
      <c r="C293" s="86"/>
      <c r="D293" s="86"/>
      <c r="E293" s="86"/>
      <c r="F293" s="86"/>
      <c r="G293" s="86"/>
      <c r="H293" s="86"/>
      <c r="I293" s="86"/>
      <c r="J293" s="86"/>
      <c r="K293" s="86"/>
      <c r="L293" s="86"/>
      <c r="M293" s="86"/>
      <c r="N293" s="86"/>
    </row>
    <row r="294" spans="2:14">
      <c r="B294" s="86"/>
      <c r="C294" s="86"/>
      <c r="D294" s="86"/>
      <c r="E294" s="86"/>
      <c r="F294" s="86"/>
      <c r="G294" s="86"/>
      <c r="H294" s="86"/>
      <c r="I294" s="86"/>
      <c r="J294" s="86"/>
      <c r="K294" s="86"/>
      <c r="L294" s="86"/>
      <c r="M294" s="86"/>
      <c r="N294" s="86"/>
    </row>
    <row r="295" spans="2:14">
      <c r="B295" s="86"/>
      <c r="C295" s="86"/>
      <c r="D295" s="86"/>
      <c r="E295" s="86"/>
      <c r="F295" s="86"/>
      <c r="G295" s="86"/>
      <c r="H295" s="86"/>
      <c r="I295" s="86"/>
      <c r="J295" s="86"/>
      <c r="K295" s="86"/>
      <c r="L295" s="86"/>
      <c r="M295" s="86"/>
      <c r="N295" s="86"/>
    </row>
    <row r="296" spans="2:14">
      <c r="B296" s="86"/>
      <c r="C296" s="86"/>
      <c r="D296" s="86"/>
      <c r="E296" s="86"/>
      <c r="F296" s="86"/>
      <c r="G296" s="86"/>
      <c r="H296" s="86"/>
      <c r="I296" s="86"/>
      <c r="J296" s="86"/>
      <c r="K296" s="86"/>
      <c r="L296" s="86"/>
      <c r="M296" s="86"/>
      <c r="N296" s="86"/>
    </row>
    <row r="297" spans="2:14">
      <c r="B297" s="86"/>
      <c r="C297" s="86"/>
      <c r="D297" s="86"/>
      <c r="E297" s="86"/>
      <c r="F297" s="86"/>
      <c r="G297" s="86"/>
      <c r="H297" s="86"/>
      <c r="I297" s="86"/>
      <c r="J297" s="86"/>
      <c r="K297" s="86"/>
      <c r="L297" s="86"/>
      <c r="M297" s="86"/>
      <c r="N297" s="86"/>
    </row>
    <row r="298" spans="2:14">
      <c r="B298" s="86"/>
      <c r="C298" s="86"/>
      <c r="D298" s="86"/>
      <c r="E298" s="86"/>
      <c r="F298" s="86"/>
      <c r="G298" s="86"/>
      <c r="H298" s="86"/>
      <c r="I298" s="86"/>
      <c r="J298" s="86"/>
      <c r="K298" s="86"/>
      <c r="L298" s="86"/>
      <c r="M298" s="86"/>
      <c r="N298" s="86"/>
    </row>
    <row r="299" spans="2:14">
      <c r="B299" s="86"/>
      <c r="C299" s="86"/>
      <c r="D299" s="86"/>
      <c r="E299" s="86"/>
      <c r="F299" s="86"/>
      <c r="G299" s="86"/>
      <c r="H299" s="86"/>
      <c r="I299" s="86"/>
      <c r="J299" s="86"/>
      <c r="K299" s="86"/>
      <c r="L299" s="86"/>
      <c r="M299" s="86"/>
      <c r="N299" s="86"/>
    </row>
    <row r="300" spans="2:14">
      <c r="B300" s="86"/>
      <c r="C300" s="86"/>
      <c r="D300" s="86"/>
      <c r="E300" s="86"/>
      <c r="F300" s="86"/>
      <c r="G300" s="86"/>
      <c r="H300" s="86"/>
      <c r="I300" s="86"/>
      <c r="J300" s="86"/>
      <c r="K300" s="86"/>
      <c r="L300" s="86"/>
      <c r="M300" s="86"/>
      <c r="N300" s="86"/>
    </row>
    <row r="301" spans="2:14">
      <c r="B301" s="86"/>
      <c r="C301" s="86"/>
      <c r="D301" s="86"/>
      <c r="E301" s="86"/>
      <c r="F301" s="86"/>
      <c r="G301" s="86"/>
      <c r="H301" s="86"/>
      <c r="I301" s="86"/>
      <c r="J301" s="86"/>
      <c r="K301" s="86"/>
      <c r="L301" s="86"/>
      <c r="M301" s="86"/>
      <c r="N301" s="86"/>
    </row>
    <row r="302" spans="2:14">
      <c r="B302" s="86"/>
      <c r="C302" s="86"/>
      <c r="D302" s="86"/>
      <c r="E302" s="86"/>
      <c r="F302" s="86"/>
      <c r="G302" s="86"/>
      <c r="H302" s="86"/>
      <c r="I302" s="86"/>
      <c r="J302" s="86"/>
      <c r="K302" s="86"/>
      <c r="L302" s="86"/>
      <c r="M302" s="86"/>
      <c r="N302" s="86"/>
    </row>
    <row r="303" spans="2:14">
      <c r="B303" s="86"/>
      <c r="C303" s="86"/>
      <c r="D303" s="86"/>
      <c r="E303" s="86"/>
      <c r="F303" s="86"/>
      <c r="G303" s="86"/>
      <c r="H303" s="86"/>
      <c r="I303" s="86"/>
      <c r="J303" s="86"/>
      <c r="K303" s="86"/>
      <c r="L303" s="86"/>
      <c r="M303" s="86"/>
      <c r="N303" s="86"/>
    </row>
    <row r="304" spans="2:14">
      <c r="B304" s="86"/>
      <c r="C304" s="86"/>
      <c r="D304" s="86"/>
      <c r="E304" s="86"/>
      <c r="F304" s="86"/>
      <c r="G304" s="86"/>
      <c r="H304" s="86"/>
      <c r="I304" s="86"/>
      <c r="J304" s="86"/>
      <c r="K304" s="86"/>
      <c r="L304" s="86"/>
      <c r="M304" s="86"/>
      <c r="N304" s="86"/>
    </row>
    <row r="305" spans="2:14">
      <c r="B305" s="86"/>
      <c r="C305" s="86"/>
      <c r="D305" s="86"/>
      <c r="E305" s="86"/>
      <c r="F305" s="86"/>
      <c r="G305" s="86"/>
      <c r="H305" s="86"/>
      <c r="I305" s="86"/>
      <c r="J305" s="86"/>
      <c r="K305" s="86"/>
      <c r="L305" s="86"/>
      <c r="M305" s="86"/>
      <c r="N305" s="86"/>
    </row>
    <row r="306" spans="2:14">
      <c r="B306" s="86"/>
      <c r="C306" s="86"/>
      <c r="D306" s="86"/>
      <c r="E306" s="86"/>
      <c r="F306" s="86"/>
      <c r="G306" s="86"/>
      <c r="H306" s="86"/>
      <c r="I306" s="86"/>
      <c r="J306" s="86"/>
      <c r="K306" s="86"/>
      <c r="L306" s="86"/>
      <c r="M306" s="86"/>
      <c r="N306" s="86"/>
    </row>
    <row r="307" spans="2:14">
      <c r="B307" s="86"/>
      <c r="C307" s="86"/>
      <c r="D307" s="86"/>
      <c r="E307" s="86"/>
      <c r="F307" s="86"/>
      <c r="G307" s="86"/>
      <c r="H307" s="86"/>
      <c r="I307" s="86"/>
      <c r="J307" s="86"/>
      <c r="K307" s="86"/>
      <c r="L307" s="86"/>
      <c r="M307" s="86"/>
      <c r="N307" s="86"/>
    </row>
    <row r="308" spans="2:14">
      <c r="B308" s="86"/>
      <c r="C308" s="86"/>
      <c r="D308" s="86"/>
      <c r="E308" s="86"/>
      <c r="F308" s="86"/>
      <c r="G308" s="86"/>
      <c r="H308" s="86"/>
      <c r="I308" s="86"/>
      <c r="J308" s="86"/>
      <c r="K308" s="86"/>
      <c r="L308" s="86"/>
      <c r="M308" s="86"/>
      <c r="N308" s="86"/>
    </row>
    <row r="309" spans="2:14">
      <c r="B309" s="86"/>
      <c r="C309" s="86"/>
      <c r="D309" s="86"/>
      <c r="E309" s="86"/>
      <c r="F309" s="86"/>
      <c r="G309" s="86"/>
      <c r="H309" s="86"/>
      <c r="I309" s="86"/>
      <c r="J309" s="86"/>
      <c r="K309" s="86"/>
      <c r="L309" s="86"/>
      <c r="M309" s="86"/>
      <c r="N309" s="86"/>
    </row>
    <row r="310" spans="2:14">
      <c r="B310" s="86"/>
      <c r="C310" s="86"/>
      <c r="D310" s="86"/>
      <c r="E310" s="86"/>
      <c r="F310" s="86"/>
      <c r="G310" s="86"/>
      <c r="H310" s="86"/>
      <c r="I310" s="86"/>
      <c r="J310" s="86"/>
      <c r="K310" s="86"/>
      <c r="L310" s="86"/>
      <c r="M310" s="86"/>
      <c r="N310" s="86"/>
    </row>
    <row r="311" spans="2:14">
      <c r="B311" s="86"/>
      <c r="C311" s="86"/>
      <c r="D311" s="86"/>
      <c r="E311" s="86"/>
      <c r="F311" s="86"/>
      <c r="G311" s="86"/>
      <c r="H311" s="86"/>
      <c r="I311" s="86"/>
      <c r="J311" s="86"/>
      <c r="K311" s="86"/>
      <c r="L311" s="86"/>
      <c r="M311" s="86"/>
      <c r="N311" s="86"/>
    </row>
    <row r="312" spans="2:14">
      <c r="B312" s="86"/>
      <c r="C312" s="86"/>
      <c r="D312" s="86"/>
      <c r="E312" s="86"/>
      <c r="F312" s="86"/>
      <c r="G312" s="86"/>
      <c r="H312" s="86"/>
      <c r="I312" s="86"/>
      <c r="J312" s="86"/>
      <c r="K312" s="86"/>
      <c r="L312" s="86"/>
      <c r="M312" s="86"/>
      <c r="N312" s="86"/>
    </row>
    <row r="313" spans="2:14">
      <c r="B313" s="86"/>
      <c r="C313" s="86"/>
      <c r="D313" s="86"/>
      <c r="E313" s="86"/>
      <c r="F313" s="86"/>
      <c r="G313" s="86"/>
      <c r="H313" s="86"/>
      <c r="I313" s="86"/>
      <c r="J313" s="86"/>
      <c r="K313" s="86"/>
      <c r="L313" s="86"/>
      <c r="M313" s="86"/>
      <c r="N313" s="86"/>
    </row>
    <row r="314" spans="2:14">
      <c r="B314" s="86"/>
      <c r="C314" s="86"/>
      <c r="D314" s="86"/>
      <c r="E314" s="86"/>
      <c r="F314" s="86"/>
      <c r="G314" s="86"/>
      <c r="H314" s="86"/>
      <c r="I314" s="86"/>
      <c r="J314" s="86"/>
      <c r="K314" s="86"/>
      <c r="L314" s="86"/>
      <c r="M314" s="86"/>
      <c r="N314" s="86"/>
    </row>
    <row r="315" spans="2:14">
      <c r="B315" s="86"/>
      <c r="C315" s="86"/>
      <c r="D315" s="86"/>
      <c r="E315" s="86"/>
      <c r="F315" s="86"/>
      <c r="G315" s="86"/>
      <c r="H315" s="86"/>
      <c r="I315" s="86"/>
      <c r="J315" s="86"/>
      <c r="K315" s="86"/>
      <c r="L315" s="86"/>
      <c r="M315" s="86"/>
      <c r="N315" s="86"/>
    </row>
    <row r="316" spans="2:14">
      <c r="B316" s="86"/>
      <c r="C316" s="86"/>
      <c r="D316" s="86"/>
      <c r="E316" s="86"/>
      <c r="F316" s="86"/>
      <c r="G316" s="86"/>
      <c r="H316" s="86"/>
      <c r="I316" s="86"/>
      <c r="J316" s="86"/>
      <c r="K316" s="86"/>
      <c r="L316" s="86"/>
      <c r="M316" s="86"/>
      <c r="N316" s="86"/>
    </row>
    <row r="317" spans="2:14">
      <c r="B317" s="86"/>
      <c r="C317" s="86"/>
      <c r="D317" s="86"/>
      <c r="E317" s="86"/>
      <c r="F317" s="86"/>
      <c r="G317" s="86"/>
      <c r="H317" s="86"/>
      <c r="I317" s="86"/>
      <c r="J317" s="86"/>
      <c r="K317" s="86"/>
      <c r="L317" s="86"/>
      <c r="M317" s="86"/>
      <c r="N317" s="86"/>
    </row>
    <row r="318" spans="2:14">
      <c r="B318" s="86"/>
      <c r="C318" s="86"/>
      <c r="D318" s="86"/>
      <c r="E318" s="86"/>
      <c r="F318" s="86"/>
      <c r="G318" s="86"/>
      <c r="H318" s="86"/>
      <c r="I318" s="86"/>
      <c r="J318" s="86"/>
      <c r="K318" s="86"/>
      <c r="L318" s="86"/>
      <c r="M318" s="86"/>
      <c r="N318" s="86"/>
    </row>
    <row r="319" spans="2:14">
      <c r="B319" s="86"/>
      <c r="C319" s="86"/>
      <c r="D319" s="86"/>
      <c r="E319" s="86"/>
      <c r="F319" s="86"/>
      <c r="G319" s="86"/>
      <c r="H319" s="86"/>
      <c r="I319" s="86"/>
      <c r="J319" s="86"/>
      <c r="K319" s="86"/>
      <c r="L319" s="86"/>
      <c r="M319" s="86"/>
      <c r="N319" s="86"/>
    </row>
    <row r="320" spans="2:14">
      <c r="B320" s="86"/>
      <c r="C320" s="86"/>
      <c r="D320" s="86"/>
      <c r="E320" s="86"/>
      <c r="F320" s="86"/>
      <c r="G320" s="86"/>
      <c r="H320" s="86"/>
      <c r="I320" s="86"/>
      <c r="J320" s="86"/>
      <c r="K320" s="86"/>
      <c r="L320" s="86"/>
      <c r="M320" s="86"/>
      <c r="N320" s="86"/>
    </row>
    <row r="321" spans="2:14">
      <c r="B321" s="86"/>
      <c r="C321" s="86"/>
      <c r="D321" s="86"/>
      <c r="E321" s="86"/>
      <c r="F321" s="86"/>
      <c r="G321" s="86"/>
      <c r="H321" s="86"/>
      <c r="I321" s="86"/>
      <c r="J321" s="86"/>
      <c r="K321" s="86"/>
      <c r="L321" s="86"/>
      <c r="M321" s="86"/>
      <c r="N321" s="86"/>
    </row>
    <row r="322" spans="2:14">
      <c r="B322" s="86"/>
      <c r="C322" s="86"/>
      <c r="D322" s="86"/>
      <c r="E322" s="86"/>
      <c r="F322" s="86"/>
      <c r="G322" s="86"/>
      <c r="H322" s="86"/>
      <c r="I322" s="86"/>
      <c r="J322" s="86"/>
      <c r="K322" s="86"/>
      <c r="L322" s="86"/>
      <c r="M322" s="86"/>
      <c r="N322" s="86"/>
    </row>
    <row r="323" spans="2:14">
      <c r="B323" s="86"/>
      <c r="C323" s="86"/>
      <c r="D323" s="86"/>
      <c r="E323" s="86"/>
      <c r="F323" s="86"/>
      <c r="G323" s="86"/>
      <c r="H323" s="86"/>
      <c r="I323" s="86"/>
      <c r="J323" s="86"/>
      <c r="K323" s="86"/>
      <c r="L323" s="86"/>
      <c r="M323" s="86"/>
      <c r="N323" s="86"/>
    </row>
    <row r="324" spans="2:14">
      <c r="B324" s="86"/>
      <c r="C324" s="86"/>
      <c r="D324" s="86"/>
      <c r="E324" s="86"/>
      <c r="F324" s="86"/>
      <c r="G324" s="86"/>
      <c r="H324" s="86"/>
      <c r="I324" s="86"/>
      <c r="J324" s="86"/>
      <c r="K324" s="86"/>
      <c r="L324" s="86"/>
      <c r="M324" s="86"/>
      <c r="N324" s="86"/>
    </row>
    <row r="325" spans="2:14">
      <c r="B325" s="86"/>
      <c r="C325" s="86"/>
      <c r="D325" s="86"/>
      <c r="E325" s="86"/>
      <c r="F325" s="86"/>
      <c r="G325" s="86"/>
      <c r="H325" s="86"/>
      <c r="I325" s="86"/>
      <c r="J325" s="86"/>
      <c r="K325" s="86"/>
      <c r="L325" s="86"/>
      <c r="M325" s="86"/>
      <c r="N325" s="86"/>
    </row>
    <row r="326" spans="2:14">
      <c r="B326" s="86"/>
      <c r="C326" s="86"/>
      <c r="D326" s="86"/>
      <c r="E326" s="86"/>
      <c r="F326" s="86"/>
      <c r="G326" s="86"/>
      <c r="H326" s="86"/>
      <c r="I326" s="86"/>
      <c r="J326" s="86"/>
      <c r="K326" s="86"/>
      <c r="L326" s="86"/>
      <c r="M326" s="86"/>
      <c r="N326" s="86"/>
    </row>
    <row r="327" spans="2:14">
      <c r="B327" s="86"/>
      <c r="C327" s="86"/>
      <c r="D327" s="86"/>
      <c r="E327" s="86"/>
      <c r="F327" s="86"/>
      <c r="G327" s="86"/>
      <c r="H327" s="86"/>
      <c r="I327" s="86"/>
      <c r="J327" s="86"/>
      <c r="K327" s="86"/>
      <c r="L327" s="86"/>
      <c r="M327" s="86"/>
      <c r="N327" s="86"/>
    </row>
    <row r="328" spans="2:14">
      <c r="B328" s="86"/>
      <c r="C328" s="86"/>
      <c r="D328" s="86"/>
      <c r="E328" s="86"/>
      <c r="F328" s="86"/>
      <c r="G328" s="86"/>
      <c r="H328" s="86"/>
      <c r="I328" s="86"/>
      <c r="J328" s="86"/>
      <c r="K328" s="86"/>
      <c r="L328" s="86"/>
      <c r="M328" s="86"/>
      <c r="N328" s="86"/>
    </row>
    <row r="329" spans="2:14">
      <c r="B329" s="86"/>
      <c r="C329" s="86"/>
      <c r="D329" s="86"/>
      <c r="E329" s="86"/>
      <c r="F329" s="86"/>
      <c r="G329" s="86"/>
      <c r="H329" s="86"/>
      <c r="I329" s="86"/>
      <c r="J329" s="86"/>
      <c r="K329" s="86"/>
      <c r="L329" s="86"/>
      <c r="M329" s="86"/>
      <c r="N329" s="86"/>
    </row>
    <row r="330" spans="2:14">
      <c r="B330" s="86"/>
      <c r="C330" s="86"/>
      <c r="D330" s="86"/>
      <c r="E330" s="86"/>
      <c r="F330" s="86"/>
      <c r="G330" s="86"/>
      <c r="H330" s="86"/>
      <c r="I330" s="86"/>
      <c r="J330" s="86"/>
      <c r="K330" s="86"/>
      <c r="L330" s="86"/>
      <c r="M330" s="86"/>
      <c r="N330" s="86"/>
    </row>
    <row r="331" spans="2:14">
      <c r="B331" s="86"/>
      <c r="C331" s="86"/>
      <c r="D331" s="86"/>
      <c r="E331" s="86"/>
      <c r="F331" s="86"/>
      <c r="G331" s="86"/>
      <c r="H331" s="86"/>
      <c r="I331" s="86"/>
      <c r="J331" s="86"/>
      <c r="K331" s="86"/>
      <c r="L331" s="86"/>
      <c r="M331" s="86"/>
      <c r="N331" s="86"/>
    </row>
    <row r="332" spans="2:14">
      <c r="B332" s="86"/>
      <c r="C332" s="86"/>
      <c r="D332" s="86"/>
      <c r="E332" s="86"/>
      <c r="F332" s="86"/>
      <c r="G332" s="86"/>
      <c r="H332" s="86"/>
      <c r="I332" s="86"/>
      <c r="J332" s="86"/>
      <c r="K332" s="86"/>
      <c r="L332" s="86"/>
      <c r="M332" s="86"/>
      <c r="N332" s="86"/>
    </row>
    <row r="333" spans="2:14">
      <c r="B333" s="86"/>
      <c r="C333" s="86"/>
      <c r="D333" s="86"/>
      <c r="E333" s="86"/>
      <c r="F333" s="86"/>
      <c r="G333" s="86"/>
      <c r="H333" s="86"/>
      <c r="I333" s="86"/>
      <c r="J333" s="86"/>
      <c r="K333" s="86"/>
      <c r="L333" s="86"/>
      <c r="M333" s="86"/>
      <c r="N333" s="86"/>
    </row>
    <row r="334" spans="2:14">
      <c r="B334" s="86"/>
      <c r="C334" s="86"/>
      <c r="D334" s="86"/>
      <c r="E334" s="86"/>
      <c r="F334" s="86"/>
      <c r="G334" s="86"/>
      <c r="H334" s="86"/>
      <c r="I334" s="86"/>
      <c r="J334" s="86"/>
      <c r="K334" s="86"/>
      <c r="L334" s="86"/>
      <c r="M334" s="86"/>
      <c r="N334" s="86"/>
    </row>
    <row r="335" spans="2:14">
      <c r="B335" s="86"/>
      <c r="C335" s="86"/>
      <c r="D335" s="86"/>
      <c r="E335" s="86"/>
      <c r="F335" s="86"/>
      <c r="G335" s="86"/>
      <c r="H335" s="86"/>
      <c r="I335" s="86"/>
      <c r="J335" s="86"/>
      <c r="K335" s="86"/>
      <c r="L335" s="86"/>
      <c r="M335" s="86"/>
      <c r="N335" s="86"/>
    </row>
    <row r="336" spans="2:14">
      <c r="B336" s="86"/>
      <c r="C336" s="86"/>
      <c r="D336" s="86"/>
      <c r="E336" s="86"/>
      <c r="F336" s="86"/>
      <c r="G336" s="86"/>
      <c r="H336" s="86"/>
      <c r="I336" s="86"/>
      <c r="J336" s="86"/>
      <c r="K336" s="86"/>
      <c r="L336" s="86"/>
      <c r="M336" s="86"/>
      <c r="N336" s="86"/>
    </row>
    <row r="337" spans="2:14">
      <c r="B337" s="86"/>
      <c r="C337" s="86"/>
      <c r="D337" s="86"/>
      <c r="E337" s="86"/>
      <c r="F337" s="86"/>
      <c r="G337" s="86"/>
      <c r="H337" s="86"/>
      <c r="I337" s="86"/>
      <c r="J337" s="86"/>
      <c r="K337" s="86"/>
      <c r="L337" s="86"/>
      <c r="M337" s="86"/>
      <c r="N337" s="86"/>
    </row>
    <row r="338" spans="2:14">
      <c r="B338" s="86"/>
      <c r="C338" s="86"/>
      <c r="D338" s="86"/>
      <c r="E338" s="86"/>
      <c r="F338" s="86"/>
      <c r="G338" s="86"/>
      <c r="H338" s="86"/>
      <c r="I338" s="86"/>
      <c r="J338" s="86"/>
      <c r="K338" s="86"/>
      <c r="L338" s="86"/>
      <c r="M338" s="86"/>
      <c r="N338" s="86"/>
    </row>
    <row r="339" spans="2:14">
      <c r="B339" s="86"/>
      <c r="C339" s="86"/>
      <c r="D339" s="86"/>
      <c r="E339" s="86"/>
      <c r="F339" s="86"/>
      <c r="G339" s="86"/>
      <c r="H339" s="86"/>
      <c r="I339" s="86"/>
      <c r="J339" s="86"/>
      <c r="K339" s="86"/>
      <c r="L339" s="86"/>
      <c r="M339" s="86"/>
      <c r="N339" s="86"/>
    </row>
    <row r="340" spans="2:14">
      <c r="B340" s="86"/>
      <c r="C340" s="86"/>
      <c r="D340" s="86"/>
      <c r="E340" s="86"/>
      <c r="F340" s="86"/>
      <c r="G340" s="86"/>
      <c r="H340" s="86"/>
      <c r="I340" s="86"/>
      <c r="J340" s="86"/>
      <c r="K340" s="86"/>
      <c r="L340" s="86"/>
      <c r="M340" s="86"/>
      <c r="N340" s="86"/>
    </row>
    <row r="341" spans="2:14">
      <c r="B341" s="86"/>
      <c r="C341" s="86"/>
      <c r="D341" s="86"/>
      <c r="E341" s="86"/>
      <c r="F341" s="86"/>
      <c r="G341" s="86"/>
      <c r="H341" s="86"/>
      <c r="I341" s="86"/>
      <c r="J341" s="86"/>
      <c r="K341" s="86"/>
      <c r="L341" s="86"/>
      <c r="M341" s="86"/>
      <c r="N341" s="86"/>
    </row>
    <row r="342" spans="2:14">
      <c r="B342" s="86"/>
      <c r="C342" s="86"/>
      <c r="D342" s="86"/>
      <c r="E342" s="86"/>
      <c r="F342" s="86"/>
      <c r="G342" s="86"/>
      <c r="H342" s="86"/>
      <c r="I342" s="86"/>
      <c r="J342" s="86"/>
      <c r="K342" s="86"/>
      <c r="L342" s="86"/>
      <c r="M342" s="86"/>
      <c r="N342" s="86"/>
    </row>
    <row r="343" spans="2:14">
      <c r="B343" s="86"/>
      <c r="C343" s="86"/>
      <c r="D343" s="86"/>
      <c r="E343" s="86"/>
      <c r="F343" s="86"/>
      <c r="G343" s="86"/>
      <c r="H343" s="86"/>
      <c r="I343" s="86"/>
      <c r="J343" s="86"/>
      <c r="K343" s="86"/>
      <c r="L343" s="86"/>
      <c r="M343" s="86"/>
      <c r="N343" s="86"/>
    </row>
    <row r="344" spans="2:14">
      <c r="B344" s="86"/>
      <c r="C344" s="86"/>
      <c r="D344" s="86"/>
      <c r="E344" s="86"/>
      <c r="F344" s="86"/>
      <c r="G344" s="86"/>
      <c r="H344" s="86"/>
      <c r="I344" s="86"/>
      <c r="J344" s="86"/>
      <c r="K344" s="86"/>
      <c r="L344" s="86"/>
      <c r="M344" s="86"/>
      <c r="N344" s="86"/>
    </row>
    <row r="345" spans="2:14">
      <c r="B345" s="86"/>
      <c r="C345" s="86"/>
      <c r="D345" s="86"/>
      <c r="E345" s="86"/>
      <c r="F345" s="86"/>
      <c r="G345" s="86"/>
      <c r="H345" s="86"/>
      <c r="I345" s="86"/>
      <c r="J345" s="86"/>
      <c r="K345" s="86"/>
      <c r="L345" s="86"/>
      <c r="M345" s="86"/>
      <c r="N345" s="86"/>
    </row>
    <row r="346" spans="2:14">
      <c r="B346" s="86"/>
      <c r="C346" s="86"/>
      <c r="D346" s="86"/>
      <c r="E346" s="86"/>
      <c r="F346" s="86"/>
      <c r="G346" s="86"/>
      <c r="H346" s="86"/>
      <c r="I346" s="86"/>
      <c r="J346" s="86"/>
      <c r="K346" s="86"/>
      <c r="L346" s="86"/>
      <c r="M346" s="86"/>
      <c r="N346" s="86"/>
    </row>
    <row r="347" spans="2:14">
      <c r="B347" s="86"/>
      <c r="C347" s="86"/>
      <c r="D347" s="86"/>
      <c r="E347" s="86"/>
      <c r="F347" s="86"/>
      <c r="G347" s="86"/>
      <c r="H347" s="86"/>
      <c r="I347" s="86"/>
      <c r="J347" s="86"/>
      <c r="K347" s="86"/>
      <c r="L347" s="86"/>
      <c r="M347" s="86"/>
      <c r="N347" s="86"/>
    </row>
    <row r="348" spans="2:14">
      <c r="B348" s="86"/>
      <c r="C348" s="86"/>
      <c r="D348" s="86"/>
      <c r="E348" s="86"/>
      <c r="F348" s="86"/>
      <c r="G348" s="86"/>
      <c r="H348" s="86"/>
      <c r="I348" s="86"/>
      <c r="J348" s="86"/>
      <c r="K348" s="86"/>
      <c r="L348" s="86"/>
      <c r="M348" s="86"/>
      <c r="N348" s="86"/>
    </row>
    <row r="349" spans="2:14">
      <c r="B349" s="86"/>
      <c r="C349" s="86"/>
      <c r="D349" s="86"/>
      <c r="E349" s="86"/>
      <c r="F349" s="86"/>
      <c r="G349" s="86"/>
      <c r="H349" s="86"/>
      <c r="I349" s="86"/>
      <c r="J349" s="86"/>
      <c r="K349" s="86"/>
      <c r="L349" s="86"/>
      <c r="M349" s="86"/>
      <c r="N349" s="86"/>
    </row>
    <row r="350" spans="2:14">
      <c r="B350" s="86"/>
      <c r="C350" s="86"/>
      <c r="D350" s="86"/>
      <c r="E350" s="86"/>
      <c r="F350" s="86"/>
      <c r="G350" s="86"/>
      <c r="H350" s="86"/>
      <c r="I350" s="86"/>
      <c r="J350" s="86"/>
      <c r="K350" s="86"/>
      <c r="L350" s="86"/>
      <c r="M350" s="86"/>
      <c r="N350" s="86"/>
    </row>
    <row r="351" spans="2:14">
      <c r="B351" s="86"/>
      <c r="C351" s="86"/>
      <c r="D351" s="86"/>
      <c r="E351" s="86"/>
      <c r="F351" s="86"/>
      <c r="G351" s="86"/>
      <c r="H351" s="86"/>
      <c r="I351" s="86"/>
      <c r="J351" s="86"/>
      <c r="K351" s="86"/>
      <c r="L351" s="86"/>
      <c r="M351" s="86"/>
      <c r="N351" s="86"/>
    </row>
    <row r="352" spans="2:14">
      <c r="B352" s="86"/>
      <c r="C352" s="86"/>
      <c r="D352" s="86"/>
      <c r="E352" s="86"/>
      <c r="F352" s="86"/>
      <c r="G352" s="86"/>
      <c r="H352" s="86"/>
      <c r="I352" s="86"/>
      <c r="J352" s="86"/>
      <c r="K352" s="86"/>
      <c r="L352" s="86"/>
      <c r="M352" s="86"/>
      <c r="N352" s="86"/>
    </row>
    <row r="353" spans="2:14">
      <c r="B353" s="86"/>
      <c r="C353" s="86"/>
      <c r="D353" s="86"/>
      <c r="E353" s="86"/>
      <c r="F353" s="86"/>
      <c r="G353" s="86"/>
      <c r="H353" s="86"/>
      <c r="I353" s="86"/>
      <c r="J353" s="86"/>
      <c r="K353" s="86"/>
      <c r="L353" s="86"/>
      <c r="M353" s="86"/>
      <c r="N353" s="86"/>
    </row>
    <row r="354" spans="2:14">
      <c r="B354" s="86"/>
      <c r="C354" s="86"/>
      <c r="D354" s="86"/>
      <c r="E354" s="86"/>
      <c r="F354" s="86"/>
      <c r="G354" s="86"/>
      <c r="H354" s="86"/>
      <c r="I354" s="86"/>
      <c r="J354" s="86"/>
      <c r="K354" s="86"/>
      <c r="L354" s="86"/>
      <c r="M354" s="86"/>
      <c r="N354" s="86"/>
    </row>
    <row r="355" spans="2:14">
      <c r="B355" s="86"/>
      <c r="C355" s="86"/>
      <c r="D355" s="86"/>
      <c r="E355" s="86"/>
      <c r="F355" s="86"/>
      <c r="G355" s="86"/>
      <c r="H355" s="86"/>
      <c r="I355" s="86"/>
      <c r="J355" s="86"/>
      <c r="K355" s="86"/>
      <c r="L355" s="86"/>
      <c r="M355" s="86"/>
      <c r="N355" s="86"/>
    </row>
    <row r="356" spans="2:14">
      <c r="B356" s="86"/>
      <c r="C356" s="86"/>
      <c r="D356" s="86"/>
      <c r="E356" s="86"/>
      <c r="F356" s="86"/>
      <c r="G356" s="86"/>
      <c r="H356" s="86"/>
      <c r="I356" s="86"/>
      <c r="J356" s="86"/>
      <c r="K356" s="86"/>
      <c r="L356" s="86"/>
      <c r="M356" s="86"/>
      <c r="N356" s="86"/>
    </row>
    <row r="357" spans="2:14">
      <c r="B357" s="86"/>
      <c r="C357" s="86"/>
      <c r="D357" s="86"/>
      <c r="E357" s="86"/>
      <c r="F357" s="86"/>
      <c r="G357" s="86"/>
      <c r="H357" s="86"/>
      <c r="I357" s="86"/>
      <c r="J357" s="86"/>
      <c r="K357" s="86"/>
      <c r="L357" s="86"/>
      <c r="M357" s="86"/>
      <c r="N357" s="86"/>
    </row>
    <row r="358" spans="2:14">
      <c r="B358" s="86"/>
      <c r="C358" s="86"/>
      <c r="D358" s="86"/>
      <c r="E358" s="86"/>
      <c r="F358" s="86"/>
      <c r="G358" s="86"/>
      <c r="H358" s="86"/>
      <c r="I358" s="86"/>
      <c r="J358" s="86"/>
      <c r="K358" s="86"/>
      <c r="L358" s="86"/>
      <c r="M358" s="86"/>
      <c r="N358" s="86"/>
    </row>
    <row r="359" spans="2:14">
      <c r="B359" s="86"/>
      <c r="C359" s="86"/>
      <c r="D359" s="86"/>
      <c r="E359" s="86"/>
      <c r="F359" s="86"/>
      <c r="G359" s="86"/>
      <c r="H359" s="86"/>
      <c r="I359" s="86"/>
      <c r="J359" s="86"/>
      <c r="K359" s="86"/>
      <c r="L359" s="86"/>
      <c r="M359" s="86"/>
      <c r="N359" s="86"/>
    </row>
    <row r="360" spans="2:14">
      <c r="B360" s="86"/>
      <c r="C360" s="86"/>
      <c r="D360" s="86"/>
      <c r="E360" s="86"/>
      <c r="F360" s="86"/>
      <c r="G360" s="86"/>
      <c r="H360" s="86"/>
      <c r="I360" s="86"/>
      <c r="J360" s="86"/>
      <c r="K360" s="86"/>
      <c r="L360" s="86"/>
      <c r="M360" s="86"/>
      <c r="N360" s="86"/>
    </row>
    <row r="361" spans="2:14">
      <c r="B361" s="86"/>
      <c r="C361" s="86"/>
      <c r="D361" s="86"/>
      <c r="E361" s="86"/>
      <c r="F361" s="86"/>
      <c r="G361" s="86"/>
      <c r="H361" s="86"/>
      <c r="I361" s="86"/>
      <c r="J361" s="86"/>
      <c r="K361" s="86"/>
      <c r="L361" s="86"/>
      <c r="M361" s="86"/>
      <c r="N361" s="86"/>
    </row>
    <row r="362" spans="2:14">
      <c r="B362" s="86"/>
      <c r="C362" s="86"/>
      <c r="D362" s="86"/>
      <c r="E362" s="86"/>
      <c r="F362" s="86"/>
      <c r="G362" s="86"/>
      <c r="H362" s="86"/>
      <c r="I362" s="86"/>
      <c r="J362" s="86"/>
      <c r="K362" s="86"/>
      <c r="L362" s="86"/>
      <c r="M362" s="86"/>
      <c r="N362" s="86"/>
    </row>
    <row r="363" spans="2:14">
      <c r="B363" s="86"/>
      <c r="C363" s="86"/>
      <c r="D363" s="86"/>
      <c r="E363" s="86"/>
      <c r="F363" s="86"/>
      <c r="G363" s="86"/>
      <c r="H363" s="86"/>
      <c r="I363" s="86"/>
      <c r="J363" s="86"/>
      <c r="K363" s="86"/>
      <c r="L363" s="86"/>
      <c r="M363" s="86"/>
      <c r="N363" s="86"/>
    </row>
    <row r="364" spans="2:14">
      <c r="B364" s="86"/>
      <c r="C364" s="86"/>
      <c r="D364" s="86"/>
      <c r="E364" s="86"/>
      <c r="F364" s="86"/>
      <c r="G364" s="86"/>
      <c r="H364" s="86"/>
      <c r="I364" s="86"/>
      <c r="J364" s="86"/>
      <c r="K364" s="86"/>
      <c r="L364" s="86"/>
      <c r="M364" s="86"/>
      <c r="N364" s="86"/>
    </row>
    <row r="365" spans="2:14">
      <c r="B365" s="86"/>
      <c r="C365" s="86"/>
      <c r="D365" s="86"/>
      <c r="E365" s="86"/>
      <c r="F365" s="86"/>
      <c r="G365" s="86"/>
      <c r="H365" s="86"/>
      <c r="I365" s="86"/>
      <c r="J365" s="86"/>
      <c r="K365" s="86"/>
      <c r="L365" s="86"/>
      <c r="M365" s="86"/>
      <c r="N365" s="86"/>
    </row>
    <row r="366" spans="2:14">
      <c r="B366" s="86"/>
      <c r="C366" s="86"/>
      <c r="D366" s="86"/>
      <c r="E366" s="86"/>
      <c r="F366" s="86"/>
      <c r="G366" s="86"/>
      <c r="H366" s="86"/>
      <c r="I366" s="86"/>
      <c r="J366" s="86"/>
      <c r="K366" s="86"/>
      <c r="L366" s="86"/>
      <c r="M366" s="86"/>
      <c r="N366" s="86"/>
    </row>
    <row r="367" spans="2:14">
      <c r="B367" s="86"/>
      <c r="C367" s="86"/>
      <c r="D367" s="86"/>
      <c r="E367" s="86"/>
      <c r="F367" s="86"/>
      <c r="G367" s="86"/>
      <c r="H367" s="86"/>
      <c r="I367" s="86"/>
      <c r="J367" s="86"/>
      <c r="K367" s="86"/>
      <c r="L367" s="86"/>
      <c r="M367" s="86"/>
      <c r="N367" s="86"/>
    </row>
    <row r="368" spans="2:14">
      <c r="B368" s="86"/>
      <c r="C368" s="86"/>
      <c r="D368" s="86"/>
      <c r="E368" s="86"/>
      <c r="F368" s="86"/>
      <c r="G368" s="86"/>
      <c r="H368" s="86"/>
      <c r="I368" s="86"/>
      <c r="J368" s="86"/>
      <c r="K368" s="86"/>
      <c r="L368" s="86"/>
      <c r="M368" s="86"/>
      <c r="N368" s="86"/>
    </row>
    <row r="369" spans="2:14">
      <c r="B369" s="86"/>
      <c r="C369" s="86"/>
      <c r="D369" s="86"/>
      <c r="E369" s="86"/>
      <c r="F369" s="86"/>
      <c r="G369" s="86"/>
      <c r="H369" s="86"/>
      <c r="I369" s="86"/>
      <c r="J369" s="86"/>
      <c r="K369" s="86"/>
      <c r="L369" s="86"/>
      <c r="M369" s="86"/>
      <c r="N369" s="86"/>
    </row>
    <row r="370" spans="2:14">
      <c r="B370" s="86"/>
      <c r="C370" s="86"/>
      <c r="D370" s="86"/>
      <c r="E370" s="86"/>
      <c r="F370" s="86"/>
      <c r="G370" s="86"/>
      <c r="H370" s="86"/>
      <c r="I370" s="86"/>
      <c r="J370" s="86"/>
      <c r="K370" s="86"/>
      <c r="L370" s="86"/>
      <c r="M370" s="86"/>
      <c r="N370" s="86"/>
    </row>
    <row r="371" spans="2:14">
      <c r="B371" s="86"/>
      <c r="C371" s="86"/>
      <c r="D371" s="86"/>
      <c r="E371" s="86"/>
      <c r="F371" s="86"/>
      <c r="G371" s="86"/>
      <c r="H371" s="86"/>
      <c r="I371" s="86"/>
      <c r="J371" s="86"/>
      <c r="K371" s="86"/>
      <c r="L371" s="86"/>
      <c r="M371" s="86"/>
      <c r="N371" s="86"/>
    </row>
    <row r="372" spans="2:14">
      <c r="B372" s="86"/>
      <c r="C372" s="86"/>
      <c r="D372" s="86"/>
      <c r="E372" s="86"/>
      <c r="F372" s="86"/>
      <c r="G372" s="86"/>
      <c r="H372" s="86"/>
      <c r="I372" s="86"/>
      <c r="J372" s="86"/>
      <c r="K372" s="86"/>
      <c r="L372" s="86"/>
      <c r="M372" s="86"/>
      <c r="N372" s="86"/>
    </row>
    <row r="373" spans="2:14">
      <c r="B373" s="86"/>
      <c r="C373" s="86"/>
      <c r="D373" s="86"/>
      <c r="E373" s="86"/>
      <c r="F373" s="86"/>
      <c r="G373" s="86"/>
      <c r="H373" s="86"/>
      <c r="I373" s="86"/>
      <c r="J373" s="86"/>
      <c r="K373" s="86"/>
      <c r="L373" s="86"/>
      <c r="M373" s="86"/>
      <c r="N373" s="86"/>
    </row>
    <row r="374" spans="2:14">
      <c r="B374" s="86"/>
      <c r="C374" s="86"/>
      <c r="D374" s="86"/>
      <c r="E374" s="86"/>
      <c r="F374" s="86"/>
      <c r="G374" s="86"/>
      <c r="H374" s="86"/>
      <c r="I374" s="86"/>
      <c r="J374" s="86"/>
      <c r="K374" s="86"/>
      <c r="L374" s="86"/>
      <c r="M374" s="86"/>
      <c r="N374" s="86"/>
    </row>
    <row r="375" spans="2:14">
      <c r="B375" s="86"/>
      <c r="C375" s="86"/>
      <c r="D375" s="86"/>
      <c r="E375" s="86"/>
      <c r="F375" s="86"/>
      <c r="G375" s="86"/>
      <c r="H375" s="86"/>
      <c r="I375" s="86"/>
      <c r="J375" s="86"/>
      <c r="K375" s="86"/>
      <c r="L375" s="86"/>
      <c r="M375" s="86"/>
      <c r="N375" s="86"/>
    </row>
    <row r="376" spans="2:14">
      <c r="B376" s="86"/>
      <c r="C376" s="86"/>
      <c r="D376" s="86"/>
      <c r="E376" s="86"/>
      <c r="F376" s="86"/>
      <c r="G376" s="86"/>
      <c r="H376" s="86"/>
      <c r="I376" s="86"/>
      <c r="J376" s="86"/>
      <c r="K376" s="86"/>
      <c r="L376" s="86"/>
      <c r="M376" s="86"/>
      <c r="N376" s="86"/>
    </row>
    <row r="377" spans="2:14">
      <c r="B377" s="86"/>
      <c r="C377" s="86"/>
      <c r="D377" s="86"/>
      <c r="E377" s="86"/>
      <c r="F377" s="86"/>
      <c r="G377" s="86"/>
      <c r="H377" s="86"/>
      <c r="I377" s="86"/>
      <c r="J377" s="86"/>
      <c r="K377" s="86"/>
      <c r="L377" s="86"/>
      <c r="M377" s="86"/>
      <c r="N377" s="86"/>
    </row>
    <row r="378" spans="2:14">
      <c r="B378" s="86"/>
      <c r="C378" s="86"/>
      <c r="D378" s="86"/>
      <c r="E378" s="86"/>
      <c r="F378" s="86"/>
      <c r="G378" s="86"/>
      <c r="H378" s="86"/>
      <c r="I378" s="86"/>
      <c r="J378" s="86"/>
      <c r="K378" s="86"/>
      <c r="L378" s="86"/>
      <c r="M378" s="86"/>
      <c r="N378" s="86"/>
    </row>
    <row r="379" spans="2:14">
      <c r="B379" s="86"/>
      <c r="C379" s="86"/>
      <c r="D379" s="86"/>
      <c r="E379" s="86"/>
      <c r="F379" s="86"/>
      <c r="G379" s="86"/>
      <c r="H379" s="86"/>
      <c r="I379" s="86"/>
      <c r="J379" s="86"/>
      <c r="K379" s="86"/>
      <c r="L379" s="86"/>
      <c r="M379" s="86"/>
      <c r="N379" s="86"/>
    </row>
    <row r="380" spans="2:14">
      <c r="B380" s="86"/>
      <c r="C380" s="86"/>
      <c r="D380" s="86"/>
      <c r="E380" s="86"/>
      <c r="F380" s="86"/>
      <c r="G380" s="86"/>
      <c r="H380" s="86"/>
      <c r="I380" s="86"/>
      <c r="J380" s="86"/>
      <c r="K380" s="86"/>
      <c r="L380" s="86"/>
      <c r="M380" s="86"/>
      <c r="N380" s="86"/>
    </row>
    <row r="381" spans="2:14">
      <c r="B381" s="86"/>
      <c r="C381" s="86"/>
      <c r="D381" s="86"/>
      <c r="E381" s="86"/>
      <c r="F381" s="86"/>
      <c r="G381" s="86"/>
      <c r="H381" s="86"/>
      <c r="I381" s="86"/>
      <c r="J381" s="86"/>
      <c r="K381" s="86"/>
      <c r="L381" s="86"/>
      <c r="M381" s="86"/>
      <c r="N381" s="86"/>
    </row>
    <row r="382" spans="2:14">
      <c r="B382" s="86"/>
      <c r="C382" s="86"/>
      <c r="D382" s="86"/>
      <c r="E382" s="86"/>
      <c r="F382" s="86"/>
      <c r="G382" s="86"/>
      <c r="H382" s="86"/>
      <c r="I382" s="86"/>
      <c r="J382" s="86"/>
      <c r="K382" s="86"/>
      <c r="L382" s="86"/>
      <c r="M382" s="86"/>
      <c r="N382" s="86"/>
    </row>
    <row r="383" spans="2:14">
      <c r="B383" s="86"/>
      <c r="C383" s="86"/>
      <c r="D383" s="86"/>
      <c r="E383" s="86"/>
      <c r="F383" s="86"/>
      <c r="G383" s="86"/>
      <c r="H383" s="86"/>
      <c r="I383" s="86"/>
      <c r="J383" s="86"/>
      <c r="K383" s="86"/>
      <c r="L383" s="86"/>
      <c r="M383" s="86"/>
      <c r="N383" s="86"/>
    </row>
    <row r="384" spans="2:14">
      <c r="B384" s="86"/>
      <c r="C384" s="86"/>
      <c r="D384" s="86"/>
      <c r="E384" s="86"/>
      <c r="F384" s="86"/>
      <c r="G384" s="86"/>
      <c r="H384" s="86"/>
      <c r="I384" s="86"/>
      <c r="J384" s="86"/>
      <c r="K384" s="86"/>
      <c r="L384" s="86"/>
      <c r="M384" s="86"/>
      <c r="N384" s="86"/>
    </row>
    <row r="385" spans="2:14">
      <c r="B385" s="86"/>
      <c r="C385" s="86"/>
      <c r="D385" s="86"/>
      <c r="E385" s="86"/>
      <c r="F385" s="86"/>
      <c r="G385" s="86"/>
      <c r="H385" s="86"/>
      <c r="I385" s="86"/>
      <c r="J385" s="86"/>
      <c r="K385" s="86"/>
      <c r="L385" s="86"/>
      <c r="M385" s="86"/>
      <c r="N385" s="86"/>
    </row>
    <row r="386" spans="2:14">
      <c r="B386" s="86"/>
      <c r="C386" s="86"/>
      <c r="D386" s="86"/>
      <c r="E386" s="86"/>
      <c r="F386" s="86"/>
      <c r="G386" s="86"/>
      <c r="H386" s="86"/>
      <c r="I386" s="86"/>
      <c r="J386" s="86"/>
      <c r="K386" s="86"/>
      <c r="L386" s="86"/>
      <c r="M386" s="86"/>
      <c r="N386" s="86"/>
    </row>
    <row r="387" spans="2:14">
      <c r="B387" s="86"/>
      <c r="C387" s="86"/>
      <c r="D387" s="86"/>
      <c r="E387" s="86"/>
      <c r="F387" s="86"/>
      <c r="G387" s="86"/>
      <c r="H387" s="86"/>
      <c r="I387" s="86"/>
      <c r="J387" s="86"/>
      <c r="K387" s="86"/>
      <c r="L387" s="86"/>
      <c r="M387" s="86"/>
      <c r="N387" s="86"/>
    </row>
    <row r="388" spans="2:14">
      <c r="B388" s="86"/>
      <c r="C388" s="86"/>
      <c r="D388" s="86"/>
      <c r="E388" s="86"/>
      <c r="F388" s="86"/>
      <c r="G388" s="86"/>
      <c r="H388" s="86"/>
      <c r="I388" s="86"/>
      <c r="J388" s="86"/>
      <c r="K388" s="86"/>
      <c r="L388" s="86"/>
      <c r="M388" s="86"/>
      <c r="N388" s="86"/>
    </row>
    <row r="389" spans="2:14">
      <c r="B389" s="86"/>
      <c r="C389" s="86"/>
      <c r="D389" s="86"/>
      <c r="E389" s="86"/>
      <c r="F389" s="86"/>
      <c r="G389" s="86"/>
      <c r="H389" s="86"/>
      <c r="I389" s="86"/>
      <c r="J389" s="86"/>
      <c r="K389" s="86"/>
      <c r="L389" s="86"/>
      <c r="M389" s="86"/>
      <c r="N389" s="86"/>
    </row>
    <row r="390" spans="2:14">
      <c r="B390" s="86"/>
      <c r="C390" s="86"/>
      <c r="D390" s="86"/>
      <c r="E390" s="86"/>
      <c r="F390" s="86"/>
      <c r="G390" s="86"/>
      <c r="H390" s="86"/>
      <c r="I390" s="86"/>
      <c r="J390" s="86"/>
      <c r="K390" s="86"/>
      <c r="L390" s="86"/>
      <c r="M390" s="86"/>
      <c r="N390" s="86"/>
    </row>
    <row r="391" spans="2:14">
      <c r="B391" s="86"/>
      <c r="C391" s="86"/>
      <c r="D391" s="86"/>
      <c r="E391" s="86"/>
      <c r="F391" s="86"/>
      <c r="G391" s="86"/>
      <c r="H391" s="86"/>
      <c r="I391" s="86"/>
      <c r="J391" s="86"/>
      <c r="K391" s="86"/>
      <c r="L391" s="86"/>
      <c r="M391" s="86"/>
      <c r="N391" s="86"/>
    </row>
    <row r="392" spans="2:14">
      <c r="B392" s="86"/>
      <c r="C392" s="86"/>
      <c r="D392" s="86"/>
      <c r="E392" s="86"/>
      <c r="F392" s="86"/>
      <c r="G392" s="86"/>
      <c r="H392" s="86"/>
      <c r="I392" s="86"/>
      <c r="J392" s="86"/>
      <c r="K392" s="86"/>
      <c r="L392" s="86"/>
      <c r="M392" s="86"/>
      <c r="N392" s="86"/>
    </row>
    <row r="393" spans="2:14">
      <c r="B393" s="86"/>
      <c r="C393" s="86"/>
      <c r="D393" s="86"/>
      <c r="E393" s="86"/>
      <c r="F393" s="86"/>
      <c r="G393" s="86"/>
      <c r="H393" s="86"/>
      <c r="I393" s="86"/>
      <c r="J393" s="86"/>
      <c r="K393" s="86"/>
      <c r="L393" s="86"/>
      <c r="M393" s="86"/>
      <c r="N393" s="86"/>
    </row>
    <row r="394" spans="2:14">
      <c r="B394" s="86"/>
      <c r="C394" s="86"/>
      <c r="D394" s="86"/>
      <c r="E394" s="86"/>
      <c r="F394" s="86"/>
      <c r="G394" s="86"/>
      <c r="H394" s="86"/>
      <c r="I394" s="86"/>
      <c r="J394" s="86"/>
      <c r="K394" s="86"/>
      <c r="L394" s="86"/>
      <c r="M394" s="86"/>
      <c r="N394" s="86"/>
    </row>
    <row r="395" spans="2:14">
      <c r="B395" s="86"/>
      <c r="C395" s="86"/>
      <c r="D395" s="86"/>
      <c r="E395" s="86"/>
      <c r="F395" s="86"/>
      <c r="G395" s="86"/>
      <c r="H395" s="86"/>
      <c r="I395" s="86"/>
      <c r="J395" s="86"/>
      <c r="K395" s="86"/>
      <c r="L395" s="86"/>
      <c r="M395" s="86"/>
      <c r="N395" s="86"/>
    </row>
    <row r="396" spans="2:14">
      <c r="B396" s="86"/>
      <c r="C396" s="86"/>
      <c r="D396" s="86"/>
      <c r="E396" s="86"/>
      <c r="F396" s="86"/>
      <c r="G396" s="86"/>
      <c r="H396" s="86"/>
      <c r="I396" s="86"/>
      <c r="J396" s="86"/>
      <c r="K396" s="86"/>
      <c r="L396" s="86"/>
      <c r="M396" s="86"/>
      <c r="N396" s="86"/>
    </row>
    <row r="397" spans="2:14">
      <c r="B397" s="86"/>
      <c r="C397" s="86"/>
      <c r="D397" s="86"/>
      <c r="E397" s="86"/>
      <c r="F397" s="86"/>
      <c r="G397" s="86"/>
      <c r="H397" s="86"/>
      <c r="I397" s="86"/>
      <c r="J397" s="86"/>
      <c r="K397" s="86"/>
      <c r="L397" s="86"/>
      <c r="M397" s="86"/>
      <c r="N397" s="86"/>
    </row>
    <row r="398" spans="2:14">
      <c r="B398" s="86"/>
      <c r="C398" s="86"/>
      <c r="D398" s="86"/>
      <c r="E398" s="86"/>
      <c r="F398" s="86"/>
      <c r="G398" s="86"/>
      <c r="H398" s="86"/>
      <c r="I398" s="86"/>
      <c r="J398" s="86"/>
      <c r="K398" s="86"/>
      <c r="L398" s="86"/>
      <c r="M398" s="86"/>
      <c r="N398" s="86"/>
    </row>
    <row r="399" spans="2:14">
      <c r="B399" s="86"/>
      <c r="C399" s="86"/>
      <c r="D399" s="86"/>
      <c r="E399" s="86"/>
      <c r="F399" s="86"/>
      <c r="G399" s="86"/>
      <c r="H399" s="86"/>
      <c r="I399" s="86"/>
      <c r="J399" s="86"/>
      <c r="K399" s="86"/>
      <c r="L399" s="86"/>
      <c r="M399" s="86"/>
      <c r="N399" s="86"/>
    </row>
    <row r="400" spans="2:14">
      <c r="B400" s="86"/>
      <c r="C400" s="86"/>
      <c r="D400" s="86"/>
      <c r="E400" s="86"/>
      <c r="F400" s="86"/>
      <c r="G400" s="86"/>
      <c r="H400" s="86"/>
      <c r="I400" s="86"/>
      <c r="J400" s="86"/>
      <c r="K400" s="86"/>
      <c r="L400" s="86"/>
      <c r="M400" s="86"/>
      <c r="N400" s="86"/>
    </row>
    <row r="401" spans="2:14">
      <c r="B401" s="86"/>
      <c r="C401" s="86"/>
      <c r="D401" s="86"/>
      <c r="E401" s="86"/>
      <c r="F401" s="86"/>
      <c r="G401" s="86"/>
      <c r="H401" s="86"/>
      <c r="I401" s="86"/>
      <c r="J401" s="86"/>
      <c r="K401" s="86"/>
      <c r="L401" s="86"/>
      <c r="M401" s="86"/>
      <c r="N401" s="86"/>
    </row>
    <row r="402" spans="2:14">
      <c r="B402" s="86"/>
      <c r="C402" s="86"/>
      <c r="D402" s="86"/>
      <c r="E402" s="86"/>
      <c r="F402" s="86"/>
      <c r="G402" s="86"/>
      <c r="H402" s="86"/>
      <c r="I402" s="86"/>
      <c r="J402" s="86"/>
      <c r="K402" s="86"/>
      <c r="L402" s="86"/>
      <c r="M402" s="86"/>
      <c r="N402" s="86"/>
    </row>
    <row r="403" spans="2:14">
      <c r="B403" s="86"/>
      <c r="C403" s="86"/>
      <c r="D403" s="86"/>
      <c r="E403" s="86"/>
      <c r="F403" s="86"/>
      <c r="G403" s="86"/>
      <c r="H403" s="86"/>
      <c r="I403" s="86"/>
      <c r="J403" s="86"/>
      <c r="K403" s="86"/>
      <c r="L403" s="86"/>
      <c r="M403" s="86"/>
      <c r="N403" s="86"/>
    </row>
    <row r="404" spans="2:14">
      <c r="B404" s="86"/>
      <c r="C404" s="86"/>
      <c r="D404" s="86"/>
      <c r="E404" s="86"/>
      <c r="F404" s="86"/>
      <c r="G404" s="86"/>
      <c r="H404" s="86"/>
      <c r="I404" s="86"/>
      <c r="J404" s="86"/>
      <c r="K404" s="86"/>
      <c r="L404" s="86"/>
      <c r="M404" s="86"/>
      <c r="N404" s="86"/>
    </row>
    <row r="405" spans="2:14">
      <c r="B405" s="86"/>
      <c r="C405" s="86"/>
      <c r="D405" s="86"/>
      <c r="E405" s="86"/>
      <c r="F405" s="86"/>
      <c r="G405" s="86"/>
      <c r="H405" s="86"/>
      <c r="I405" s="86"/>
      <c r="J405" s="86"/>
      <c r="K405" s="86"/>
      <c r="L405" s="86"/>
      <c r="M405" s="86"/>
      <c r="N405" s="86"/>
    </row>
    <row r="406" spans="2:14">
      <c r="B406" s="86"/>
      <c r="C406" s="86"/>
      <c r="D406" s="86"/>
      <c r="E406" s="86"/>
      <c r="F406" s="86"/>
      <c r="G406" s="86"/>
      <c r="H406" s="86"/>
      <c r="I406" s="86"/>
      <c r="J406" s="86"/>
      <c r="K406" s="86"/>
      <c r="L406" s="86"/>
      <c r="M406" s="86"/>
      <c r="N406" s="86"/>
    </row>
    <row r="407" spans="2:14">
      <c r="B407" s="86"/>
      <c r="C407" s="86"/>
      <c r="D407" s="86"/>
      <c r="E407" s="86"/>
      <c r="F407" s="86"/>
      <c r="G407" s="86"/>
      <c r="H407" s="86"/>
      <c r="I407" s="86"/>
      <c r="J407" s="86"/>
      <c r="K407" s="86"/>
      <c r="L407" s="86"/>
      <c r="M407" s="86"/>
      <c r="N407" s="86"/>
    </row>
    <row r="408" spans="2:14">
      <c r="B408" s="86"/>
      <c r="C408" s="86"/>
      <c r="D408" s="86"/>
      <c r="E408" s="86"/>
      <c r="F408" s="86"/>
      <c r="G408" s="86"/>
      <c r="H408" s="86"/>
      <c r="I408" s="86"/>
      <c r="J408" s="86"/>
      <c r="K408" s="86"/>
      <c r="L408" s="86"/>
      <c r="M408" s="86"/>
      <c r="N408" s="86"/>
    </row>
    <row r="409" spans="2:14">
      <c r="B409" s="86"/>
      <c r="C409" s="86"/>
      <c r="D409" s="86"/>
      <c r="E409" s="86"/>
      <c r="F409" s="86"/>
      <c r="G409" s="86"/>
      <c r="H409" s="86"/>
      <c r="I409" s="86"/>
      <c r="J409" s="86"/>
      <c r="K409" s="86"/>
      <c r="L409" s="86"/>
      <c r="M409" s="86"/>
      <c r="N409" s="86"/>
    </row>
    <row r="410" spans="2:14">
      <c r="B410" s="86"/>
      <c r="C410" s="86"/>
      <c r="D410" s="86"/>
      <c r="E410" s="86"/>
      <c r="F410" s="86"/>
      <c r="G410" s="86"/>
      <c r="H410" s="86"/>
      <c r="I410" s="86"/>
      <c r="J410" s="86"/>
      <c r="K410" s="86"/>
      <c r="L410" s="86"/>
      <c r="M410" s="86"/>
      <c r="N410" s="86"/>
    </row>
    <row r="411" spans="2:14">
      <c r="B411" s="86"/>
      <c r="C411" s="86"/>
      <c r="D411" s="86"/>
      <c r="E411" s="86"/>
      <c r="F411" s="86"/>
      <c r="G411" s="86"/>
      <c r="H411" s="86"/>
      <c r="I411" s="86"/>
      <c r="J411" s="86"/>
      <c r="K411" s="86"/>
      <c r="L411" s="86"/>
      <c r="M411" s="86"/>
      <c r="N411" s="86"/>
    </row>
    <row r="412" spans="2:14">
      <c r="B412" s="86"/>
      <c r="C412" s="86"/>
      <c r="D412" s="86"/>
      <c r="E412" s="86"/>
      <c r="F412" s="86"/>
      <c r="G412" s="86"/>
      <c r="H412" s="86"/>
      <c r="I412" s="86"/>
      <c r="J412" s="86"/>
      <c r="K412" s="86"/>
      <c r="L412" s="86"/>
      <c r="M412" s="86"/>
      <c r="N412" s="86"/>
    </row>
    <row r="413" spans="2:14">
      <c r="B413" s="86"/>
      <c r="C413" s="86"/>
      <c r="D413" s="86"/>
      <c r="E413" s="86"/>
      <c r="F413" s="86"/>
      <c r="G413" s="86"/>
      <c r="H413" s="86"/>
      <c r="I413" s="86"/>
      <c r="J413" s="86"/>
      <c r="K413" s="86"/>
      <c r="L413" s="86"/>
      <c r="M413" s="86"/>
      <c r="N413" s="86"/>
    </row>
    <row r="414" spans="2:14">
      <c r="B414" s="86"/>
      <c r="C414" s="86"/>
      <c r="D414" s="86"/>
      <c r="E414" s="86"/>
      <c r="F414" s="86"/>
      <c r="G414" s="86"/>
      <c r="H414" s="86"/>
      <c r="I414" s="86"/>
      <c r="J414" s="86"/>
      <c r="K414" s="86"/>
      <c r="L414" s="86"/>
      <c r="M414" s="86"/>
      <c r="N414" s="86"/>
    </row>
    <row r="415" spans="2:14">
      <c r="B415" s="86"/>
      <c r="C415" s="86"/>
      <c r="D415" s="86"/>
      <c r="E415" s="86"/>
      <c r="F415" s="86"/>
      <c r="G415" s="86"/>
      <c r="H415" s="86"/>
      <c r="I415" s="86"/>
      <c r="J415" s="86"/>
      <c r="K415" s="86"/>
      <c r="L415" s="86"/>
      <c r="M415" s="86"/>
      <c r="N415" s="86"/>
    </row>
    <row r="416" spans="2:14">
      <c r="B416" s="86"/>
      <c r="C416" s="86"/>
      <c r="D416" s="86"/>
      <c r="E416" s="86"/>
      <c r="F416" s="86"/>
      <c r="G416" s="86"/>
      <c r="H416" s="86"/>
      <c r="I416" s="86"/>
      <c r="J416" s="86"/>
      <c r="K416" s="86"/>
      <c r="L416" s="86"/>
      <c r="M416" s="86"/>
      <c r="N416" s="86"/>
    </row>
    <row r="417" spans="2:14">
      <c r="B417" s="86"/>
      <c r="C417" s="86"/>
      <c r="D417" s="86"/>
      <c r="E417" s="86"/>
      <c r="F417" s="86"/>
      <c r="G417" s="86"/>
      <c r="H417" s="86"/>
      <c r="I417" s="86"/>
      <c r="J417" s="86"/>
      <c r="K417" s="86"/>
      <c r="L417" s="86"/>
      <c r="M417" s="86"/>
      <c r="N417" s="86"/>
    </row>
    <row r="418" spans="2:14">
      <c r="B418" s="86"/>
      <c r="C418" s="86"/>
      <c r="D418" s="86"/>
      <c r="E418" s="86"/>
      <c r="F418" s="86"/>
      <c r="G418" s="86"/>
      <c r="H418" s="86"/>
      <c r="I418" s="86"/>
      <c r="J418" s="86"/>
      <c r="K418" s="86"/>
      <c r="L418" s="86"/>
      <c r="M418" s="86"/>
      <c r="N418" s="86"/>
    </row>
    <row r="419" spans="2:14">
      <c r="B419" s="86"/>
      <c r="C419" s="86"/>
      <c r="D419" s="86"/>
      <c r="E419" s="86"/>
      <c r="F419" s="86"/>
      <c r="G419" s="86"/>
      <c r="H419" s="86"/>
      <c r="I419" s="86"/>
      <c r="J419" s="86"/>
      <c r="K419" s="86"/>
      <c r="L419" s="86"/>
      <c r="M419" s="86"/>
      <c r="N419" s="86"/>
    </row>
    <row r="420" spans="2:14">
      <c r="B420" s="86"/>
      <c r="C420" s="86"/>
      <c r="D420" s="86"/>
      <c r="E420" s="86"/>
      <c r="F420" s="86"/>
      <c r="G420" s="86"/>
      <c r="H420" s="86"/>
      <c r="I420" s="86"/>
      <c r="J420" s="86"/>
      <c r="K420" s="86"/>
      <c r="L420" s="86"/>
      <c r="M420" s="86"/>
      <c r="N420" s="86"/>
    </row>
    <row r="421" spans="2:14">
      <c r="B421" s="86"/>
      <c r="C421" s="86"/>
      <c r="D421" s="86"/>
      <c r="E421" s="86"/>
      <c r="F421" s="86"/>
      <c r="G421" s="86"/>
      <c r="H421" s="86"/>
      <c r="I421" s="86"/>
      <c r="J421" s="86"/>
      <c r="K421" s="86"/>
      <c r="L421" s="86"/>
      <c r="M421" s="86"/>
      <c r="N421" s="86"/>
    </row>
    <row r="422" spans="2:14">
      <c r="B422" s="86"/>
      <c r="C422" s="86"/>
      <c r="D422" s="86"/>
      <c r="E422" s="86"/>
      <c r="F422" s="86"/>
      <c r="G422" s="86"/>
      <c r="H422" s="86"/>
      <c r="I422" s="86"/>
      <c r="J422" s="86"/>
      <c r="K422" s="86"/>
      <c r="L422" s="86"/>
      <c r="M422" s="86"/>
      <c r="N422" s="86"/>
    </row>
    <row r="423" spans="2:14">
      <c r="B423" s="86"/>
      <c r="C423" s="86"/>
      <c r="D423" s="86"/>
      <c r="E423" s="86"/>
      <c r="F423" s="86"/>
      <c r="G423" s="86"/>
      <c r="H423" s="86"/>
      <c r="I423" s="86"/>
      <c r="J423" s="86"/>
      <c r="K423" s="86"/>
      <c r="L423" s="86"/>
      <c r="M423" s="86"/>
      <c r="N423" s="86"/>
    </row>
    <row r="424" spans="2:14">
      <c r="B424" s="86"/>
      <c r="C424" s="86"/>
      <c r="D424" s="86"/>
      <c r="E424" s="86"/>
      <c r="F424" s="86"/>
      <c r="G424" s="86"/>
      <c r="H424" s="86"/>
      <c r="I424" s="86"/>
      <c r="J424" s="86"/>
      <c r="K424" s="86"/>
      <c r="L424" s="86"/>
      <c r="M424" s="86"/>
      <c r="N424" s="86"/>
    </row>
    <row r="425" spans="2:14">
      <c r="B425" s="86"/>
      <c r="C425" s="86"/>
      <c r="D425" s="86"/>
      <c r="E425" s="86"/>
      <c r="F425" s="86"/>
      <c r="G425" s="86"/>
      <c r="H425" s="86"/>
      <c r="I425" s="86"/>
      <c r="J425" s="86"/>
      <c r="K425" s="86"/>
      <c r="L425" s="86"/>
      <c r="M425" s="86"/>
      <c r="N425" s="86"/>
    </row>
    <row r="426" spans="2:14">
      <c r="B426" s="86"/>
      <c r="C426" s="86"/>
      <c r="D426" s="86"/>
      <c r="E426" s="86"/>
      <c r="F426" s="86"/>
      <c r="G426" s="86"/>
      <c r="H426" s="86"/>
      <c r="I426" s="86"/>
      <c r="J426" s="86"/>
      <c r="K426" s="86"/>
      <c r="L426" s="86"/>
      <c r="M426" s="86"/>
      <c r="N426" s="86"/>
    </row>
    <row r="427" spans="2:14">
      <c r="B427" s="86"/>
      <c r="C427" s="86"/>
      <c r="D427" s="86"/>
      <c r="E427" s="86"/>
      <c r="F427" s="86"/>
      <c r="G427" s="86"/>
      <c r="H427" s="86"/>
      <c r="I427" s="86"/>
      <c r="J427" s="86"/>
      <c r="K427" s="86"/>
      <c r="L427" s="86"/>
      <c r="M427" s="86"/>
      <c r="N427" s="86"/>
    </row>
    <row r="428" spans="2:14">
      <c r="B428" s="86"/>
      <c r="C428" s="86"/>
      <c r="D428" s="86"/>
      <c r="E428" s="86"/>
      <c r="F428" s="86"/>
      <c r="G428" s="86"/>
      <c r="H428" s="86"/>
      <c r="I428" s="86"/>
      <c r="J428" s="86"/>
      <c r="K428" s="86"/>
      <c r="L428" s="86"/>
      <c r="M428" s="86"/>
      <c r="N428" s="86"/>
    </row>
    <row r="429" spans="2:14">
      <c r="B429" s="86"/>
      <c r="C429" s="86"/>
      <c r="D429" s="86"/>
      <c r="E429" s="86"/>
      <c r="F429" s="86"/>
      <c r="G429" s="86"/>
      <c r="H429" s="86"/>
      <c r="I429" s="86"/>
      <c r="J429" s="86"/>
      <c r="K429" s="86"/>
      <c r="L429" s="86"/>
      <c r="M429" s="86"/>
      <c r="N429" s="86"/>
    </row>
    <row r="430" spans="2:14">
      <c r="B430" s="86"/>
      <c r="C430" s="86"/>
      <c r="D430" s="86"/>
      <c r="E430" s="86"/>
      <c r="F430" s="86"/>
      <c r="G430" s="86"/>
      <c r="H430" s="86"/>
      <c r="I430" s="86"/>
      <c r="J430" s="86"/>
      <c r="K430" s="86"/>
      <c r="L430" s="86"/>
      <c r="M430" s="86"/>
      <c r="N430" s="86"/>
    </row>
    <row r="431" spans="2:14">
      <c r="B431" s="86"/>
      <c r="C431" s="86"/>
      <c r="D431" s="86"/>
      <c r="E431" s="86"/>
      <c r="F431" s="86"/>
      <c r="G431" s="86"/>
      <c r="H431" s="86"/>
      <c r="I431" s="86"/>
      <c r="J431" s="86"/>
      <c r="K431" s="86"/>
      <c r="L431" s="86"/>
      <c r="M431" s="86"/>
      <c r="N431" s="86"/>
    </row>
    <row r="432" spans="2:14">
      <c r="B432" s="86"/>
      <c r="C432" s="86"/>
      <c r="D432" s="86"/>
      <c r="E432" s="86"/>
      <c r="F432" s="86"/>
      <c r="G432" s="86"/>
      <c r="H432" s="86"/>
      <c r="I432" s="86"/>
      <c r="J432" s="86"/>
      <c r="K432" s="86"/>
      <c r="L432" s="86"/>
      <c r="M432" s="86"/>
      <c r="N432" s="86"/>
    </row>
    <row r="433" spans="2:14">
      <c r="B433" s="86"/>
      <c r="C433" s="86"/>
      <c r="D433" s="86"/>
      <c r="E433" s="86"/>
      <c r="F433" s="86"/>
      <c r="G433" s="86"/>
      <c r="H433" s="86"/>
      <c r="I433" s="86"/>
      <c r="J433" s="86"/>
      <c r="K433" s="86"/>
      <c r="L433" s="86"/>
      <c r="M433" s="86"/>
      <c r="N433" s="86"/>
    </row>
    <row r="434" spans="2:14">
      <c r="B434" s="86"/>
      <c r="C434" s="86"/>
      <c r="D434" s="86"/>
      <c r="E434" s="86"/>
      <c r="F434" s="86"/>
      <c r="G434" s="86"/>
      <c r="H434" s="86"/>
      <c r="I434" s="86"/>
      <c r="J434" s="86"/>
      <c r="K434" s="86"/>
      <c r="L434" s="86"/>
      <c r="M434" s="86"/>
      <c r="N434" s="86"/>
    </row>
    <row r="435" spans="2:14">
      <c r="B435" s="86"/>
      <c r="C435" s="86"/>
      <c r="D435" s="86"/>
      <c r="E435" s="86"/>
      <c r="F435" s="86"/>
      <c r="G435" s="86"/>
      <c r="H435" s="86"/>
      <c r="I435" s="86"/>
      <c r="J435" s="86"/>
      <c r="K435" s="86"/>
      <c r="L435" s="86"/>
      <c r="M435" s="86"/>
      <c r="N435" s="86"/>
    </row>
    <row r="436" spans="2:14">
      <c r="B436" s="86"/>
      <c r="C436" s="86"/>
      <c r="D436" s="86"/>
      <c r="E436" s="86"/>
      <c r="F436" s="86"/>
      <c r="G436" s="86"/>
      <c r="H436" s="86"/>
      <c r="I436" s="86"/>
      <c r="J436" s="86"/>
      <c r="K436" s="86"/>
      <c r="L436" s="86"/>
      <c r="M436" s="86"/>
      <c r="N436" s="86"/>
    </row>
    <row r="437" spans="2:14">
      <c r="B437" s="86"/>
      <c r="C437" s="86"/>
      <c r="D437" s="86"/>
      <c r="E437" s="86"/>
      <c r="F437" s="86"/>
      <c r="G437" s="86"/>
      <c r="H437" s="86"/>
      <c r="I437" s="86"/>
      <c r="J437" s="86"/>
      <c r="K437" s="86"/>
      <c r="L437" s="86"/>
      <c r="M437" s="86"/>
      <c r="N437" s="86"/>
    </row>
    <row r="438" spans="2:14">
      <c r="B438" s="86"/>
      <c r="C438" s="86"/>
      <c r="D438" s="86"/>
      <c r="E438" s="86"/>
      <c r="F438" s="86"/>
      <c r="G438" s="86"/>
      <c r="H438" s="86"/>
      <c r="I438" s="86"/>
      <c r="J438" s="86"/>
      <c r="K438" s="86"/>
      <c r="L438" s="86"/>
      <c r="M438" s="86"/>
      <c r="N438" s="86"/>
    </row>
    <row r="439" spans="2:14">
      <c r="B439" s="86"/>
      <c r="C439" s="86"/>
      <c r="D439" s="86"/>
      <c r="E439" s="86"/>
      <c r="F439" s="86"/>
      <c r="G439" s="86"/>
      <c r="H439" s="86"/>
      <c r="I439" s="86"/>
      <c r="J439" s="86"/>
      <c r="K439" s="86"/>
      <c r="L439" s="86"/>
      <c r="M439" s="86"/>
      <c r="N439" s="86"/>
    </row>
    <row r="440" spans="2:14">
      <c r="B440" s="86"/>
      <c r="C440" s="86"/>
      <c r="D440" s="86"/>
      <c r="E440" s="86"/>
      <c r="F440" s="86"/>
      <c r="G440" s="86"/>
      <c r="H440" s="86"/>
      <c r="I440" s="86"/>
      <c r="J440" s="86"/>
      <c r="K440" s="86"/>
      <c r="L440" s="86"/>
      <c r="M440" s="86"/>
      <c r="N440" s="86"/>
    </row>
    <row r="441" spans="2:14">
      <c r="B441" s="86"/>
      <c r="C441" s="86"/>
      <c r="D441" s="86"/>
      <c r="E441" s="86"/>
      <c r="F441" s="86"/>
      <c r="G441" s="86"/>
      <c r="H441" s="86"/>
      <c r="I441" s="86"/>
      <c r="J441" s="86"/>
      <c r="K441" s="86"/>
      <c r="L441" s="86"/>
      <c r="M441" s="86"/>
      <c r="N441" s="86"/>
    </row>
    <row r="442" spans="2:14">
      <c r="B442" s="86"/>
      <c r="C442" s="86"/>
      <c r="D442" s="86"/>
      <c r="E442" s="86"/>
      <c r="F442" s="86"/>
      <c r="G442" s="86"/>
      <c r="H442" s="86"/>
      <c r="I442" s="86"/>
      <c r="J442" s="86"/>
      <c r="K442" s="86"/>
      <c r="L442" s="86"/>
      <c r="M442" s="86"/>
      <c r="N442" s="86"/>
    </row>
    <row r="443" spans="2:14">
      <c r="B443" s="86"/>
      <c r="C443" s="86"/>
      <c r="D443" s="86"/>
      <c r="E443" s="86"/>
      <c r="F443" s="86"/>
      <c r="G443" s="86"/>
      <c r="H443" s="86"/>
      <c r="I443" s="86"/>
      <c r="J443" s="86"/>
      <c r="K443" s="86"/>
      <c r="L443" s="86"/>
      <c r="M443" s="86"/>
      <c r="N443" s="86"/>
    </row>
    <row r="444" spans="2:14">
      <c r="B444" s="86"/>
      <c r="C444" s="86"/>
      <c r="D444" s="86"/>
      <c r="E444" s="86"/>
      <c r="F444" s="86"/>
      <c r="G444" s="86"/>
      <c r="H444" s="86"/>
      <c r="I444" s="86"/>
      <c r="J444" s="86"/>
      <c r="K444" s="86"/>
      <c r="L444" s="86"/>
      <c r="M444" s="86"/>
      <c r="N444" s="86"/>
    </row>
    <row r="445" spans="2:14">
      <c r="B445" s="86"/>
      <c r="C445" s="86"/>
      <c r="D445" s="86"/>
      <c r="E445" s="86"/>
      <c r="F445" s="86"/>
      <c r="G445" s="86"/>
      <c r="H445" s="86"/>
      <c r="I445" s="86"/>
      <c r="J445" s="86"/>
      <c r="K445" s="86"/>
      <c r="L445" s="86"/>
      <c r="M445" s="86"/>
      <c r="N445" s="86"/>
    </row>
    <row r="446" spans="2:14">
      <c r="B446" s="86"/>
      <c r="C446" s="86"/>
      <c r="D446" s="86"/>
      <c r="E446" s="86"/>
      <c r="F446" s="86"/>
      <c r="G446" s="86"/>
      <c r="H446" s="86"/>
      <c r="I446" s="86"/>
      <c r="J446" s="86"/>
      <c r="K446" s="86"/>
      <c r="L446" s="86"/>
      <c r="M446" s="86"/>
      <c r="N446" s="86"/>
    </row>
    <row r="447" spans="2:14">
      <c r="B447" s="86"/>
      <c r="C447" s="86"/>
      <c r="D447" s="86"/>
      <c r="E447" s="86"/>
      <c r="F447" s="86"/>
      <c r="G447" s="86"/>
      <c r="H447" s="86"/>
      <c r="I447" s="86"/>
      <c r="J447" s="86"/>
      <c r="K447" s="86"/>
      <c r="L447" s="86"/>
      <c r="M447" s="86"/>
      <c r="N447" s="86"/>
    </row>
    <row r="448" spans="2:14">
      <c r="B448" s="86"/>
      <c r="C448" s="86"/>
      <c r="D448" s="86"/>
      <c r="E448" s="86"/>
      <c r="F448" s="86"/>
      <c r="G448" s="86"/>
      <c r="H448" s="86"/>
      <c r="I448" s="86"/>
      <c r="J448" s="86"/>
      <c r="K448" s="86"/>
      <c r="L448" s="86"/>
      <c r="M448" s="86"/>
      <c r="N448" s="86"/>
    </row>
    <row r="449" spans="2:14">
      <c r="B449" s="86"/>
      <c r="C449" s="86"/>
      <c r="D449" s="86"/>
      <c r="E449" s="86"/>
      <c r="F449" s="86"/>
      <c r="G449" s="86"/>
      <c r="H449" s="86"/>
      <c r="I449" s="86"/>
      <c r="J449" s="86"/>
      <c r="K449" s="86"/>
      <c r="L449" s="86"/>
      <c r="M449" s="86"/>
      <c r="N449" s="86"/>
    </row>
    <row r="450" spans="2:14">
      <c r="B450" s="86"/>
      <c r="C450" s="86"/>
      <c r="D450" s="86"/>
      <c r="E450" s="86"/>
      <c r="F450" s="86"/>
      <c r="G450" s="86"/>
      <c r="H450" s="86"/>
      <c r="I450" s="86"/>
      <c r="J450" s="86"/>
      <c r="K450" s="86"/>
      <c r="L450" s="86"/>
      <c r="M450" s="86"/>
      <c r="N450" s="86"/>
    </row>
    <row r="451" spans="2:14">
      <c r="B451" s="86"/>
      <c r="C451" s="86"/>
      <c r="D451" s="86"/>
      <c r="E451" s="86"/>
      <c r="F451" s="86"/>
      <c r="G451" s="86"/>
      <c r="H451" s="86"/>
      <c r="I451" s="86"/>
      <c r="J451" s="86"/>
      <c r="K451" s="86"/>
      <c r="L451" s="86"/>
      <c r="M451" s="86"/>
      <c r="N451" s="86"/>
    </row>
    <row r="452" spans="2:14">
      <c r="B452" s="86"/>
      <c r="C452" s="86"/>
      <c r="D452" s="86"/>
      <c r="E452" s="86"/>
      <c r="F452" s="86"/>
      <c r="G452" s="86"/>
      <c r="H452" s="86"/>
      <c r="I452" s="86"/>
      <c r="J452" s="86"/>
      <c r="K452" s="86"/>
      <c r="L452" s="86"/>
      <c r="M452" s="86"/>
      <c r="N452" s="86"/>
    </row>
    <row r="453" spans="2:14">
      <c r="B453" s="86"/>
      <c r="C453" s="86"/>
      <c r="D453" s="86"/>
      <c r="E453" s="86"/>
      <c r="F453" s="86"/>
      <c r="G453" s="86"/>
      <c r="H453" s="86"/>
      <c r="I453" s="86"/>
      <c r="J453" s="86"/>
      <c r="K453" s="86"/>
      <c r="L453" s="86"/>
      <c r="M453" s="86"/>
      <c r="N453" s="86"/>
    </row>
    <row r="454" spans="2:14">
      <c r="B454" s="86"/>
      <c r="C454" s="86"/>
      <c r="D454" s="86"/>
      <c r="E454" s="86"/>
      <c r="F454" s="86"/>
      <c r="G454" s="86"/>
      <c r="H454" s="86"/>
      <c r="I454" s="86"/>
      <c r="J454" s="86"/>
      <c r="K454" s="86"/>
      <c r="L454" s="86"/>
      <c r="M454" s="86"/>
      <c r="N454" s="86"/>
    </row>
    <row r="455" spans="2:14">
      <c r="B455" s="86"/>
      <c r="C455" s="86"/>
      <c r="D455" s="86"/>
      <c r="E455" s="86"/>
      <c r="F455" s="86"/>
      <c r="G455" s="86"/>
      <c r="H455" s="86"/>
      <c r="I455" s="86"/>
      <c r="J455" s="86"/>
      <c r="K455" s="86"/>
      <c r="L455" s="86"/>
      <c r="M455" s="86"/>
      <c r="N455" s="86"/>
    </row>
    <row r="456" spans="2:14">
      <c r="B456" s="86"/>
      <c r="C456" s="86"/>
      <c r="D456" s="86"/>
      <c r="E456" s="86"/>
      <c r="F456" s="86"/>
      <c r="G456" s="86"/>
      <c r="H456" s="86"/>
      <c r="I456" s="86"/>
      <c r="J456" s="86"/>
      <c r="K456" s="86"/>
      <c r="L456" s="86"/>
      <c r="M456" s="86"/>
      <c r="N456" s="86"/>
    </row>
    <row r="457" spans="2:14">
      <c r="B457" s="86"/>
      <c r="C457" s="86"/>
      <c r="D457" s="86"/>
      <c r="E457" s="86"/>
      <c r="F457" s="86"/>
      <c r="G457" s="86"/>
      <c r="H457" s="86"/>
      <c r="I457" s="86"/>
      <c r="J457" s="86"/>
      <c r="K457" s="86"/>
      <c r="L457" s="86"/>
      <c r="M457" s="86"/>
      <c r="N457" s="86"/>
    </row>
    <row r="458" spans="2:14">
      <c r="B458" s="86"/>
      <c r="C458" s="86"/>
      <c r="D458" s="86"/>
      <c r="E458" s="86"/>
      <c r="F458" s="86"/>
      <c r="G458" s="86"/>
      <c r="H458" s="86"/>
      <c r="I458" s="86"/>
      <c r="J458" s="86"/>
      <c r="K458" s="86"/>
      <c r="L458" s="86"/>
      <c r="M458" s="86"/>
      <c r="N458" s="86"/>
    </row>
    <row r="459" spans="2:14">
      <c r="B459" s="86"/>
      <c r="C459" s="86"/>
      <c r="D459" s="86"/>
      <c r="E459" s="86"/>
      <c r="F459" s="86"/>
      <c r="G459" s="86"/>
      <c r="H459" s="86"/>
      <c r="I459" s="86"/>
      <c r="J459" s="86"/>
      <c r="K459" s="86"/>
      <c r="L459" s="86"/>
      <c r="M459" s="86"/>
      <c r="N459" s="86"/>
    </row>
    <row r="460" spans="2:14">
      <c r="B460" s="86"/>
      <c r="C460" s="86"/>
      <c r="D460" s="86"/>
      <c r="E460" s="86"/>
      <c r="F460" s="86"/>
      <c r="G460" s="86"/>
      <c r="H460" s="86"/>
      <c r="I460" s="86"/>
      <c r="J460" s="86"/>
      <c r="K460" s="86"/>
      <c r="L460" s="86"/>
      <c r="M460" s="86"/>
      <c r="N460" s="86"/>
    </row>
    <row r="461" spans="2:14">
      <c r="B461" s="86"/>
      <c r="C461" s="86"/>
      <c r="D461" s="86"/>
      <c r="E461" s="86"/>
      <c r="F461" s="86"/>
      <c r="G461" s="86"/>
      <c r="H461" s="86"/>
      <c r="I461" s="86"/>
      <c r="J461" s="86"/>
      <c r="K461" s="86"/>
      <c r="L461" s="86"/>
      <c r="M461" s="86"/>
      <c r="N461" s="86"/>
    </row>
    <row r="462" spans="2:14">
      <c r="B462" s="86"/>
      <c r="C462" s="86"/>
      <c r="D462" s="86"/>
      <c r="E462" s="86"/>
      <c r="F462" s="86"/>
      <c r="G462" s="86"/>
      <c r="H462" s="86"/>
      <c r="I462" s="86"/>
      <c r="J462" s="86"/>
      <c r="K462" s="86"/>
      <c r="L462" s="86"/>
      <c r="M462" s="86"/>
      <c r="N462" s="86"/>
    </row>
    <row r="463" spans="2:14">
      <c r="B463" s="86"/>
      <c r="C463" s="86"/>
      <c r="D463" s="86"/>
      <c r="E463" s="86"/>
      <c r="F463" s="86"/>
      <c r="G463" s="86"/>
      <c r="H463" s="86"/>
      <c r="I463" s="86"/>
      <c r="J463" s="86"/>
      <c r="K463" s="86"/>
      <c r="L463" s="86"/>
      <c r="M463" s="86"/>
      <c r="N463" s="86"/>
    </row>
    <row r="464" spans="2:14">
      <c r="B464" s="86"/>
      <c r="C464" s="86"/>
      <c r="D464" s="86"/>
      <c r="E464" s="86"/>
      <c r="F464" s="86"/>
      <c r="G464" s="86"/>
      <c r="H464" s="86"/>
      <c r="I464" s="86"/>
      <c r="J464" s="86"/>
      <c r="K464" s="86"/>
      <c r="L464" s="86"/>
      <c r="M464" s="86"/>
      <c r="N464" s="86"/>
    </row>
    <row r="465" spans="2:14">
      <c r="B465" s="86"/>
      <c r="C465" s="86"/>
      <c r="D465" s="86"/>
      <c r="E465" s="86"/>
      <c r="F465" s="86"/>
      <c r="G465" s="86"/>
      <c r="H465" s="86"/>
      <c r="I465" s="86"/>
      <c r="J465" s="86"/>
      <c r="K465" s="86"/>
      <c r="L465" s="86"/>
      <c r="M465" s="86"/>
      <c r="N465" s="86"/>
    </row>
    <row r="466" spans="2:14">
      <c r="B466" s="86"/>
      <c r="C466" s="86"/>
      <c r="D466" s="86"/>
      <c r="E466" s="86"/>
      <c r="F466" s="86"/>
      <c r="G466" s="86"/>
      <c r="H466" s="86"/>
      <c r="I466" s="86"/>
      <c r="J466" s="86"/>
      <c r="K466" s="86"/>
      <c r="L466" s="86"/>
      <c r="M466" s="86"/>
      <c r="N466" s="86"/>
    </row>
    <row r="467" spans="2:14">
      <c r="B467" s="86"/>
      <c r="C467" s="86"/>
      <c r="D467" s="86"/>
      <c r="E467" s="86"/>
      <c r="F467" s="86"/>
      <c r="G467" s="86"/>
      <c r="H467" s="86"/>
      <c r="I467" s="86"/>
      <c r="J467" s="86"/>
      <c r="K467" s="86"/>
      <c r="L467" s="86"/>
      <c r="M467" s="86"/>
      <c r="N467" s="86"/>
    </row>
    <row r="468" spans="2:14">
      <c r="B468" s="86"/>
      <c r="C468" s="86"/>
      <c r="D468" s="86"/>
      <c r="E468" s="86"/>
      <c r="F468" s="86"/>
      <c r="G468" s="86"/>
      <c r="H468" s="86"/>
      <c r="I468" s="86"/>
      <c r="J468" s="86"/>
      <c r="K468" s="86"/>
      <c r="L468" s="86"/>
      <c r="M468" s="86"/>
      <c r="N468" s="86"/>
    </row>
    <row r="469" spans="2:14">
      <c r="B469" s="86"/>
      <c r="C469" s="86"/>
      <c r="D469" s="86"/>
      <c r="E469" s="86"/>
      <c r="F469" s="86"/>
      <c r="G469" s="86"/>
      <c r="H469" s="86"/>
      <c r="I469" s="86"/>
      <c r="J469" s="86"/>
      <c r="K469" s="86"/>
      <c r="L469" s="86"/>
      <c r="M469" s="86"/>
      <c r="N469" s="86"/>
    </row>
    <row r="470" spans="2:14">
      <c r="B470" s="86"/>
      <c r="C470" s="86"/>
      <c r="D470" s="86"/>
      <c r="E470" s="86"/>
      <c r="F470" s="86"/>
      <c r="G470" s="86"/>
      <c r="H470" s="86"/>
      <c r="I470" s="86"/>
      <c r="J470" s="86"/>
      <c r="K470" s="86"/>
      <c r="L470" s="86"/>
      <c r="M470" s="86"/>
      <c r="N470" s="86"/>
    </row>
    <row r="471" spans="2:14">
      <c r="B471" s="86"/>
      <c r="C471" s="86"/>
      <c r="D471" s="86"/>
      <c r="E471" s="86"/>
      <c r="F471" s="86"/>
      <c r="G471" s="86"/>
      <c r="H471" s="86"/>
      <c r="I471" s="86"/>
      <c r="J471" s="86"/>
      <c r="K471" s="86"/>
      <c r="L471" s="86"/>
      <c r="M471" s="86"/>
      <c r="N471" s="86"/>
    </row>
    <row r="472" spans="2:14">
      <c r="B472" s="86"/>
      <c r="C472" s="86"/>
      <c r="D472" s="86"/>
      <c r="E472" s="86"/>
      <c r="F472" s="86"/>
      <c r="G472" s="86"/>
      <c r="H472" s="86"/>
      <c r="I472" s="86"/>
      <c r="J472" s="86"/>
      <c r="K472" s="86"/>
      <c r="L472" s="86"/>
      <c r="M472" s="86"/>
      <c r="N472" s="86"/>
    </row>
    <row r="473" spans="2:14">
      <c r="B473" s="86"/>
      <c r="C473" s="86"/>
      <c r="D473" s="86"/>
      <c r="E473" s="86"/>
      <c r="F473" s="86"/>
      <c r="G473" s="86"/>
      <c r="H473" s="86"/>
      <c r="I473" s="86"/>
      <c r="J473" s="86"/>
      <c r="K473" s="86"/>
      <c r="L473" s="86"/>
      <c r="M473" s="86"/>
      <c r="N473" s="86"/>
    </row>
    <row r="474" spans="2:14">
      <c r="B474" s="86"/>
      <c r="C474" s="86"/>
      <c r="D474" s="86"/>
      <c r="E474" s="86"/>
      <c r="F474" s="86"/>
      <c r="G474" s="86"/>
      <c r="H474" s="86"/>
      <c r="I474" s="86"/>
      <c r="J474" s="86"/>
      <c r="K474" s="86"/>
      <c r="L474" s="86"/>
      <c r="M474" s="86"/>
      <c r="N474" s="86"/>
    </row>
    <row r="475" spans="2:14">
      <c r="B475" s="86"/>
      <c r="C475" s="86"/>
      <c r="D475" s="86"/>
      <c r="E475" s="86"/>
      <c r="F475" s="86"/>
      <c r="G475" s="86"/>
      <c r="H475" s="86"/>
      <c r="I475" s="86"/>
      <c r="J475" s="86"/>
      <c r="K475" s="86"/>
      <c r="L475" s="86"/>
      <c r="M475" s="86"/>
      <c r="N475" s="86"/>
    </row>
    <row r="476" spans="2:14">
      <c r="B476" s="86"/>
      <c r="C476" s="86"/>
      <c r="D476" s="86"/>
      <c r="E476" s="86"/>
      <c r="F476" s="86"/>
      <c r="G476" s="86"/>
      <c r="H476" s="86"/>
      <c r="I476" s="86"/>
      <c r="J476" s="86"/>
      <c r="K476" s="86"/>
      <c r="L476" s="86"/>
      <c r="M476" s="86"/>
      <c r="N476" s="86"/>
    </row>
    <row r="477" spans="2:14">
      <c r="B477" s="86"/>
      <c r="C477" s="86"/>
      <c r="D477" s="86"/>
      <c r="E477" s="86"/>
      <c r="F477" s="86"/>
      <c r="G477" s="86"/>
      <c r="H477" s="86"/>
      <c r="I477" s="86"/>
      <c r="J477" s="86"/>
      <c r="K477" s="86"/>
      <c r="L477" s="86"/>
      <c r="M477" s="86"/>
      <c r="N477" s="86"/>
    </row>
    <row r="478" spans="2:14">
      <c r="B478" s="86"/>
      <c r="C478" s="86"/>
      <c r="D478" s="86"/>
      <c r="E478" s="86"/>
      <c r="F478" s="86"/>
      <c r="G478" s="86"/>
      <c r="H478" s="86"/>
      <c r="I478" s="86"/>
      <c r="J478" s="86"/>
      <c r="K478" s="86"/>
      <c r="L478" s="86"/>
      <c r="M478" s="86"/>
      <c r="N478" s="86"/>
    </row>
    <row r="479" spans="2:14">
      <c r="B479" s="86"/>
      <c r="C479" s="86"/>
      <c r="D479" s="86"/>
      <c r="E479" s="86"/>
      <c r="F479" s="86"/>
      <c r="G479" s="86"/>
      <c r="H479" s="86"/>
      <c r="I479" s="86"/>
      <c r="J479" s="86"/>
      <c r="K479" s="86"/>
      <c r="L479" s="86"/>
      <c r="M479" s="86"/>
      <c r="N479" s="86"/>
    </row>
    <row r="480" spans="2:14">
      <c r="B480" s="86"/>
      <c r="C480" s="86"/>
      <c r="D480" s="86"/>
      <c r="E480" s="86"/>
      <c r="F480" s="86"/>
      <c r="G480" s="86"/>
      <c r="H480" s="86"/>
      <c r="I480" s="86"/>
      <c r="J480" s="86"/>
      <c r="K480" s="86"/>
      <c r="L480" s="86"/>
      <c r="M480" s="86"/>
      <c r="N480" s="86"/>
    </row>
    <row r="481" spans="2:14">
      <c r="B481" s="86"/>
      <c r="C481" s="86"/>
      <c r="D481" s="86"/>
      <c r="E481" s="86"/>
      <c r="F481" s="86"/>
      <c r="G481" s="86"/>
      <c r="H481" s="86"/>
      <c r="I481" s="86"/>
      <c r="J481" s="86"/>
      <c r="K481" s="86"/>
      <c r="L481" s="86"/>
      <c r="M481" s="86"/>
      <c r="N481" s="86"/>
    </row>
    <row r="482" spans="2:14">
      <c r="B482" s="86"/>
      <c r="C482" s="86"/>
      <c r="D482" s="86"/>
      <c r="E482" s="86"/>
      <c r="F482" s="86"/>
      <c r="G482" s="86"/>
      <c r="H482" s="86"/>
      <c r="I482" s="86"/>
      <c r="J482" s="86"/>
      <c r="K482" s="86"/>
      <c r="L482" s="86"/>
      <c r="M482" s="86"/>
      <c r="N482" s="86"/>
    </row>
    <row r="483" spans="2:14">
      <c r="B483" s="86"/>
      <c r="C483" s="86"/>
      <c r="D483" s="86"/>
      <c r="E483" s="86"/>
      <c r="F483" s="86"/>
      <c r="G483" s="86"/>
      <c r="H483" s="86"/>
      <c r="I483" s="86"/>
      <c r="J483" s="86"/>
      <c r="K483" s="86"/>
      <c r="L483" s="86"/>
      <c r="M483" s="86"/>
      <c r="N483" s="86"/>
    </row>
    <row r="484" spans="2:14">
      <c r="B484" s="86"/>
      <c r="C484" s="86"/>
      <c r="D484" s="86"/>
      <c r="E484" s="86"/>
      <c r="F484" s="86"/>
      <c r="G484" s="86"/>
      <c r="H484" s="86"/>
      <c r="I484" s="86"/>
      <c r="J484" s="86"/>
      <c r="K484" s="86"/>
      <c r="L484" s="86"/>
      <c r="M484" s="86"/>
      <c r="N484" s="86"/>
    </row>
    <row r="485" spans="2:14">
      <c r="B485" s="86"/>
      <c r="C485" s="86"/>
      <c r="D485" s="86"/>
      <c r="E485" s="86"/>
      <c r="F485" s="86"/>
      <c r="G485" s="86"/>
      <c r="H485" s="86"/>
      <c r="I485" s="86"/>
      <c r="J485" s="86"/>
      <c r="K485" s="86"/>
      <c r="L485" s="86"/>
      <c r="M485" s="86"/>
      <c r="N485" s="86"/>
    </row>
    <row r="486" spans="2:14">
      <c r="B486" s="86"/>
      <c r="C486" s="86"/>
      <c r="D486" s="86"/>
      <c r="E486" s="86"/>
      <c r="F486" s="86"/>
      <c r="G486" s="86"/>
      <c r="H486" s="86"/>
      <c r="I486" s="86"/>
      <c r="J486" s="86"/>
      <c r="K486" s="86"/>
      <c r="L486" s="86"/>
      <c r="M486" s="86"/>
      <c r="N486" s="86"/>
    </row>
    <row r="487" spans="2:14">
      <c r="B487" s="86"/>
      <c r="C487" s="86"/>
      <c r="D487" s="86"/>
      <c r="E487" s="86"/>
      <c r="F487" s="86"/>
      <c r="G487" s="86"/>
      <c r="H487" s="86"/>
      <c r="I487" s="86"/>
      <c r="J487" s="86"/>
      <c r="K487" s="86"/>
      <c r="L487" s="86"/>
      <c r="M487" s="86"/>
      <c r="N487" s="86"/>
    </row>
    <row r="488" spans="2:14">
      <c r="B488" s="86"/>
      <c r="C488" s="86"/>
      <c r="D488" s="86"/>
      <c r="E488" s="86"/>
      <c r="F488" s="86"/>
      <c r="G488" s="86"/>
      <c r="H488" s="86"/>
      <c r="I488" s="86"/>
      <c r="J488" s="86"/>
      <c r="K488" s="86"/>
      <c r="L488" s="86"/>
      <c r="M488" s="86"/>
      <c r="N488" s="86"/>
    </row>
    <row r="489" spans="2:14">
      <c r="B489" s="86"/>
      <c r="C489" s="86"/>
      <c r="D489" s="86"/>
      <c r="E489" s="86"/>
      <c r="F489" s="86"/>
      <c r="G489" s="86"/>
      <c r="H489" s="86"/>
      <c r="I489" s="86"/>
      <c r="J489" s="86"/>
      <c r="K489" s="86"/>
      <c r="L489" s="86"/>
      <c r="M489" s="86"/>
      <c r="N489" s="86"/>
    </row>
    <row r="490" spans="2:14">
      <c r="B490" s="86"/>
      <c r="C490" s="86"/>
      <c r="D490" s="86"/>
      <c r="E490" s="86"/>
      <c r="F490" s="86"/>
      <c r="G490" s="86"/>
      <c r="H490" s="86"/>
      <c r="I490" s="86"/>
      <c r="J490" s="86"/>
      <c r="K490" s="86"/>
      <c r="L490" s="86"/>
      <c r="M490" s="86"/>
      <c r="N490" s="86"/>
    </row>
    <row r="491" spans="2:14">
      <c r="B491" s="86"/>
      <c r="C491" s="86"/>
      <c r="D491" s="86"/>
      <c r="E491" s="86"/>
      <c r="F491" s="86"/>
      <c r="G491" s="86"/>
      <c r="H491" s="86"/>
      <c r="I491" s="86"/>
      <c r="J491" s="86"/>
      <c r="K491" s="86"/>
      <c r="L491" s="86"/>
      <c r="M491" s="86"/>
      <c r="N491" s="86"/>
    </row>
    <row r="492" spans="2:14">
      <c r="B492" s="86"/>
      <c r="C492" s="86"/>
      <c r="D492" s="86"/>
      <c r="E492" s="86"/>
      <c r="F492" s="86"/>
      <c r="G492" s="86"/>
      <c r="H492" s="86"/>
      <c r="I492" s="86"/>
      <c r="J492" s="86"/>
      <c r="K492" s="86"/>
      <c r="L492" s="86"/>
      <c r="M492" s="86"/>
      <c r="N492" s="86"/>
    </row>
    <row r="493" spans="2:14">
      <c r="B493" s="86"/>
      <c r="C493" s="86"/>
      <c r="D493" s="86"/>
      <c r="E493" s="86"/>
      <c r="F493" s="86"/>
      <c r="G493" s="86"/>
      <c r="H493" s="86"/>
      <c r="I493" s="86"/>
      <c r="J493" s="86"/>
      <c r="K493" s="86"/>
      <c r="L493" s="86"/>
      <c r="M493" s="86"/>
      <c r="N493" s="86"/>
    </row>
    <row r="494" spans="2:14">
      <c r="B494" s="86"/>
      <c r="C494" s="86"/>
      <c r="D494" s="86"/>
      <c r="E494" s="86"/>
      <c r="F494" s="86"/>
      <c r="G494" s="86"/>
      <c r="H494" s="86"/>
      <c r="I494" s="86"/>
      <c r="J494" s="86"/>
      <c r="K494" s="86"/>
      <c r="L494" s="86"/>
      <c r="M494" s="86"/>
      <c r="N494" s="86"/>
    </row>
    <row r="495" spans="2:14">
      <c r="B495" s="86"/>
      <c r="C495" s="86"/>
      <c r="D495" s="86"/>
      <c r="E495" s="86"/>
      <c r="F495" s="86"/>
      <c r="G495" s="86"/>
      <c r="H495" s="86"/>
      <c r="I495" s="86"/>
      <c r="J495" s="86"/>
      <c r="K495" s="86"/>
      <c r="L495" s="86"/>
      <c r="M495" s="86"/>
      <c r="N495" s="86"/>
    </row>
    <row r="496" spans="2:14">
      <c r="B496" s="86"/>
      <c r="C496" s="86"/>
      <c r="D496" s="86"/>
      <c r="E496" s="86"/>
      <c r="F496" s="86"/>
      <c r="G496" s="86"/>
      <c r="H496" s="86"/>
      <c r="I496" s="86"/>
      <c r="J496" s="86"/>
      <c r="K496" s="86"/>
      <c r="L496" s="86"/>
      <c r="M496" s="86"/>
      <c r="N496" s="86"/>
    </row>
    <row r="497" spans="2:14">
      <c r="B497" s="86"/>
      <c r="C497" s="86"/>
      <c r="D497" s="86"/>
      <c r="E497" s="86"/>
      <c r="F497" s="86"/>
      <c r="G497" s="86"/>
      <c r="H497" s="86"/>
      <c r="I497" s="86"/>
      <c r="J497" s="86"/>
      <c r="K497" s="86"/>
      <c r="L497" s="86"/>
      <c r="M497" s="86"/>
      <c r="N497" s="86"/>
    </row>
    <row r="498" spans="2:14">
      <c r="B498" s="86"/>
      <c r="C498" s="86"/>
      <c r="D498" s="86"/>
      <c r="E498" s="86"/>
      <c r="F498" s="86"/>
      <c r="G498" s="86"/>
      <c r="H498" s="86"/>
      <c r="I498" s="86"/>
      <c r="J498" s="86"/>
      <c r="K498" s="86"/>
      <c r="L498" s="86"/>
      <c r="M498" s="86"/>
      <c r="N498" s="86"/>
    </row>
    <row r="499" spans="2:14">
      <c r="B499" s="86"/>
      <c r="C499" s="86"/>
      <c r="D499" s="86"/>
      <c r="E499" s="86"/>
      <c r="F499" s="86"/>
      <c r="G499" s="86"/>
      <c r="H499" s="86"/>
      <c r="I499" s="86"/>
      <c r="J499" s="86"/>
      <c r="K499" s="86"/>
      <c r="L499" s="86"/>
      <c r="M499" s="86"/>
      <c r="N499" s="86"/>
    </row>
    <row r="500" spans="2:14">
      <c r="B500" s="86"/>
      <c r="C500" s="86"/>
      <c r="D500" s="86"/>
      <c r="E500" s="86"/>
      <c r="F500" s="86"/>
      <c r="G500" s="86"/>
      <c r="H500" s="86"/>
      <c r="I500" s="86"/>
      <c r="J500" s="86"/>
      <c r="K500" s="86"/>
      <c r="L500" s="86"/>
      <c r="M500" s="86"/>
      <c r="N500" s="86"/>
    </row>
    <row r="501" spans="2:14">
      <c r="B501" s="86"/>
      <c r="C501" s="86"/>
      <c r="D501" s="86"/>
      <c r="E501" s="86"/>
      <c r="F501" s="86"/>
      <c r="G501" s="86"/>
      <c r="H501" s="86"/>
      <c r="I501" s="86"/>
      <c r="J501" s="86"/>
      <c r="K501" s="86"/>
      <c r="L501" s="86"/>
      <c r="M501" s="86"/>
      <c r="N501" s="86"/>
    </row>
    <row r="502" spans="2:14">
      <c r="B502" s="86"/>
      <c r="C502" s="86"/>
      <c r="D502" s="86"/>
      <c r="E502" s="86"/>
      <c r="F502" s="86"/>
      <c r="G502" s="86"/>
      <c r="H502" s="86"/>
      <c r="I502" s="86"/>
      <c r="J502" s="86"/>
      <c r="K502" s="86"/>
      <c r="L502" s="86"/>
      <c r="M502" s="86"/>
      <c r="N502" s="86"/>
    </row>
    <row r="503" spans="2:14">
      <c r="B503" s="86"/>
      <c r="C503" s="86"/>
      <c r="D503" s="86"/>
      <c r="E503" s="86"/>
      <c r="F503" s="86"/>
      <c r="G503" s="86"/>
      <c r="H503" s="86"/>
      <c r="I503" s="86"/>
      <c r="J503" s="86"/>
      <c r="K503" s="86"/>
      <c r="L503" s="86"/>
      <c r="M503" s="86"/>
      <c r="N503" s="86"/>
    </row>
    <row r="504" spans="2:14">
      <c r="B504" s="86"/>
      <c r="C504" s="86"/>
      <c r="D504" s="86"/>
      <c r="E504" s="86"/>
      <c r="F504" s="86"/>
      <c r="G504" s="86"/>
      <c r="H504" s="86"/>
      <c r="I504" s="86"/>
      <c r="J504" s="86"/>
      <c r="K504" s="86"/>
      <c r="L504" s="86"/>
      <c r="M504" s="86"/>
      <c r="N504" s="86"/>
    </row>
    <row r="505" spans="2:14">
      <c r="B505" s="86"/>
      <c r="C505" s="86"/>
      <c r="D505" s="86"/>
      <c r="E505" s="86"/>
      <c r="F505" s="86"/>
      <c r="G505" s="86"/>
      <c r="H505" s="86"/>
      <c r="I505" s="86"/>
      <c r="J505" s="86"/>
      <c r="K505" s="86"/>
      <c r="L505" s="86"/>
      <c r="M505" s="86"/>
      <c r="N505" s="86"/>
    </row>
    <row r="506" spans="2:14">
      <c r="B506" s="86"/>
      <c r="C506" s="86"/>
      <c r="D506" s="86"/>
      <c r="E506" s="86"/>
      <c r="F506" s="86"/>
      <c r="G506" s="86"/>
      <c r="H506" s="86"/>
      <c r="I506" s="86"/>
      <c r="J506" s="86"/>
      <c r="K506" s="86"/>
      <c r="L506" s="86"/>
      <c r="M506" s="86"/>
      <c r="N506" s="86"/>
    </row>
    <row r="507" spans="2:14">
      <c r="B507" s="86"/>
      <c r="C507" s="86"/>
      <c r="D507" s="86"/>
      <c r="E507" s="86"/>
      <c r="F507" s="86"/>
      <c r="G507" s="86"/>
      <c r="H507" s="86"/>
      <c r="I507" s="86"/>
      <c r="J507" s="86"/>
      <c r="K507" s="86"/>
      <c r="L507" s="86"/>
      <c r="M507" s="86"/>
      <c r="N507" s="86"/>
    </row>
    <row r="508" spans="2:14">
      <c r="B508" s="86"/>
      <c r="C508" s="86"/>
      <c r="D508" s="86"/>
      <c r="E508" s="86"/>
      <c r="F508" s="86"/>
      <c r="G508" s="86"/>
      <c r="H508" s="86"/>
      <c r="I508" s="86"/>
      <c r="J508" s="86"/>
      <c r="K508" s="86"/>
      <c r="L508" s="86"/>
      <c r="M508" s="86"/>
      <c r="N508" s="86"/>
    </row>
    <row r="509" spans="2:14">
      <c r="B509" s="86"/>
      <c r="C509" s="86"/>
      <c r="D509" s="86"/>
      <c r="E509" s="86"/>
      <c r="F509" s="86"/>
      <c r="G509" s="86"/>
      <c r="H509" s="86"/>
      <c r="I509" s="86"/>
      <c r="J509" s="86"/>
      <c r="K509" s="86"/>
      <c r="L509" s="86"/>
      <c r="M509" s="86"/>
      <c r="N509" s="86"/>
    </row>
    <row r="510" spans="2:14">
      <c r="B510" s="86"/>
      <c r="C510" s="86"/>
      <c r="D510" s="86"/>
      <c r="E510" s="86"/>
      <c r="F510" s="86"/>
      <c r="G510" s="86"/>
      <c r="H510" s="86"/>
      <c r="I510" s="86"/>
      <c r="J510" s="86"/>
      <c r="K510" s="86"/>
      <c r="L510" s="86"/>
      <c r="M510" s="86"/>
      <c r="N510" s="86"/>
    </row>
    <row r="511" spans="2:14">
      <c r="B511" s="86"/>
      <c r="C511" s="86"/>
      <c r="D511" s="86"/>
      <c r="E511" s="86"/>
      <c r="F511" s="86"/>
      <c r="G511" s="86"/>
      <c r="H511" s="86"/>
      <c r="I511" s="86"/>
      <c r="J511" s="86"/>
      <c r="K511" s="86"/>
      <c r="L511" s="86"/>
      <c r="M511" s="86"/>
      <c r="N511" s="86"/>
    </row>
    <row r="512" spans="2:14">
      <c r="B512" s="86"/>
      <c r="C512" s="86"/>
      <c r="D512" s="86"/>
      <c r="E512" s="86"/>
      <c r="F512" s="86"/>
      <c r="G512" s="86"/>
      <c r="H512" s="86"/>
      <c r="I512" s="86"/>
      <c r="J512" s="86"/>
      <c r="K512" s="86"/>
      <c r="L512" s="86"/>
      <c r="M512" s="86"/>
      <c r="N512" s="86"/>
    </row>
    <row r="513" spans="2:14">
      <c r="B513" s="86"/>
      <c r="C513" s="86"/>
      <c r="D513" s="86"/>
      <c r="E513" s="86"/>
      <c r="F513" s="86"/>
      <c r="G513" s="86"/>
      <c r="H513" s="86"/>
      <c r="I513" s="86"/>
      <c r="J513" s="86"/>
      <c r="K513" s="86"/>
      <c r="L513" s="86"/>
      <c r="M513" s="86"/>
      <c r="N513" s="86"/>
    </row>
    <row r="514" spans="2:14">
      <c r="B514" s="86"/>
      <c r="C514" s="86"/>
      <c r="D514" s="86"/>
      <c r="E514" s="86"/>
      <c r="F514" s="86"/>
      <c r="G514" s="86"/>
      <c r="H514" s="86"/>
      <c r="I514" s="86"/>
      <c r="J514" s="86"/>
      <c r="K514" s="86"/>
      <c r="L514" s="86"/>
      <c r="M514" s="86"/>
      <c r="N514" s="86"/>
    </row>
    <row r="515" spans="2:14">
      <c r="B515" s="86"/>
      <c r="C515" s="86"/>
      <c r="D515" s="86"/>
      <c r="E515" s="86"/>
      <c r="F515" s="86"/>
      <c r="G515" s="86"/>
      <c r="H515" s="86"/>
      <c r="I515" s="86"/>
      <c r="J515" s="86"/>
      <c r="K515" s="86"/>
      <c r="L515" s="86"/>
      <c r="M515" s="86"/>
      <c r="N515" s="86"/>
    </row>
    <row r="516" spans="2:14">
      <c r="B516" s="86"/>
      <c r="C516" s="86"/>
      <c r="D516" s="86"/>
      <c r="E516" s="86"/>
      <c r="F516" s="86"/>
      <c r="G516" s="86"/>
      <c r="H516" s="86"/>
      <c r="I516" s="86"/>
      <c r="J516" s="86"/>
      <c r="K516" s="86"/>
      <c r="L516" s="86"/>
      <c r="M516" s="86"/>
      <c r="N516" s="86"/>
    </row>
    <row r="517" spans="2:14">
      <c r="B517" s="86"/>
      <c r="C517" s="86"/>
      <c r="D517" s="86"/>
      <c r="E517" s="86"/>
      <c r="F517" s="86"/>
      <c r="G517" s="86"/>
      <c r="H517" s="86"/>
      <c r="I517" s="86"/>
      <c r="J517" s="86"/>
      <c r="K517" s="86"/>
      <c r="L517" s="86"/>
      <c r="M517" s="86"/>
      <c r="N517" s="86"/>
    </row>
    <row r="518" spans="2:14">
      <c r="B518" s="86"/>
      <c r="C518" s="86"/>
      <c r="D518" s="86"/>
      <c r="E518" s="86"/>
      <c r="F518" s="86"/>
      <c r="G518" s="86"/>
      <c r="H518" s="86"/>
      <c r="I518" s="86"/>
      <c r="J518" s="86"/>
      <c r="K518" s="86"/>
      <c r="L518" s="86"/>
      <c r="M518" s="86"/>
      <c r="N518" s="86"/>
    </row>
    <row r="519" spans="2:14">
      <c r="B519" s="86"/>
      <c r="C519" s="86"/>
      <c r="D519" s="86"/>
      <c r="E519" s="86"/>
      <c r="F519" s="86"/>
      <c r="G519" s="86"/>
      <c r="H519" s="86"/>
      <c r="I519" s="86"/>
      <c r="J519" s="86"/>
      <c r="K519" s="86"/>
      <c r="L519" s="86"/>
      <c r="M519" s="86"/>
      <c r="N519" s="86"/>
    </row>
    <row r="520" spans="2:14">
      <c r="B520" s="86"/>
      <c r="C520" s="86"/>
      <c r="D520" s="86"/>
      <c r="E520" s="86"/>
      <c r="F520" s="86"/>
      <c r="G520" s="86"/>
      <c r="H520" s="86"/>
      <c r="I520" s="86"/>
      <c r="J520" s="86"/>
      <c r="K520" s="86"/>
      <c r="L520" s="86"/>
      <c r="M520" s="86"/>
      <c r="N520" s="86"/>
    </row>
    <row r="521" spans="2:14">
      <c r="B521" s="86"/>
      <c r="C521" s="86"/>
      <c r="D521" s="86"/>
      <c r="E521" s="86"/>
      <c r="F521" s="86"/>
      <c r="G521" s="86"/>
      <c r="H521" s="86"/>
      <c r="I521" s="86"/>
      <c r="J521" s="86"/>
      <c r="K521" s="86"/>
      <c r="L521" s="86"/>
      <c r="M521" s="86"/>
      <c r="N521" s="86"/>
    </row>
    <row r="522" spans="2:14">
      <c r="B522" s="86"/>
      <c r="C522" s="86"/>
      <c r="D522" s="86"/>
      <c r="E522" s="86"/>
      <c r="F522" s="86"/>
      <c r="G522" s="86"/>
      <c r="H522" s="86"/>
      <c r="I522" s="86"/>
      <c r="J522" s="86"/>
      <c r="K522" s="86"/>
      <c r="L522" s="86"/>
      <c r="M522" s="86"/>
      <c r="N522" s="86"/>
    </row>
    <row r="523" spans="2:14">
      <c r="B523" s="86"/>
      <c r="C523" s="86"/>
      <c r="D523" s="86"/>
      <c r="E523" s="86"/>
      <c r="F523" s="86"/>
      <c r="G523" s="86"/>
      <c r="H523" s="86"/>
      <c r="I523" s="86"/>
      <c r="J523" s="86"/>
      <c r="K523" s="86"/>
      <c r="L523" s="86"/>
      <c r="M523" s="86"/>
      <c r="N523" s="86"/>
    </row>
    <row r="524" spans="2:14">
      <c r="B524" s="86"/>
      <c r="C524" s="86"/>
      <c r="D524" s="86"/>
      <c r="E524" s="86"/>
      <c r="F524" s="86"/>
      <c r="G524" s="86"/>
      <c r="H524" s="86"/>
      <c r="I524" s="86"/>
      <c r="J524" s="86"/>
      <c r="K524" s="86"/>
      <c r="L524" s="86"/>
      <c r="M524" s="86"/>
      <c r="N524" s="86"/>
    </row>
    <row r="525" spans="2:14">
      <c r="B525" s="86"/>
      <c r="C525" s="86"/>
      <c r="D525" s="86"/>
      <c r="E525" s="86"/>
      <c r="F525" s="86"/>
      <c r="G525" s="86"/>
      <c r="H525" s="86"/>
      <c r="I525" s="86"/>
      <c r="J525" s="86"/>
      <c r="K525" s="86"/>
      <c r="L525" s="86"/>
      <c r="M525" s="86"/>
      <c r="N525" s="86"/>
    </row>
    <row r="526" spans="2:14">
      <c r="B526" s="86"/>
      <c r="C526" s="86"/>
      <c r="D526" s="86"/>
      <c r="E526" s="86"/>
      <c r="F526" s="86"/>
      <c r="G526" s="86"/>
      <c r="H526" s="86"/>
      <c r="I526" s="86"/>
      <c r="J526" s="86"/>
      <c r="K526" s="86"/>
      <c r="L526" s="86"/>
      <c r="M526" s="86"/>
      <c r="N526" s="86"/>
    </row>
    <row r="527" spans="2:14">
      <c r="B527" s="86"/>
      <c r="C527" s="86"/>
      <c r="D527" s="86"/>
      <c r="E527" s="86"/>
      <c r="F527" s="86"/>
      <c r="G527" s="86"/>
      <c r="H527" s="86"/>
      <c r="I527" s="86"/>
      <c r="J527" s="86"/>
      <c r="K527" s="86"/>
      <c r="L527" s="86"/>
      <c r="M527" s="86"/>
      <c r="N527" s="86"/>
    </row>
    <row r="528" spans="2:14">
      <c r="B528" s="86"/>
      <c r="C528" s="86"/>
      <c r="D528" s="86"/>
      <c r="E528" s="86"/>
      <c r="F528" s="86"/>
      <c r="G528" s="86"/>
      <c r="H528" s="86"/>
      <c r="I528" s="86"/>
      <c r="J528" s="86"/>
      <c r="K528" s="86"/>
      <c r="L528" s="86"/>
      <c r="M528" s="86"/>
      <c r="N528" s="86"/>
    </row>
    <row r="529" spans="2:14">
      <c r="B529" s="86"/>
      <c r="C529" s="86"/>
      <c r="D529" s="86"/>
      <c r="E529" s="86"/>
      <c r="F529" s="86"/>
      <c r="G529" s="86"/>
      <c r="H529" s="86"/>
      <c r="I529" s="86"/>
      <c r="J529" s="86"/>
      <c r="K529" s="86"/>
      <c r="L529" s="86"/>
      <c r="M529" s="86"/>
      <c r="N529" s="86"/>
    </row>
    <row r="530" spans="2:14">
      <c r="B530" s="86"/>
      <c r="C530" s="86"/>
      <c r="D530" s="86"/>
      <c r="E530" s="86"/>
      <c r="F530" s="86"/>
      <c r="G530" s="86"/>
      <c r="H530" s="86"/>
      <c r="I530" s="86"/>
      <c r="J530" s="86"/>
      <c r="K530" s="86"/>
      <c r="L530" s="86"/>
      <c r="M530" s="86"/>
      <c r="N530" s="86"/>
    </row>
    <row r="531" spans="2:14">
      <c r="B531" s="86"/>
      <c r="C531" s="86"/>
      <c r="D531" s="86"/>
      <c r="E531" s="86"/>
      <c r="F531" s="86"/>
      <c r="G531" s="86"/>
      <c r="H531" s="86"/>
      <c r="I531" s="86"/>
      <c r="J531" s="86"/>
      <c r="K531" s="86"/>
      <c r="L531" s="86"/>
      <c r="M531" s="86"/>
      <c r="N531" s="86"/>
    </row>
    <row r="532" spans="2:14">
      <c r="B532" s="86"/>
      <c r="C532" s="86"/>
      <c r="D532" s="86"/>
      <c r="E532" s="86"/>
      <c r="F532" s="86"/>
      <c r="G532" s="86"/>
      <c r="H532" s="86"/>
      <c r="I532" s="86"/>
      <c r="J532" s="86"/>
      <c r="K532" s="86"/>
      <c r="L532" s="86"/>
      <c r="M532" s="86"/>
      <c r="N532" s="86"/>
    </row>
    <row r="533" spans="2:14">
      <c r="B533" s="86"/>
      <c r="C533" s="86"/>
      <c r="D533" s="86"/>
      <c r="E533" s="86"/>
      <c r="F533" s="86"/>
      <c r="G533" s="86"/>
      <c r="H533" s="86"/>
      <c r="I533" s="86"/>
      <c r="J533" s="86"/>
      <c r="K533" s="86"/>
      <c r="L533" s="86"/>
      <c r="M533" s="86"/>
      <c r="N533" s="86"/>
    </row>
    <row r="534" spans="2:14">
      <c r="B534" s="86"/>
      <c r="C534" s="86"/>
      <c r="D534" s="86"/>
      <c r="E534" s="86"/>
      <c r="F534" s="86"/>
      <c r="G534" s="86"/>
      <c r="H534" s="86"/>
      <c r="I534" s="86"/>
      <c r="J534" s="86"/>
      <c r="K534" s="86"/>
      <c r="L534" s="86"/>
      <c r="M534" s="86"/>
      <c r="N534" s="86"/>
    </row>
    <row r="535" spans="2:14">
      <c r="B535" s="86"/>
      <c r="C535" s="86"/>
      <c r="D535" s="86"/>
      <c r="E535" s="86"/>
      <c r="F535" s="86"/>
      <c r="G535" s="86"/>
      <c r="H535" s="86"/>
      <c r="I535" s="86"/>
      <c r="J535" s="86"/>
      <c r="K535" s="86"/>
      <c r="L535" s="86"/>
      <c r="M535" s="86"/>
      <c r="N535" s="86"/>
    </row>
    <row r="536" spans="2:14">
      <c r="B536" s="86"/>
      <c r="C536" s="86"/>
      <c r="D536" s="86"/>
      <c r="E536" s="86"/>
      <c r="F536" s="86"/>
      <c r="G536" s="86"/>
      <c r="H536" s="86"/>
      <c r="I536" s="86"/>
      <c r="J536" s="86"/>
      <c r="K536" s="86"/>
      <c r="L536" s="86"/>
      <c r="M536" s="86"/>
      <c r="N536" s="86"/>
    </row>
    <row r="537" spans="2:14">
      <c r="B537" s="86"/>
      <c r="C537" s="86"/>
      <c r="D537" s="86"/>
      <c r="E537" s="86"/>
      <c r="F537" s="86"/>
      <c r="G537" s="86"/>
      <c r="H537" s="86"/>
      <c r="I537" s="86"/>
      <c r="J537" s="86"/>
      <c r="K537" s="86"/>
      <c r="L537" s="86"/>
      <c r="M537" s="86"/>
      <c r="N537" s="86"/>
    </row>
    <row r="538" spans="2:14">
      <c r="B538" s="86"/>
      <c r="C538" s="86"/>
      <c r="D538" s="86"/>
      <c r="E538" s="86"/>
      <c r="F538" s="86"/>
      <c r="G538" s="86"/>
      <c r="H538" s="86"/>
      <c r="I538" s="86"/>
      <c r="J538" s="86"/>
      <c r="K538" s="86"/>
      <c r="L538" s="86"/>
      <c r="M538" s="86"/>
      <c r="N538" s="86"/>
    </row>
    <row r="539" spans="2:14">
      <c r="B539" s="86"/>
      <c r="C539" s="86"/>
      <c r="D539" s="86"/>
      <c r="E539" s="86"/>
      <c r="F539" s="86"/>
      <c r="G539" s="86"/>
      <c r="H539" s="86"/>
      <c r="I539" s="86"/>
      <c r="J539" s="86"/>
      <c r="K539" s="86"/>
      <c r="L539" s="86"/>
      <c r="M539" s="86"/>
      <c r="N539" s="86"/>
    </row>
    <row r="540" spans="2:14">
      <c r="B540" s="86"/>
      <c r="C540" s="86"/>
      <c r="D540" s="86"/>
      <c r="E540" s="86"/>
      <c r="F540" s="86"/>
      <c r="G540" s="86"/>
      <c r="H540" s="86"/>
      <c r="I540" s="86"/>
      <c r="J540" s="86"/>
      <c r="K540" s="86"/>
      <c r="L540" s="86"/>
      <c r="M540" s="86"/>
      <c r="N540" s="86"/>
    </row>
    <row r="541" spans="2:14">
      <c r="B541" s="86"/>
      <c r="C541" s="86"/>
      <c r="D541" s="86"/>
      <c r="E541" s="86"/>
      <c r="F541" s="86"/>
      <c r="G541" s="86"/>
      <c r="H541" s="86"/>
      <c r="I541" s="86"/>
      <c r="J541" s="86"/>
      <c r="K541" s="86"/>
      <c r="L541" s="86"/>
      <c r="M541" s="86"/>
      <c r="N541" s="86"/>
    </row>
    <row r="542" spans="2:14">
      <c r="B542" s="86"/>
      <c r="C542" s="86"/>
      <c r="D542" s="86"/>
      <c r="E542" s="86"/>
      <c r="F542" s="86"/>
      <c r="G542" s="86"/>
      <c r="H542" s="86"/>
      <c r="I542" s="86"/>
      <c r="J542" s="86"/>
      <c r="K542" s="86"/>
      <c r="L542" s="86"/>
      <c r="M542" s="86"/>
      <c r="N542" s="86"/>
    </row>
    <row r="543" spans="2:14">
      <c r="B543" s="86"/>
      <c r="C543" s="86"/>
      <c r="D543" s="86"/>
      <c r="E543" s="86"/>
      <c r="F543" s="86"/>
      <c r="G543" s="86"/>
      <c r="H543" s="86"/>
      <c r="I543" s="86"/>
      <c r="J543" s="86"/>
      <c r="K543" s="86"/>
      <c r="L543" s="86"/>
      <c r="M543" s="86"/>
      <c r="N543" s="86"/>
    </row>
    <row r="544" spans="2:14">
      <c r="B544" s="86"/>
      <c r="C544" s="86"/>
      <c r="D544" s="86"/>
      <c r="E544" s="86"/>
      <c r="F544" s="86"/>
      <c r="G544" s="86"/>
      <c r="H544" s="86"/>
      <c r="I544" s="86"/>
      <c r="J544" s="86"/>
      <c r="K544" s="86"/>
      <c r="L544" s="86"/>
      <c r="M544" s="86"/>
      <c r="N544" s="86"/>
    </row>
    <row r="545" spans="2:14">
      <c r="B545" s="86"/>
      <c r="C545" s="86"/>
      <c r="D545" s="86"/>
      <c r="E545" s="86"/>
      <c r="F545" s="86"/>
      <c r="G545" s="86"/>
      <c r="H545" s="86"/>
      <c r="I545" s="86"/>
      <c r="J545" s="86"/>
      <c r="K545" s="86"/>
      <c r="L545" s="86"/>
      <c r="M545" s="86"/>
      <c r="N545" s="86"/>
    </row>
    <row r="546" spans="2:14">
      <c r="B546" s="86"/>
      <c r="C546" s="86"/>
      <c r="D546" s="86"/>
      <c r="E546" s="86"/>
      <c r="F546" s="86"/>
      <c r="G546" s="86"/>
      <c r="H546" s="86"/>
      <c r="I546" s="86"/>
      <c r="J546" s="86"/>
      <c r="K546" s="86"/>
      <c r="L546" s="86"/>
      <c r="M546" s="86"/>
      <c r="N546" s="86"/>
    </row>
    <row r="547" spans="2:14">
      <c r="B547" s="86"/>
      <c r="C547" s="86"/>
      <c r="D547" s="86"/>
      <c r="E547" s="86"/>
      <c r="F547" s="86"/>
      <c r="G547" s="86"/>
      <c r="H547" s="86"/>
      <c r="I547" s="86"/>
      <c r="J547" s="86"/>
      <c r="K547" s="86"/>
      <c r="L547" s="86"/>
      <c r="M547" s="86"/>
      <c r="N547" s="86"/>
    </row>
    <row r="548" spans="2:14">
      <c r="B548" s="86"/>
      <c r="C548" s="86"/>
      <c r="D548" s="86"/>
      <c r="E548" s="86"/>
      <c r="F548" s="86"/>
      <c r="G548" s="86"/>
      <c r="H548" s="86"/>
      <c r="I548" s="86"/>
      <c r="J548" s="86"/>
      <c r="K548" s="86"/>
      <c r="L548" s="86"/>
      <c r="M548" s="86"/>
      <c r="N548" s="86"/>
    </row>
    <row r="549" spans="2:14">
      <c r="B549" s="86"/>
      <c r="C549" s="86"/>
      <c r="D549" s="86"/>
      <c r="E549" s="86"/>
      <c r="F549" s="86"/>
      <c r="G549" s="86"/>
      <c r="H549" s="86"/>
      <c r="I549" s="86"/>
      <c r="J549" s="86"/>
      <c r="K549" s="86"/>
      <c r="L549" s="86"/>
      <c r="M549" s="86"/>
      <c r="N549" s="86"/>
    </row>
    <row r="550" spans="2:14">
      <c r="B550" s="86"/>
      <c r="C550" s="86"/>
      <c r="D550" s="86"/>
      <c r="E550" s="86"/>
      <c r="F550" s="86"/>
      <c r="G550" s="86"/>
      <c r="H550" s="86"/>
      <c r="I550" s="86"/>
      <c r="J550" s="86"/>
      <c r="K550" s="86"/>
      <c r="L550" s="86"/>
      <c r="M550" s="86"/>
      <c r="N550" s="86"/>
    </row>
    <row r="551" spans="2:14">
      <c r="B551" s="86"/>
      <c r="C551" s="86"/>
      <c r="D551" s="86"/>
      <c r="E551" s="86"/>
      <c r="F551" s="86"/>
      <c r="G551" s="86"/>
      <c r="H551" s="86"/>
      <c r="I551" s="86"/>
      <c r="J551" s="86"/>
      <c r="K551" s="86"/>
      <c r="L551" s="86"/>
      <c r="M551" s="86"/>
      <c r="N551" s="86"/>
    </row>
    <row r="552" spans="2:14">
      <c r="B552" s="86"/>
      <c r="C552" s="86"/>
      <c r="D552" s="86"/>
      <c r="E552" s="86"/>
      <c r="F552" s="86"/>
      <c r="G552" s="86"/>
      <c r="H552" s="86"/>
      <c r="I552" s="86"/>
      <c r="J552" s="86"/>
      <c r="K552" s="86"/>
      <c r="L552" s="86"/>
      <c r="M552" s="86"/>
      <c r="N552" s="86"/>
    </row>
    <row r="553" spans="2:14">
      <c r="B553" s="86"/>
      <c r="C553" s="86"/>
      <c r="D553" s="86"/>
      <c r="E553" s="86"/>
      <c r="F553" s="86"/>
      <c r="G553" s="86"/>
      <c r="H553" s="86"/>
      <c r="I553" s="86"/>
      <c r="J553" s="86"/>
      <c r="K553" s="86"/>
      <c r="L553" s="86"/>
      <c r="M553" s="86"/>
      <c r="N553" s="86"/>
    </row>
    <row r="554" spans="2:14">
      <c r="B554" s="86"/>
      <c r="C554" s="86"/>
      <c r="D554" s="86"/>
      <c r="E554" s="86"/>
      <c r="F554" s="86"/>
      <c r="G554" s="86"/>
      <c r="H554" s="86"/>
      <c r="I554" s="86"/>
      <c r="J554" s="86"/>
      <c r="K554" s="86"/>
      <c r="L554" s="86"/>
      <c r="M554" s="86"/>
      <c r="N554" s="86"/>
    </row>
    <row r="555" spans="2:14">
      <c r="B555" s="86"/>
      <c r="C555" s="86"/>
      <c r="D555" s="86"/>
      <c r="E555" s="86"/>
      <c r="F555" s="86"/>
      <c r="G555" s="86"/>
      <c r="H555" s="86"/>
      <c r="I555" s="86"/>
      <c r="J555" s="86"/>
      <c r="K555" s="86"/>
      <c r="L555" s="86"/>
      <c r="M555" s="86"/>
      <c r="N555" s="86"/>
    </row>
    <row r="556" spans="2:14">
      <c r="B556" s="86"/>
      <c r="C556" s="86"/>
      <c r="D556" s="86"/>
      <c r="E556" s="86"/>
      <c r="F556" s="86"/>
      <c r="G556" s="86"/>
      <c r="H556" s="86"/>
      <c r="I556" s="86"/>
      <c r="J556" s="86"/>
      <c r="K556" s="86"/>
      <c r="L556" s="86"/>
      <c r="M556" s="86"/>
      <c r="N556" s="86"/>
    </row>
    <row r="557" spans="2:14">
      <c r="B557" s="86"/>
      <c r="C557" s="86"/>
      <c r="D557" s="86"/>
      <c r="E557" s="86"/>
      <c r="F557" s="86"/>
      <c r="G557" s="86"/>
      <c r="H557" s="86"/>
      <c r="I557" s="86"/>
      <c r="J557" s="86"/>
      <c r="K557" s="86"/>
      <c r="L557" s="86"/>
      <c r="M557" s="86"/>
      <c r="N557" s="86"/>
    </row>
    <row r="558" spans="2:14">
      <c r="B558" s="86"/>
      <c r="C558" s="86"/>
      <c r="D558" s="86"/>
      <c r="E558" s="86"/>
      <c r="F558" s="86"/>
      <c r="G558" s="86"/>
      <c r="H558" s="86"/>
      <c r="I558" s="86"/>
      <c r="J558" s="86"/>
      <c r="K558" s="86"/>
      <c r="L558" s="86"/>
      <c r="M558" s="86"/>
      <c r="N558" s="86"/>
    </row>
    <row r="559" spans="2:14">
      <c r="B559" s="86"/>
      <c r="C559" s="86"/>
      <c r="D559" s="86"/>
      <c r="E559" s="86"/>
      <c r="F559" s="86"/>
      <c r="G559" s="86"/>
      <c r="H559" s="86"/>
      <c r="I559" s="86"/>
      <c r="J559" s="86"/>
      <c r="K559" s="86"/>
      <c r="L559" s="86"/>
      <c r="M559" s="86"/>
      <c r="N559" s="86"/>
    </row>
    <row r="560" spans="2:14">
      <c r="B560" s="86"/>
      <c r="C560" s="86"/>
      <c r="D560" s="86"/>
      <c r="E560" s="86"/>
      <c r="F560" s="86"/>
      <c r="G560" s="86"/>
      <c r="H560" s="86"/>
      <c r="I560" s="86"/>
      <c r="J560" s="86"/>
      <c r="K560" s="86"/>
      <c r="L560" s="86"/>
      <c r="M560" s="86"/>
      <c r="N560" s="86"/>
    </row>
    <row r="561" spans="2:14">
      <c r="B561" s="86"/>
      <c r="C561" s="86"/>
      <c r="D561" s="86"/>
      <c r="E561" s="86"/>
      <c r="F561" s="86"/>
      <c r="G561" s="86"/>
      <c r="H561" s="86"/>
      <c r="I561" s="86"/>
      <c r="J561" s="86"/>
      <c r="K561" s="86"/>
      <c r="L561" s="86"/>
      <c r="M561" s="86"/>
      <c r="N561" s="86"/>
    </row>
    <row r="562" spans="2:14">
      <c r="B562" s="86"/>
      <c r="C562" s="86"/>
      <c r="D562" s="86"/>
      <c r="E562" s="86"/>
      <c r="F562" s="86"/>
      <c r="G562" s="86"/>
      <c r="H562" s="86"/>
      <c r="I562" s="86"/>
      <c r="J562" s="86"/>
      <c r="K562" s="86"/>
      <c r="L562" s="86"/>
      <c r="M562" s="86"/>
      <c r="N562" s="86"/>
    </row>
    <row r="563" spans="2:14">
      <c r="B563" s="86"/>
      <c r="C563" s="86"/>
      <c r="D563" s="86"/>
      <c r="E563" s="86"/>
      <c r="F563" s="86"/>
      <c r="G563" s="86"/>
      <c r="H563" s="86"/>
      <c r="I563" s="86"/>
      <c r="J563" s="86"/>
      <c r="K563" s="86"/>
      <c r="L563" s="86"/>
      <c r="M563" s="86"/>
      <c r="N563" s="86"/>
    </row>
    <row r="564" spans="2:14">
      <c r="B564" s="86"/>
      <c r="C564" s="86"/>
      <c r="D564" s="86"/>
      <c r="E564" s="86"/>
      <c r="F564" s="86"/>
      <c r="G564" s="86"/>
      <c r="H564" s="86"/>
      <c r="I564" s="86"/>
      <c r="J564" s="86"/>
      <c r="K564" s="86"/>
      <c r="L564" s="86"/>
      <c r="M564" s="86"/>
      <c r="N564" s="86"/>
    </row>
    <row r="565" spans="2:14">
      <c r="B565" s="86"/>
      <c r="C565" s="86"/>
      <c r="D565" s="86"/>
      <c r="E565" s="86"/>
      <c r="F565" s="86"/>
      <c r="G565" s="86"/>
      <c r="H565" s="86"/>
      <c r="I565" s="86"/>
      <c r="J565" s="86"/>
      <c r="K565" s="86"/>
      <c r="L565" s="86"/>
      <c r="M565" s="86"/>
      <c r="N565" s="86"/>
    </row>
    <row r="566" spans="2:14">
      <c r="B566" s="86"/>
      <c r="C566" s="86"/>
      <c r="D566" s="86"/>
      <c r="E566" s="86"/>
      <c r="F566" s="86"/>
      <c r="G566" s="86"/>
      <c r="H566" s="86"/>
      <c r="I566" s="86"/>
      <c r="J566" s="86"/>
      <c r="K566" s="86"/>
      <c r="L566" s="86"/>
      <c r="M566" s="86"/>
      <c r="N566" s="86"/>
    </row>
    <row r="567" spans="2:14">
      <c r="B567" s="86"/>
      <c r="C567" s="86"/>
      <c r="D567" s="86"/>
      <c r="E567" s="86"/>
      <c r="F567" s="86"/>
      <c r="G567" s="86"/>
      <c r="H567" s="86"/>
      <c r="I567" s="86"/>
      <c r="J567" s="86"/>
      <c r="K567" s="86"/>
      <c r="L567" s="86"/>
      <c r="M567" s="86"/>
      <c r="N567" s="86"/>
    </row>
    <row r="568" spans="2:14">
      <c r="B568" s="86"/>
      <c r="C568" s="86"/>
      <c r="D568" s="86"/>
      <c r="E568" s="86"/>
      <c r="F568" s="86"/>
      <c r="G568" s="86"/>
      <c r="H568" s="86"/>
      <c r="I568" s="86"/>
      <c r="J568" s="86"/>
      <c r="K568" s="86"/>
      <c r="L568" s="86"/>
      <c r="M568" s="86"/>
      <c r="N568" s="86"/>
    </row>
    <row r="569" spans="2:14">
      <c r="B569" s="86"/>
      <c r="C569" s="86"/>
      <c r="D569" s="86"/>
      <c r="E569" s="86"/>
      <c r="F569" s="86"/>
      <c r="G569" s="86"/>
      <c r="H569" s="86"/>
      <c r="I569" s="86"/>
      <c r="J569" s="86"/>
      <c r="K569" s="86"/>
      <c r="L569" s="86"/>
      <c r="M569" s="86"/>
      <c r="N569" s="86"/>
    </row>
    <row r="570" spans="2:14">
      <c r="B570" s="86"/>
      <c r="C570" s="86"/>
      <c r="D570" s="86"/>
      <c r="E570" s="86"/>
      <c r="F570" s="86"/>
      <c r="G570" s="86"/>
      <c r="H570" s="86"/>
      <c r="I570" s="86"/>
      <c r="J570" s="86"/>
      <c r="K570" s="86"/>
      <c r="L570" s="86"/>
      <c r="M570" s="86"/>
      <c r="N570" s="86"/>
    </row>
    <row r="571" spans="2:14">
      <c r="B571" s="86"/>
      <c r="C571" s="86"/>
      <c r="D571" s="86"/>
      <c r="E571" s="86"/>
      <c r="F571" s="86"/>
      <c r="G571" s="86"/>
      <c r="H571" s="86"/>
      <c r="I571" s="86"/>
      <c r="J571" s="86"/>
      <c r="K571" s="86"/>
      <c r="L571" s="86"/>
      <c r="M571" s="86"/>
      <c r="N571" s="86"/>
    </row>
    <row r="572" spans="2:14">
      <c r="B572" s="86"/>
      <c r="C572" s="86"/>
      <c r="D572" s="86"/>
      <c r="E572" s="86"/>
      <c r="F572" s="86"/>
      <c r="G572" s="86"/>
      <c r="H572" s="86"/>
      <c r="I572" s="86"/>
      <c r="J572" s="86"/>
      <c r="K572" s="86"/>
      <c r="L572" s="86"/>
      <c r="M572" s="86"/>
      <c r="N572" s="86"/>
    </row>
    <row r="573" spans="2:14">
      <c r="B573" s="86"/>
      <c r="C573" s="86"/>
      <c r="D573" s="86"/>
      <c r="E573" s="86"/>
      <c r="F573" s="86"/>
      <c r="G573" s="86"/>
      <c r="H573" s="86"/>
      <c r="I573" s="86"/>
      <c r="J573" s="86"/>
      <c r="K573" s="86"/>
      <c r="L573" s="86"/>
      <c r="M573" s="86"/>
      <c r="N573" s="86"/>
    </row>
    <row r="574" spans="2:14">
      <c r="B574" s="86"/>
      <c r="C574" s="86"/>
      <c r="D574" s="86"/>
      <c r="E574" s="86"/>
      <c r="F574" s="86"/>
      <c r="G574" s="86"/>
      <c r="H574" s="86"/>
      <c r="I574" s="86"/>
      <c r="J574" s="86"/>
      <c r="K574" s="86"/>
      <c r="L574" s="86"/>
      <c r="M574" s="86"/>
      <c r="N574" s="86"/>
    </row>
    <row r="575" spans="2:14">
      <c r="B575" s="86"/>
      <c r="C575" s="86"/>
      <c r="D575" s="86"/>
      <c r="E575" s="86"/>
      <c r="F575" s="86"/>
      <c r="G575" s="86"/>
      <c r="H575" s="86"/>
      <c r="I575" s="86"/>
      <c r="J575" s="86"/>
      <c r="K575" s="86"/>
      <c r="L575" s="86"/>
      <c r="M575" s="86"/>
      <c r="N575" s="86"/>
    </row>
    <row r="576" spans="2:14">
      <c r="B576" s="86"/>
      <c r="C576" s="86"/>
      <c r="D576" s="86"/>
      <c r="E576" s="86"/>
      <c r="F576" s="86"/>
      <c r="G576" s="86"/>
      <c r="H576" s="86"/>
      <c r="I576" s="86"/>
      <c r="J576" s="86"/>
      <c r="K576" s="86"/>
      <c r="L576" s="86"/>
      <c r="M576" s="86"/>
      <c r="N576" s="86"/>
    </row>
    <row r="577" spans="2:14">
      <c r="B577" s="86"/>
      <c r="C577" s="86"/>
      <c r="D577" s="86"/>
      <c r="E577" s="86"/>
      <c r="F577" s="86"/>
      <c r="G577" s="86"/>
      <c r="H577" s="86"/>
      <c r="I577" s="86"/>
      <c r="J577" s="86"/>
      <c r="K577" s="86"/>
      <c r="L577" s="86"/>
      <c r="M577" s="86"/>
      <c r="N577" s="86"/>
    </row>
    <row r="578" spans="2:14">
      <c r="B578" s="86"/>
      <c r="C578" s="86"/>
      <c r="D578" s="86"/>
      <c r="E578" s="86"/>
      <c r="F578" s="86"/>
      <c r="G578" s="86"/>
      <c r="H578" s="86"/>
      <c r="I578" s="86"/>
      <c r="J578" s="86"/>
      <c r="K578" s="86"/>
      <c r="L578" s="86"/>
      <c r="M578" s="86"/>
      <c r="N578" s="86"/>
    </row>
    <row r="579" spans="2:14">
      <c r="B579" s="86"/>
      <c r="C579" s="86"/>
      <c r="D579" s="86"/>
      <c r="E579" s="86"/>
      <c r="F579" s="86"/>
      <c r="G579" s="86"/>
      <c r="H579" s="86"/>
      <c r="I579" s="86"/>
      <c r="J579" s="86"/>
      <c r="K579" s="86"/>
      <c r="L579" s="86"/>
      <c r="M579" s="86"/>
      <c r="N579" s="86"/>
    </row>
    <row r="580" spans="2:14">
      <c r="B580" s="86"/>
      <c r="C580" s="86"/>
      <c r="D580" s="86"/>
      <c r="E580" s="86"/>
      <c r="F580" s="86"/>
      <c r="G580" s="86"/>
      <c r="H580" s="86"/>
      <c r="I580" s="86"/>
      <c r="J580" s="86"/>
      <c r="K580" s="86"/>
      <c r="L580" s="86"/>
      <c r="M580" s="86"/>
      <c r="N580" s="86"/>
    </row>
    <row r="581" spans="2:14">
      <c r="B581" s="86"/>
      <c r="C581" s="86"/>
      <c r="D581" s="86"/>
      <c r="E581" s="86"/>
      <c r="F581" s="86"/>
      <c r="G581" s="86"/>
      <c r="H581" s="86"/>
      <c r="I581" s="86"/>
      <c r="J581" s="86"/>
      <c r="K581" s="86"/>
      <c r="L581" s="86"/>
      <c r="M581" s="86"/>
      <c r="N581" s="86"/>
    </row>
    <row r="582" spans="2:14">
      <c r="B582" s="86"/>
      <c r="C582" s="86"/>
      <c r="D582" s="86"/>
      <c r="E582" s="86"/>
      <c r="F582" s="86"/>
      <c r="G582" s="86"/>
      <c r="H582" s="86"/>
      <c r="I582" s="86"/>
      <c r="J582" s="86"/>
      <c r="K582" s="86"/>
      <c r="L582" s="86"/>
      <c r="M582" s="86"/>
      <c r="N582" s="86"/>
    </row>
    <row r="583" spans="2:14">
      <c r="B583" s="86"/>
      <c r="C583" s="86"/>
      <c r="D583" s="86"/>
      <c r="E583" s="86"/>
      <c r="F583" s="86"/>
      <c r="G583" s="86"/>
      <c r="H583" s="86"/>
      <c r="I583" s="86"/>
      <c r="J583" s="86"/>
      <c r="K583" s="86"/>
      <c r="L583" s="86"/>
      <c r="M583" s="86"/>
      <c r="N583" s="86"/>
    </row>
    <row r="584" spans="2:14">
      <c r="B584" s="86"/>
      <c r="C584" s="86"/>
      <c r="D584" s="86"/>
      <c r="E584" s="86"/>
      <c r="F584" s="86"/>
      <c r="G584" s="86"/>
      <c r="H584" s="86"/>
      <c r="I584" s="86"/>
      <c r="J584" s="86"/>
      <c r="K584" s="86"/>
      <c r="L584" s="86"/>
      <c r="M584" s="86"/>
      <c r="N584" s="86"/>
    </row>
    <row r="585" spans="2:14">
      <c r="B585" s="86"/>
      <c r="C585" s="86"/>
      <c r="D585" s="86"/>
      <c r="E585" s="86"/>
      <c r="F585" s="86"/>
      <c r="G585" s="86"/>
      <c r="H585" s="86"/>
      <c r="I585" s="86"/>
      <c r="J585" s="86"/>
      <c r="K585" s="86"/>
      <c r="L585" s="86"/>
      <c r="M585" s="86"/>
      <c r="N585" s="86"/>
    </row>
    <row r="586" spans="2:14">
      <c r="B586" s="86"/>
      <c r="C586" s="86"/>
      <c r="D586" s="86"/>
      <c r="E586" s="86"/>
      <c r="F586" s="86"/>
      <c r="G586" s="86"/>
      <c r="H586" s="86"/>
      <c r="I586" s="86"/>
      <c r="J586" s="86"/>
      <c r="K586" s="86"/>
      <c r="L586" s="86"/>
      <c r="M586" s="86"/>
      <c r="N586" s="86"/>
    </row>
    <row r="587" spans="2:14">
      <c r="B587" s="86"/>
      <c r="C587" s="86"/>
      <c r="D587" s="86"/>
      <c r="E587" s="86"/>
      <c r="F587" s="86"/>
      <c r="G587" s="86"/>
      <c r="H587" s="86"/>
      <c r="I587" s="86"/>
      <c r="J587" s="86"/>
      <c r="K587" s="86"/>
      <c r="L587" s="86"/>
      <c r="M587" s="86"/>
      <c r="N587" s="86"/>
    </row>
    <row r="588" spans="2:14">
      <c r="B588" s="86"/>
      <c r="C588" s="86"/>
      <c r="D588" s="86"/>
      <c r="E588" s="86"/>
      <c r="F588" s="86"/>
      <c r="G588" s="86"/>
      <c r="H588" s="86"/>
      <c r="I588" s="86"/>
      <c r="J588" s="86"/>
      <c r="K588" s="86"/>
      <c r="L588" s="86"/>
      <c r="M588" s="86"/>
      <c r="N588" s="86"/>
    </row>
    <row r="589" spans="2:14">
      <c r="B589" s="86"/>
      <c r="C589" s="86"/>
      <c r="D589" s="86"/>
      <c r="E589" s="86"/>
      <c r="F589" s="86"/>
      <c r="G589" s="86"/>
      <c r="H589" s="86"/>
      <c r="I589" s="86"/>
      <c r="J589" s="86"/>
      <c r="K589" s="86"/>
      <c r="L589" s="86"/>
      <c r="M589" s="86"/>
      <c r="N589" s="86"/>
    </row>
    <row r="590" spans="2:14">
      <c r="B590" s="86"/>
      <c r="C590" s="86"/>
      <c r="D590" s="86"/>
      <c r="E590" s="86"/>
      <c r="F590" s="86"/>
      <c r="G590" s="86"/>
      <c r="H590" s="86"/>
      <c r="I590" s="86"/>
      <c r="J590" s="86"/>
      <c r="K590" s="86"/>
      <c r="L590" s="86"/>
      <c r="M590" s="86"/>
      <c r="N590" s="86"/>
    </row>
    <row r="591" spans="2:14">
      <c r="B591" s="86"/>
      <c r="C591" s="86"/>
      <c r="D591" s="86"/>
      <c r="E591" s="86"/>
      <c r="F591" s="86"/>
      <c r="G591" s="86"/>
      <c r="H591" s="86"/>
      <c r="I591" s="86"/>
      <c r="J591" s="86"/>
      <c r="K591" s="86"/>
      <c r="L591" s="86"/>
      <c r="M591" s="86"/>
      <c r="N591" s="86"/>
    </row>
    <row r="592" spans="2:14">
      <c r="B592" s="86"/>
      <c r="C592" s="86"/>
      <c r="D592" s="86"/>
      <c r="E592" s="86"/>
      <c r="F592" s="86"/>
      <c r="G592" s="86"/>
      <c r="H592" s="86"/>
      <c r="I592" s="86"/>
      <c r="J592" s="86"/>
      <c r="K592" s="86"/>
      <c r="L592" s="86"/>
      <c r="M592" s="86"/>
      <c r="N592" s="86"/>
    </row>
    <row r="593" spans="2:14">
      <c r="B593" s="86"/>
      <c r="C593" s="86"/>
      <c r="D593" s="86"/>
      <c r="E593" s="86"/>
      <c r="F593" s="86"/>
      <c r="G593" s="86"/>
      <c r="H593" s="86"/>
      <c r="I593" s="86"/>
      <c r="J593" s="86"/>
      <c r="K593" s="86"/>
      <c r="L593" s="86"/>
      <c r="M593" s="86"/>
      <c r="N593" s="86"/>
    </row>
    <row r="594" spans="2:14">
      <c r="B594" s="86"/>
      <c r="C594" s="86"/>
      <c r="D594" s="86"/>
      <c r="E594" s="86"/>
      <c r="F594" s="86"/>
      <c r="G594" s="86"/>
      <c r="H594" s="86"/>
      <c r="I594" s="86"/>
      <c r="J594" s="86"/>
      <c r="K594" s="86"/>
      <c r="L594" s="86"/>
      <c r="M594" s="86"/>
      <c r="N594" s="86"/>
    </row>
    <row r="595" spans="2:14">
      <c r="B595" s="86"/>
      <c r="C595" s="86"/>
      <c r="D595" s="86"/>
      <c r="E595" s="86"/>
      <c r="F595" s="86"/>
      <c r="G595" s="86"/>
      <c r="H595" s="86"/>
      <c r="I595" s="86"/>
      <c r="J595" s="86"/>
      <c r="K595" s="86"/>
      <c r="L595" s="86"/>
      <c r="M595" s="86"/>
      <c r="N595" s="86"/>
    </row>
    <row r="596" spans="2:14">
      <c r="B596" s="86"/>
      <c r="C596" s="86"/>
      <c r="D596" s="86"/>
      <c r="E596" s="86"/>
      <c r="F596" s="86"/>
      <c r="G596" s="86"/>
      <c r="H596" s="86"/>
      <c r="I596" s="86"/>
      <c r="J596" s="86"/>
      <c r="K596" s="86"/>
      <c r="L596" s="86"/>
      <c r="M596" s="86"/>
      <c r="N596" s="86"/>
    </row>
    <row r="597" spans="2:14">
      <c r="B597" s="86"/>
      <c r="C597" s="86"/>
      <c r="D597" s="86"/>
      <c r="E597" s="86"/>
      <c r="F597" s="86"/>
      <c r="G597" s="86"/>
      <c r="H597" s="86"/>
      <c r="I597" s="86"/>
      <c r="J597" s="86"/>
      <c r="K597" s="86"/>
      <c r="L597" s="86"/>
      <c r="M597" s="86"/>
      <c r="N597" s="86"/>
    </row>
    <row r="598" spans="2:14">
      <c r="B598" s="86"/>
      <c r="C598" s="86"/>
      <c r="D598" s="86"/>
      <c r="E598" s="86"/>
      <c r="F598" s="86"/>
      <c r="G598" s="86"/>
      <c r="H598" s="86"/>
      <c r="I598" s="86"/>
      <c r="J598" s="86"/>
      <c r="K598" s="86"/>
      <c r="L598" s="86"/>
      <c r="M598" s="86"/>
      <c r="N598" s="86"/>
    </row>
    <row r="599" spans="2:14">
      <c r="B599" s="86"/>
      <c r="C599" s="86"/>
      <c r="D599" s="86"/>
      <c r="E599" s="86"/>
      <c r="F599" s="86"/>
      <c r="G599" s="86"/>
      <c r="H599" s="86"/>
      <c r="I599" s="86"/>
      <c r="J599" s="86"/>
      <c r="K599" s="86"/>
      <c r="L599" s="86"/>
      <c r="M599" s="86"/>
      <c r="N599" s="86"/>
    </row>
    <row r="600" spans="2:14">
      <c r="B600" s="86"/>
      <c r="C600" s="86"/>
      <c r="D600" s="86"/>
      <c r="E600" s="86"/>
      <c r="F600" s="86"/>
      <c r="G600" s="86"/>
      <c r="H600" s="86"/>
      <c r="I600" s="86"/>
      <c r="J600" s="86"/>
      <c r="K600" s="86"/>
      <c r="L600" s="86"/>
      <c r="M600" s="86"/>
      <c r="N600" s="86"/>
    </row>
    <row r="601" spans="2:14">
      <c r="B601" s="86"/>
      <c r="C601" s="86"/>
      <c r="D601" s="86"/>
      <c r="E601" s="86"/>
      <c r="F601" s="86"/>
      <c r="G601" s="86"/>
      <c r="H601" s="86"/>
      <c r="I601" s="86"/>
      <c r="J601" s="86"/>
      <c r="K601" s="86"/>
      <c r="L601" s="86"/>
      <c r="M601" s="86"/>
      <c r="N601" s="86"/>
    </row>
    <row r="602" spans="2:14">
      <c r="B602" s="86"/>
      <c r="C602" s="86"/>
      <c r="D602" s="86"/>
      <c r="E602" s="86"/>
      <c r="F602" s="86"/>
      <c r="G602" s="86"/>
      <c r="H602" s="86"/>
      <c r="I602" s="86"/>
      <c r="J602" s="86"/>
      <c r="K602" s="86"/>
      <c r="L602" s="86"/>
      <c r="M602" s="86"/>
      <c r="N602" s="86"/>
    </row>
    <row r="603" spans="2:14">
      <c r="B603" s="86"/>
      <c r="C603" s="86"/>
      <c r="D603" s="86"/>
      <c r="E603" s="86"/>
      <c r="F603" s="86"/>
      <c r="G603" s="86"/>
      <c r="H603" s="86"/>
      <c r="I603" s="86"/>
      <c r="J603" s="86"/>
      <c r="K603" s="86"/>
      <c r="L603" s="86"/>
      <c r="M603" s="86"/>
      <c r="N603" s="86"/>
    </row>
    <row r="604" spans="2:14">
      <c r="B604" s="86"/>
      <c r="C604" s="86"/>
      <c r="D604" s="86"/>
      <c r="E604" s="86"/>
      <c r="F604" s="86"/>
      <c r="G604" s="86"/>
      <c r="H604" s="86"/>
      <c r="I604" s="86"/>
      <c r="J604" s="86"/>
      <c r="K604" s="86"/>
      <c r="L604" s="86"/>
      <c r="M604" s="86"/>
      <c r="N604" s="86"/>
    </row>
    <row r="605" spans="2:14">
      <c r="B605" s="86"/>
      <c r="C605" s="86"/>
      <c r="D605" s="86"/>
      <c r="E605" s="86"/>
      <c r="F605" s="86"/>
      <c r="G605" s="86"/>
      <c r="H605" s="86"/>
      <c r="I605" s="86"/>
      <c r="J605" s="86"/>
      <c r="K605" s="86"/>
      <c r="L605" s="86"/>
      <c r="M605" s="86"/>
      <c r="N605" s="86"/>
    </row>
    <row r="606" spans="2:14">
      <c r="B606" s="86"/>
      <c r="C606" s="86"/>
      <c r="D606" s="86"/>
      <c r="E606" s="86"/>
      <c r="F606" s="86"/>
      <c r="G606" s="86"/>
      <c r="H606" s="86"/>
      <c r="I606" s="86"/>
      <c r="J606" s="86"/>
      <c r="K606" s="86"/>
      <c r="L606" s="86"/>
      <c r="M606" s="86"/>
      <c r="N606" s="86"/>
    </row>
    <row r="607" spans="2:14">
      <c r="B607" s="86"/>
      <c r="C607" s="86"/>
      <c r="D607" s="86"/>
      <c r="E607" s="86"/>
      <c r="F607" s="86"/>
      <c r="G607" s="86"/>
      <c r="H607" s="86"/>
      <c r="I607" s="86"/>
      <c r="J607" s="86"/>
      <c r="K607" s="86"/>
      <c r="L607" s="86"/>
      <c r="M607" s="86"/>
      <c r="N607" s="86"/>
    </row>
    <row r="608" spans="2:14">
      <c r="B608" s="86"/>
      <c r="C608" s="86"/>
      <c r="D608" s="86"/>
      <c r="E608" s="86"/>
      <c r="F608" s="86"/>
      <c r="G608" s="86"/>
      <c r="H608" s="86"/>
      <c r="I608" s="86"/>
      <c r="J608" s="86"/>
      <c r="K608" s="86"/>
      <c r="L608" s="86"/>
      <c r="M608" s="86"/>
      <c r="N608" s="86"/>
    </row>
    <row r="609" spans="2:14">
      <c r="B609" s="86"/>
      <c r="C609" s="86"/>
      <c r="D609" s="86"/>
      <c r="E609" s="86"/>
      <c r="F609" s="86"/>
      <c r="G609" s="86"/>
      <c r="H609" s="86"/>
      <c r="I609" s="86"/>
      <c r="J609" s="86"/>
      <c r="K609" s="86"/>
      <c r="L609" s="86"/>
      <c r="M609" s="86"/>
      <c r="N609" s="86"/>
    </row>
    <row r="610" spans="2:14">
      <c r="B610" s="86"/>
      <c r="C610" s="86"/>
      <c r="D610" s="86"/>
      <c r="E610" s="86"/>
      <c r="F610" s="86"/>
      <c r="G610" s="86"/>
      <c r="H610" s="86"/>
      <c r="I610" s="86"/>
      <c r="J610" s="86"/>
      <c r="K610" s="86"/>
      <c r="L610" s="86"/>
      <c r="M610" s="86"/>
      <c r="N610" s="86"/>
    </row>
    <row r="611" spans="2:14">
      <c r="B611" s="86"/>
      <c r="C611" s="86"/>
      <c r="D611" s="86"/>
      <c r="E611" s="86"/>
      <c r="F611" s="86"/>
      <c r="G611" s="86"/>
      <c r="H611" s="86"/>
      <c r="I611" s="86"/>
      <c r="J611" s="86"/>
      <c r="K611" s="86"/>
      <c r="L611" s="86"/>
      <c r="M611" s="86"/>
      <c r="N611" s="86"/>
    </row>
    <row r="612" spans="2:14">
      <c r="B612" s="86"/>
      <c r="C612" s="86"/>
      <c r="D612" s="86"/>
      <c r="E612" s="86"/>
      <c r="F612" s="86"/>
      <c r="G612" s="86"/>
      <c r="H612" s="86"/>
      <c r="I612" s="86"/>
      <c r="J612" s="86"/>
      <c r="K612" s="86"/>
      <c r="L612" s="86"/>
      <c r="M612" s="86"/>
      <c r="N612" s="86"/>
    </row>
    <row r="613" spans="2:14">
      <c r="B613" s="86"/>
      <c r="C613" s="86"/>
      <c r="D613" s="86"/>
      <c r="E613" s="86"/>
      <c r="F613" s="86"/>
      <c r="G613" s="86"/>
      <c r="H613" s="86"/>
      <c r="I613" s="86"/>
      <c r="J613" s="86"/>
      <c r="K613" s="86"/>
      <c r="L613" s="86"/>
      <c r="M613" s="86"/>
      <c r="N613" s="86"/>
    </row>
    <row r="614" spans="2:14">
      <c r="B614" s="86"/>
      <c r="C614" s="86"/>
      <c r="D614" s="86"/>
      <c r="E614" s="86"/>
      <c r="F614" s="86"/>
      <c r="G614" s="86"/>
      <c r="H614" s="86"/>
      <c r="I614" s="86"/>
      <c r="J614" s="86"/>
      <c r="K614" s="86"/>
      <c r="L614" s="86"/>
      <c r="M614" s="86"/>
      <c r="N614" s="86"/>
    </row>
    <row r="615" spans="2:14">
      <c r="B615" s="86"/>
      <c r="C615" s="86"/>
      <c r="D615" s="86"/>
      <c r="E615" s="86"/>
      <c r="F615" s="86"/>
      <c r="G615" s="86"/>
      <c r="H615" s="86"/>
      <c r="I615" s="86"/>
      <c r="J615" s="86"/>
      <c r="K615" s="86"/>
      <c r="L615" s="86"/>
      <c r="M615" s="86"/>
      <c r="N615" s="86"/>
    </row>
    <row r="616" spans="2:14">
      <c r="B616" s="86"/>
      <c r="C616" s="86"/>
      <c r="D616" s="86"/>
      <c r="E616" s="86"/>
      <c r="F616" s="86"/>
      <c r="G616" s="86"/>
      <c r="H616" s="86"/>
      <c r="I616" s="86"/>
      <c r="J616" s="86"/>
      <c r="K616" s="86"/>
      <c r="L616" s="86"/>
      <c r="M616" s="86"/>
      <c r="N616" s="86"/>
    </row>
    <row r="617" spans="2:14">
      <c r="B617" s="86"/>
      <c r="C617" s="86"/>
      <c r="D617" s="86"/>
      <c r="E617" s="86"/>
      <c r="F617" s="86"/>
      <c r="G617" s="86"/>
      <c r="H617" s="86"/>
      <c r="I617" s="86"/>
      <c r="J617" s="86"/>
      <c r="K617" s="86"/>
      <c r="L617" s="86"/>
      <c r="M617" s="86"/>
      <c r="N617" s="86"/>
    </row>
    <row r="618" spans="2:14">
      <c r="B618" s="86"/>
      <c r="C618" s="86"/>
      <c r="D618" s="86"/>
      <c r="E618" s="86"/>
      <c r="F618" s="86"/>
      <c r="G618" s="86"/>
      <c r="H618" s="86"/>
      <c r="I618" s="86"/>
      <c r="J618" s="86"/>
      <c r="K618" s="86"/>
      <c r="L618" s="86"/>
      <c r="M618" s="86"/>
      <c r="N618" s="86"/>
    </row>
    <row r="619" spans="2:14">
      <c r="B619" s="86"/>
      <c r="C619" s="86"/>
      <c r="D619" s="86"/>
      <c r="E619" s="86"/>
      <c r="F619" s="86"/>
      <c r="G619" s="86"/>
      <c r="H619" s="86"/>
      <c r="I619" s="86"/>
      <c r="J619" s="86"/>
      <c r="K619" s="86"/>
      <c r="L619" s="86"/>
      <c r="M619" s="86"/>
      <c r="N619" s="86"/>
    </row>
    <row r="620" spans="2:14">
      <c r="B620" s="86"/>
      <c r="C620" s="86"/>
      <c r="D620" s="86"/>
      <c r="E620" s="86"/>
      <c r="F620" s="86"/>
      <c r="G620" s="86"/>
      <c r="H620" s="86"/>
      <c r="I620" s="86"/>
      <c r="J620" s="86"/>
      <c r="K620" s="86"/>
      <c r="L620" s="86"/>
      <c r="M620" s="86"/>
      <c r="N620" s="86"/>
    </row>
    <row r="621" spans="2:14">
      <c r="B621" s="86"/>
      <c r="C621" s="86"/>
      <c r="D621" s="86"/>
      <c r="E621" s="86"/>
      <c r="F621" s="86"/>
      <c r="G621" s="86"/>
      <c r="H621" s="86"/>
      <c r="I621" s="86"/>
      <c r="J621" s="86"/>
      <c r="K621" s="86"/>
      <c r="L621" s="86"/>
      <c r="M621" s="86"/>
      <c r="N621" s="86"/>
    </row>
    <row r="622" spans="2:14">
      <c r="B622" s="86"/>
      <c r="C622" s="86"/>
      <c r="D622" s="86"/>
      <c r="E622" s="86"/>
      <c r="F622" s="86"/>
      <c r="G622" s="86"/>
      <c r="H622" s="86"/>
      <c r="I622" s="86"/>
      <c r="J622" s="86"/>
      <c r="K622" s="86"/>
      <c r="L622" s="86"/>
      <c r="M622" s="86"/>
      <c r="N622" s="86"/>
    </row>
    <row r="623" spans="2:14">
      <c r="B623" s="86"/>
      <c r="C623" s="86"/>
      <c r="D623" s="86"/>
      <c r="E623" s="86"/>
      <c r="F623" s="86"/>
      <c r="G623" s="86"/>
      <c r="H623" s="86"/>
      <c r="I623" s="86"/>
      <c r="J623" s="86"/>
      <c r="K623" s="86"/>
      <c r="L623" s="86"/>
      <c r="M623" s="86"/>
      <c r="N623" s="86"/>
    </row>
    <row r="624" spans="2:14">
      <c r="B624" s="86"/>
      <c r="C624" s="86"/>
      <c r="D624" s="86"/>
      <c r="E624" s="86"/>
      <c r="F624" s="86"/>
      <c r="G624" s="86"/>
      <c r="H624" s="86"/>
      <c r="I624" s="86"/>
      <c r="J624" s="86"/>
      <c r="K624" s="86"/>
      <c r="L624" s="86"/>
      <c r="M624" s="86"/>
      <c r="N624" s="86"/>
    </row>
    <row r="625" spans="2:14">
      <c r="B625" s="86"/>
      <c r="C625" s="86"/>
      <c r="D625" s="86"/>
      <c r="E625" s="86"/>
      <c r="F625" s="86"/>
      <c r="G625" s="86"/>
      <c r="H625" s="86"/>
      <c r="I625" s="86"/>
      <c r="J625" s="86"/>
      <c r="K625" s="86"/>
      <c r="L625" s="86"/>
      <c r="M625" s="86"/>
      <c r="N625" s="86"/>
    </row>
    <row r="626" spans="2:14">
      <c r="B626" s="86"/>
      <c r="C626" s="86"/>
      <c r="D626" s="86"/>
      <c r="E626" s="86"/>
      <c r="F626" s="86"/>
      <c r="G626" s="86"/>
      <c r="H626" s="86"/>
      <c r="I626" s="86"/>
      <c r="J626" s="86"/>
      <c r="K626" s="86"/>
      <c r="L626" s="86"/>
      <c r="M626" s="86"/>
      <c r="N626" s="86"/>
    </row>
    <row r="627" spans="2:14">
      <c r="B627" s="86"/>
      <c r="C627" s="86"/>
      <c r="D627" s="86"/>
      <c r="E627" s="86"/>
      <c r="F627" s="86"/>
      <c r="G627" s="86"/>
      <c r="H627" s="86"/>
      <c r="I627" s="86"/>
      <c r="J627" s="86"/>
      <c r="K627" s="86"/>
      <c r="L627" s="86"/>
      <c r="M627" s="86"/>
      <c r="N627" s="86"/>
    </row>
    <row r="628" spans="2:14">
      <c r="B628" s="86"/>
      <c r="C628" s="86"/>
      <c r="D628" s="86"/>
      <c r="E628" s="86"/>
      <c r="F628" s="86"/>
      <c r="G628" s="86"/>
      <c r="H628" s="86"/>
      <c r="I628" s="86"/>
      <c r="J628" s="86"/>
      <c r="K628" s="86"/>
      <c r="L628" s="86"/>
      <c r="M628" s="86"/>
      <c r="N628" s="86"/>
    </row>
    <row r="629" spans="2:14">
      <c r="B629" s="86"/>
      <c r="C629" s="86"/>
      <c r="D629" s="86"/>
      <c r="E629" s="86"/>
      <c r="F629" s="86"/>
      <c r="G629" s="86"/>
      <c r="H629" s="86"/>
      <c r="I629" s="86"/>
      <c r="J629" s="86"/>
      <c r="K629" s="86"/>
      <c r="L629" s="86"/>
      <c r="M629" s="86"/>
      <c r="N629" s="86"/>
    </row>
    <row r="630" spans="2:14">
      <c r="B630" s="86"/>
      <c r="C630" s="86"/>
      <c r="D630" s="86"/>
      <c r="E630" s="86"/>
      <c r="F630" s="86"/>
      <c r="G630" s="86"/>
      <c r="H630" s="86"/>
      <c r="I630" s="86"/>
      <c r="J630" s="86"/>
      <c r="K630" s="86"/>
      <c r="L630" s="86"/>
      <c r="M630" s="86"/>
      <c r="N630" s="86"/>
    </row>
    <row r="631" spans="2:14">
      <c r="B631" s="86"/>
      <c r="C631" s="86"/>
      <c r="D631" s="86"/>
      <c r="E631" s="86"/>
      <c r="F631" s="86"/>
      <c r="G631" s="86"/>
      <c r="H631" s="86"/>
      <c r="I631" s="86"/>
      <c r="J631" s="86"/>
      <c r="K631" s="86"/>
      <c r="L631" s="86"/>
      <c r="M631" s="86"/>
      <c r="N631" s="86"/>
    </row>
    <row r="632" spans="2:14">
      <c r="B632" s="86"/>
      <c r="C632" s="86"/>
      <c r="D632" s="86"/>
      <c r="E632" s="86"/>
      <c r="F632" s="86"/>
      <c r="G632" s="86"/>
      <c r="H632" s="86"/>
      <c r="I632" s="86"/>
      <c r="J632" s="86"/>
      <c r="K632" s="86"/>
      <c r="L632" s="86"/>
      <c r="M632" s="86"/>
      <c r="N632" s="86"/>
    </row>
    <row r="633" spans="2:14">
      <c r="B633" s="86"/>
      <c r="C633" s="86"/>
      <c r="D633" s="86"/>
      <c r="E633" s="86"/>
      <c r="F633" s="86"/>
      <c r="G633" s="86"/>
      <c r="H633" s="86"/>
      <c r="I633" s="86"/>
      <c r="J633" s="86"/>
      <c r="K633" s="86"/>
      <c r="L633" s="86"/>
      <c r="M633" s="86"/>
      <c r="N633" s="86"/>
    </row>
    <row r="634" spans="2:14">
      <c r="B634" s="86"/>
      <c r="C634" s="86"/>
      <c r="D634" s="86"/>
      <c r="E634" s="86"/>
      <c r="F634" s="86"/>
      <c r="G634" s="86"/>
      <c r="H634" s="86"/>
      <c r="I634" s="86"/>
      <c r="J634" s="86"/>
      <c r="K634" s="86"/>
      <c r="L634" s="86"/>
      <c r="M634" s="86"/>
      <c r="N634" s="86"/>
    </row>
    <row r="635" spans="2:14">
      <c r="B635" s="86"/>
      <c r="C635" s="86"/>
      <c r="D635" s="86"/>
      <c r="E635" s="86"/>
      <c r="F635" s="86"/>
      <c r="G635" s="86"/>
      <c r="H635" s="86"/>
      <c r="I635" s="86"/>
      <c r="J635" s="86"/>
      <c r="K635" s="86"/>
      <c r="L635" s="86"/>
      <c r="M635" s="86"/>
      <c r="N635" s="86"/>
    </row>
    <row r="636" spans="2:14">
      <c r="B636" s="86"/>
      <c r="C636" s="86"/>
      <c r="D636" s="86"/>
      <c r="E636" s="86"/>
      <c r="F636" s="86"/>
      <c r="G636" s="86"/>
      <c r="H636" s="86"/>
      <c r="I636" s="86"/>
      <c r="J636" s="86"/>
      <c r="K636" s="86"/>
      <c r="L636" s="86"/>
      <c r="M636" s="86"/>
      <c r="N636" s="86"/>
    </row>
    <row r="637" spans="2:14">
      <c r="B637" s="86"/>
      <c r="C637" s="86"/>
      <c r="D637" s="86"/>
      <c r="E637" s="86"/>
      <c r="F637" s="86"/>
      <c r="G637" s="86"/>
      <c r="H637" s="86"/>
      <c r="I637" s="86"/>
      <c r="J637" s="86"/>
      <c r="K637" s="86"/>
      <c r="L637" s="86"/>
      <c r="M637" s="86"/>
      <c r="N637" s="86"/>
    </row>
    <row r="638" spans="2:14">
      <c r="B638" s="86"/>
      <c r="C638" s="86"/>
      <c r="D638" s="86"/>
      <c r="E638" s="86"/>
      <c r="F638" s="86"/>
      <c r="G638" s="86"/>
      <c r="H638" s="86"/>
      <c r="I638" s="86"/>
      <c r="J638" s="86"/>
      <c r="K638" s="86"/>
      <c r="L638" s="86"/>
      <c r="M638" s="86"/>
      <c r="N638" s="86"/>
    </row>
    <row r="639" spans="2:14">
      <c r="B639" s="86"/>
      <c r="C639" s="86"/>
      <c r="D639" s="86"/>
      <c r="E639" s="86"/>
      <c r="F639" s="86"/>
      <c r="G639" s="86"/>
      <c r="H639" s="86"/>
      <c r="I639" s="86"/>
      <c r="J639" s="86"/>
      <c r="K639" s="86"/>
      <c r="L639" s="86"/>
      <c r="M639" s="86"/>
      <c r="N639" s="86"/>
    </row>
    <row r="640" spans="2:14">
      <c r="B640" s="86"/>
      <c r="C640" s="86"/>
      <c r="D640" s="86"/>
      <c r="E640" s="86"/>
      <c r="F640" s="86"/>
      <c r="G640" s="86"/>
      <c r="H640" s="86"/>
      <c r="I640" s="86"/>
      <c r="J640" s="86"/>
      <c r="K640" s="86"/>
      <c r="L640" s="86"/>
      <c r="M640" s="86"/>
      <c r="N640" s="86"/>
    </row>
    <row r="641" spans="2:14">
      <c r="B641" s="86"/>
      <c r="C641" s="86"/>
      <c r="D641" s="86"/>
      <c r="E641" s="86"/>
      <c r="F641" s="86"/>
      <c r="G641" s="86"/>
      <c r="H641" s="86"/>
      <c r="I641" s="86"/>
      <c r="J641" s="86"/>
      <c r="K641" s="86"/>
      <c r="L641" s="86"/>
      <c r="M641" s="86"/>
      <c r="N641" s="86"/>
    </row>
    <row r="642" spans="2:14">
      <c r="B642" s="86"/>
      <c r="C642" s="86"/>
      <c r="D642" s="86"/>
      <c r="E642" s="86"/>
      <c r="F642" s="86"/>
      <c r="G642" s="86"/>
      <c r="H642" s="86"/>
      <c r="I642" s="86"/>
      <c r="J642" s="86"/>
      <c r="K642" s="86"/>
      <c r="L642" s="86"/>
      <c r="M642" s="86"/>
      <c r="N642" s="86"/>
    </row>
    <row r="643" spans="2:14">
      <c r="B643" s="86"/>
      <c r="C643" s="86"/>
      <c r="D643" s="86"/>
      <c r="E643" s="86"/>
      <c r="F643" s="86"/>
      <c r="G643" s="86"/>
      <c r="H643" s="86"/>
      <c r="I643" s="86"/>
      <c r="J643" s="86"/>
      <c r="K643" s="86"/>
      <c r="L643" s="86"/>
      <c r="M643" s="86"/>
      <c r="N643" s="86"/>
    </row>
    <row r="644" spans="2:14">
      <c r="B644" s="86"/>
      <c r="C644" s="86"/>
      <c r="D644" s="86"/>
      <c r="E644" s="86"/>
      <c r="F644" s="86"/>
      <c r="G644" s="86"/>
      <c r="H644" s="86"/>
      <c r="I644" s="86"/>
      <c r="J644" s="86"/>
      <c r="K644" s="86"/>
      <c r="L644" s="86"/>
      <c r="M644" s="86"/>
      <c r="N644" s="86"/>
    </row>
    <row r="645" spans="2:14">
      <c r="B645" s="86"/>
      <c r="C645" s="86"/>
      <c r="D645" s="86"/>
      <c r="E645" s="86"/>
      <c r="F645" s="86"/>
      <c r="G645" s="86"/>
      <c r="H645" s="86"/>
      <c r="I645" s="86"/>
      <c r="J645" s="86"/>
      <c r="K645" s="86"/>
      <c r="L645" s="86"/>
      <c r="M645" s="86"/>
      <c r="N645" s="86"/>
    </row>
    <row r="646" spans="2:14">
      <c r="B646" s="86"/>
      <c r="C646" s="86"/>
      <c r="D646" s="86"/>
      <c r="E646" s="86"/>
      <c r="F646" s="86"/>
      <c r="G646" s="86"/>
      <c r="H646" s="86"/>
      <c r="I646" s="86"/>
      <c r="J646" s="86"/>
      <c r="K646" s="86"/>
      <c r="L646" s="86"/>
      <c r="M646" s="86"/>
      <c r="N646" s="86"/>
    </row>
    <row r="647" spans="2:14">
      <c r="B647" s="86"/>
      <c r="C647" s="86"/>
      <c r="D647" s="86"/>
      <c r="E647" s="86"/>
      <c r="F647" s="86"/>
      <c r="G647" s="86"/>
      <c r="H647" s="86"/>
      <c r="I647" s="86"/>
      <c r="J647" s="86"/>
      <c r="K647" s="86"/>
      <c r="L647" s="86"/>
      <c r="M647" s="86"/>
      <c r="N647" s="86"/>
    </row>
    <row r="648" spans="2:14">
      <c r="B648" s="86"/>
      <c r="C648" s="86"/>
      <c r="D648" s="86"/>
      <c r="E648" s="86"/>
      <c r="F648" s="86"/>
      <c r="G648" s="86"/>
      <c r="H648" s="86"/>
      <c r="I648" s="86"/>
      <c r="J648" s="86"/>
      <c r="K648" s="86"/>
      <c r="L648" s="86"/>
      <c r="M648" s="86"/>
      <c r="N648" s="86"/>
    </row>
    <row r="649" spans="2:14">
      <c r="B649" s="86"/>
      <c r="C649" s="86"/>
      <c r="D649" s="86"/>
      <c r="E649" s="86"/>
      <c r="F649" s="86"/>
      <c r="G649" s="86"/>
      <c r="H649" s="86"/>
      <c r="I649" s="86"/>
      <c r="J649" s="86"/>
      <c r="K649" s="86"/>
      <c r="L649" s="86"/>
      <c r="M649" s="86"/>
      <c r="N649" s="86"/>
    </row>
    <row r="650" spans="2:14">
      <c r="B650" s="86"/>
      <c r="C650" s="86"/>
      <c r="D650" s="86"/>
      <c r="E650" s="86"/>
      <c r="F650" s="86"/>
      <c r="G650" s="86"/>
      <c r="H650" s="86"/>
      <c r="I650" s="86"/>
      <c r="J650" s="86"/>
      <c r="K650" s="86"/>
      <c r="L650" s="86"/>
      <c r="M650" s="86"/>
      <c r="N650" s="86"/>
    </row>
    <row r="651" spans="2:14">
      <c r="B651" s="86"/>
      <c r="C651" s="86"/>
      <c r="D651" s="86"/>
      <c r="E651" s="86"/>
      <c r="F651" s="86"/>
      <c r="G651" s="86"/>
      <c r="H651" s="86"/>
      <c r="I651" s="86"/>
      <c r="J651" s="86"/>
      <c r="K651" s="86"/>
      <c r="L651" s="86"/>
      <c r="M651" s="86"/>
      <c r="N651" s="86"/>
    </row>
    <row r="652" spans="2:14">
      <c r="B652" s="86"/>
      <c r="C652" s="86"/>
      <c r="D652" s="86"/>
      <c r="E652" s="86"/>
      <c r="F652" s="86"/>
      <c r="G652" s="86"/>
      <c r="H652" s="86"/>
      <c r="I652" s="86"/>
      <c r="J652" s="86"/>
      <c r="K652" s="86"/>
      <c r="L652" s="86"/>
      <c r="M652" s="86"/>
      <c r="N652" s="86"/>
    </row>
    <row r="653" spans="2:14">
      <c r="B653" s="86"/>
      <c r="C653" s="86"/>
      <c r="D653" s="86"/>
      <c r="E653" s="86"/>
      <c r="F653" s="86"/>
      <c r="G653" s="86"/>
      <c r="H653" s="86"/>
      <c r="I653" s="86"/>
      <c r="J653" s="86"/>
      <c r="K653" s="86"/>
      <c r="L653" s="86"/>
      <c r="M653" s="86"/>
      <c r="N653" s="86"/>
    </row>
    <row r="654" spans="2:14">
      <c r="B654" s="86"/>
      <c r="C654" s="86"/>
      <c r="D654" s="86"/>
      <c r="E654" s="86"/>
      <c r="F654" s="86"/>
      <c r="G654" s="86"/>
      <c r="H654" s="86"/>
      <c r="I654" s="86"/>
      <c r="J654" s="86"/>
      <c r="K654" s="86"/>
      <c r="L654" s="86"/>
      <c r="M654" s="86"/>
      <c r="N654" s="86"/>
    </row>
    <row r="655" spans="2:14">
      <c r="B655" s="86"/>
      <c r="C655" s="86"/>
      <c r="D655" s="86"/>
      <c r="E655" s="86"/>
      <c r="F655" s="86"/>
      <c r="G655" s="86"/>
      <c r="H655" s="86"/>
      <c r="I655" s="86"/>
      <c r="J655" s="86"/>
      <c r="K655" s="86"/>
      <c r="L655" s="86"/>
      <c r="M655" s="86"/>
      <c r="N655" s="86"/>
    </row>
    <row r="656" spans="2:14">
      <c r="B656" s="86"/>
      <c r="C656" s="86"/>
      <c r="D656" s="86"/>
      <c r="E656" s="86"/>
      <c r="F656" s="86"/>
      <c r="G656" s="86"/>
      <c r="H656" s="86"/>
      <c r="I656" s="86"/>
      <c r="J656" s="86"/>
      <c r="K656" s="86"/>
      <c r="L656" s="86"/>
      <c r="M656" s="86"/>
      <c r="N656" s="86"/>
    </row>
    <row r="657" spans="2:14">
      <c r="B657" s="86"/>
      <c r="C657" s="86"/>
      <c r="D657" s="86"/>
      <c r="E657" s="86"/>
      <c r="F657" s="86"/>
      <c r="G657" s="86"/>
      <c r="H657" s="86"/>
      <c r="I657" s="86"/>
      <c r="J657" s="86"/>
      <c r="K657" s="86"/>
      <c r="L657" s="86"/>
      <c r="M657" s="86"/>
      <c r="N657" s="86"/>
    </row>
    <row r="658" spans="2:14">
      <c r="B658" s="86"/>
      <c r="C658" s="86"/>
      <c r="D658" s="86"/>
      <c r="E658" s="86"/>
      <c r="F658" s="86"/>
      <c r="G658" s="86"/>
      <c r="H658" s="86"/>
      <c r="I658" s="86"/>
      <c r="J658" s="86"/>
      <c r="K658" s="86"/>
      <c r="L658" s="86"/>
      <c r="M658" s="86"/>
      <c r="N658" s="86"/>
    </row>
    <row r="659" spans="2:14">
      <c r="B659" s="86"/>
      <c r="C659" s="86"/>
      <c r="D659" s="86"/>
      <c r="E659" s="86"/>
      <c r="F659" s="86"/>
      <c r="G659" s="86"/>
      <c r="H659" s="86"/>
      <c r="I659" s="86"/>
      <c r="J659" s="86"/>
      <c r="K659" s="86"/>
      <c r="L659" s="86"/>
      <c r="M659" s="86"/>
      <c r="N659" s="86"/>
    </row>
    <row r="660" spans="2:14">
      <c r="B660" s="86"/>
      <c r="C660" s="86"/>
      <c r="D660" s="86"/>
      <c r="E660" s="86"/>
      <c r="F660" s="86"/>
      <c r="G660" s="86"/>
      <c r="H660" s="86"/>
      <c r="I660" s="86"/>
      <c r="J660" s="86"/>
      <c r="K660" s="86"/>
      <c r="L660" s="86"/>
      <c r="M660" s="86"/>
      <c r="N660" s="86"/>
    </row>
    <row r="661" spans="2:14">
      <c r="B661" s="86"/>
      <c r="C661" s="86"/>
      <c r="D661" s="86"/>
      <c r="E661" s="86"/>
      <c r="F661" s="86"/>
      <c r="G661" s="86"/>
      <c r="H661" s="86"/>
      <c r="I661" s="86"/>
      <c r="J661" s="86"/>
      <c r="K661" s="86"/>
      <c r="L661" s="86"/>
      <c r="M661" s="86"/>
      <c r="N661" s="86"/>
    </row>
    <row r="662" spans="2:14">
      <c r="B662" s="86"/>
      <c r="C662" s="86"/>
      <c r="D662" s="86"/>
      <c r="E662" s="86"/>
      <c r="F662" s="86"/>
      <c r="G662" s="86"/>
      <c r="H662" s="86"/>
      <c r="I662" s="86"/>
      <c r="J662" s="86"/>
      <c r="K662" s="86"/>
      <c r="L662" s="86"/>
      <c r="M662" s="86"/>
      <c r="N662" s="86"/>
    </row>
    <row r="663" spans="2:14">
      <c r="B663" s="86"/>
      <c r="C663" s="86"/>
      <c r="D663" s="86"/>
      <c r="E663" s="86"/>
      <c r="F663" s="86"/>
      <c r="G663" s="86"/>
      <c r="H663" s="86"/>
      <c r="I663" s="86"/>
      <c r="J663" s="86"/>
      <c r="K663" s="86"/>
      <c r="L663" s="86"/>
      <c r="M663" s="86"/>
      <c r="N663" s="86"/>
    </row>
    <row r="664" spans="2:14">
      <c r="B664" s="86"/>
      <c r="C664" s="86"/>
      <c r="D664" s="86"/>
      <c r="E664" s="86"/>
      <c r="F664" s="86"/>
      <c r="G664" s="86"/>
      <c r="H664" s="86"/>
      <c r="I664" s="86"/>
      <c r="J664" s="86"/>
      <c r="K664" s="86"/>
      <c r="L664" s="86"/>
      <c r="M664" s="86"/>
      <c r="N664" s="86"/>
    </row>
    <row r="665" spans="2:14">
      <c r="B665" s="86"/>
      <c r="C665" s="86"/>
      <c r="D665" s="86"/>
      <c r="E665" s="86"/>
      <c r="F665" s="86"/>
      <c r="G665" s="86"/>
      <c r="H665" s="86"/>
      <c r="I665" s="86"/>
      <c r="J665" s="86"/>
      <c r="K665" s="86"/>
      <c r="L665" s="86"/>
      <c r="M665" s="86"/>
      <c r="N665" s="86"/>
    </row>
    <row r="666" spans="2:14">
      <c r="B666" s="86"/>
      <c r="C666" s="86"/>
      <c r="D666" s="86"/>
      <c r="E666" s="86"/>
      <c r="F666" s="86"/>
      <c r="G666" s="86"/>
      <c r="H666" s="86"/>
      <c r="I666" s="86"/>
      <c r="J666" s="86"/>
      <c r="K666" s="86"/>
      <c r="L666" s="86"/>
      <c r="M666" s="86"/>
      <c r="N666" s="86"/>
    </row>
    <row r="667" spans="2:14">
      <c r="B667" s="86"/>
      <c r="C667" s="86"/>
      <c r="D667" s="86"/>
      <c r="E667" s="86"/>
      <c r="F667" s="86"/>
      <c r="G667" s="86"/>
      <c r="H667" s="86"/>
      <c r="I667" s="86"/>
      <c r="J667" s="86"/>
      <c r="K667" s="86"/>
      <c r="L667" s="86"/>
      <c r="M667" s="86"/>
      <c r="N667" s="86"/>
    </row>
    <row r="668" spans="2:14">
      <c r="B668" s="86"/>
      <c r="C668" s="86"/>
      <c r="D668" s="86"/>
      <c r="E668" s="86"/>
      <c r="F668" s="86"/>
      <c r="G668" s="86"/>
      <c r="H668" s="86"/>
      <c r="I668" s="86"/>
      <c r="J668" s="86"/>
      <c r="K668" s="86"/>
      <c r="L668" s="86"/>
      <c r="M668" s="86"/>
      <c r="N668" s="86"/>
    </row>
    <row r="669" spans="2:14">
      <c r="B669" s="86"/>
      <c r="C669" s="86"/>
      <c r="D669" s="86"/>
      <c r="E669" s="86"/>
      <c r="F669" s="86"/>
      <c r="G669" s="86"/>
      <c r="H669" s="86"/>
      <c r="I669" s="86"/>
      <c r="J669" s="86"/>
      <c r="K669" s="86"/>
      <c r="L669" s="86"/>
      <c r="M669" s="86"/>
      <c r="N669" s="86"/>
    </row>
    <row r="670" spans="2:14">
      <c r="B670" s="86"/>
      <c r="C670" s="86"/>
      <c r="D670" s="86"/>
      <c r="E670" s="86"/>
      <c r="F670" s="86"/>
      <c r="G670" s="86"/>
      <c r="H670" s="86"/>
      <c r="I670" s="86"/>
      <c r="J670" s="86"/>
      <c r="K670" s="86"/>
      <c r="L670" s="86"/>
      <c r="M670" s="86"/>
      <c r="N670" s="86"/>
    </row>
    <row r="671" spans="2:14">
      <c r="B671" s="86"/>
      <c r="C671" s="86"/>
      <c r="D671" s="86"/>
      <c r="E671" s="86"/>
      <c r="F671" s="86"/>
      <c r="G671" s="86"/>
      <c r="H671" s="86"/>
      <c r="I671" s="86"/>
      <c r="J671" s="86"/>
      <c r="K671" s="86"/>
      <c r="L671" s="86"/>
      <c r="M671" s="86"/>
      <c r="N671" s="86"/>
    </row>
    <row r="672" spans="2:14">
      <c r="B672" s="86"/>
      <c r="C672" s="86"/>
      <c r="D672" s="86"/>
      <c r="E672" s="86"/>
      <c r="F672" s="86"/>
      <c r="G672" s="86"/>
      <c r="H672" s="86"/>
      <c r="I672" s="86"/>
      <c r="J672" s="86"/>
      <c r="K672" s="86"/>
      <c r="L672" s="86"/>
      <c r="M672" s="86"/>
      <c r="N672" s="86"/>
    </row>
    <row r="673" spans="2:14">
      <c r="B673" s="86"/>
      <c r="C673" s="86"/>
      <c r="D673" s="86"/>
      <c r="E673" s="86"/>
      <c r="F673" s="86"/>
      <c r="G673" s="86"/>
      <c r="H673" s="86"/>
      <c r="I673" s="86"/>
      <c r="J673" s="86"/>
      <c r="K673" s="86"/>
      <c r="L673" s="86"/>
      <c r="M673" s="86"/>
      <c r="N673" s="86"/>
    </row>
    <row r="674" spans="2:14">
      <c r="B674" s="86"/>
      <c r="C674" s="86"/>
      <c r="D674" s="86"/>
      <c r="E674" s="86"/>
      <c r="F674" s="86"/>
      <c r="G674" s="86"/>
      <c r="H674" s="86"/>
      <c r="I674" s="86"/>
      <c r="J674" s="86"/>
      <c r="K674" s="86"/>
      <c r="L674" s="86"/>
      <c r="M674" s="86"/>
      <c r="N674" s="86"/>
    </row>
    <row r="675" spans="2:14">
      <c r="B675" s="86"/>
      <c r="C675" s="86"/>
      <c r="D675" s="86"/>
      <c r="E675" s="86"/>
      <c r="F675" s="86"/>
      <c r="G675" s="86"/>
      <c r="H675" s="86"/>
      <c r="I675" s="86"/>
      <c r="J675" s="86"/>
      <c r="K675" s="86"/>
      <c r="L675" s="86"/>
      <c r="M675" s="86"/>
      <c r="N675" s="86"/>
    </row>
    <row r="676" spans="2:14">
      <c r="B676" s="86"/>
      <c r="C676" s="86"/>
      <c r="D676" s="86"/>
      <c r="E676" s="86"/>
      <c r="F676" s="86"/>
      <c r="G676" s="86"/>
      <c r="H676" s="86"/>
      <c r="I676" s="86"/>
      <c r="J676" s="86"/>
      <c r="K676" s="86"/>
      <c r="L676" s="86"/>
      <c r="M676" s="86"/>
      <c r="N676" s="86"/>
    </row>
    <row r="677" spans="2:14">
      <c r="B677" s="86"/>
      <c r="C677" s="86"/>
      <c r="D677" s="86"/>
      <c r="E677" s="86"/>
      <c r="F677" s="86"/>
      <c r="G677" s="86"/>
      <c r="H677" s="86"/>
      <c r="I677" s="86"/>
      <c r="J677" s="86"/>
      <c r="K677" s="86"/>
      <c r="L677" s="86"/>
      <c r="M677" s="86"/>
      <c r="N677" s="86"/>
    </row>
    <row r="678" spans="2:14">
      <c r="B678" s="86"/>
      <c r="C678" s="86"/>
      <c r="D678" s="86"/>
      <c r="E678" s="86"/>
      <c r="F678" s="86"/>
      <c r="G678" s="86"/>
      <c r="H678" s="86"/>
      <c r="I678" s="86"/>
      <c r="J678" s="86"/>
      <c r="K678" s="86"/>
      <c r="L678" s="86"/>
      <c r="M678" s="86"/>
      <c r="N678" s="86"/>
    </row>
    <row r="679" spans="2:14">
      <c r="B679" s="86"/>
      <c r="C679" s="86"/>
      <c r="D679" s="86"/>
      <c r="E679" s="86"/>
      <c r="F679" s="86"/>
      <c r="G679" s="86"/>
      <c r="H679" s="86"/>
      <c r="I679" s="86"/>
      <c r="J679" s="86"/>
      <c r="K679" s="86"/>
      <c r="L679" s="86"/>
      <c r="M679" s="86"/>
      <c r="N679" s="86"/>
    </row>
    <row r="680" spans="2:14">
      <c r="B680" s="86"/>
      <c r="C680" s="86"/>
      <c r="D680" s="86"/>
      <c r="E680" s="86"/>
      <c r="F680" s="86"/>
      <c r="G680" s="86"/>
      <c r="H680" s="86"/>
      <c r="I680" s="86"/>
      <c r="J680" s="86"/>
      <c r="K680" s="86"/>
      <c r="L680" s="86"/>
      <c r="M680" s="86"/>
      <c r="N680" s="86"/>
    </row>
    <row r="681" spans="2:14">
      <c r="B681" s="86"/>
      <c r="C681" s="86"/>
      <c r="D681" s="86"/>
      <c r="E681" s="86"/>
      <c r="F681" s="86"/>
      <c r="G681" s="86"/>
      <c r="H681" s="86"/>
      <c r="I681" s="86"/>
      <c r="J681" s="86"/>
      <c r="K681" s="86"/>
      <c r="L681" s="86"/>
      <c r="M681" s="86"/>
      <c r="N681" s="86"/>
    </row>
    <row r="682" spans="2:14">
      <c r="B682" s="86"/>
      <c r="C682" s="86"/>
      <c r="D682" s="86"/>
      <c r="E682" s="86"/>
      <c r="F682" s="86"/>
      <c r="G682" s="86"/>
      <c r="H682" s="86"/>
      <c r="I682" s="86"/>
      <c r="J682" s="86"/>
      <c r="K682" s="86"/>
      <c r="L682" s="86"/>
      <c r="M682" s="86"/>
      <c r="N682" s="86"/>
    </row>
    <row r="683" spans="2:14">
      <c r="B683" s="86"/>
      <c r="C683" s="86"/>
      <c r="D683" s="86"/>
      <c r="E683" s="86"/>
      <c r="F683" s="86"/>
      <c r="G683" s="86"/>
      <c r="H683" s="86"/>
      <c r="I683" s="86"/>
      <c r="J683" s="86"/>
      <c r="K683" s="86"/>
      <c r="L683" s="86"/>
      <c r="M683" s="86"/>
      <c r="N683" s="86"/>
    </row>
    <row r="684" spans="2:14">
      <c r="B684" s="86"/>
      <c r="C684" s="86"/>
      <c r="D684" s="86"/>
      <c r="E684" s="86"/>
      <c r="F684" s="86"/>
      <c r="G684" s="86"/>
      <c r="H684" s="86"/>
      <c r="I684" s="86"/>
      <c r="J684" s="86"/>
      <c r="K684" s="86"/>
      <c r="L684" s="86"/>
      <c r="M684" s="86"/>
      <c r="N684" s="86"/>
    </row>
    <row r="685" spans="2:14">
      <c r="B685" s="86"/>
      <c r="C685" s="86"/>
      <c r="D685" s="86"/>
      <c r="E685" s="86"/>
      <c r="F685" s="86"/>
      <c r="G685" s="86"/>
      <c r="H685" s="86"/>
      <c r="I685" s="86"/>
      <c r="J685" s="86"/>
      <c r="K685" s="86"/>
      <c r="L685" s="86"/>
      <c r="M685" s="86"/>
      <c r="N685" s="86"/>
    </row>
    <row r="686" spans="2:14">
      <c r="B686" s="86"/>
      <c r="C686" s="86"/>
      <c r="D686" s="86"/>
      <c r="E686" s="86"/>
      <c r="F686" s="86"/>
      <c r="G686" s="86"/>
      <c r="H686" s="86"/>
      <c r="I686" s="86"/>
      <c r="J686" s="86"/>
      <c r="K686" s="86"/>
      <c r="L686" s="86"/>
      <c r="M686" s="86"/>
      <c r="N686" s="86"/>
    </row>
    <row r="687" spans="2:14">
      <c r="B687" s="86"/>
      <c r="C687" s="86"/>
      <c r="D687" s="86"/>
      <c r="E687" s="86"/>
      <c r="F687" s="86"/>
      <c r="G687" s="86"/>
      <c r="H687" s="86"/>
      <c r="I687" s="86"/>
      <c r="J687" s="86"/>
      <c r="K687" s="86"/>
      <c r="L687" s="86"/>
      <c r="M687" s="86"/>
      <c r="N687" s="86"/>
    </row>
    <row r="688" spans="2:14">
      <c r="B688" s="86"/>
      <c r="C688" s="86"/>
      <c r="D688" s="86"/>
      <c r="E688" s="86"/>
      <c r="F688" s="86"/>
      <c r="G688" s="86"/>
      <c r="H688" s="86"/>
      <c r="I688" s="86"/>
      <c r="J688" s="86"/>
      <c r="K688" s="86"/>
      <c r="L688" s="86"/>
      <c r="M688" s="86"/>
      <c r="N688" s="86"/>
    </row>
    <row r="689" spans="2:14">
      <c r="B689" s="86"/>
      <c r="C689" s="86"/>
      <c r="D689" s="86"/>
      <c r="E689" s="86"/>
      <c r="F689" s="86"/>
      <c r="G689" s="86"/>
      <c r="H689" s="86"/>
      <c r="I689" s="86"/>
      <c r="J689" s="86"/>
      <c r="K689" s="86"/>
      <c r="L689" s="86"/>
      <c r="M689" s="86"/>
      <c r="N689" s="86"/>
    </row>
    <row r="690" spans="2:14">
      <c r="B690" s="86"/>
      <c r="C690" s="86"/>
      <c r="D690" s="86"/>
      <c r="E690" s="86"/>
      <c r="F690" s="86"/>
      <c r="G690" s="86"/>
      <c r="H690" s="86"/>
      <c r="I690" s="86"/>
      <c r="J690" s="86"/>
      <c r="K690" s="86"/>
      <c r="L690" s="86"/>
      <c r="M690" s="86"/>
      <c r="N690" s="86"/>
    </row>
    <row r="691" spans="2:14">
      <c r="B691" s="86"/>
      <c r="C691" s="86"/>
      <c r="D691" s="86"/>
      <c r="E691" s="86"/>
      <c r="F691" s="86"/>
      <c r="G691" s="86"/>
      <c r="H691" s="86"/>
      <c r="I691" s="86"/>
      <c r="J691" s="86"/>
      <c r="K691" s="86"/>
      <c r="L691" s="86"/>
      <c r="M691" s="86"/>
      <c r="N691" s="86"/>
    </row>
    <row r="692" spans="2:14">
      <c r="B692" s="86"/>
      <c r="C692" s="86"/>
      <c r="D692" s="86"/>
      <c r="E692" s="86"/>
      <c r="F692" s="86"/>
      <c r="G692" s="86"/>
      <c r="H692" s="86"/>
      <c r="I692" s="86"/>
      <c r="J692" s="86"/>
      <c r="K692" s="86"/>
      <c r="L692" s="86"/>
      <c r="M692" s="86"/>
      <c r="N692" s="86"/>
    </row>
    <row r="693" spans="2:14">
      <c r="B693" s="86"/>
      <c r="C693" s="86"/>
      <c r="D693" s="86"/>
      <c r="E693" s="86"/>
      <c r="F693" s="86"/>
      <c r="G693" s="86"/>
      <c r="H693" s="86"/>
      <c r="I693" s="86"/>
      <c r="J693" s="86"/>
      <c r="K693" s="86"/>
      <c r="L693" s="86"/>
      <c r="M693" s="86"/>
      <c r="N693" s="86"/>
    </row>
    <row r="694" spans="2:14">
      <c r="B694" s="86"/>
      <c r="C694" s="86"/>
      <c r="D694" s="86"/>
      <c r="E694" s="86"/>
      <c r="F694" s="86"/>
      <c r="G694" s="86"/>
      <c r="H694" s="86"/>
      <c r="I694" s="86"/>
      <c r="J694" s="86"/>
      <c r="K694" s="86"/>
      <c r="L694" s="86"/>
      <c r="M694" s="86"/>
      <c r="N694" s="86"/>
    </row>
    <row r="695" spans="2:14">
      <c r="B695" s="86"/>
      <c r="C695" s="86"/>
      <c r="D695" s="86"/>
      <c r="E695" s="86"/>
      <c r="F695" s="86"/>
      <c r="G695" s="86"/>
      <c r="H695" s="86"/>
      <c r="I695" s="86"/>
      <c r="J695" s="86"/>
      <c r="K695" s="86"/>
      <c r="L695" s="86"/>
      <c r="M695" s="86"/>
      <c r="N695" s="86"/>
    </row>
    <row r="696" spans="2:14">
      <c r="B696" s="86"/>
      <c r="C696" s="86"/>
      <c r="D696" s="86"/>
      <c r="E696" s="86"/>
      <c r="F696" s="86"/>
      <c r="G696" s="86"/>
      <c r="H696" s="86"/>
      <c r="I696" s="86"/>
      <c r="J696" s="86"/>
      <c r="K696" s="86"/>
      <c r="L696" s="86"/>
      <c r="M696" s="86"/>
      <c r="N696" s="86"/>
    </row>
    <row r="697" spans="2:14">
      <c r="B697" s="86"/>
      <c r="C697" s="86"/>
      <c r="D697" s="86"/>
      <c r="E697" s="86"/>
      <c r="F697" s="86"/>
      <c r="G697" s="86"/>
      <c r="H697" s="86"/>
      <c r="I697" s="86"/>
      <c r="J697" s="86"/>
      <c r="K697" s="86"/>
      <c r="L697" s="86"/>
      <c r="M697" s="86"/>
      <c r="N697" s="86"/>
    </row>
    <row r="698" spans="2:14">
      <c r="B698" s="86"/>
      <c r="C698" s="86"/>
      <c r="D698" s="86"/>
      <c r="E698" s="86"/>
      <c r="F698" s="86"/>
      <c r="G698" s="86"/>
      <c r="H698" s="86"/>
      <c r="I698" s="86"/>
      <c r="J698" s="86"/>
      <c r="K698" s="86"/>
      <c r="L698" s="86"/>
      <c r="M698" s="86"/>
      <c r="N698" s="86"/>
    </row>
    <row r="699" spans="2:14">
      <c r="B699" s="86"/>
      <c r="C699" s="86"/>
      <c r="D699" s="86"/>
      <c r="E699" s="86"/>
      <c r="F699" s="86"/>
      <c r="G699" s="86"/>
      <c r="H699" s="86"/>
      <c r="I699" s="86"/>
      <c r="J699" s="86"/>
      <c r="K699" s="86"/>
      <c r="L699" s="86"/>
      <c r="M699" s="86"/>
      <c r="N699" s="86"/>
    </row>
    <row r="700" spans="2:14">
      <c r="B700" s="86"/>
      <c r="C700" s="86"/>
      <c r="D700" s="86"/>
      <c r="E700" s="86"/>
      <c r="F700" s="86"/>
      <c r="G700" s="86"/>
      <c r="H700" s="86"/>
      <c r="I700" s="86"/>
      <c r="J700" s="86"/>
      <c r="K700" s="86"/>
      <c r="L700" s="86"/>
      <c r="M700" s="86"/>
      <c r="N700" s="86"/>
    </row>
    <row r="701" spans="2:14">
      <c r="B701" s="86"/>
      <c r="C701" s="86"/>
      <c r="D701" s="86"/>
      <c r="E701" s="86"/>
      <c r="F701" s="86"/>
      <c r="G701" s="86"/>
      <c r="H701" s="86"/>
      <c r="I701" s="86"/>
      <c r="J701" s="86"/>
      <c r="K701" s="86"/>
      <c r="L701" s="86"/>
      <c r="M701" s="86"/>
      <c r="N701" s="86"/>
    </row>
    <row r="702" spans="2:14">
      <c r="B702" s="86"/>
      <c r="C702" s="86"/>
      <c r="D702" s="86"/>
      <c r="E702" s="86"/>
      <c r="F702" s="86"/>
      <c r="G702" s="86"/>
      <c r="H702" s="86"/>
      <c r="I702" s="86"/>
      <c r="J702" s="86"/>
      <c r="K702" s="86"/>
      <c r="L702" s="86"/>
      <c r="M702" s="86"/>
      <c r="N702" s="86"/>
    </row>
    <row r="703" spans="2:14">
      <c r="B703" s="86"/>
      <c r="C703" s="86"/>
      <c r="D703" s="86"/>
      <c r="E703" s="86"/>
      <c r="F703" s="86"/>
      <c r="G703" s="86"/>
      <c r="H703" s="86"/>
      <c r="I703" s="86"/>
      <c r="J703" s="86"/>
      <c r="K703" s="86"/>
      <c r="L703" s="86"/>
      <c r="M703" s="86"/>
      <c r="N703" s="86"/>
    </row>
    <row r="704" spans="2:14">
      <c r="B704" s="86"/>
      <c r="C704" s="86"/>
      <c r="D704" s="86"/>
      <c r="E704" s="86"/>
      <c r="F704" s="86"/>
      <c r="G704" s="86"/>
      <c r="H704" s="86"/>
      <c r="I704" s="86"/>
      <c r="J704" s="86"/>
      <c r="K704" s="86"/>
      <c r="L704" s="86"/>
      <c r="M704" s="86"/>
      <c r="N704" s="86"/>
    </row>
    <row r="705" spans="2:14">
      <c r="B705" s="86"/>
      <c r="C705" s="86"/>
      <c r="D705" s="86"/>
      <c r="E705" s="86"/>
      <c r="F705" s="86"/>
      <c r="G705" s="86"/>
      <c r="H705" s="86"/>
      <c r="I705" s="86"/>
      <c r="J705" s="86"/>
      <c r="K705" s="86"/>
      <c r="L705" s="86"/>
      <c r="M705" s="86"/>
      <c r="N705" s="86"/>
    </row>
    <row r="706" spans="2:14">
      <c r="B706" s="86"/>
      <c r="C706" s="86"/>
      <c r="D706" s="86"/>
      <c r="E706" s="86"/>
      <c r="F706" s="86"/>
      <c r="G706" s="86"/>
      <c r="H706" s="86"/>
      <c r="I706" s="86"/>
      <c r="J706" s="86"/>
      <c r="K706" s="86"/>
      <c r="L706" s="86"/>
      <c r="M706" s="86"/>
      <c r="N706" s="86"/>
    </row>
    <row r="707" spans="2:14">
      <c r="B707" s="86"/>
      <c r="C707" s="86"/>
      <c r="D707" s="86"/>
      <c r="E707" s="86"/>
      <c r="F707" s="86"/>
      <c r="G707" s="86"/>
      <c r="H707" s="86"/>
      <c r="I707" s="86"/>
      <c r="J707" s="86"/>
      <c r="K707" s="86"/>
      <c r="L707" s="86"/>
      <c r="M707" s="86"/>
      <c r="N707" s="86"/>
    </row>
    <row r="708" spans="2:14">
      <c r="B708" s="86"/>
      <c r="C708" s="86"/>
      <c r="D708" s="86"/>
      <c r="E708" s="86"/>
      <c r="F708" s="86"/>
      <c r="G708" s="86"/>
      <c r="H708" s="86"/>
      <c r="I708" s="86"/>
      <c r="J708" s="86"/>
      <c r="K708" s="86"/>
      <c r="L708" s="86"/>
      <c r="M708" s="86"/>
      <c r="N708" s="86"/>
    </row>
    <row r="709" spans="2:14">
      <c r="B709" s="86"/>
      <c r="C709" s="86"/>
      <c r="D709" s="86"/>
      <c r="E709" s="86"/>
      <c r="F709" s="86"/>
      <c r="G709" s="86"/>
      <c r="H709" s="86"/>
      <c r="I709" s="86"/>
      <c r="J709" s="86"/>
      <c r="K709" s="86"/>
      <c r="L709" s="86"/>
      <c r="M709" s="86"/>
      <c r="N709" s="86"/>
    </row>
    <row r="710" spans="2:14">
      <c r="B710" s="86"/>
      <c r="C710" s="86"/>
      <c r="D710" s="86"/>
      <c r="E710" s="86"/>
      <c r="F710" s="86"/>
      <c r="G710" s="86"/>
      <c r="H710" s="86"/>
      <c r="I710" s="86"/>
      <c r="J710" s="86"/>
      <c r="K710" s="86"/>
      <c r="L710" s="86"/>
      <c r="M710" s="86"/>
      <c r="N710" s="86"/>
    </row>
    <row r="711" spans="2:14">
      <c r="B711" s="86"/>
      <c r="C711" s="86"/>
      <c r="D711" s="86"/>
      <c r="E711" s="86"/>
      <c r="F711" s="86"/>
      <c r="G711" s="86"/>
      <c r="H711" s="86"/>
      <c r="I711" s="86"/>
      <c r="J711" s="86"/>
      <c r="K711" s="86"/>
      <c r="L711" s="86"/>
      <c r="M711" s="86"/>
      <c r="N711" s="86"/>
    </row>
    <row r="712" spans="2:14">
      <c r="B712" s="86"/>
      <c r="C712" s="86"/>
      <c r="D712" s="86"/>
      <c r="E712" s="86"/>
      <c r="F712" s="86"/>
      <c r="G712" s="86"/>
      <c r="H712" s="86"/>
      <c r="I712" s="86"/>
      <c r="J712" s="86"/>
      <c r="K712" s="86"/>
      <c r="L712" s="86"/>
      <c r="M712" s="86"/>
      <c r="N712" s="86"/>
    </row>
    <row r="713" spans="2:14">
      <c r="B713" s="86"/>
      <c r="C713" s="86"/>
      <c r="D713" s="86"/>
      <c r="E713" s="86"/>
      <c r="F713" s="86"/>
      <c r="G713" s="86"/>
      <c r="H713" s="86"/>
      <c r="I713" s="86"/>
      <c r="J713" s="86"/>
      <c r="K713" s="86"/>
      <c r="L713" s="86"/>
      <c r="M713" s="86"/>
      <c r="N713" s="86"/>
    </row>
    <row r="714" spans="2:14">
      <c r="B714" s="86"/>
      <c r="C714" s="86"/>
      <c r="D714" s="86"/>
      <c r="E714" s="86"/>
      <c r="F714" s="86"/>
      <c r="G714" s="86"/>
      <c r="H714" s="86"/>
      <c r="I714" s="86"/>
      <c r="J714" s="86"/>
      <c r="K714" s="86"/>
      <c r="L714" s="86"/>
      <c r="M714" s="86"/>
      <c r="N714" s="86"/>
    </row>
    <row r="715" spans="2:14">
      <c r="B715" s="86"/>
      <c r="C715" s="86"/>
      <c r="D715" s="86"/>
      <c r="E715" s="86"/>
      <c r="F715" s="86"/>
      <c r="G715" s="86"/>
      <c r="H715" s="86"/>
      <c r="I715" s="86"/>
      <c r="J715" s="86"/>
      <c r="K715" s="86"/>
      <c r="L715" s="86"/>
      <c r="M715" s="86"/>
      <c r="N715" s="86"/>
    </row>
    <row r="716" spans="2:14">
      <c r="B716" s="86"/>
      <c r="C716" s="86"/>
      <c r="D716" s="86"/>
      <c r="E716" s="86"/>
      <c r="F716" s="86"/>
      <c r="G716" s="86"/>
      <c r="H716" s="86"/>
      <c r="I716" s="86"/>
      <c r="J716" s="86"/>
      <c r="K716" s="86"/>
      <c r="L716" s="86"/>
      <c r="M716" s="86"/>
      <c r="N716" s="86"/>
    </row>
    <row r="717" spans="2:14">
      <c r="B717" s="86"/>
      <c r="C717" s="86"/>
      <c r="D717" s="86"/>
      <c r="E717" s="86"/>
      <c r="F717" s="86"/>
      <c r="G717" s="86"/>
      <c r="H717" s="86"/>
      <c r="I717" s="86"/>
      <c r="J717" s="86"/>
      <c r="K717" s="86"/>
      <c r="L717" s="86"/>
      <c r="M717" s="86"/>
      <c r="N717" s="86"/>
    </row>
    <row r="718" spans="2:14">
      <c r="B718" s="86"/>
      <c r="C718" s="86"/>
      <c r="D718" s="86"/>
      <c r="E718" s="86"/>
      <c r="F718" s="86"/>
      <c r="G718" s="86"/>
      <c r="H718" s="86"/>
      <c r="I718" s="86"/>
      <c r="J718" s="86"/>
      <c r="K718" s="86"/>
      <c r="L718" s="86"/>
      <c r="M718" s="86"/>
      <c r="N718" s="86"/>
    </row>
    <row r="719" spans="2:14">
      <c r="B719" s="86"/>
      <c r="C719" s="86"/>
      <c r="D719" s="86"/>
      <c r="E719" s="86"/>
      <c r="F719" s="86"/>
      <c r="G719" s="86"/>
      <c r="H719" s="86"/>
      <c r="I719" s="86"/>
      <c r="J719" s="86"/>
      <c r="K719" s="86"/>
      <c r="L719" s="86"/>
      <c r="M719" s="86"/>
      <c r="N719" s="86"/>
    </row>
  </sheetData>
  <sheetProtection password="9FBF" sheet="1" objects="1" scenarios="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2:M24"/>
  <sheetViews>
    <sheetView workbookViewId="0">
      <selection activeCell="C7" sqref="C7"/>
    </sheetView>
  </sheetViews>
  <sheetFormatPr baseColWidth="10" defaultRowHeight="12.75"/>
  <sheetData>
    <row r="2" spans="1:6" ht="14.25">
      <c r="A2" s="1557" t="s">
        <v>1314</v>
      </c>
      <c r="B2" s="1558"/>
      <c r="C2" s="1559"/>
      <c r="D2" s="1560" t="s">
        <v>1126</v>
      </c>
      <c r="E2" s="1560"/>
      <c r="F2" s="1561"/>
    </row>
    <row r="3" spans="1:6" ht="14.25">
      <c r="A3" s="1562"/>
      <c r="B3" s="1562"/>
      <c r="C3" s="1562"/>
      <c r="D3" s="1562"/>
      <c r="E3" s="1562"/>
      <c r="F3" s="1563"/>
    </row>
    <row r="4" spans="1:6" ht="14.25">
      <c r="A4" s="1564" t="s">
        <v>1127</v>
      </c>
      <c r="B4" s="1564" t="s">
        <v>722</v>
      </c>
      <c r="C4" s="1564" t="s">
        <v>1128</v>
      </c>
      <c r="D4" s="1564" t="s">
        <v>1129</v>
      </c>
      <c r="E4" s="1564" t="s">
        <v>1130</v>
      </c>
      <c r="F4" s="1565"/>
    </row>
    <row r="5" spans="1:6" ht="14.25">
      <c r="A5" s="1561" t="s">
        <v>1131</v>
      </c>
      <c r="B5" s="1566" t="s">
        <v>1132</v>
      </c>
      <c r="C5" s="1804">
        <v>454</v>
      </c>
      <c r="D5" s="1567">
        <f>'EST. MERCADO'!E55/50</f>
        <v>850</v>
      </c>
      <c r="E5" s="1567">
        <f>C5*D5</f>
        <v>385900</v>
      </c>
      <c r="F5" s="1565"/>
    </row>
    <row r="6" spans="1:6" ht="14.25">
      <c r="A6" s="1561" t="s">
        <v>1133</v>
      </c>
      <c r="B6" s="1566" t="s">
        <v>739</v>
      </c>
      <c r="C6" s="1804">
        <v>1.0900000000000001</v>
      </c>
      <c r="D6" s="1567">
        <f>'EST. MERCADO'!I57</f>
        <v>60623</v>
      </c>
      <c r="E6" s="1567">
        <f>C6*D6</f>
        <v>66079.070000000007</v>
      </c>
      <c r="F6" s="1565"/>
    </row>
    <row r="7" spans="1:6" ht="14.25">
      <c r="A7" s="1568" t="s">
        <v>1134</v>
      </c>
      <c r="B7" s="1569" t="s">
        <v>1135</v>
      </c>
      <c r="C7" s="1805">
        <v>240</v>
      </c>
      <c r="D7" s="1570">
        <f>+'EST. MERCADO'!$I$66</f>
        <v>55</v>
      </c>
      <c r="E7" s="1570">
        <f>C7*D7</f>
        <v>13200</v>
      </c>
      <c r="F7" s="1565"/>
    </row>
    <row r="8" spans="1:6" ht="14.25">
      <c r="A8" s="1571" t="s">
        <v>1136</v>
      </c>
      <c r="B8" s="1572"/>
      <c r="C8" s="1573"/>
      <c r="D8" s="1573"/>
      <c r="E8" s="1712">
        <f>SUM(E5:E7)</f>
        <v>465179.07</v>
      </c>
      <c r="F8" s="1574"/>
    </row>
    <row r="10" spans="1:6" ht="13.5">
      <c r="A10" s="1557" t="s">
        <v>1137</v>
      </c>
      <c r="B10" s="1558"/>
      <c r="C10" s="1559"/>
      <c r="D10" s="1560" t="s">
        <v>1138</v>
      </c>
      <c r="E10" s="1560" t="s">
        <v>1139</v>
      </c>
    </row>
    <row r="11" spans="1:6" ht="14.25">
      <c r="A11" s="1562"/>
      <c r="B11" s="1562"/>
      <c r="C11" s="1562"/>
      <c r="D11" s="1562"/>
      <c r="E11" s="1562"/>
    </row>
    <row r="12" spans="1:6" ht="13.5">
      <c r="A12" s="1564" t="s">
        <v>1127</v>
      </c>
      <c r="B12" s="1564" t="s">
        <v>722</v>
      </c>
      <c r="C12" s="1564" t="s">
        <v>1128</v>
      </c>
      <c r="D12" s="1564" t="s">
        <v>1129</v>
      </c>
      <c r="E12" s="1564" t="s">
        <v>1130</v>
      </c>
    </row>
    <row r="13" spans="1:6" ht="14.25">
      <c r="A13" s="1561" t="s">
        <v>1131</v>
      </c>
      <c r="B13" s="1566" t="s">
        <v>1132</v>
      </c>
      <c r="C13" s="1804">
        <v>350</v>
      </c>
      <c r="D13" s="1567">
        <f>'EST. MERCADO'!E55/50</f>
        <v>850</v>
      </c>
      <c r="E13" s="1567">
        <f>C13*D13</f>
        <v>297500</v>
      </c>
    </row>
    <row r="14" spans="1:6" ht="14.25">
      <c r="A14" s="1561" t="s">
        <v>1133</v>
      </c>
      <c r="B14" s="1566" t="s">
        <v>739</v>
      </c>
      <c r="C14" s="1804">
        <v>0.56000000000000005</v>
      </c>
      <c r="D14" s="1567">
        <f>'EST. MERCADO'!I57</f>
        <v>60623</v>
      </c>
      <c r="E14" s="1567">
        <f>C14*D14</f>
        <v>33948.880000000005</v>
      </c>
    </row>
    <row r="15" spans="1:6" ht="14.25">
      <c r="A15" s="1561" t="s">
        <v>1140</v>
      </c>
      <c r="B15" s="1566" t="s">
        <v>739</v>
      </c>
      <c r="C15" s="1806">
        <v>0.84</v>
      </c>
      <c r="D15" s="1567">
        <f>'EST. MERCADO'!I58</f>
        <v>77323</v>
      </c>
      <c r="E15" s="1567">
        <f>C15*D15</f>
        <v>64951.32</v>
      </c>
    </row>
    <row r="16" spans="1:6" ht="14.25">
      <c r="A16" s="1568" t="s">
        <v>1134</v>
      </c>
      <c r="B16" s="1569" t="s">
        <v>1135</v>
      </c>
      <c r="C16" s="1805">
        <v>180</v>
      </c>
      <c r="D16" s="1570">
        <f>+'EST. MERCADO'!$I$66</f>
        <v>55</v>
      </c>
      <c r="E16" s="1570">
        <f>C16*D16</f>
        <v>9900</v>
      </c>
    </row>
    <row r="17" spans="1:13" ht="14.25">
      <c r="A17" s="1571" t="s">
        <v>1136</v>
      </c>
      <c r="B17" s="1572"/>
      <c r="C17" s="1573"/>
      <c r="D17" s="1573"/>
      <c r="E17" s="1712">
        <f>SUM(E13:E16)</f>
        <v>406300.2</v>
      </c>
    </row>
    <row r="20" spans="1:13" ht="14.25">
      <c r="A20" s="1575" t="s">
        <v>860</v>
      </c>
      <c r="B20" s="1576" t="s">
        <v>1141</v>
      </c>
      <c r="C20" s="1576"/>
      <c r="D20" s="1576"/>
      <c r="E20" s="1577"/>
      <c r="F20" s="1576"/>
      <c r="G20" s="1576"/>
      <c r="H20" s="1576"/>
      <c r="I20" s="1578"/>
    </row>
    <row r="21" spans="1:13" ht="14.25">
      <c r="A21" s="1575"/>
      <c r="B21" s="1576"/>
      <c r="C21" s="1579" t="s">
        <v>1142</v>
      </c>
      <c r="D21" s="1580" t="s">
        <v>1146</v>
      </c>
      <c r="E21" s="1581" t="str">
        <f>VLOOKUP(C21,'[180]LISTA DE VALORES'!$A$3:$D$478,3,FALSE)</f>
        <v>UN</v>
      </c>
      <c r="F21" s="1582">
        <f>'EST. MERCADO'!I63</f>
        <v>12500</v>
      </c>
      <c r="G21" s="1583">
        <v>1</v>
      </c>
      <c r="H21" s="1583">
        <f>2*0.125</f>
        <v>0.25</v>
      </c>
      <c r="I21" s="1584">
        <f>(F21*G21)/H21</f>
        <v>50000</v>
      </c>
      <c r="K21" s="904" t="s">
        <v>1263</v>
      </c>
      <c r="L21">
        <v>2.6</v>
      </c>
      <c r="M21">
        <f>2*0.125</f>
        <v>0.25</v>
      </c>
    </row>
    <row r="22" spans="1:13" ht="14.25">
      <c r="A22" s="1575"/>
      <c r="B22" s="1576"/>
      <c r="C22" s="1579" t="s">
        <v>1143</v>
      </c>
      <c r="D22" s="1580" t="s">
        <v>1147</v>
      </c>
      <c r="E22" s="1581" t="str">
        <f>VLOOKUP(C22,'[180]LISTA DE VALORES'!$A$3:$D$478,3,FALSE)</f>
        <v>UN</v>
      </c>
      <c r="F22" s="1582">
        <f>'EST. MERCADO'!I18</f>
        <v>1345</v>
      </c>
      <c r="G22" s="1583">
        <v>1.8</v>
      </c>
      <c r="H22" s="1583">
        <v>0.5</v>
      </c>
      <c r="I22" s="1584">
        <f>(F22*G22)/H22</f>
        <v>4842</v>
      </c>
    </row>
    <row r="23" spans="1:13" ht="14.25">
      <c r="A23" s="1575"/>
      <c r="B23" s="1576"/>
      <c r="C23" s="1579" t="s">
        <v>1144</v>
      </c>
      <c r="D23" s="1580" t="s">
        <v>1148</v>
      </c>
      <c r="E23" s="1581" t="str">
        <f>VLOOKUP(C23,'[180]LISTA DE VALORES'!$A$3:$D$478,3,FALSE)</f>
        <v>LB</v>
      </c>
      <c r="F23" s="1582">
        <f>'EST. MERCADO'!I64</f>
        <v>5741</v>
      </c>
      <c r="G23" s="1583">
        <v>0.25</v>
      </c>
      <c r="H23" s="1583">
        <v>0.5</v>
      </c>
      <c r="I23" s="1584">
        <f>(F23*G23)/H23</f>
        <v>2870.5</v>
      </c>
    </row>
    <row r="24" spans="1:13" ht="14.25">
      <c r="A24" s="1575"/>
      <c r="B24" s="1576"/>
      <c r="C24" s="1576"/>
      <c r="D24" s="1576"/>
      <c r="E24" s="1577"/>
      <c r="F24" s="1585"/>
      <c r="G24" s="1585"/>
      <c r="H24" s="1586" t="s">
        <v>834</v>
      </c>
      <c r="I24" s="1713">
        <f>SUM(I21:I23)</f>
        <v>57712.5</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37"/>
  <sheetViews>
    <sheetView topLeftCell="A18" zoomScale="115" zoomScaleNormal="115" workbookViewId="0">
      <selection activeCell="G21" sqref="G21"/>
    </sheetView>
  </sheetViews>
  <sheetFormatPr baseColWidth="10" defaultColWidth="11.42578125" defaultRowHeight="14.25"/>
  <cols>
    <col min="1" max="1" width="2.28515625" style="519" customWidth="1"/>
    <col min="2" max="2" width="5.42578125" style="519" customWidth="1"/>
    <col min="3" max="3" width="41.42578125" style="519" customWidth="1"/>
    <col min="4" max="4" width="6.7109375" style="519" bestFit="1" customWidth="1"/>
    <col min="5" max="5" width="8.140625" style="519" bestFit="1" customWidth="1"/>
    <col min="6" max="6" width="17.28515625" style="524" customWidth="1"/>
    <col min="7" max="7" width="20.140625" style="524" customWidth="1"/>
    <col min="8" max="8" width="20.28515625" style="519" bestFit="1" customWidth="1"/>
    <col min="9" max="9" width="20.5703125" style="519" bestFit="1" customWidth="1"/>
    <col min="10" max="10" width="19.7109375" style="519" bestFit="1" customWidth="1"/>
    <col min="11" max="11" width="18.7109375" style="519" customWidth="1"/>
    <col min="12" max="16384" width="11.42578125" style="519"/>
  </cols>
  <sheetData>
    <row r="1" spans="1:11" ht="9.75" customHeight="1" thickBot="1"/>
    <row r="2" spans="1:11" ht="62.25" customHeight="1">
      <c r="B2" s="2023" t="s">
        <v>544</v>
      </c>
      <c r="C2" s="2024"/>
      <c r="D2" s="2012"/>
      <c r="E2" s="2012"/>
      <c r="F2" s="2012"/>
      <c r="G2" s="2013"/>
    </row>
    <row r="3" spans="1:11" ht="43.5" customHeight="1">
      <c r="B3" s="2025" t="s">
        <v>545</v>
      </c>
      <c r="C3" s="2026"/>
      <c r="D3" s="2014" t="str">
        <f>+D9</f>
        <v>Restauración Ecológica Y Conservación De Áreas Estratégicas En Zonas de Recarga Hídrica En Las Cuencas Hidrográficas De Juanambú y Guiátara  en El Departamento De Nariño, Colombia.</v>
      </c>
      <c r="E3" s="2014"/>
      <c r="F3" s="2014"/>
      <c r="G3" s="2015"/>
    </row>
    <row r="4" spans="1:11" ht="20.25" customHeight="1" thickBot="1">
      <c r="B4" s="2027"/>
      <c r="C4" s="2016"/>
      <c r="D4" s="2016" t="s">
        <v>546</v>
      </c>
      <c r="E4" s="2016"/>
      <c r="F4" s="2016"/>
      <c r="G4" s="2017"/>
    </row>
    <row r="5" spans="1:11" ht="6.75" customHeight="1" thickBot="1">
      <c r="B5" s="174"/>
      <c r="C5" s="174"/>
      <c r="D5" s="174"/>
      <c r="E5" s="174"/>
      <c r="F5" s="174"/>
      <c r="G5" s="174"/>
    </row>
    <row r="6" spans="1:11" ht="15.75">
      <c r="B6" s="2020" t="s">
        <v>546</v>
      </c>
      <c r="C6" s="2021"/>
      <c r="D6" s="2021"/>
      <c r="E6" s="2021"/>
      <c r="F6" s="2021"/>
      <c r="G6" s="2022"/>
    </row>
    <row r="7" spans="1:11" ht="15.75" customHeight="1">
      <c r="B7" s="2028" t="s">
        <v>454</v>
      </c>
      <c r="C7" s="2029"/>
      <c r="D7" s="2018"/>
      <c r="E7" s="2018"/>
      <c r="F7" s="2018"/>
      <c r="G7" s="2019"/>
    </row>
    <row r="8" spans="1:11" ht="16.5" customHeight="1">
      <c r="B8" s="2028" t="s">
        <v>128</v>
      </c>
      <c r="C8" s="2029"/>
      <c r="D8" s="2018"/>
      <c r="E8" s="2018"/>
      <c r="F8" s="2018"/>
      <c r="G8" s="2019"/>
    </row>
    <row r="9" spans="1:11" ht="43.5" customHeight="1" thickBot="1">
      <c r="B9" s="2002" t="s">
        <v>0</v>
      </c>
      <c r="C9" s="2003"/>
      <c r="D9" s="2004" t="s">
        <v>1277</v>
      </c>
      <c r="E9" s="2004"/>
      <c r="F9" s="2004"/>
      <c r="G9" s="2005"/>
    </row>
    <row r="10" spans="1:11" ht="49.5" customHeight="1" thickBot="1">
      <c r="B10" s="2002" t="s">
        <v>258</v>
      </c>
      <c r="C10" s="2003"/>
      <c r="D10" s="2004" t="s">
        <v>1276</v>
      </c>
      <c r="E10" s="2004"/>
      <c r="F10" s="2004"/>
      <c r="G10" s="2005"/>
    </row>
    <row r="11" spans="1:11" ht="7.5" customHeight="1">
      <c r="F11" s="519"/>
      <c r="G11" s="519"/>
    </row>
    <row r="12" spans="1:11" ht="15" customHeight="1">
      <c r="A12" s="895"/>
      <c r="B12" s="910" t="s">
        <v>34</v>
      </c>
      <c r="C12" s="911" t="s">
        <v>197</v>
      </c>
      <c r="D12" s="912" t="s">
        <v>446</v>
      </c>
      <c r="E12" s="913" t="s">
        <v>39</v>
      </c>
      <c r="F12" s="914" t="s">
        <v>177</v>
      </c>
      <c r="G12" s="915" t="s">
        <v>541</v>
      </c>
    </row>
    <row r="13" spans="1:11" ht="40.5" customHeight="1">
      <c r="A13" s="895"/>
      <c r="B13" s="2006" t="s">
        <v>1320</v>
      </c>
      <c r="C13" s="2007"/>
      <c r="D13" s="2007"/>
      <c r="E13" s="2007"/>
      <c r="F13" s="2007"/>
      <c r="G13" s="2008"/>
      <c r="I13" s="1807"/>
      <c r="J13" s="1025"/>
      <c r="K13" s="1025"/>
    </row>
    <row r="14" spans="1:11" ht="18.75" customHeight="1">
      <c r="A14" s="895"/>
      <c r="B14" s="2009" t="s">
        <v>1321</v>
      </c>
      <c r="C14" s="2010"/>
      <c r="D14" s="2010"/>
      <c r="E14" s="2010"/>
      <c r="F14" s="2010"/>
      <c r="G14" s="2011"/>
      <c r="I14" s="1807"/>
      <c r="J14" s="1025"/>
      <c r="K14" s="1025"/>
    </row>
    <row r="15" spans="1:11" ht="18.75" customHeight="1">
      <c r="A15" s="895"/>
      <c r="B15" s="1834">
        <v>1.1000000000000001</v>
      </c>
      <c r="C15" s="882" t="s">
        <v>1319</v>
      </c>
      <c r="D15" s="887" t="s">
        <v>401</v>
      </c>
      <c r="E15" s="889">
        <f>+'1.1 Rest. Pasiva'!F23</f>
        <v>11.5</v>
      </c>
      <c r="F15" s="883">
        <f>+'1.1 Rest. Pasiva'!E43</f>
        <v>18240149.399999999</v>
      </c>
      <c r="G15" s="883">
        <f>E15*F15</f>
        <v>209761718.09999999</v>
      </c>
      <c r="I15" s="1807"/>
      <c r="J15" s="1025"/>
      <c r="K15" s="1025"/>
    </row>
    <row r="16" spans="1:11" ht="14.45" customHeight="1">
      <c r="A16" s="895"/>
      <c r="B16" s="1834">
        <v>1.2</v>
      </c>
      <c r="C16" s="882" t="s">
        <v>1322</v>
      </c>
      <c r="D16" s="887" t="s">
        <v>540</v>
      </c>
      <c r="E16" s="889">
        <f>+'1.2 Rest. Activa'!F27</f>
        <v>40</v>
      </c>
      <c r="F16" s="883">
        <f>+'1.2 Rest. Activa'!F58</f>
        <v>10456129.119999999</v>
      </c>
      <c r="G16" s="883">
        <f>E16*F16</f>
        <v>418245164.79999995</v>
      </c>
      <c r="H16" s="1003"/>
      <c r="I16" s="1003"/>
      <c r="J16" s="1003"/>
      <c r="K16" s="1003"/>
    </row>
    <row r="17" spans="1:11" ht="23.25" customHeight="1">
      <c r="A17" s="895"/>
      <c r="B17" s="1834">
        <v>1.3</v>
      </c>
      <c r="C17" s="1833" t="s">
        <v>1323</v>
      </c>
      <c r="D17" s="887" t="s">
        <v>540</v>
      </c>
      <c r="E17" s="889">
        <f>+'1.3 Mto. Rest. Activa'!F24</f>
        <v>40</v>
      </c>
      <c r="F17" s="883">
        <f>+'1.3 Mto. Rest. Activa'!F53</f>
        <v>2670225.12</v>
      </c>
      <c r="G17" s="883">
        <f>E17*F17</f>
        <v>106809004.80000001</v>
      </c>
      <c r="H17" s="1003"/>
      <c r="I17" s="1003"/>
      <c r="J17" s="1003"/>
      <c r="K17" s="1003"/>
    </row>
    <row r="18" spans="1:11" ht="15.75" customHeight="1">
      <c r="A18" s="895"/>
      <c r="B18" s="2009" t="s">
        <v>1361</v>
      </c>
      <c r="C18" s="2010"/>
      <c r="D18" s="2010"/>
      <c r="E18" s="2010"/>
      <c r="F18" s="2010"/>
      <c r="G18" s="2011"/>
      <c r="H18" s="1808"/>
      <c r="I18" s="1003"/>
      <c r="J18" s="1003"/>
      <c r="K18" s="1003"/>
    </row>
    <row r="19" spans="1:11" ht="14.45" customHeight="1">
      <c r="A19" s="895"/>
      <c r="B19" s="888" t="s">
        <v>704</v>
      </c>
      <c r="C19" s="882" t="s">
        <v>1362</v>
      </c>
      <c r="D19" s="887" t="s">
        <v>446</v>
      </c>
      <c r="E19" s="889">
        <f>+'LOCALIZACIÓN (2)'!D47</f>
        <v>470</v>
      </c>
      <c r="F19" s="883">
        <f>+'2.1 Estufas Eco'!J42</f>
        <v>1836631.12</v>
      </c>
      <c r="G19" s="883">
        <f t="shared" ref="G19:G20" si="0">E19*F19</f>
        <v>863216626.4000001</v>
      </c>
      <c r="H19" s="1003"/>
      <c r="I19" s="1003"/>
      <c r="J19" s="1003"/>
      <c r="K19" s="1003"/>
    </row>
    <row r="20" spans="1:11" ht="14.45" customHeight="1">
      <c r="A20" s="895"/>
      <c r="B20" s="888" t="s">
        <v>705</v>
      </c>
      <c r="C20" s="882" t="s">
        <v>513</v>
      </c>
      <c r="D20" s="887" t="s">
        <v>446</v>
      </c>
      <c r="E20" s="889">
        <f>+E19</f>
        <v>470</v>
      </c>
      <c r="F20" s="883">
        <f>+'2.4 Huertos'!G24</f>
        <v>941186.78333333333</v>
      </c>
      <c r="G20" s="883">
        <f t="shared" si="0"/>
        <v>442357788.16666669</v>
      </c>
      <c r="H20" s="1003"/>
      <c r="I20" s="1003"/>
      <c r="J20" s="1003"/>
      <c r="K20" s="1003"/>
    </row>
    <row r="21" spans="1:11">
      <c r="A21" s="895"/>
      <c r="B21" s="2032" t="s">
        <v>688</v>
      </c>
      <c r="C21" s="2033"/>
      <c r="D21" s="2033"/>
      <c r="E21" s="2033"/>
      <c r="F21" s="2034"/>
      <c r="G21" s="1784">
        <f>SUM(G15:G20)</f>
        <v>2040390302.2666669</v>
      </c>
      <c r="H21" s="1809"/>
      <c r="J21" s="1003"/>
    </row>
    <row r="22" spans="1:11">
      <c r="B22" s="2030" t="s">
        <v>543</v>
      </c>
      <c r="C22" s="2031"/>
      <c r="D22" s="2031"/>
      <c r="E22" s="2031"/>
      <c r="F22" s="1739">
        <f>+'A.U.I.'!F53</f>
        <v>0.25999355025752391</v>
      </c>
      <c r="G22" s="884">
        <f>+G21*F22</f>
        <v>530488318.59733307</v>
      </c>
      <c r="H22" s="1003"/>
      <c r="I22" s="1809"/>
      <c r="J22" s="1003"/>
    </row>
    <row r="23" spans="1:11">
      <c r="B23" s="2030" t="s">
        <v>1266</v>
      </c>
      <c r="C23" s="2031"/>
      <c r="D23" s="2031"/>
      <c r="E23" s="2031"/>
      <c r="F23" s="1739">
        <f>+'A.U.I.'!F54</f>
        <v>0.01</v>
      </c>
      <c r="G23" s="884">
        <f>+G21*F23</f>
        <v>20403903.02266667</v>
      </c>
      <c r="H23" s="1810"/>
      <c r="I23" s="1003"/>
      <c r="J23" s="1003"/>
    </row>
    <row r="24" spans="1:11">
      <c r="B24" s="2030" t="s">
        <v>1267</v>
      </c>
      <c r="C24" s="2031"/>
      <c r="D24" s="2031"/>
      <c r="E24" s="2031"/>
      <c r="F24" s="1739">
        <f>+'A.U.I.'!F55</f>
        <v>0.03</v>
      </c>
      <c r="G24" s="884">
        <f>+G21*F24</f>
        <v>61211709.068000004</v>
      </c>
      <c r="I24" s="1809"/>
    </row>
    <row r="25" spans="1:11">
      <c r="B25" s="2036" t="s">
        <v>1259</v>
      </c>
      <c r="C25" s="2037"/>
      <c r="D25" s="2037"/>
      <c r="E25" s="2037"/>
      <c r="F25" s="2038"/>
      <c r="G25" s="1005">
        <f>SUM(G21:G24)</f>
        <v>2652494232.9546661</v>
      </c>
      <c r="H25" s="1811"/>
      <c r="I25" s="1003"/>
      <c r="J25" s="1003"/>
      <c r="K25" s="1003"/>
    </row>
    <row r="26" spans="1:11" ht="30" customHeight="1">
      <c r="B26" s="2006" t="s">
        <v>1366</v>
      </c>
      <c r="C26" s="2007"/>
      <c r="D26" s="2007"/>
      <c r="E26" s="2007"/>
      <c r="F26" s="2007"/>
      <c r="G26" s="2008"/>
      <c r="H26" s="1812"/>
      <c r="I26" s="1003"/>
      <c r="J26" s="1003"/>
      <c r="K26" s="1003"/>
    </row>
    <row r="27" spans="1:11">
      <c r="B27" s="888" t="s">
        <v>706</v>
      </c>
      <c r="C27" s="882" t="s">
        <v>542</v>
      </c>
      <c r="D27" s="1004" t="s">
        <v>446</v>
      </c>
      <c r="E27" s="889">
        <f>+E19</f>
        <v>470</v>
      </c>
      <c r="F27" s="883">
        <f>+'3.1 Talleres de Socia'!F28</f>
        <v>121700</v>
      </c>
      <c r="G27" s="1785">
        <f>E27*F27</f>
        <v>57199000</v>
      </c>
      <c r="H27" s="1813"/>
      <c r="I27" s="1003"/>
      <c r="J27" s="1003"/>
      <c r="K27" s="1003"/>
    </row>
    <row r="28" spans="1:11">
      <c r="B28" s="2030" t="s">
        <v>1254</v>
      </c>
      <c r="C28" s="2031"/>
      <c r="D28" s="2031"/>
      <c r="E28" s="2031"/>
      <c r="F28" s="2035"/>
      <c r="G28" s="883">
        <f>+'A DOTACION'!F28*'Presupuesto General'!G27</f>
        <v>1487174</v>
      </c>
      <c r="H28" s="1813"/>
      <c r="I28" s="1003"/>
      <c r="J28" s="1003"/>
      <c r="K28" s="1003"/>
    </row>
    <row r="29" spans="1:11">
      <c r="B29" s="2030" t="s">
        <v>1257</v>
      </c>
      <c r="C29" s="2031"/>
      <c r="D29" s="2031"/>
      <c r="E29" s="2031"/>
      <c r="F29" s="2035"/>
      <c r="G29" s="883">
        <f>G27+G28</f>
        <v>58686174</v>
      </c>
      <c r="H29" s="1812"/>
      <c r="I29" s="1003"/>
      <c r="J29" s="1003"/>
      <c r="K29" s="1003"/>
    </row>
    <row r="30" spans="1:11">
      <c r="B30" s="2036"/>
      <c r="C30" s="2039"/>
      <c r="D30" s="2039"/>
      <c r="E30" s="2039"/>
      <c r="F30" s="2038"/>
      <c r="G30" s="1672"/>
      <c r="H30" s="1812"/>
      <c r="I30" s="1003"/>
      <c r="J30" s="1003"/>
      <c r="K30" s="1003"/>
    </row>
    <row r="31" spans="1:11">
      <c r="B31" s="1786"/>
      <c r="C31" s="1787"/>
      <c r="D31" s="1787"/>
      <c r="E31" s="1787"/>
      <c r="F31" s="1788"/>
      <c r="G31" s="1672"/>
      <c r="H31" s="1812"/>
      <c r="I31" s="1003"/>
      <c r="J31" s="1003"/>
      <c r="K31" s="1003"/>
    </row>
    <row r="32" spans="1:11">
      <c r="B32" s="2030" t="s">
        <v>1313</v>
      </c>
      <c r="C32" s="2031"/>
      <c r="D32" s="2031"/>
      <c r="E32" s="2031"/>
      <c r="F32" s="2035"/>
      <c r="G32" s="1816">
        <f>+G25+G27+G28</f>
        <v>2711180406.9546661</v>
      </c>
      <c r="H32" s="1812"/>
      <c r="I32" s="1003"/>
      <c r="J32" s="1003"/>
      <c r="K32" s="1003"/>
    </row>
    <row r="33" spans="3:8">
      <c r="C33" s="520"/>
      <c r="D33" s="521"/>
      <c r="E33" s="521"/>
      <c r="F33" s="522"/>
      <c r="G33" s="523"/>
      <c r="H33" s="1814"/>
    </row>
    <row r="34" spans="3:8">
      <c r="C34" s="885"/>
      <c r="D34" s="885"/>
      <c r="E34" s="885"/>
      <c r="F34" s="886"/>
      <c r="G34" s="886"/>
    </row>
    <row r="35" spans="3:8">
      <c r="C35" s="885"/>
      <c r="D35" s="885"/>
      <c r="E35" s="885"/>
      <c r="F35" s="886"/>
      <c r="G35" s="886"/>
    </row>
    <row r="36" spans="3:8">
      <c r="C36" s="885"/>
      <c r="D36" s="885"/>
      <c r="E36" s="885"/>
      <c r="F36" s="886"/>
      <c r="G36" s="886"/>
    </row>
    <row r="37" spans="3:8">
      <c r="C37" s="885"/>
      <c r="D37" s="885"/>
      <c r="E37" s="885"/>
      <c r="F37" s="886"/>
      <c r="G37" s="886"/>
    </row>
  </sheetData>
  <mergeCells count="28">
    <mergeCell ref="B24:E24"/>
    <mergeCell ref="B32:F32"/>
    <mergeCell ref="B25:F25"/>
    <mergeCell ref="B26:G26"/>
    <mergeCell ref="B28:F28"/>
    <mergeCell ref="B29:F29"/>
    <mergeCell ref="B30:F30"/>
    <mergeCell ref="B18:G18"/>
    <mergeCell ref="B10:C10"/>
    <mergeCell ref="D10:G10"/>
    <mergeCell ref="B22:E22"/>
    <mergeCell ref="B23:E23"/>
    <mergeCell ref="B21:F21"/>
    <mergeCell ref="B9:C9"/>
    <mergeCell ref="D9:G9"/>
    <mergeCell ref="B13:G13"/>
    <mergeCell ref="B14:G14"/>
    <mergeCell ref="D2:G2"/>
    <mergeCell ref="D3:G3"/>
    <mergeCell ref="D4:G4"/>
    <mergeCell ref="D7:G7"/>
    <mergeCell ref="D8:G8"/>
    <mergeCell ref="B6:G6"/>
    <mergeCell ref="B2:C2"/>
    <mergeCell ref="B3:C3"/>
    <mergeCell ref="B4:C4"/>
    <mergeCell ref="B7:C7"/>
    <mergeCell ref="B8:C8"/>
  </mergeCells>
  <phoneticPr fontId="21" type="noConversion"/>
  <pageMargins left="0.70866141732283472" right="0.70866141732283472" top="0.74803149606299213" bottom="0.74803149606299213" header="0.31496062992125984" footer="0.31496062992125984"/>
  <pageSetup scale="60"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61"/>
  <sheetViews>
    <sheetView topLeftCell="B6" zoomScale="80" zoomScaleNormal="80" workbookViewId="0">
      <selection activeCell="D18" sqref="D18"/>
    </sheetView>
  </sheetViews>
  <sheetFormatPr baseColWidth="10" defaultColWidth="10.85546875" defaultRowHeight="14.25"/>
  <cols>
    <col min="1" max="1" width="2.42578125" style="1591" customWidth="1"/>
    <col min="2" max="2" width="27.28515625" style="1591" customWidth="1"/>
    <col min="3" max="3" width="6.85546875" style="1591" bestFit="1" customWidth="1"/>
    <col min="4" max="4" width="22.5703125" style="1591" bestFit="1" customWidth="1"/>
    <col min="5" max="5" width="18.85546875" style="1591" customWidth="1"/>
    <col min="6" max="6" width="25.5703125" style="1591" bestFit="1" customWidth="1"/>
    <col min="7" max="7" width="19.7109375" style="1591" customWidth="1"/>
    <col min="8" max="8" width="18.85546875" style="1591" customWidth="1"/>
    <col min="9" max="9" width="16.5703125" style="1649" customWidth="1"/>
    <col min="10" max="10" width="12.42578125" style="1591" bestFit="1" customWidth="1"/>
    <col min="11" max="11" width="7.140625" style="1591" customWidth="1"/>
    <col min="12" max="12" width="14.140625" style="1591" bestFit="1" customWidth="1"/>
    <col min="13" max="13" width="16.5703125" style="1650" bestFit="1" customWidth="1"/>
    <col min="14" max="14" width="19.85546875" style="1591" bestFit="1" customWidth="1"/>
    <col min="15" max="15" width="3.140625" style="1591" customWidth="1"/>
    <col min="16" max="16" width="20.5703125" style="1591" customWidth="1"/>
    <col min="17" max="17" width="19.85546875" style="1591" customWidth="1"/>
    <col min="18" max="18" width="10.85546875" style="1591"/>
    <col min="19" max="19" width="18.5703125" style="1591" bestFit="1" customWidth="1"/>
    <col min="20" max="16384" width="10.85546875" style="1591"/>
  </cols>
  <sheetData>
    <row r="1" spans="2:19" ht="7.5" customHeight="1" thickBot="1">
      <c r="B1" s="1587"/>
      <c r="C1" s="1588"/>
      <c r="D1" s="1588"/>
      <c r="E1" s="1588"/>
      <c r="F1" s="1588"/>
      <c r="G1" s="1587"/>
      <c r="H1" s="1587"/>
      <c r="I1" s="1589"/>
      <c r="J1" s="526"/>
      <c r="K1" s="526"/>
      <c r="L1" s="526"/>
      <c r="M1" s="1590"/>
      <c r="N1" s="526"/>
    </row>
    <row r="2" spans="2:19" ht="76.5" customHeight="1">
      <c r="B2" s="2023" t="s">
        <v>544</v>
      </c>
      <c r="C2" s="2024"/>
      <c r="D2" s="2024"/>
      <c r="E2" s="1709"/>
      <c r="F2" s="2012"/>
      <c r="G2" s="2012"/>
      <c r="H2" s="2012"/>
      <c r="I2" s="2012"/>
      <c r="J2" s="2012"/>
      <c r="K2" s="2012"/>
      <c r="L2" s="2012"/>
      <c r="M2" s="2012"/>
      <c r="N2" s="2013"/>
    </row>
    <row r="3" spans="2:19" ht="33" customHeight="1">
      <c r="B3" s="2025" t="s">
        <v>545</v>
      </c>
      <c r="C3" s="2026"/>
      <c r="D3" s="2026"/>
      <c r="E3" s="1052"/>
      <c r="F3" s="2014" t="s">
        <v>1277</v>
      </c>
      <c r="G3" s="2014"/>
      <c r="H3" s="2014"/>
      <c r="I3" s="2014"/>
      <c r="J3" s="2014"/>
      <c r="K3" s="2014"/>
      <c r="L3" s="2014"/>
      <c r="M3" s="2014"/>
      <c r="N3" s="2015"/>
    </row>
    <row r="4" spans="2:19" ht="26.25" customHeight="1" thickBot="1">
      <c r="B4" s="2027"/>
      <c r="C4" s="2016"/>
      <c r="D4" s="2016"/>
      <c r="E4" s="1708"/>
      <c r="F4" s="2040"/>
      <c r="G4" s="2040"/>
      <c r="H4" s="2040"/>
      <c r="I4" s="2040"/>
      <c r="J4" s="2040"/>
      <c r="K4" s="2040"/>
      <c r="L4" s="2040"/>
      <c r="M4" s="2040"/>
      <c r="N4" s="2041"/>
    </row>
    <row r="5" spans="2:19" ht="6.75" customHeight="1" thickBot="1">
      <c r="B5" s="1592"/>
      <c r="C5" s="1593"/>
      <c r="D5" s="1593"/>
      <c r="E5" s="1593"/>
      <c r="F5" s="1593"/>
      <c r="G5" s="1594"/>
      <c r="H5" s="1595"/>
      <c r="I5" s="537"/>
      <c r="J5" s="537"/>
      <c r="K5" s="537"/>
      <c r="L5" s="537"/>
      <c r="M5" s="537"/>
      <c r="N5" s="537"/>
    </row>
    <row r="6" spans="2:19" ht="14.25" customHeight="1">
      <c r="B6" s="2020" t="s">
        <v>558</v>
      </c>
      <c r="C6" s="2021"/>
      <c r="D6" s="2021"/>
      <c r="E6" s="2021"/>
      <c r="F6" s="2021"/>
      <c r="G6" s="2021"/>
      <c r="H6" s="2021"/>
      <c r="I6" s="2021"/>
      <c r="J6" s="2021"/>
      <c r="K6" s="2021"/>
      <c r="L6" s="2021"/>
      <c r="M6" s="2021"/>
      <c r="N6" s="2022"/>
    </row>
    <row r="7" spans="2:19" ht="20.25" customHeight="1">
      <c r="B7" s="2028" t="s">
        <v>454</v>
      </c>
      <c r="C7" s="2029"/>
      <c r="D7" s="2029"/>
      <c r="E7" s="1710"/>
      <c r="F7" s="2018"/>
      <c r="G7" s="2018"/>
      <c r="H7" s="2018"/>
      <c r="I7" s="2018"/>
      <c r="J7" s="2018"/>
      <c r="K7" s="2018"/>
      <c r="L7" s="2018"/>
      <c r="M7" s="2018"/>
      <c r="N7" s="2019"/>
    </row>
    <row r="8" spans="2:19" ht="30.75" customHeight="1">
      <c r="B8" s="2042" t="s">
        <v>128</v>
      </c>
      <c r="C8" s="2043"/>
      <c r="D8" s="2043"/>
      <c r="E8" s="1711"/>
      <c r="F8" s="2018"/>
      <c r="G8" s="2018"/>
      <c r="H8" s="2018"/>
      <c r="I8" s="2018"/>
      <c r="J8" s="2018"/>
      <c r="K8" s="2018"/>
      <c r="L8" s="2018"/>
      <c r="M8" s="2018"/>
      <c r="N8" s="2019"/>
    </row>
    <row r="9" spans="2:19" ht="30.75" customHeight="1" thickBot="1">
      <c r="B9" s="2002" t="s">
        <v>0</v>
      </c>
      <c r="C9" s="2003"/>
      <c r="D9" s="2003"/>
      <c r="E9" s="1707"/>
      <c r="F9" s="2004" t="s">
        <v>1277</v>
      </c>
      <c r="G9" s="2004"/>
      <c r="H9" s="2004"/>
      <c r="I9" s="2004"/>
      <c r="J9" s="2004"/>
      <c r="K9" s="2004"/>
      <c r="L9" s="2004"/>
      <c r="M9" s="2004"/>
      <c r="N9" s="2005"/>
      <c r="P9" s="1591" t="s">
        <v>1173</v>
      </c>
      <c r="Q9" s="1675">
        <f>'Presupuesto General'!G21</f>
        <v>2040390302.2666669</v>
      </c>
    </row>
    <row r="10" spans="2:19" ht="15" thickBot="1">
      <c r="B10" s="1596"/>
      <c r="C10" s="1596"/>
      <c r="D10" s="1596"/>
      <c r="E10" s="1596"/>
      <c r="F10" s="1596"/>
      <c r="G10" s="537"/>
      <c r="H10" s="1596"/>
      <c r="I10" s="1597"/>
      <c r="J10" s="1596"/>
      <c r="K10" s="1596"/>
      <c r="L10" s="1596"/>
      <c r="M10" s="1598"/>
      <c r="N10" s="537"/>
      <c r="P10" s="1591" t="s">
        <v>1389</v>
      </c>
      <c r="Q10" s="1675">
        <f>Q9*1.3</f>
        <v>2652507392.9466672</v>
      </c>
    </row>
    <row r="11" spans="2:19">
      <c r="B11" s="2045" t="s">
        <v>534</v>
      </c>
      <c r="C11" s="2046"/>
      <c r="D11" s="2046"/>
      <c r="E11" s="2046"/>
      <c r="F11" s="2046"/>
      <c r="G11" s="2046"/>
      <c r="H11" s="2046"/>
      <c r="I11" s="2046"/>
      <c r="J11" s="2046"/>
      <c r="K11" s="2046"/>
      <c r="L11" s="2046"/>
      <c r="M11" s="2046"/>
      <c r="N11" s="2047"/>
    </row>
    <row r="12" spans="2:19" ht="24">
      <c r="B12" s="2048" t="s">
        <v>154</v>
      </c>
      <c r="C12" s="2049"/>
      <c r="D12" s="1599" t="s">
        <v>473</v>
      </c>
      <c r="E12" s="1599"/>
      <c r="F12" s="1599"/>
      <c r="G12" s="1600" t="s">
        <v>5</v>
      </c>
      <c r="H12" s="1601" t="s">
        <v>449</v>
      </c>
      <c r="I12" s="1602" t="s">
        <v>39</v>
      </c>
      <c r="J12" s="1603" t="s">
        <v>469</v>
      </c>
      <c r="K12" s="1603" t="s">
        <v>1052</v>
      </c>
      <c r="L12" s="1604" t="s">
        <v>474</v>
      </c>
      <c r="M12" s="1604" t="s">
        <v>470</v>
      </c>
      <c r="N12" s="1605" t="s">
        <v>475</v>
      </c>
      <c r="O12" s="1606"/>
      <c r="S12" s="1675"/>
    </row>
    <row r="13" spans="2:19" ht="24">
      <c r="B13" s="2050" t="s">
        <v>1051</v>
      </c>
      <c r="C13" s="2050"/>
      <c r="D13" s="1911" t="s">
        <v>707</v>
      </c>
      <c r="E13" s="1607"/>
      <c r="F13" s="1607"/>
      <c r="G13" s="1608" t="s">
        <v>5</v>
      </c>
      <c r="H13" s="1910">
        <f>+SALARIOS!B13</f>
        <v>5800000</v>
      </c>
      <c r="I13" s="1609">
        <v>1</v>
      </c>
      <c r="J13" s="1610">
        <v>12</v>
      </c>
      <c r="K13" s="1610">
        <f>PPSS!G98</f>
        <v>1.59</v>
      </c>
      <c r="L13" s="1611">
        <v>0.55000000000000004</v>
      </c>
      <c r="M13" s="1612">
        <f t="shared" ref="M13:M18" si="0">+H13*I13*J13*L13*K13</f>
        <v>60865200</v>
      </c>
      <c r="N13" s="1612">
        <f t="shared" ref="N13:N18" si="1">+H13*I13*J13*L13*K13</f>
        <v>60865200</v>
      </c>
      <c r="O13" s="1606"/>
    </row>
    <row r="14" spans="2:19" s="1615" customFormat="1" ht="36">
      <c r="B14" s="2051" t="s">
        <v>1395</v>
      </c>
      <c r="C14" s="2051"/>
      <c r="D14" s="1613" t="s">
        <v>1396</v>
      </c>
      <c r="E14" s="1613"/>
      <c r="F14" s="1613"/>
      <c r="G14" s="1608" t="s">
        <v>5</v>
      </c>
      <c r="H14" s="1614">
        <f>+SALARIOS!B15</f>
        <v>3480000</v>
      </c>
      <c r="I14" s="1609">
        <v>1</v>
      </c>
      <c r="J14" s="1610">
        <v>11</v>
      </c>
      <c r="K14" s="1610">
        <v>1.59</v>
      </c>
      <c r="L14" s="1611">
        <v>0.2</v>
      </c>
      <c r="M14" s="1612">
        <f t="shared" si="0"/>
        <v>12173040</v>
      </c>
      <c r="N14" s="1612">
        <f t="shared" si="1"/>
        <v>12173040</v>
      </c>
    </row>
    <row r="15" spans="2:19" s="1615" customFormat="1" ht="12">
      <c r="B15" s="2052" t="s">
        <v>1401</v>
      </c>
      <c r="C15" s="2052"/>
      <c r="D15" s="1613" t="s">
        <v>1406</v>
      </c>
      <c r="E15" s="1613"/>
      <c r="F15" s="1613"/>
      <c r="G15" s="1608" t="s">
        <v>5</v>
      </c>
      <c r="H15" s="1654">
        <v>2320000</v>
      </c>
      <c r="I15" s="1655">
        <v>5</v>
      </c>
      <c r="J15" s="1656">
        <v>9</v>
      </c>
      <c r="K15" s="1657">
        <f>PPSS!G98</f>
        <v>1.59</v>
      </c>
      <c r="L15" s="1611">
        <v>1</v>
      </c>
      <c r="M15" s="1612">
        <f t="shared" si="0"/>
        <v>165996000</v>
      </c>
      <c r="N15" s="1612">
        <f t="shared" si="1"/>
        <v>165996000</v>
      </c>
    </row>
    <row r="16" spans="2:19" s="1615" customFormat="1" ht="12">
      <c r="B16" s="2052" t="s">
        <v>1398</v>
      </c>
      <c r="C16" s="2052"/>
      <c r="D16" s="1613" t="s">
        <v>1399</v>
      </c>
      <c r="E16" s="1613"/>
      <c r="F16" s="1613"/>
      <c r="G16" s="1608" t="s">
        <v>5</v>
      </c>
      <c r="H16" s="1654">
        <v>2900000</v>
      </c>
      <c r="I16" s="1655">
        <v>1</v>
      </c>
      <c r="J16" s="1656">
        <v>10</v>
      </c>
      <c r="K16" s="1657">
        <f>PPSS!G67</f>
        <v>1.59</v>
      </c>
      <c r="L16" s="1611">
        <v>0.5</v>
      </c>
      <c r="M16" s="1612">
        <f t="shared" si="0"/>
        <v>23055000</v>
      </c>
      <c r="N16" s="1612">
        <f t="shared" si="1"/>
        <v>23055000</v>
      </c>
    </row>
    <row r="17" spans="2:18" s="1615" customFormat="1" ht="12">
      <c r="B17" s="2051" t="s">
        <v>1400</v>
      </c>
      <c r="C17" s="2051"/>
      <c r="D17" s="1613" t="s">
        <v>682</v>
      </c>
      <c r="E17" s="1613"/>
      <c r="F17" s="1613"/>
      <c r="G17" s="1608" t="s">
        <v>5</v>
      </c>
      <c r="H17" s="1654">
        <v>2900000</v>
      </c>
      <c r="I17" s="1655">
        <v>2</v>
      </c>
      <c r="J17" s="1656">
        <v>10</v>
      </c>
      <c r="K17" s="1657">
        <f>+K13</f>
        <v>1.59</v>
      </c>
      <c r="L17" s="1611">
        <v>1</v>
      </c>
      <c r="M17" s="1612">
        <f t="shared" si="0"/>
        <v>92220000</v>
      </c>
      <c r="N17" s="1612">
        <f t="shared" si="1"/>
        <v>92220000</v>
      </c>
    </row>
    <row r="18" spans="2:18" s="1615" customFormat="1" ht="24">
      <c r="B18" s="2051" t="s">
        <v>1397</v>
      </c>
      <c r="C18" s="2051"/>
      <c r="D18" s="1613" t="s">
        <v>1405</v>
      </c>
      <c r="E18" s="1613"/>
      <c r="F18" s="1613"/>
      <c r="G18" s="1608" t="s">
        <v>5</v>
      </c>
      <c r="H18" s="1654">
        <v>2320000</v>
      </c>
      <c r="I18" s="1655">
        <v>1</v>
      </c>
      <c r="J18" s="1656">
        <v>10</v>
      </c>
      <c r="K18" s="1657">
        <f>PPSS!I67</f>
        <v>1.59</v>
      </c>
      <c r="L18" s="1611">
        <v>1</v>
      </c>
      <c r="M18" s="1612">
        <f t="shared" si="0"/>
        <v>36888000</v>
      </c>
      <c r="N18" s="1612">
        <f t="shared" si="1"/>
        <v>36888000</v>
      </c>
    </row>
    <row r="19" spans="2:18" s="1615" customFormat="1" ht="24">
      <c r="B19" s="2051" t="s">
        <v>1402</v>
      </c>
      <c r="C19" s="2051"/>
      <c r="D19" s="1613" t="s">
        <v>1403</v>
      </c>
      <c r="E19" s="1613"/>
      <c r="F19" s="1613"/>
      <c r="G19" s="1608" t="s">
        <v>5</v>
      </c>
      <c r="H19" s="1654">
        <v>2900000</v>
      </c>
      <c r="I19" s="1655">
        <v>1</v>
      </c>
      <c r="J19" s="1656">
        <v>12</v>
      </c>
      <c r="K19" s="1657">
        <f>+K13</f>
        <v>1.59</v>
      </c>
      <c r="L19" s="1611">
        <v>0.5</v>
      </c>
      <c r="M19" s="1612">
        <f t="shared" ref="M19" si="2">+H19*I19*J19*L19*K19</f>
        <v>27666000</v>
      </c>
      <c r="N19" s="1612">
        <f t="shared" ref="N19" si="3">+H19*I19*J19*L19*K19</f>
        <v>27666000</v>
      </c>
    </row>
    <row r="20" spans="2:18" s="1615" customFormat="1" ht="24">
      <c r="B20" s="2051" t="s">
        <v>1312</v>
      </c>
      <c r="C20" s="2051"/>
      <c r="D20" s="1613" t="s">
        <v>1404</v>
      </c>
      <c r="E20" s="1613"/>
      <c r="F20" s="1613"/>
      <c r="G20" s="1608" t="s">
        <v>5</v>
      </c>
      <c r="H20" s="1654">
        <v>2900000</v>
      </c>
      <c r="I20" s="1655">
        <v>1</v>
      </c>
      <c r="J20" s="1656">
        <v>10</v>
      </c>
      <c r="K20" s="1657">
        <f>+K14</f>
        <v>1.59</v>
      </c>
      <c r="L20" s="1611">
        <v>1</v>
      </c>
      <c r="M20" s="1612">
        <f t="shared" ref="M20" si="4">+H20*I20*J20*L20*K20</f>
        <v>46110000</v>
      </c>
      <c r="N20" s="1612">
        <f t="shared" ref="N20" si="5">+H20*I20*J20*L20*K20</f>
        <v>46110000</v>
      </c>
    </row>
    <row r="21" spans="2:18">
      <c r="B21" s="2044" t="s">
        <v>451</v>
      </c>
      <c r="C21" s="2044"/>
      <c r="D21" s="2044"/>
      <c r="E21" s="2044"/>
      <c r="F21" s="2044"/>
      <c r="G21" s="2044"/>
      <c r="H21" s="2044"/>
      <c r="I21" s="2044"/>
      <c r="J21" s="2044"/>
      <c r="K21" s="2044"/>
      <c r="L21" s="2044"/>
      <c r="M21" s="2044"/>
      <c r="N21" s="1778">
        <f>SUM(N13:N18)</f>
        <v>391197240</v>
      </c>
      <c r="P21" s="1717">
        <f>N21/Q9</f>
        <v>0.19172667090478696</v>
      </c>
    </row>
    <row r="22" spans="2:18">
      <c r="B22" s="2057"/>
      <c r="C22" s="2057"/>
      <c r="D22" s="2057"/>
      <c r="E22" s="2057"/>
      <c r="F22" s="2057"/>
      <c r="G22" s="2057"/>
      <c r="H22" s="2057"/>
      <c r="I22" s="2057"/>
      <c r="J22" s="2057"/>
      <c r="K22" s="2057"/>
      <c r="L22" s="2057"/>
      <c r="M22" s="2057"/>
      <c r="N22" s="1616"/>
    </row>
    <row r="23" spans="2:18" ht="15" thickBot="1">
      <c r="B23" s="2058" t="s">
        <v>535</v>
      </c>
      <c r="C23" s="2058"/>
      <c r="D23" s="2058"/>
      <c r="E23" s="2058"/>
      <c r="F23" s="2058"/>
      <c r="G23" s="2058"/>
      <c r="H23" s="2058"/>
      <c r="I23" s="1617"/>
      <c r="J23" s="1617"/>
      <c r="K23" s="1617"/>
      <c r="L23" s="1617"/>
      <c r="M23" s="1913"/>
      <c r="N23" s="1912"/>
    </row>
    <row r="24" spans="2:18" ht="15" thickBot="1">
      <c r="B24" s="909" t="s">
        <v>154</v>
      </c>
      <c r="C24" s="890" t="s">
        <v>5</v>
      </c>
      <c r="D24" s="891" t="s">
        <v>39</v>
      </c>
      <c r="E24" s="891"/>
      <c r="F24" s="890" t="s">
        <v>449</v>
      </c>
      <c r="G24" s="1618"/>
      <c r="H24" s="892" t="s">
        <v>470</v>
      </c>
      <c r="I24" s="1617"/>
      <c r="J24" s="1617"/>
      <c r="K24" s="1617"/>
      <c r="L24" s="1617"/>
      <c r="M24" s="1909"/>
      <c r="N24" s="1912"/>
    </row>
    <row r="25" spans="2:18" s="1617" customFormat="1" ht="12.75" customHeight="1">
      <c r="B25" s="1619" t="s">
        <v>567</v>
      </c>
      <c r="C25" s="1620" t="s">
        <v>5</v>
      </c>
      <c r="D25" s="1621">
        <v>3</v>
      </c>
      <c r="E25" s="1621"/>
      <c r="F25" s="1622">
        <f>+'EST. MERCADO'!I30</f>
        <v>200000</v>
      </c>
      <c r="G25" s="1623"/>
      <c r="H25" s="1624">
        <f>+F25*D25</f>
        <v>600000</v>
      </c>
      <c r="N25" s="1912"/>
      <c r="Q25" s="1625"/>
      <c r="R25" s="1625"/>
    </row>
    <row r="26" spans="2:18" s="1617" customFormat="1" ht="12.75" customHeight="1">
      <c r="B26" s="1619" t="s">
        <v>1311</v>
      </c>
      <c r="C26" s="1620" t="s">
        <v>539</v>
      </c>
      <c r="D26" s="1621">
        <v>12</v>
      </c>
      <c r="E26" s="1621"/>
      <c r="F26" s="1914">
        <v>130973.334</v>
      </c>
      <c r="G26" s="1623"/>
      <c r="H26" s="1624">
        <f t="shared" ref="H26:H28" si="6">+F26*D26</f>
        <v>1571680.0079999999</v>
      </c>
      <c r="Q26" s="1625"/>
      <c r="R26" s="1625"/>
    </row>
    <row r="27" spans="2:18" s="1617" customFormat="1" ht="22.9" customHeight="1">
      <c r="B27" s="1619" t="s">
        <v>1394</v>
      </c>
      <c r="C27" s="1620" t="s">
        <v>539</v>
      </c>
      <c r="D27" s="1621">
        <v>12</v>
      </c>
      <c r="E27" s="1621"/>
      <c r="F27" s="1622">
        <v>260212.56674441526</v>
      </c>
      <c r="G27" s="1623"/>
      <c r="H27" s="1624">
        <f t="shared" si="6"/>
        <v>3122550.8009329829</v>
      </c>
      <c r="Q27" s="1625"/>
      <c r="R27" s="1625"/>
    </row>
    <row r="28" spans="2:18" s="1617" customFormat="1" ht="12.75" customHeight="1" thickBot="1">
      <c r="B28" s="1619" t="s">
        <v>569</v>
      </c>
      <c r="C28" s="1621" t="s">
        <v>5</v>
      </c>
      <c r="D28" s="1621">
        <v>9</v>
      </c>
      <c r="E28" s="1621"/>
      <c r="F28" s="1626">
        <v>500000</v>
      </c>
      <c r="G28" s="1623"/>
      <c r="H28" s="1624">
        <f t="shared" si="6"/>
        <v>4500000</v>
      </c>
      <c r="I28" s="1627"/>
    </row>
    <row r="29" spans="2:18" ht="15" thickBot="1">
      <c r="B29" s="1628" t="s">
        <v>451</v>
      </c>
      <c r="C29" s="1629"/>
      <c r="D29" s="1629"/>
      <c r="E29" s="1629"/>
      <c r="F29" s="1629"/>
      <c r="G29" s="1629"/>
      <c r="H29" s="1630">
        <f>SUM(H25:H28)</f>
        <v>9794230.8089329824</v>
      </c>
      <c r="I29" s="1716">
        <f>H29/$Q$9</f>
        <v>4.8001751420071858E-3</v>
      </c>
      <c r="J29" s="1651"/>
      <c r="K29" s="1617"/>
      <c r="L29" s="1617"/>
      <c r="M29" s="1617"/>
      <c r="N29" s="1617"/>
    </row>
    <row r="30" spans="2:18" ht="15" thickBot="1">
      <c r="B30" s="2059" t="s">
        <v>536</v>
      </c>
      <c r="C30" s="2059"/>
      <c r="D30" s="2059"/>
      <c r="E30" s="2059"/>
      <c r="F30" s="2059"/>
      <c r="G30" s="2059"/>
      <c r="H30" s="2059"/>
      <c r="I30" s="1617"/>
      <c r="J30" s="1617"/>
      <c r="K30" s="1617"/>
      <c r="L30" s="1617"/>
      <c r="M30" s="1912"/>
      <c r="N30" s="1617"/>
      <c r="O30" s="1631"/>
    </row>
    <row r="31" spans="2:18" ht="15" thickBot="1">
      <c r="B31" s="909" t="s">
        <v>154</v>
      </c>
      <c r="C31" s="890" t="s">
        <v>5</v>
      </c>
      <c r="D31" s="891" t="s">
        <v>39</v>
      </c>
      <c r="E31" s="891"/>
      <c r="F31" s="890" t="s">
        <v>449</v>
      </c>
      <c r="G31" s="1618"/>
      <c r="H31" s="892" t="s">
        <v>470</v>
      </c>
      <c r="I31" s="1617"/>
      <c r="J31" s="1617"/>
      <c r="K31" s="1617"/>
      <c r="L31" s="1617"/>
      <c r="M31" s="1617"/>
      <c r="N31" s="1617"/>
      <c r="O31" s="1631"/>
    </row>
    <row r="32" spans="2:18">
      <c r="B32" s="1619" t="s">
        <v>1393</v>
      </c>
      <c r="C32" s="1621" t="s">
        <v>1392</v>
      </c>
      <c r="D32" s="1621">
        <v>6</v>
      </c>
      <c r="E32" s="1621"/>
      <c r="F32" s="1626">
        <f>+'EST. MERCADO'!I61</f>
        <v>6120271</v>
      </c>
      <c r="G32" s="1623"/>
      <c r="H32" s="1624">
        <f t="shared" ref="H32" si="7">+F32*D32</f>
        <v>36721626</v>
      </c>
      <c r="I32" s="1617"/>
      <c r="J32" s="1617"/>
      <c r="K32" s="1617"/>
      <c r="L32" s="1912"/>
      <c r="M32" s="1617"/>
      <c r="N32" s="1617"/>
      <c r="O32" s="1631"/>
    </row>
    <row r="33" spans="1:15" ht="23.25" thickBot="1">
      <c r="B33" s="1619" t="s">
        <v>1058</v>
      </c>
      <c r="C33" s="1621" t="s">
        <v>5</v>
      </c>
      <c r="D33" s="1621">
        <v>12</v>
      </c>
      <c r="E33" s="1621"/>
      <c r="F33" s="1626">
        <f>+'EST. MERCADO'!I62</f>
        <v>1100000</v>
      </c>
      <c r="G33" s="1623"/>
      <c r="H33" s="1624">
        <f t="shared" ref="H33" si="8">+F33*D33</f>
        <v>13200000</v>
      </c>
      <c r="I33" s="1617"/>
      <c r="J33" s="1617"/>
      <c r="K33" s="1617"/>
      <c r="L33" s="1617"/>
      <c r="M33" s="1617"/>
      <c r="N33" s="1617"/>
      <c r="O33" s="1631"/>
    </row>
    <row r="34" spans="1:15" ht="15" thickBot="1">
      <c r="B34" s="1628" t="s">
        <v>451</v>
      </c>
      <c r="C34" s="1629"/>
      <c r="D34" s="1629"/>
      <c r="E34" s="1629"/>
      <c r="F34" s="1629"/>
      <c r="G34" s="1629"/>
      <c r="H34" s="1630">
        <f>SUM(H32:H33)</f>
        <v>49921626</v>
      </c>
      <c r="I34" s="1716">
        <f>H34/$Q$9</f>
        <v>2.4466704210729748E-2</v>
      </c>
      <c r="J34" s="1617"/>
      <c r="K34" s="1617"/>
      <c r="L34" s="1617"/>
      <c r="M34" s="1617"/>
      <c r="N34" s="1617"/>
      <c r="O34" s="1631"/>
    </row>
    <row r="35" spans="1:15" ht="15" thickBot="1">
      <c r="B35" s="1628"/>
      <c r="C35" s="1629"/>
      <c r="D35" s="1629"/>
      <c r="E35" s="1629"/>
      <c r="F35" s="1629"/>
      <c r="G35" s="1629"/>
      <c r="H35" s="1646"/>
      <c r="I35" s="1617"/>
      <c r="J35" s="1617"/>
      <c r="K35" s="1617"/>
      <c r="L35" s="1617"/>
      <c r="M35" s="1617"/>
      <c r="N35" s="1617"/>
      <c r="O35" s="1631"/>
    </row>
    <row r="36" spans="1:15" ht="15" thickBot="1">
      <c r="B36" s="2060" t="s">
        <v>537</v>
      </c>
      <c r="C36" s="2059"/>
      <c r="D36" s="2059"/>
      <c r="E36" s="2059"/>
      <c r="F36" s="2059"/>
      <c r="G36" s="2061"/>
      <c r="H36" s="1632"/>
      <c r="I36" s="1633"/>
      <c r="J36" s="1633"/>
      <c r="K36" s="1633"/>
      <c r="L36" s="1633"/>
      <c r="M36" s="1633"/>
      <c r="N36" s="1633"/>
    </row>
    <row r="37" spans="1:15" s="1617" customFormat="1" ht="15" customHeight="1">
      <c r="B37" s="2062" t="s">
        <v>154</v>
      </c>
      <c r="C37" s="2063"/>
      <c r="D37" s="893" t="s">
        <v>226</v>
      </c>
      <c r="E37" s="893"/>
      <c r="F37" s="893" t="s">
        <v>538</v>
      </c>
      <c r="G37" s="894" t="s">
        <v>476</v>
      </c>
      <c r="H37" s="1634"/>
      <c r="I37" s="1634"/>
      <c r="J37" s="1633"/>
      <c r="K37" s="1633"/>
      <c r="L37" s="1633"/>
      <c r="M37" s="1633"/>
      <c r="N37" s="1634"/>
    </row>
    <row r="38" spans="1:15" ht="19.5" customHeight="1" thickBot="1">
      <c r="B38" s="1640"/>
      <c r="C38" s="1641"/>
      <c r="D38" s="1642"/>
      <c r="E38" s="1642"/>
      <c r="F38" s="1009">
        <f>('Presupuesto General'!$G$21*1.3+'Presupuesto General'!$G$30)*D38</f>
        <v>0</v>
      </c>
      <c r="G38" s="1636">
        <f>+F38</f>
        <v>0</v>
      </c>
      <c r="H38" s="1637"/>
      <c r="I38" s="1676"/>
      <c r="J38" s="1637"/>
      <c r="K38" s="1637"/>
      <c r="L38" s="1633"/>
      <c r="M38" s="1638"/>
      <c r="N38" s="1639"/>
    </row>
    <row r="39" spans="1:15" ht="19.5" customHeight="1" thickBot="1">
      <c r="B39" s="1640"/>
      <c r="C39" s="1641"/>
      <c r="D39" s="1642"/>
      <c r="E39" s="1642"/>
      <c r="F39" s="1009">
        <f>('Presupuesto General'!$G$21*1.3+'Presupuesto General'!$G$30)*D39</f>
        <v>0</v>
      </c>
      <c r="G39" s="1636">
        <f t="shared" ref="G39:G40" si="9">+F39</f>
        <v>0</v>
      </c>
      <c r="H39" s="1637"/>
      <c r="I39" s="1676"/>
      <c r="J39" s="1637"/>
      <c r="K39" s="1637"/>
      <c r="L39" s="1633"/>
      <c r="M39" s="1638"/>
      <c r="N39" s="1639"/>
    </row>
    <row r="40" spans="1:15" ht="19.5" customHeight="1" thickBot="1">
      <c r="B40" s="1640" t="s">
        <v>1298</v>
      </c>
      <c r="C40" s="1641"/>
      <c r="D40" s="1642">
        <v>0.02</v>
      </c>
      <c r="E40" s="1642"/>
      <c r="F40" s="1009">
        <f>('Presupuesto General'!$G$21*1.3+'Presupuesto General'!$G$30)*D40</f>
        <v>53050147.858933344</v>
      </c>
      <c r="G40" s="1636">
        <f t="shared" si="9"/>
        <v>53050147.858933344</v>
      </c>
      <c r="H40" s="1637"/>
      <c r="I40" s="1676"/>
      <c r="J40" s="1637"/>
      <c r="K40" s="1637"/>
      <c r="L40" s="1633"/>
      <c r="M40" s="1638"/>
      <c r="N40" s="1639"/>
    </row>
    <row r="41" spans="1:15" ht="15" thickBot="1">
      <c r="B41" s="2053" t="s">
        <v>451</v>
      </c>
      <c r="C41" s="2054"/>
      <c r="D41" s="2054"/>
      <c r="E41" s="2054"/>
      <c r="F41" s="2054"/>
      <c r="G41" s="1823">
        <f>SUM(G38:G40)</f>
        <v>53050147.858933344</v>
      </c>
      <c r="H41" s="1671"/>
      <c r="I41" s="1716">
        <f>G41/$Q$9</f>
        <v>2.6000000000000002E-2</v>
      </c>
      <c r="J41" s="1633"/>
      <c r="K41" s="1633"/>
      <c r="L41" s="1633"/>
      <c r="M41" s="1638"/>
      <c r="N41" s="1643"/>
    </row>
    <row r="42" spans="1:15" ht="19.899999999999999" customHeight="1" thickBot="1">
      <c r="B42" s="1628"/>
      <c r="C42" s="1629"/>
      <c r="D42" s="1629"/>
      <c r="E42" s="1629"/>
      <c r="F42" s="1629"/>
      <c r="G42" s="1630"/>
      <c r="H42" s="1671"/>
      <c r="I42" s="1779"/>
      <c r="J42" s="1633"/>
      <c r="K42" s="1633"/>
      <c r="L42" s="1633"/>
      <c r="M42" s="1638"/>
      <c r="N42" s="1633"/>
    </row>
    <row r="43" spans="1:15" ht="19.899999999999999" customHeight="1" thickBot="1">
      <c r="A43" s="1591" t="s">
        <v>1165</v>
      </c>
      <c r="B43" s="1644"/>
      <c r="C43" s="1644"/>
      <c r="D43" s="1644"/>
      <c r="E43" s="1644"/>
      <c r="F43" s="1644"/>
      <c r="G43" s="1645"/>
      <c r="H43" s="1633"/>
      <c r="I43" s="1633"/>
      <c r="J43" s="1633"/>
      <c r="K43" s="1633"/>
      <c r="L43" s="1633"/>
      <c r="M43" s="1638"/>
      <c r="N43" s="1633"/>
    </row>
    <row r="44" spans="1:15" ht="19.899999999999999" customHeight="1" thickBot="1">
      <c r="B44" s="2060" t="s">
        <v>1166</v>
      </c>
      <c r="C44" s="2059"/>
      <c r="D44" s="2059"/>
      <c r="E44" s="2059"/>
      <c r="F44" s="2059"/>
      <c r="G44" s="2061"/>
      <c r="H44" s="1633"/>
      <c r="I44" s="1633"/>
      <c r="J44" s="1633"/>
      <c r="K44" s="1633"/>
      <c r="L44" s="1633"/>
      <c r="M44" s="1638"/>
      <c r="N44" s="1633"/>
    </row>
    <row r="45" spans="1:15" ht="19.899999999999999" customHeight="1">
      <c r="B45" s="2062" t="s">
        <v>154</v>
      </c>
      <c r="C45" s="2063"/>
      <c r="D45" s="893" t="s">
        <v>226</v>
      </c>
      <c r="E45" s="893" t="s">
        <v>1258</v>
      </c>
      <c r="F45" s="893" t="s">
        <v>538</v>
      </c>
      <c r="G45" s="894" t="s">
        <v>476</v>
      </c>
      <c r="H45" s="1633"/>
      <c r="J45" s="1633"/>
      <c r="K45" s="1633"/>
      <c r="L45" s="1633"/>
      <c r="M45" s="1638"/>
      <c r="N45" s="1633"/>
    </row>
    <row r="46" spans="1:15" ht="19.899999999999999" customHeight="1" thickBot="1">
      <c r="B46" s="2064" t="s">
        <v>1310</v>
      </c>
      <c r="C46" s="2065"/>
      <c r="D46" s="1635">
        <v>0.01</v>
      </c>
      <c r="E46" s="1009"/>
      <c r="F46" s="1009">
        <f>('Presupuesto General'!$G$21*1.3+'Presupuesto General'!$G$30)*D46</f>
        <v>26525073.929466672</v>
      </c>
      <c r="G46" s="1636">
        <f>+F46</f>
        <v>26525073.929466672</v>
      </c>
      <c r="H46" s="1633"/>
      <c r="I46" s="1676"/>
      <c r="J46" s="1633"/>
      <c r="K46" s="1633"/>
      <c r="L46" s="1633"/>
      <c r="M46" s="1638"/>
      <c r="N46" s="1633"/>
    </row>
    <row r="47" spans="1:15" ht="19.899999999999999" customHeight="1" thickBot="1">
      <c r="B47" s="2066"/>
      <c r="C47" s="2067"/>
      <c r="D47" s="1642"/>
      <c r="E47" s="1642"/>
      <c r="F47" s="1009"/>
      <c r="G47" s="1636"/>
      <c r="H47" s="1633"/>
      <c r="I47" s="1676"/>
      <c r="J47" s="1633"/>
      <c r="K47" s="1633"/>
      <c r="L47" s="1633"/>
      <c r="M47" s="1638"/>
      <c r="N47" s="1633"/>
    </row>
    <row r="48" spans="1:15" ht="19.899999999999999" customHeight="1" thickBot="1">
      <c r="B48" s="2053" t="s">
        <v>451</v>
      </c>
      <c r="C48" s="2054"/>
      <c r="D48" s="2054"/>
      <c r="E48" s="2054"/>
      <c r="F48" s="2054"/>
      <c r="G48" s="1777">
        <f>G46+G47</f>
        <v>26525073.929466672</v>
      </c>
      <c r="H48" s="1633"/>
      <c r="I48" s="1633"/>
      <c r="J48" s="1633"/>
      <c r="K48" s="1633"/>
      <c r="L48" s="1633"/>
      <c r="M48" s="1638"/>
      <c r="N48" s="1633"/>
    </row>
    <row r="49" spans="2:15" ht="19.899999999999999" customHeight="1" thickBot="1">
      <c r="B49" s="1628" t="s">
        <v>1274</v>
      </c>
      <c r="C49" s="1629"/>
      <c r="D49" s="1629"/>
      <c r="E49" s="1629"/>
      <c r="F49" s="1629"/>
      <c r="G49" s="1630">
        <f>+N21+H29+H34+G41+G48</f>
        <v>530488318.59733295</v>
      </c>
      <c r="H49" s="1776">
        <v>530488318.60000002</v>
      </c>
      <c r="I49" s="1716">
        <f>+G48/Q9</f>
        <v>1.3000000000000001E-2</v>
      </c>
      <c r="J49" s="1633"/>
      <c r="K49" s="1633"/>
      <c r="L49" s="1671"/>
      <c r="M49" s="1638"/>
      <c r="N49" s="1633"/>
    </row>
    <row r="50" spans="2:15" ht="19.899999999999999" customHeight="1">
      <c r="B50" s="1644"/>
      <c r="C50" s="1644"/>
      <c r="D50" s="1644"/>
      <c r="E50" s="1644"/>
      <c r="F50" s="1644"/>
      <c r="G50" s="1646"/>
      <c r="H50" s="1906">
        <f>+G49-H49</f>
        <v>-2.6670694351196289E-3</v>
      </c>
      <c r="I50" s="1716"/>
      <c r="J50" s="1633"/>
      <c r="K50" s="1633"/>
      <c r="L50" s="1633"/>
      <c r="M50" s="1638"/>
      <c r="N50" s="1633"/>
    </row>
    <row r="51" spans="2:15" ht="19.899999999999999" customHeight="1">
      <c r="B51" s="1644"/>
      <c r="C51" s="1644"/>
      <c r="D51" s="2055" t="s">
        <v>1059</v>
      </c>
      <c r="E51" s="2055"/>
      <c r="F51" s="2055"/>
      <c r="G51" s="1646"/>
      <c r="H51" s="1908"/>
      <c r="I51" s="1715">
        <f>I49+I41+I34+I29+P21</f>
        <v>0.25999355025752391</v>
      </c>
      <c r="J51" s="1633"/>
      <c r="K51" s="1633"/>
      <c r="L51" s="1633"/>
      <c r="M51" s="1638"/>
      <c r="N51" s="1633"/>
    </row>
    <row r="52" spans="2:15" ht="19.899999999999999" customHeight="1">
      <c r="B52" s="1644"/>
      <c r="C52" s="1644"/>
      <c r="D52" s="1440" t="s">
        <v>683</v>
      </c>
      <c r="E52" s="1714"/>
      <c r="F52" s="1441" t="s">
        <v>592</v>
      </c>
      <c r="G52" s="1646"/>
      <c r="H52" s="1633"/>
      <c r="I52" s="1633"/>
      <c r="J52" s="1633"/>
      <c r="K52" s="1633"/>
      <c r="L52" s="1633"/>
      <c r="M52" s="1638"/>
      <c r="N52" s="1633"/>
    </row>
    <row r="53" spans="2:15" ht="60" customHeight="1">
      <c r="B53" s="1644"/>
      <c r="C53" s="1644"/>
      <c r="D53" s="2068" t="s">
        <v>1060</v>
      </c>
      <c r="E53" s="2069"/>
      <c r="F53" s="1780">
        <f>I49+I41+I34+I29+P21</f>
        <v>0.25999355025752391</v>
      </c>
      <c r="G53" s="1646"/>
      <c r="H53" s="1633"/>
      <c r="I53" s="1700">
        <f>I49+I41+I34+I29+P21</f>
        <v>0.25999355025752391</v>
      </c>
      <c r="J53" s="1633"/>
      <c r="K53" s="1633"/>
      <c r="L53" s="1633"/>
      <c r="M53" s="1638"/>
      <c r="N53" s="1633"/>
    </row>
    <row r="54" spans="2:15" ht="19.899999999999999" customHeight="1">
      <c r="B54" s="1644"/>
      <c r="C54" s="1644"/>
      <c r="D54" s="1782" t="s">
        <v>1266</v>
      </c>
      <c r="E54" s="1783"/>
      <c r="F54" s="1781">
        <v>0.01</v>
      </c>
      <c r="G54" s="1646"/>
      <c r="H54" s="1633"/>
      <c r="I54" s="1633"/>
      <c r="J54" s="1633"/>
      <c r="K54" s="1633"/>
      <c r="L54" s="1633"/>
      <c r="M54" s="1638"/>
      <c r="N54" s="1633"/>
    </row>
    <row r="55" spans="2:15" ht="19.899999999999999" customHeight="1">
      <c r="B55" s="1644"/>
      <c r="C55" s="1644"/>
      <c r="D55" s="1782" t="s">
        <v>1267</v>
      </c>
      <c r="E55" s="1783"/>
      <c r="F55" s="1781">
        <v>0.03</v>
      </c>
      <c r="G55" s="1646"/>
      <c r="H55" s="1633"/>
      <c r="I55" s="1633"/>
      <c r="J55" s="1633"/>
      <c r="K55" s="1633"/>
      <c r="L55" s="1633"/>
      <c r="M55" s="1638"/>
      <c r="N55" s="1633"/>
    </row>
    <row r="56" spans="2:15" ht="19.899999999999999" customHeight="1">
      <c r="B56" s="1644"/>
      <c r="C56" s="1644"/>
      <c r="D56" s="1782" t="s">
        <v>1275</v>
      </c>
      <c r="E56" s="1783"/>
      <c r="F56" s="1781">
        <f>SUM(F53:F55)</f>
        <v>0.29999355025752394</v>
      </c>
      <c r="G56" s="1646"/>
      <c r="H56" s="1633"/>
      <c r="I56" s="1633"/>
      <c r="J56" s="1633"/>
      <c r="K56" s="1633"/>
      <c r="L56" s="1633"/>
      <c r="M56" s="1638"/>
      <c r="N56" s="1633"/>
    </row>
    <row r="57" spans="2:15" ht="15.6" customHeight="1">
      <c r="B57" s="2056"/>
      <c r="C57" s="2056"/>
      <c r="D57" s="2056"/>
      <c r="E57" s="2056"/>
      <c r="F57" s="2056"/>
      <c r="G57" s="2056"/>
      <c r="H57" s="2056"/>
      <c r="I57" s="2056"/>
      <c r="J57" s="2056"/>
      <c r="K57" s="2056"/>
      <c r="L57" s="2056"/>
      <c r="M57" s="2056"/>
      <c r="N57" s="1647"/>
      <c r="O57" s="1631"/>
    </row>
    <row r="58" spans="2:15">
      <c r="I58" s="1591"/>
      <c r="M58" s="1591"/>
    </row>
    <row r="59" spans="2:15">
      <c r="I59" s="1591"/>
      <c r="M59" s="1591"/>
    </row>
    <row r="60" spans="2:15">
      <c r="I60" s="1591"/>
      <c r="M60" s="1591"/>
    </row>
    <row r="61" spans="2:15">
      <c r="I61" s="1591"/>
      <c r="M61" s="1591"/>
    </row>
  </sheetData>
  <mergeCells count="38">
    <mergeCell ref="B41:F41"/>
    <mergeCell ref="D51:F51"/>
    <mergeCell ref="B57:M57"/>
    <mergeCell ref="B22:M22"/>
    <mergeCell ref="B23:H23"/>
    <mergeCell ref="B30:H30"/>
    <mergeCell ref="B36:G36"/>
    <mergeCell ref="B37:C37"/>
    <mergeCell ref="B44:G44"/>
    <mergeCell ref="B45:C45"/>
    <mergeCell ref="B46:C46"/>
    <mergeCell ref="B48:F48"/>
    <mergeCell ref="B47:C47"/>
    <mergeCell ref="D53:E53"/>
    <mergeCell ref="B21:M21"/>
    <mergeCell ref="B11:N11"/>
    <mergeCell ref="B12:C12"/>
    <mergeCell ref="B13:C13"/>
    <mergeCell ref="B14:C14"/>
    <mergeCell ref="B15:C15"/>
    <mergeCell ref="B16:C16"/>
    <mergeCell ref="B17:C17"/>
    <mergeCell ref="B18:C18"/>
    <mergeCell ref="B19:C19"/>
    <mergeCell ref="B20:C20"/>
    <mergeCell ref="B9:D9"/>
    <mergeCell ref="F9:N9"/>
    <mergeCell ref="B2:D2"/>
    <mergeCell ref="F2:N2"/>
    <mergeCell ref="B3:D3"/>
    <mergeCell ref="F3:N3"/>
    <mergeCell ref="B4:D4"/>
    <mergeCell ref="F4:N4"/>
    <mergeCell ref="B6:N6"/>
    <mergeCell ref="B7:D7"/>
    <mergeCell ref="F7:N7"/>
    <mergeCell ref="B8:D8"/>
    <mergeCell ref="F8:N8"/>
  </mergeCell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35"/>
  <sheetViews>
    <sheetView topLeftCell="A4" workbookViewId="0">
      <selection activeCell="A17" sqref="A17:F17"/>
    </sheetView>
  </sheetViews>
  <sheetFormatPr baseColWidth="10" defaultRowHeight="12.75"/>
  <cols>
    <col min="1" max="1" width="40.28515625" style="251" customWidth="1"/>
    <col min="2" max="2" width="4" style="251" customWidth="1"/>
    <col min="3" max="4" width="15.7109375" style="251" customWidth="1"/>
    <col min="5" max="5" width="15.42578125" style="251" customWidth="1"/>
    <col min="6" max="6" width="12.5703125" style="251" customWidth="1"/>
  </cols>
  <sheetData>
    <row r="1" spans="1:6">
      <c r="A1" s="2085"/>
      <c r="B1" s="2086"/>
      <c r="C1" s="2085"/>
      <c r="D1" s="2087"/>
      <c r="E1" s="2087"/>
      <c r="F1" s="2086"/>
    </row>
    <row r="2" spans="1:6">
      <c r="A2" s="2082" t="s">
        <v>544</v>
      </c>
      <c r="B2" s="2083"/>
      <c r="C2" s="2088" t="s">
        <v>1318</v>
      </c>
      <c r="D2" s="2089"/>
      <c r="E2" s="2089"/>
      <c r="F2" s="2090"/>
    </row>
    <row r="3" spans="1:6">
      <c r="A3" s="2082" t="s">
        <v>545</v>
      </c>
      <c r="B3" s="2083"/>
      <c r="C3" s="2088"/>
      <c r="D3" s="2089"/>
      <c r="E3" s="2089"/>
      <c r="F3" s="2090"/>
    </row>
    <row r="4" spans="1:6">
      <c r="A4" s="2082"/>
      <c r="B4" s="2083"/>
      <c r="C4" s="2082"/>
      <c r="D4" s="2084"/>
      <c r="E4" s="2084"/>
      <c r="F4" s="2083"/>
    </row>
    <row r="5" spans="1:6">
      <c r="A5" s="2091"/>
      <c r="B5" s="2092"/>
      <c r="C5" s="2091"/>
      <c r="D5" s="2093"/>
      <c r="E5" s="2093"/>
      <c r="F5" s="2092"/>
    </row>
    <row r="7" spans="1:6">
      <c r="A7" s="2094" t="s">
        <v>1277</v>
      </c>
      <c r="B7" s="2095"/>
      <c r="C7" s="2095"/>
      <c r="D7" s="2095"/>
      <c r="E7" s="2095"/>
      <c r="F7" s="2096"/>
    </row>
    <row r="8" spans="1:6">
      <c r="A8" s="2097"/>
      <c r="B8" s="2098"/>
      <c r="C8" s="2098"/>
      <c r="D8" s="2098"/>
      <c r="E8" s="2098"/>
      <c r="F8" s="2099"/>
    </row>
    <row r="9" spans="1:6">
      <c r="A9" s="1678"/>
      <c r="F9" s="1679"/>
    </row>
    <row r="10" spans="1:6">
      <c r="A10" s="1678" t="s">
        <v>1175</v>
      </c>
      <c r="E10" s="1679" t="s">
        <v>1176</v>
      </c>
      <c r="F10" s="1680">
        <f>'Presupuesto General'!G27</f>
        <v>57199000</v>
      </c>
    </row>
    <row r="11" spans="1:6">
      <c r="A11" s="1678" t="s">
        <v>1177</v>
      </c>
      <c r="E11" s="1679" t="s">
        <v>1176</v>
      </c>
      <c r="F11" s="1681"/>
    </row>
    <row r="12" spans="1:6">
      <c r="A12" s="1678" t="s">
        <v>1178</v>
      </c>
      <c r="E12" s="1679">
        <v>12</v>
      </c>
      <c r="F12" s="1682" t="s">
        <v>179</v>
      </c>
    </row>
    <row r="13" spans="1:6">
      <c r="A13" s="1678"/>
      <c r="F13" s="1683"/>
    </row>
    <row r="14" spans="1:6">
      <c r="A14" s="2100" t="s">
        <v>1179</v>
      </c>
      <c r="B14" s="2100"/>
      <c r="C14" s="2100"/>
      <c r="D14" s="2100"/>
      <c r="E14" s="2100"/>
      <c r="F14" s="2100"/>
    </row>
    <row r="16" spans="1:6">
      <c r="A16" s="2078"/>
      <c r="B16" s="2078"/>
      <c r="C16" s="2078"/>
      <c r="D16" s="2078"/>
      <c r="E16" s="2078"/>
      <c r="F16" s="2078"/>
    </row>
    <row r="17" spans="1:6">
      <c r="A17" s="2101" t="s">
        <v>1180</v>
      </c>
      <c r="B17" s="2102"/>
      <c r="C17" s="2102"/>
      <c r="D17" s="2102"/>
      <c r="E17" s="2102"/>
      <c r="F17" s="2103"/>
    </row>
    <row r="18" spans="1:6">
      <c r="A18" s="2104" t="s">
        <v>1181</v>
      </c>
      <c r="B18" s="2105"/>
      <c r="C18" s="2070" t="s">
        <v>1182</v>
      </c>
      <c r="D18" s="2071" t="s">
        <v>1077</v>
      </c>
      <c r="E18" s="2071" t="s">
        <v>1183</v>
      </c>
      <c r="F18" s="2070" t="s">
        <v>1184</v>
      </c>
    </row>
    <row r="19" spans="1:6">
      <c r="A19" s="2106"/>
      <c r="B19" s="2107"/>
      <c r="C19" s="2070"/>
      <c r="D19" s="2072"/>
      <c r="E19" s="2072"/>
      <c r="F19" s="2070"/>
    </row>
    <row r="20" spans="1:6" ht="15">
      <c r="A20" s="2076" t="s">
        <v>1301</v>
      </c>
      <c r="B20" s="2077"/>
      <c r="C20" s="1815">
        <f>+'A.U.I.'!D38</f>
        <v>0</v>
      </c>
      <c r="D20" s="1684">
        <f t="shared" ref="D20:D23" si="0">$F$10</f>
        <v>57199000</v>
      </c>
      <c r="E20" s="1685">
        <f>C20*D20</f>
        <v>0</v>
      </c>
      <c r="F20" s="1686">
        <f t="shared" ref="F20" si="1">+E20/$F$10</f>
        <v>0</v>
      </c>
    </row>
    <row r="21" spans="1:6" ht="15">
      <c r="A21" s="2076" t="s">
        <v>1299</v>
      </c>
      <c r="B21" s="2077"/>
      <c r="C21" s="1815">
        <f>'A.U.I.'!D40</f>
        <v>0.02</v>
      </c>
      <c r="D21" s="1684">
        <f t="shared" si="0"/>
        <v>57199000</v>
      </c>
      <c r="E21" s="1685">
        <f t="shared" ref="E21:E22" si="2">C21*D21</f>
        <v>1143980</v>
      </c>
      <c r="F21" s="1686">
        <f t="shared" ref="F21:F22" si="3">+E21/$F$10</f>
        <v>0.02</v>
      </c>
    </row>
    <row r="22" spans="1:6" ht="15">
      <c r="A22" s="2076" t="s">
        <v>1300</v>
      </c>
      <c r="B22" s="2077"/>
      <c r="C22" s="1815">
        <f>'A.U.I.'!D39</f>
        <v>0</v>
      </c>
      <c r="D22" s="1684">
        <f t="shared" si="0"/>
        <v>57199000</v>
      </c>
      <c r="E22" s="1685">
        <f t="shared" si="2"/>
        <v>0</v>
      </c>
      <c r="F22" s="1686">
        <f t="shared" si="3"/>
        <v>0</v>
      </c>
    </row>
    <row r="23" spans="1:6" ht="15">
      <c r="A23" s="2076" t="s">
        <v>1185</v>
      </c>
      <c r="B23" s="2077"/>
      <c r="C23" s="1815">
        <v>6.0000000000000001E-3</v>
      </c>
      <c r="D23" s="1684">
        <f t="shared" si="0"/>
        <v>57199000</v>
      </c>
      <c r="E23" s="1685">
        <f>C23*D23</f>
        <v>343194</v>
      </c>
      <c r="F23" s="1686">
        <f t="shared" ref="F23" si="4">+E23/$F$10</f>
        <v>6.0000000000000001E-3</v>
      </c>
    </row>
    <row r="24" spans="1:6">
      <c r="A24" s="1687" t="s">
        <v>65</v>
      </c>
      <c r="B24" s="1687"/>
      <c r="C24" s="1687"/>
      <c r="D24" s="1687"/>
      <c r="E24" s="1688">
        <f>SUM(E20:E23)</f>
        <v>1487174</v>
      </c>
      <c r="F24" s="1689">
        <f>((SUM(F20:F23)))</f>
        <v>2.6000000000000002E-2</v>
      </c>
    </row>
    <row r="25" spans="1:6">
      <c r="A25" s="2078"/>
      <c r="B25" s="2078"/>
      <c r="C25" s="2078"/>
      <c r="D25" s="2078"/>
      <c r="E25" s="2078"/>
      <c r="F25" s="2078"/>
    </row>
    <row r="26" spans="1:6">
      <c r="A26" s="2079" t="s">
        <v>1186</v>
      </c>
      <c r="B26" s="2079"/>
      <c r="C26" s="2079"/>
      <c r="D26" s="2079"/>
      <c r="E26" s="2079"/>
      <c r="F26" s="2079"/>
    </row>
    <row r="27" spans="1:6" ht="15">
      <c r="A27" s="2080" t="s">
        <v>1187</v>
      </c>
      <c r="B27" s="2080"/>
      <c r="C27" s="2080"/>
      <c r="D27" s="2080"/>
      <c r="E27" s="2080"/>
      <c r="F27" s="1686">
        <f>F24</f>
        <v>2.6000000000000002E-2</v>
      </c>
    </row>
    <row r="28" spans="1:6">
      <c r="E28" s="1690" t="s">
        <v>65</v>
      </c>
      <c r="F28" s="1691">
        <f>ROUND((+SUM(F27:F27)),4)</f>
        <v>2.5999999999999999E-2</v>
      </c>
    </row>
    <row r="29" spans="1:6">
      <c r="E29" s="1692"/>
      <c r="F29" s="1693"/>
    </row>
    <row r="30" spans="1:6">
      <c r="A30" s="1694"/>
      <c r="B30" s="1695"/>
      <c r="C30" s="1695"/>
      <c r="D30" s="1695"/>
      <c r="E30" s="1695"/>
      <c r="F30" s="1696"/>
    </row>
    <row r="31" spans="1:6">
      <c r="A31" s="2073"/>
      <c r="B31" s="2074"/>
      <c r="C31" s="2074"/>
      <c r="D31" s="2074"/>
      <c r="E31" s="2074"/>
      <c r="F31" s="2075"/>
    </row>
    <row r="32" spans="1:6">
      <c r="A32" s="1697"/>
      <c r="B32" s="1697"/>
      <c r="C32" s="1697"/>
      <c r="D32" s="1697"/>
      <c r="E32" s="1697"/>
      <c r="F32" s="1697"/>
    </row>
    <row r="33" spans="1:6">
      <c r="A33" s="1697"/>
      <c r="B33" s="1697"/>
      <c r="C33" s="1697"/>
      <c r="D33" s="1697"/>
      <c r="E33" s="1697"/>
      <c r="F33" s="1697"/>
    </row>
    <row r="34" spans="1:6" ht="14.25">
      <c r="A34" s="1698"/>
      <c r="B34" s="1648"/>
      <c r="C34" s="2081"/>
      <c r="D34" s="2081"/>
      <c r="E34" s="2081"/>
    </row>
    <row r="35" spans="1:6" ht="13.5">
      <c r="A35" s="1698"/>
      <c r="E35" s="1699"/>
    </row>
  </sheetData>
  <mergeCells count="27">
    <mergeCell ref="C34:E34"/>
    <mergeCell ref="A4:B4"/>
    <mergeCell ref="C4:F4"/>
    <mergeCell ref="A1:B1"/>
    <mergeCell ref="C1:F1"/>
    <mergeCell ref="A2:B2"/>
    <mergeCell ref="C2:F3"/>
    <mergeCell ref="A3:B3"/>
    <mergeCell ref="A5:B5"/>
    <mergeCell ref="C5:F5"/>
    <mergeCell ref="A7:F8"/>
    <mergeCell ref="A14:F14"/>
    <mergeCell ref="A16:F16"/>
    <mergeCell ref="A17:F17"/>
    <mergeCell ref="A18:B19"/>
    <mergeCell ref="A20:B20"/>
    <mergeCell ref="C18:C19"/>
    <mergeCell ref="D18:D19"/>
    <mergeCell ref="E18:E19"/>
    <mergeCell ref="F18:F19"/>
    <mergeCell ref="A31:F31"/>
    <mergeCell ref="A23:B23"/>
    <mergeCell ref="A25:F25"/>
    <mergeCell ref="A26:F26"/>
    <mergeCell ref="A21:B21"/>
    <mergeCell ref="A22:B22"/>
    <mergeCell ref="A27:E2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
    <pageSetUpPr fitToPage="1"/>
  </sheetPr>
  <dimension ref="A1:AG52"/>
  <sheetViews>
    <sheetView topLeftCell="A23" zoomScale="106" zoomScaleNormal="106" workbookViewId="0">
      <selection activeCell="F23" sqref="F23"/>
    </sheetView>
  </sheetViews>
  <sheetFormatPr baseColWidth="10" defaultColWidth="11.42578125" defaultRowHeight="12.75"/>
  <cols>
    <col min="1" max="1" width="1.85546875" style="8" customWidth="1"/>
    <col min="2" max="2" width="27.28515625" style="8" customWidth="1"/>
    <col min="3" max="3" width="11.85546875" style="8" customWidth="1"/>
    <col min="4" max="4" width="10.85546875" style="8" customWidth="1"/>
    <col min="5" max="5" width="14.7109375" style="8" customWidth="1"/>
    <col min="6" max="6" width="15.7109375" style="8" customWidth="1"/>
    <col min="7" max="7" width="7.140625" style="8" hidden="1" customWidth="1"/>
    <col min="8" max="8" width="14.140625" style="8" customWidth="1"/>
    <col min="9" max="9" width="13.5703125" style="8" customWidth="1"/>
    <col min="10" max="10" width="11.42578125" style="8"/>
    <col min="11" max="11" width="14.85546875" style="8" bestFit="1" customWidth="1"/>
    <col min="12" max="32" width="11.42578125" style="8"/>
    <col min="33" max="33" width="11.42578125" style="8" hidden="1" customWidth="1"/>
    <col min="34" max="16384" width="11.42578125" style="8"/>
  </cols>
  <sheetData>
    <row r="1" spans="1:11" ht="8.25" customHeight="1" thickBot="1"/>
    <row r="2" spans="1:11" customFormat="1" ht="80.25" customHeight="1">
      <c r="B2" s="897" t="s">
        <v>544</v>
      </c>
      <c r="C2" s="2012"/>
      <c r="D2" s="2012"/>
      <c r="E2" s="2012"/>
      <c r="F2" s="2012"/>
      <c r="G2" s="2012"/>
      <c r="H2" s="2013"/>
    </row>
    <row r="3" spans="1:11" customFormat="1" ht="32.25" customHeight="1">
      <c r="B3" s="626" t="s">
        <v>545</v>
      </c>
      <c r="C3" s="2014" t="s">
        <v>1277</v>
      </c>
      <c r="D3" s="2014"/>
      <c r="E3" s="2014"/>
      <c r="F3" s="2014"/>
      <c r="G3" s="2014"/>
      <c r="H3" s="2015"/>
    </row>
    <row r="4" spans="1:11" customFormat="1" ht="41.25" customHeight="1" thickBot="1">
      <c r="B4" s="898"/>
      <c r="C4" s="2040" t="s">
        <v>552</v>
      </c>
      <c r="D4" s="2040"/>
      <c r="E4" s="2040"/>
      <c r="F4" s="2040"/>
      <c r="G4" s="2040"/>
      <c r="H4" s="2041"/>
      <c r="K4" s="904"/>
    </row>
    <row r="5" spans="1:11" ht="9" customHeight="1" thickBot="1">
      <c r="B5" s="899"/>
      <c r="C5" s="15"/>
      <c r="D5" s="15"/>
      <c r="E5" s="15"/>
      <c r="F5" s="15"/>
      <c r="G5" s="899"/>
      <c r="H5" s="899"/>
    </row>
    <row r="6" spans="1:11" ht="24.75" customHeight="1">
      <c r="B6" s="2020" t="str">
        <f>'Presupuesto General'!B18:G18</f>
        <v>Producto 1.2 Estufas Ecoeficientes</v>
      </c>
      <c r="C6" s="2021"/>
      <c r="D6" s="2021"/>
      <c r="E6" s="2021"/>
      <c r="F6" s="2021"/>
      <c r="G6" s="2021"/>
      <c r="H6" s="2022"/>
    </row>
    <row r="7" spans="1:11" ht="31.15" customHeight="1">
      <c r="B7" s="97" t="s">
        <v>454</v>
      </c>
      <c r="C7" s="2018" t="s">
        <v>512</v>
      </c>
      <c r="D7" s="2018"/>
      <c r="E7" s="2018"/>
      <c r="F7" s="2018"/>
      <c r="G7" s="2018"/>
      <c r="H7" s="2019"/>
    </row>
    <row r="8" spans="1:11" ht="19.5" customHeight="1">
      <c r="B8" s="98" t="s">
        <v>128</v>
      </c>
      <c r="C8" s="2112"/>
      <c r="D8" s="2113"/>
      <c r="E8" s="2113"/>
      <c r="F8" s="2113"/>
      <c r="G8" s="2113"/>
      <c r="H8" s="2114"/>
    </row>
    <row r="9" spans="1:11" ht="39.75" customHeight="1" thickBot="1">
      <c r="B9" s="553" t="s">
        <v>0</v>
      </c>
      <c r="C9" s="2118" t="str">
        <f>+C3</f>
        <v>Restauración Ecológica Y Conservación De Áreas Estratégicas En Zonas de Recarga Hídrica En Las Cuencas Hidrográficas De Juanambú y Guiátara  en El Departamento De Nariño, Colombia.</v>
      </c>
      <c r="D9" s="2119"/>
      <c r="E9" s="2119"/>
      <c r="F9" s="2119"/>
      <c r="G9" s="2119"/>
      <c r="H9" s="2120"/>
    </row>
    <row r="10" spans="1:11" ht="8.25" customHeight="1" thickBot="1">
      <c r="A10" s="50"/>
      <c r="B10" s="50"/>
      <c r="C10" s="50"/>
      <c r="D10" s="50"/>
      <c r="E10" s="50"/>
      <c r="F10" s="50"/>
      <c r="G10" s="50"/>
      <c r="H10" s="50"/>
      <c r="I10" s="50"/>
      <c r="J10" s="50"/>
    </row>
    <row r="11" spans="1:11" ht="25.5" customHeight="1">
      <c r="B11" s="2121" t="s">
        <v>32</v>
      </c>
      <c r="C11" s="2122"/>
      <c r="D11" s="2122"/>
      <c r="E11" s="901" t="s">
        <v>33</v>
      </c>
      <c r="F11" s="902"/>
      <c r="G11" s="902"/>
      <c r="H11" s="903"/>
    </row>
    <row r="12" spans="1:11" ht="12.75" customHeight="1">
      <c r="B12" s="2110" t="s">
        <v>131</v>
      </c>
      <c r="C12" s="2111"/>
      <c r="D12" s="557">
        <v>3</v>
      </c>
      <c r="E12" s="558"/>
      <c r="H12" s="635"/>
    </row>
    <row r="13" spans="1:11" ht="12.75" customHeight="1">
      <c r="B13" s="2110" t="s">
        <v>132</v>
      </c>
      <c r="C13" s="2111"/>
      <c r="D13" s="557">
        <v>30</v>
      </c>
      <c r="E13" s="27"/>
      <c r="H13" s="635"/>
    </row>
    <row r="14" spans="1:11" ht="12.75" customHeight="1">
      <c r="B14" s="2110" t="s">
        <v>133</v>
      </c>
      <c r="C14" s="2111"/>
      <c r="D14" s="559">
        <v>3</v>
      </c>
      <c r="E14" s="27"/>
      <c r="H14" s="635"/>
    </row>
    <row r="15" spans="1:11" ht="12.75" customHeight="1">
      <c r="B15" s="2110" t="s">
        <v>134</v>
      </c>
      <c r="C15" s="2111"/>
      <c r="D15" s="560">
        <f>+IF(D12=0,0,1000/D12)</f>
        <v>333.33333333333331</v>
      </c>
      <c r="E15" s="561">
        <f>'EST. MERCADO'!I8</f>
        <v>28300</v>
      </c>
      <c r="H15" s="635"/>
    </row>
    <row r="16" spans="1:11">
      <c r="B16" s="2110" t="s">
        <v>496</v>
      </c>
      <c r="C16" s="2111"/>
      <c r="D16" s="560">
        <f>+IF(D13=0,0,1000/D13)</f>
        <v>33.333333333333336</v>
      </c>
      <c r="E16" s="561">
        <v>14000</v>
      </c>
      <c r="H16" s="635"/>
    </row>
    <row r="17" spans="2:9">
      <c r="B17" s="2110" t="s">
        <v>136</v>
      </c>
      <c r="C17" s="2111"/>
      <c r="D17" s="562">
        <v>9</v>
      </c>
      <c r="E17" s="561">
        <v>231000</v>
      </c>
      <c r="H17" s="635"/>
    </row>
    <row r="18" spans="2:9">
      <c r="B18" s="2110" t="s">
        <v>137</v>
      </c>
      <c r="C18" s="2111"/>
      <c r="D18" s="560">
        <v>24</v>
      </c>
      <c r="E18" s="561">
        <v>7254</v>
      </c>
      <c r="H18" s="635"/>
    </row>
    <row r="19" spans="2:9">
      <c r="B19" s="2110" t="s">
        <v>138</v>
      </c>
      <c r="C19" s="2111"/>
      <c r="D19" s="564"/>
      <c r="E19" s="561">
        <f>+'MANO DE OBRA'!H12</f>
        <v>68826.666666666672</v>
      </c>
      <c r="H19" s="635"/>
    </row>
    <row r="20" spans="2:9">
      <c r="B20" s="2110" t="s">
        <v>278</v>
      </c>
      <c r="C20" s="2111"/>
      <c r="D20" s="154">
        <v>0.06</v>
      </c>
      <c r="E20" s="50"/>
      <c r="H20" s="635"/>
      <c r="I20" s="1169"/>
    </row>
    <row r="21" spans="2:9">
      <c r="B21" s="2110" t="s">
        <v>139</v>
      </c>
      <c r="C21" s="2111"/>
      <c r="D21" s="57">
        <v>0.05</v>
      </c>
      <c r="E21" s="50"/>
      <c r="F21" s="25"/>
      <c r="G21" s="50"/>
      <c r="H21" s="54"/>
    </row>
    <row r="22" spans="2:9" ht="16.5" customHeight="1" thickBot="1">
      <c r="B22" s="2110" t="s">
        <v>565</v>
      </c>
      <c r="C22" s="2111"/>
      <c r="D22" s="58">
        <v>163</v>
      </c>
      <c r="E22" s="50"/>
      <c r="F22" s="565" t="s">
        <v>2</v>
      </c>
      <c r="G22" s="50"/>
      <c r="H22" s="54"/>
    </row>
    <row r="23" spans="2:9" ht="24" customHeight="1" thickBot="1">
      <c r="B23" s="2110" t="s">
        <v>715</v>
      </c>
      <c r="C23" s="2111"/>
      <c r="D23" s="57">
        <v>0</v>
      </c>
      <c r="E23" s="50"/>
      <c r="F23" s="1882">
        <f>+'LOCALIZACIÓN (2)'!F39</f>
        <v>11.5</v>
      </c>
      <c r="H23" s="566" t="s">
        <v>360</v>
      </c>
    </row>
    <row r="24" spans="2:9" ht="16.5" customHeight="1" thickBot="1">
      <c r="B24" s="485" t="s">
        <v>338</v>
      </c>
      <c r="C24" s="486">
        <v>2023</v>
      </c>
      <c r="D24" s="567"/>
      <c r="E24" s="880"/>
      <c r="F24" s="568"/>
      <c r="G24" s="881"/>
      <c r="H24" s="569"/>
    </row>
    <row r="25" spans="2:9" ht="19.5" customHeight="1">
      <c r="B25" s="2108" t="s">
        <v>34</v>
      </c>
      <c r="C25" s="2115" t="s">
        <v>35</v>
      </c>
      <c r="D25" s="2116"/>
      <c r="E25" s="2117"/>
      <c r="F25" s="2108" t="s">
        <v>36</v>
      </c>
      <c r="G25" s="2108" t="s">
        <v>37</v>
      </c>
      <c r="H25" s="2108" t="s">
        <v>38</v>
      </c>
    </row>
    <row r="26" spans="2:9" ht="30" customHeight="1" thickBot="1">
      <c r="B26" s="2109"/>
      <c r="C26" s="746" t="s">
        <v>39</v>
      </c>
      <c r="D26" s="747" t="s">
        <v>40</v>
      </c>
      <c r="E26" s="748" t="s">
        <v>114</v>
      </c>
      <c r="F26" s="2109"/>
      <c r="G26" s="2109"/>
      <c r="H26" s="2109"/>
    </row>
    <row r="27" spans="2:9" ht="18.75" customHeight="1">
      <c r="B27" s="2127" t="s">
        <v>220</v>
      </c>
      <c r="C27" s="2128"/>
      <c r="D27" s="2128"/>
      <c r="E27" s="2128"/>
      <c r="F27" s="2128"/>
      <c r="G27" s="2128"/>
      <c r="H27" s="2129"/>
    </row>
    <row r="28" spans="2:9">
      <c r="B28" s="573" t="s">
        <v>9</v>
      </c>
      <c r="C28" s="1292">
        <f>+H45</f>
        <v>3</v>
      </c>
      <c r="D28" s="1664">
        <f>+'MANO DE OBRA'!H12</f>
        <v>68826.666666666672</v>
      </c>
      <c r="E28" s="1356">
        <f>+C28*D28</f>
        <v>206480</v>
      </c>
      <c r="F28" s="1357">
        <f>+E28/1000</f>
        <v>206.48</v>
      </c>
      <c r="G28" s="1358"/>
      <c r="H28" s="1359"/>
      <c r="I28" s="1169"/>
    </row>
    <row r="29" spans="2:9">
      <c r="B29" s="573" t="s">
        <v>11</v>
      </c>
      <c r="C29" s="1292">
        <v>10</v>
      </c>
      <c r="D29" s="1664">
        <f>+'MANO DE OBRA'!H12</f>
        <v>68826.666666666672</v>
      </c>
      <c r="E29" s="1356">
        <f>+C29*D29</f>
        <v>688266.66666666674</v>
      </c>
      <c r="F29" s="1357">
        <f>+E29/1000</f>
        <v>688.26666666666677</v>
      </c>
      <c r="G29" s="1358"/>
      <c r="H29" s="1359"/>
      <c r="I29" s="1169"/>
    </row>
    <row r="30" spans="2:9">
      <c r="B30" s="573" t="s">
        <v>41</v>
      </c>
      <c r="C30" s="1292">
        <v>12</v>
      </c>
      <c r="D30" s="1664">
        <f>+'MANO DE OBRA'!H12</f>
        <v>68826.666666666672</v>
      </c>
      <c r="E30" s="1356">
        <f>+C30*D30</f>
        <v>825920</v>
      </c>
      <c r="F30" s="1357">
        <f>+E30/1000</f>
        <v>825.92</v>
      </c>
      <c r="G30" s="1358"/>
      <c r="H30" s="1359"/>
    </row>
    <row r="31" spans="2:9">
      <c r="B31" s="573" t="s">
        <v>42</v>
      </c>
      <c r="C31" s="1292">
        <v>3</v>
      </c>
      <c r="D31" s="1664">
        <f>+'MANO DE OBRA'!H12</f>
        <v>68826.666666666672</v>
      </c>
      <c r="E31" s="1356">
        <f>+C31*D31</f>
        <v>206480</v>
      </c>
      <c r="F31" s="1357">
        <f>+E31/1000</f>
        <v>206.48</v>
      </c>
      <c r="G31" s="1358"/>
      <c r="H31" s="1359"/>
    </row>
    <row r="32" spans="2:9">
      <c r="B32" s="573" t="s">
        <v>43</v>
      </c>
      <c r="C32" s="1292">
        <v>3</v>
      </c>
      <c r="D32" s="1664">
        <f>+'MANO DE OBRA'!H12</f>
        <v>68826.666666666672</v>
      </c>
      <c r="E32" s="1356">
        <f>+C32*D32</f>
        <v>206480</v>
      </c>
      <c r="F32" s="1357">
        <f>+E32/1000</f>
        <v>206.48</v>
      </c>
      <c r="G32" s="1358"/>
      <c r="H32" s="1359"/>
    </row>
    <row r="33" spans="2:11" ht="15.75" customHeight="1">
      <c r="B33" s="580" t="s">
        <v>17</v>
      </c>
      <c r="C33" s="581">
        <f>SUM(C28:C32)</f>
        <v>31</v>
      </c>
      <c r="D33" s="582"/>
      <c r="E33" s="1360">
        <f>SUM(E28:E32)</f>
        <v>2133626.666666667</v>
      </c>
      <c r="F33" s="1361">
        <f>SUM(F28:F32)</f>
        <v>2133.6266666666666</v>
      </c>
      <c r="G33" s="1362">
        <f>SUM(G28:G32)</f>
        <v>0</v>
      </c>
      <c r="H33" s="1362">
        <f>+E33*F23</f>
        <v>24536706.666666672</v>
      </c>
      <c r="I33" s="583"/>
    </row>
    <row r="34" spans="2:11" ht="19.5" customHeight="1">
      <c r="B34" s="2130" t="s">
        <v>198</v>
      </c>
      <c r="C34" s="2131"/>
      <c r="D34" s="2131"/>
      <c r="E34" s="2131"/>
      <c r="F34" s="2131"/>
      <c r="G34" s="2131"/>
      <c r="H34" s="2132"/>
      <c r="I34" s="583"/>
    </row>
    <row r="35" spans="2:11">
      <c r="B35" s="584" t="s">
        <v>44</v>
      </c>
      <c r="C35" s="1293">
        <f>+D17</f>
        <v>9</v>
      </c>
      <c r="D35" s="1294">
        <f>+'EST. MERCADO'!I9</f>
        <v>290206</v>
      </c>
      <c r="E35" s="1356">
        <f>+C35*D35</f>
        <v>2611854</v>
      </c>
      <c r="F35" s="1357">
        <f>+E35/1000</f>
        <v>2611.8539999999998</v>
      </c>
      <c r="G35" s="1358"/>
      <c r="H35" s="1358">
        <f>+E35*$F$23</f>
        <v>30036321</v>
      </c>
      <c r="I35" s="1169"/>
    </row>
    <row r="36" spans="2:11">
      <c r="B36" s="573" t="s">
        <v>1297</v>
      </c>
      <c r="C36" s="1295">
        <f>+D15</f>
        <v>333.33333333333331</v>
      </c>
      <c r="D36" s="1294">
        <f>+'EST. MERCADO'!I67</f>
        <v>34400</v>
      </c>
      <c r="E36" s="1363">
        <f>+C36*D36</f>
        <v>11466666.666666666</v>
      </c>
      <c r="F36" s="1364">
        <f t="shared" ref="F36:F41" si="0">+E36/1000</f>
        <v>11466.666666666666</v>
      </c>
      <c r="G36" s="1365"/>
      <c r="H36" s="1358">
        <f>+E36*$F$23</f>
        <v>131866666.66666666</v>
      </c>
      <c r="I36" s="1169"/>
    </row>
    <row r="37" spans="2:11">
      <c r="B37" s="573" t="s">
        <v>46</v>
      </c>
      <c r="C37" s="1295">
        <f>+D16</f>
        <v>33.333333333333336</v>
      </c>
      <c r="D37" s="1294">
        <f>+'EST. MERCADO'!I8</f>
        <v>28300</v>
      </c>
      <c r="E37" s="1363">
        <f>+C37*D37</f>
        <v>943333.33333333337</v>
      </c>
      <c r="F37" s="1364">
        <f t="shared" si="0"/>
        <v>943.33333333333337</v>
      </c>
      <c r="G37" s="1365"/>
      <c r="H37" s="1358">
        <f>+E37*$F$23</f>
        <v>10848333.333333334</v>
      </c>
      <c r="I37" s="583"/>
    </row>
    <row r="38" spans="2:11">
      <c r="B38" s="584" t="s">
        <v>566</v>
      </c>
      <c r="C38" s="1293">
        <v>9</v>
      </c>
      <c r="D38" s="1294">
        <f>+'EST. MERCADO'!I10</f>
        <v>8037.333333333333</v>
      </c>
      <c r="E38" s="1356">
        <f>+C38*D38</f>
        <v>72336</v>
      </c>
      <c r="F38" s="1357">
        <f t="shared" si="0"/>
        <v>72.335999999999999</v>
      </c>
      <c r="G38" s="1358"/>
      <c r="H38" s="1358">
        <f>+E38*$F$23</f>
        <v>831864</v>
      </c>
      <c r="I38" s="583"/>
    </row>
    <row r="39" spans="2:11" ht="18" customHeight="1">
      <c r="B39" s="580" t="s">
        <v>26</v>
      </c>
      <c r="C39" s="591"/>
      <c r="D39" s="592"/>
      <c r="E39" s="1366">
        <f>SUM(E35:E38)</f>
        <v>15094190</v>
      </c>
      <c r="F39" s="1367">
        <f>SUM(F35:F38)</f>
        <v>15094.189999999999</v>
      </c>
      <c r="G39" s="1368">
        <f>SUM(G35:G38)</f>
        <v>0</v>
      </c>
      <c r="H39" s="1368">
        <f>SUM(H35:H38)</f>
        <v>173583185</v>
      </c>
      <c r="I39" s="583"/>
      <c r="K39" s="1551"/>
    </row>
    <row r="40" spans="2:11">
      <c r="B40" s="584" t="s">
        <v>48</v>
      </c>
      <c r="C40" s="593"/>
      <c r="D40" s="586"/>
      <c r="E40" s="1363">
        <f>+E39*D20</f>
        <v>905651.4</v>
      </c>
      <c r="F40" s="1364">
        <f t="shared" si="0"/>
        <v>905.65139999999997</v>
      </c>
      <c r="G40" s="1365"/>
      <c r="H40" s="1365">
        <f>+E40*$F$23</f>
        <v>10414991.1</v>
      </c>
      <c r="I40" s="594"/>
    </row>
    <row r="41" spans="2:11">
      <c r="B41" s="584" t="s">
        <v>29</v>
      </c>
      <c r="C41" s="595"/>
      <c r="D41" s="596"/>
      <c r="E41" s="1369">
        <f>+E33*D21</f>
        <v>106681.33333333336</v>
      </c>
      <c r="F41" s="1370">
        <f t="shared" si="0"/>
        <v>106.68133333333336</v>
      </c>
      <c r="G41" s="1371"/>
      <c r="H41" s="1371">
        <f>+E41*$F$23</f>
        <v>1226835.3333333337</v>
      </c>
      <c r="I41" s="583"/>
    </row>
    <row r="42" spans="2:11" ht="13.5" thickBot="1">
      <c r="B42" s="600" t="s">
        <v>715</v>
      </c>
      <c r="C42" s="601"/>
      <c r="D42" s="602"/>
      <c r="E42" s="1372">
        <f>+(E33+E39)*D23</f>
        <v>0</v>
      </c>
      <c r="F42" s="1373">
        <f>+(F33+F39)*D23</f>
        <v>0</v>
      </c>
      <c r="G42" s="1372">
        <f>+(G33+G39)*D23</f>
        <v>0</v>
      </c>
      <c r="H42" s="1374">
        <f>+(H33+H39)*D23</f>
        <v>0</v>
      </c>
      <c r="I42" s="583"/>
    </row>
    <row r="43" spans="2:11" ht="26.25" customHeight="1" thickBot="1">
      <c r="B43" s="79" t="s">
        <v>49</v>
      </c>
      <c r="C43" s="77"/>
      <c r="D43" s="78"/>
      <c r="E43" s="1375">
        <f>+E33+E39+E40+E41+E42</f>
        <v>18240149.399999999</v>
      </c>
      <c r="F43" s="1376">
        <f>+F33+F39+F40+F41+F42</f>
        <v>18240.149399999998</v>
      </c>
      <c r="G43" s="1377">
        <f>+G33+G39+G40+G41+G42</f>
        <v>0</v>
      </c>
      <c r="H43" s="1377">
        <f>+H33+H39+H40+H41+H42</f>
        <v>209761718.10000002</v>
      </c>
      <c r="I43" s="594"/>
    </row>
    <row r="44" spans="2:11" ht="9.75" customHeight="1">
      <c r="B44" s="611"/>
      <c r="C44" s="612"/>
      <c r="D44" s="613"/>
      <c r="E44" s="613"/>
      <c r="F44" s="613"/>
      <c r="G44" s="613"/>
      <c r="H44" s="614"/>
    </row>
    <row r="45" spans="2:11">
      <c r="B45" s="615" t="s">
        <v>50</v>
      </c>
      <c r="C45" s="616" t="s">
        <v>490</v>
      </c>
      <c r="D45" s="55"/>
      <c r="E45" s="2125" t="s">
        <v>51</v>
      </c>
      <c r="F45" s="2126"/>
      <c r="H45" s="617">
        <f>+D14</f>
        <v>3</v>
      </c>
    </row>
    <row r="46" spans="2:11">
      <c r="B46" s="59" t="s">
        <v>52</v>
      </c>
      <c r="C46" s="60" t="s">
        <v>492</v>
      </c>
      <c r="D46" s="55"/>
      <c r="E46" s="2125" t="s">
        <v>53</v>
      </c>
      <c r="F46" s="2126"/>
      <c r="H46" s="618" t="s">
        <v>437</v>
      </c>
    </row>
    <row r="47" spans="2:11">
      <c r="B47" s="59" t="s">
        <v>54</v>
      </c>
      <c r="C47" s="60" t="s">
        <v>491</v>
      </c>
      <c r="D47" s="55"/>
      <c r="E47" s="2125" t="s">
        <v>55</v>
      </c>
      <c r="F47" s="2126"/>
      <c r="H47" s="618">
        <v>350</v>
      </c>
    </row>
    <row r="48" spans="2:11">
      <c r="B48" s="615" t="s">
        <v>56</v>
      </c>
      <c r="C48" s="619">
        <f>+D12</f>
        <v>3</v>
      </c>
      <c r="D48" s="55"/>
      <c r="E48" s="2125" t="s">
        <v>57</v>
      </c>
      <c r="F48" s="2126"/>
      <c r="H48" s="620" t="s">
        <v>436</v>
      </c>
    </row>
    <row r="49" spans="2:8">
      <c r="B49" s="615" t="s">
        <v>58</v>
      </c>
      <c r="C49" s="621">
        <f>+D13</f>
        <v>30</v>
      </c>
      <c r="D49" s="55"/>
      <c r="E49" s="2125" t="s">
        <v>59</v>
      </c>
      <c r="F49" s="2126"/>
      <c r="H49" s="620">
        <v>150</v>
      </c>
    </row>
    <row r="50" spans="2:8">
      <c r="B50" s="615" t="s">
        <v>60</v>
      </c>
      <c r="C50" s="622">
        <v>12.5</v>
      </c>
      <c r="D50" s="55"/>
      <c r="E50" s="2125" t="s">
        <v>115</v>
      </c>
      <c r="F50" s="2126"/>
      <c r="H50" s="623">
        <f>+(C36+C37)*D22/1000</f>
        <v>59.766666666666659</v>
      </c>
    </row>
    <row r="51" spans="2:8" ht="13.5" thickBot="1">
      <c r="B51" s="735" t="s">
        <v>116</v>
      </c>
      <c r="C51" s="736">
        <f>+D17</f>
        <v>9</v>
      </c>
      <c r="D51" s="567"/>
      <c r="E51" s="2123" t="s">
        <v>117</v>
      </c>
      <c r="F51" s="2124"/>
      <c r="G51" s="737"/>
      <c r="H51" s="738">
        <f>+C38*D22/1000</f>
        <v>1.4670000000000001</v>
      </c>
    </row>
    <row r="52" spans="2:8">
      <c r="B52" s="55"/>
      <c r="C52" s="1290"/>
      <c r="D52" s="50"/>
      <c r="E52" s="50"/>
      <c r="F52" s="50"/>
      <c r="H52" s="1291"/>
    </row>
  </sheetData>
  <mergeCells count="34">
    <mergeCell ref="E51:F51"/>
    <mergeCell ref="B6:H6"/>
    <mergeCell ref="B14:C14"/>
    <mergeCell ref="B15:C15"/>
    <mergeCell ref="E49:F49"/>
    <mergeCell ref="E50:F50"/>
    <mergeCell ref="B23:C23"/>
    <mergeCell ref="B22:C22"/>
    <mergeCell ref="E46:F46"/>
    <mergeCell ref="E47:F47"/>
    <mergeCell ref="E48:F48"/>
    <mergeCell ref="B18:C18"/>
    <mergeCell ref="B19:C19"/>
    <mergeCell ref="E45:F45"/>
    <mergeCell ref="B27:H27"/>
    <mergeCell ref="B34:H34"/>
    <mergeCell ref="C2:H2"/>
    <mergeCell ref="C3:H3"/>
    <mergeCell ref="C4:H4"/>
    <mergeCell ref="B16:C16"/>
    <mergeCell ref="B12:C12"/>
    <mergeCell ref="C9:H9"/>
    <mergeCell ref="C7:H7"/>
    <mergeCell ref="B11:D11"/>
    <mergeCell ref="H25:H26"/>
    <mergeCell ref="B20:C20"/>
    <mergeCell ref="B13:C13"/>
    <mergeCell ref="B17:C17"/>
    <mergeCell ref="C8:H8"/>
    <mergeCell ref="B25:B26"/>
    <mergeCell ref="C25:E25"/>
    <mergeCell ref="F25:F26"/>
    <mergeCell ref="G25:G26"/>
    <mergeCell ref="B21:C21"/>
  </mergeCells>
  <phoneticPr fontId="21" type="noConversion"/>
  <conditionalFormatting sqref="H50 C36:C37 E36:G37 E39:H40 E42:H43">
    <cfRule type="cellIs" dxfId="186" priority="1" stopIfTrue="1" operator="greaterThan">
      <formula>0</formula>
    </cfRule>
  </conditionalFormatting>
  <printOptions horizontalCentered="1" verticalCentered="1"/>
  <pageMargins left="0.9055118110236221" right="0.59055118110236227" top="0.74803149606299213" bottom="0.9055118110236221" header="0" footer="0"/>
  <pageSetup scale="84" orientation="portrait" r:id="rId1"/>
  <headerFooter alignWithMargins="0">
    <oddFooter>&amp;L&amp;"Arial Narrow,Cursiva"&amp;8F-PY-103.74 Costos de Aislamiento&amp;R&amp;"Arial Narrow,Cursiva"&amp;8Página &amp;P de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pageSetUpPr fitToPage="1"/>
  </sheetPr>
  <dimension ref="B1:BB74"/>
  <sheetViews>
    <sheetView topLeftCell="A25" workbookViewId="0">
      <selection activeCell="E16" sqref="E16"/>
    </sheetView>
  </sheetViews>
  <sheetFormatPr baseColWidth="10" defaultColWidth="11.42578125" defaultRowHeight="12.75"/>
  <cols>
    <col min="1" max="1" width="2.42578125" style="8" customWidth="1"/>
    <col min="2" max="2" width="37.5703125" style="8" customWidth="1"/>
    <col min="3" max="3" width="12.5703125" style="8" customWidth="1"/>
    <col min="4" max="4" width="9.140625" style="8" customWidth="1"/>
    <col min="5" max="5" width="13.42578125" style="8" customWidth="1"/>
    <col min="6" max="6" width="18.5703125" style="1313" bestFit="1" customWidth="1"/>
    <col min="7" max="7" width="16.5703125" style="8" bestFit="1" customWidth="1"/>
    <col min="8" max="8" width="2.7109375" style="8" customWidth="1"/>
    <col min="9" max="9" width="34.85546875" style="8" hidden="1" customWidth="1"/>
    <col min="10" max="10" width="11.42578125" style="8" hidden="1" customWidth="1"/>
    <col min="11" max="11" width="9.140625" style="8" hidden="1" customWidth="1"/>
    <col min="12" max="12" width="13.42578125" style="8" hidden="1" customWidth="1"/>
    <col min="13" max="13" width="9.42578125" style="8" hidden="1" customWidth="1"/>
    <col min="14" max="14" width="12.28515625" style="8" hidden="1" customWidth="1"/>
    <col min="15" max="15" width="2.7109375" style="8" hidden="1" customWidth="1"/>
    <col min="16" max="16" width="34.85546875" style="8" hidden="1" customWidth="1"/>
    <col min="17" max="17" width="11.42578125" style="8" hidden="1" customWidth="1"/>
    <col min="18" max="18" width="9.140625" style="8" hidden="1" customWidth="1"/>
    <col min="19" max="19" width="13.42578125" style="8" hidden="1" customWidth="1"/>
    <col min="20" max="20" width="9.42578125" style="8" hidden="1" customWidth="1"/>
    <col min="21" max="21" width="12.28515625" style="8" hidden="1" customWidth="1"/>
    <col min="22" max="22" width="2.7109375" style="8" hidden="1" customWidth="1"/>
    <col min="23" max="23" width="34.85546875" style="8" hidden="1" customWidth="1"/>
    <col min="24" max="24" width="11.42578125" style="8" hidden="1" customWidth="1"/>
    <col min="25" max="25" width="9.140625" style="8" hidden="1" customWidth="1"/>
    <col min="26" max="26" width="13.42578125" style="8" hidden="1" customWidth="1"/>
    <col min="27" max="27" width="9.42578125" style="8" hidden="1" customWidth="1"/>
    <col min="28" max="28" width="12.28515625" style="8" hidden="1" customWidth="1"/>
    <col min="29" max="29" width="2.7109375" style="8" hidden="1" customWidth="1"/>
    <col min="30" max="30" width="34.85546875" style="8" hidden="1" customWidth="1"/>
    <col min="31" max="31" width="11.42578125" style="8" hidden="1" customWidth="1"/>
    <col min="32" max="32" width="9.140625" style="8" hidden="1" customWidth="1"/>
    <col min="33" max="33" width="17.7109375" style="8" hidden="1" customWidth="1"/>
    <col min="34" max="34" width="9.42578125" style="8" hidden="1" customWidth="1"/>
    <col min="35" max="35" width="12.28515625" style="8" hidden="1" customWidth="1"/>
    <col min="36" max="36" width="12" style="8" hidden="1" customWidth="1"/>
    <col min="37" max="37" width="35.140625" style="8" hidden="1" customWidth="1"/>
    <col min="38" max="38" width="8.42578125" style="8" hidden="1" customWidth="1"/>
    <col min="39" max="39" width="10.28515625" style="8" hidden="1" customWidth="1"/>
    <col min="40" max="40" width="12.140625" style="8" hidden="1" customWidth="1"/>
    <col min="41" max="41" width="16.42578125" style="8" hidden="1" customWidth="1"/>
    <col min="42" max="42" width="1.85546875" style="8" hidden="1" customWidth="1"/>
    <col min="43" max="43" width="14.7109375" style="8" hidden="1" customWidth="1"/>
    <col min="44" max="44" width="11.42578125" style="8" hidden="1" customWidth="1"/>
    <col min="45" max="45" width="35.140625" style="8" hidden="1" customWidth="1"/>
    <col min="46" max="46" width="8.42578125" style="8" hidden="1" customWidth="1"/>
    <col min="47" max="47" width="10.28515625" style="8" hidden="1" customWidth="1"/>
    <col min="48" max="48" width="12.140625" style="8" hidden="1" customWidth="1"/>
    <col min="49" max="49" width="16.42578125" style="8" hidden="1" customWidth="1"/>
    <col min="50" max="50" width="1.85546875" style="8" hidden="1" customWidth="1"/>
    <col min="51" max="51" width="14.7109375" style="8" hidden="1" customWidth="1"/>
    <col min="52" max="52" width="17.42578125" style="1021" customWidth="1"/>
    <col min="53" max="16384" width="11.42578125" style="8"/>
  </cols>
  <sheetData>
    <row r="1" spans="2:52" ht="13.5" thickBot="1"/>
    <row r="2" spans="2:52" s="174" customFormat="1" ht="54.75" customHeight="1">
      <c r="B2" s="897" t="s">
        <v>544</v>
      </c>
      <c r="C2" s="2012"/>
      <c r="D2" s="2012"/>
      <c r="E2" s="2012"/>
      <c r="F2" s="2012"/>
      <c r="G2" s="2013"/>
      <c r="I2" s="624"/>
      <c r="J2" s="2155">
        <f>+C2</f>
        <v>0</v>
      </c>
      <c r="K2" s="2194"/>
      <c r="L2" s="2195"/>
      <c r="M2" s="2164">
        <f>+F2</f>
        <v>0</v>
      </c>
      <c r="N2" s="2165"/>
      <c r="P2" s="624"/>
      <c r="Q2" s="2155">
        <f>+J2</f>
        <v>0</v>
      </c>
      <c r="R2" s="2194"/>
      <c r="S2" s="2195"/>
      <c r="T2" s="2164">
        <f>+M2</f>
        <v>0</v>
      </c>
      <c r="U2" s="2165"/>
      <c r="W2" s="624"/>
      <c r="X2" s="2155">
        <f>+Q2</f>
        <v>0</v>
      </c>
      <c r="Y2" s="2194"/>
      <c r="Z2" s="2195"/>
      <c r="AA2" s="2164">
        <f>+T2</f>
        <v>0</v>
      </c>
      <c r="AB2" s="2165"/>
      <c r="AD2" s="624"/>
      <c r="AE2" s="2155">
        <f>+X2</f>
        <v>0</v>
      </c>
      <c r="AF2" s="2194"/>
      <c r="AG2" s="2195"/>
      <c r="AH2" s="2164">
        <f>+AA2</f>
        <v>0</v>
      </c>
      <c r="AI2" s="2165"/>
      <c r="AK2" s="624"/>
      <c r="AL2" s="2155">
        <f>+AE2</f>
        <v>0</v>
      </c>
      <c r="AM2" s="2156"/>
      <c r="AN2" s="2156"/>
      <c r="AO2" s="2157"/>
      <c r="AP2" s="2164">
        <f>+AH2</f>
        <v>0</v>
      </c>
      <c r="AQ2" s="2165"/>
      <c r="AS2" s="624"/>
      <c r="AT2" s="2155">
        <f>+AM2</f>
        <v>0</v>
      </c>
      <c r="AU2" s="2156"/>
      <c r="AV2" s="2156"/>
      <c r="AW2" s="2157"/>
      <c r="AX2" s="2164">
        <f>+AP2</f>
        <v>0</v>
      </c>
      <c r="AY2" s="2165"/>
      <c r="AZ2" s="1022"/>
    </row>
    <row r="3" spans="2:52" s="174" customFormat="1" ht="33.75" customHeight="1">
      <c r="B3" s="626" t="s">
        <v>545</v>
      </c>
      <c r="C3" s="2014" t="s">
        <v>1277</v>
      </c>
      <c r="D3" s="2014"/>
      <c r="E3" s="2014"/>
      <c r="F3" s="2014"/>
      <c r="G3" s="2015"/>
      <c r="I3" s="625"/>
      <c r="J3" s="2196"/>
      <c r="K3" s="2197"/>
      <c r="L3" s="2198"/>
      <c r="M3" s="2202"/>
      <c r="N3" s="2203"/>
      <c r="P3" s="625"/>
      <c r="Q3" s="2196"/>
      <c r="R3" s="2197"/>
      <c r="S3" s="2198"/>
      <c r="T3" s="2202"/>
      <c r="U3" s="2203"/>
      <c r="W3" s="625"/>
      <c r="X3" s="2196"/>
      <c r="Y3" s="2197"/>
      <c r="Z3" s="2198"/>
      <c r="AA3" s="2202"/>
      <c r="AB3" s="2203"/>
      <c r="AD3" s="625"/>
      <c r="AE3" s="2196"/>
      <c r="AF3" s="2197"/>
      <c r="AG3" s="2198"/>
      <c r="AH3" s="2202"/>
      <c r="AI3" s="2203"/>
      <c r="AK3" s="625"/>
      <c r="AL3" s="2158"/>
      <c r="AM3" s="2159"/>
      <c r="AN3" s="2159"/>
      <c r="AO3" s="2160"/>
      <c r="AP3" s="2166"/>
      <c r="AQ3" s="2167"/>
      <c r="AS3" s="625"/>
      <c r="AT3" s="2158"/>
      <c r="AU3" s="2159"/>
      <c r="AV3" s="2159"/>
      <c r="AW3" s="2160"/>
      <c r="AX3" s="2166"/>
      <c r="AY3" s="2167"/>
      <c r="AZ3" s="1022"/>
    </row>
    <row r="4" spans="2:52" s="174" customFormat="1" ht="32.25" customHeight="1" thickBot="1">
      <c r="B4" s="898"/>
      <c r="C4" s="2016" t="s">
        <v>547</v>
      </c>
      <c r="D4" s="2016"/>
      <c r="E4" s="2016"/>
      <c r="F4" s="2016"/>
      <c r="G4" s="2017"/>
      <c r="I4" s="2168"/>
      <c r="J4" s="2196"/>
      <c r="K4" s="2197"/>
      <c r="L4" s="2198"/>
      <c r="M4" s="2170">
        <f>+F4</f>
        <v>0</v>
      </c>
      <c r="N4" s="2204"/>
      <c r="P4" s="2168"/>
      <c r="Q4" s="2196"/>
      <c r="R4" s="2197"/>
      <c r="S4" s="2198"/>
      <c r="T4" s="2170">
        <f>+M4</f>
        <v>0</v>
      </c>
      <c r="U4" s="2204"/>
      <c r="W4" s="2168"/>
      <c r="X4" s="2196"/>
      <c r="Y4" s="2197"/>
      <c r="Z4" s="2198"/>
      <c r="AA4" s="2170">
        <f>+T4</f>
        <v>0</v>
      </c>
      <c r="AB4" s="2204"/>
      <c r="AD4" s="2168"/>
      <c r="AE4" s="2196"/>
      <c r="AF4" s="2197"/>
      <c r="AG4" s="2198"/>
      <c r="AH4" s="2170">
        <f>+AA4</f>
        <v>0</v>
      </c>
      <c r="AI4" s="2204"/>
      <c r="AK4" s="2168"/>
      <c r="AL4" s="2158"/>
      <c r="AM4" s="2159"/>
      <c r="AN4" s="2159"/>
      <c r="AO4" s="2160"/>
      <c r="AP4" s="2170">
        <f>+AH4</f>
        <v>0</v>
      </c>
      <c r="AQ4" s="2171"/>
      <c r="AS4" s="2168"/>
      <c r="AT4" s="2158"/>
      <c r="AU4" s="2159"/>
      <c r="AV4" s="2159"/>
      <c r="AW4" s="2160"/>
      <c r="AX4" s="2170">
        <f>+AP4</f>
        <v>0</v>
      </c>
      <c r="AY4" s="2171"/>
      <c r="AZ4" s="1023"/>
    </row>
    <row r="5" spans="2:52" s="174" customFormat="1" ht="4.5" customHeight="1" thickBot="1">
      <c r="F5" s="1314"/>
      <c r="H5" s="173"/>
      <c r="I5" s="2169"/>
      <c r="J5" s="2199"/>
      <c r="K5" s="2200"/>
      <c r="L5" s="2201"/>
      <c r="M5" s="2205"/>
      <c r="N5" s="2206"/>
      <c r="O5" s="173"/>
      <c r="P5" s="2169"/>
      <c r="Q5" s="2199"/>
      <c r="R5" s="2200"/>
      <c r="S5" s="2201"/>
      <c r="T5" s="2205"/>
      <c r="U5" s="2206"/>
      <c r="V5" s="173"/>
      <c r="W5" s="2169"/>
      <c r="X5" s="2199"/>
      <c r="Y5" s="2200"/>
      <c r="Z5" s="2201"/>
      <c r="AA5" s="2205"/>
      <c r="AB5" s="2206"/>
      <c r="AC5" s="173"/>
      <c r="AD5" s="2169"/>
      <c r="AE5" s="2199"/>
      <c r="AF5" s="2200"/>
      <c r="AG5" s="2201"/>
      <c r="AH5" s="2205"/>
      <c r="AI5" s="2206"/>
      <c r="AJ5" s="173"/>
      <c r="AK5" s="2169"/>
      <c r="AL5" s="2161"/>
      <c r="AM5" s="2162"/>
      <c r="AN5" s="2162"/>
      <c r="AO5" s="2163"/>
      <c r="AP5" s="2172"/>
      <c r="AQ5" s="2173"/>
      <c r="AS5" s="2169"/>
      <c r="AT5" s="2161"/>
      <c r="AU5" s="2162"/>
      <c r="AV5" s="2162"/>
      <c r="AW5" s="2163"/>
      <c r="AX5" s="2172"/>
      <c r="AY5" s="2173"/>
      <c r="AZ5" s="1023"/>
    </row>
    <row r="6" spans="2:52" s="152" customFormat="1" ht="29.25" customHeight="1" thickBot="1">
      <c r="B6" s="2212" t="str">
        <f>'Presupuesto General'!B13:G13</f>
        <v>OBJETIVO ESPECIFICO 1: Implementar Acciones De Restauración Ecológica Para Aumentar La Cobertura Vegetal En Zonas De Recarga Hídrica.</v>
      </c>
      <c r="C6" s="2213"/>
      <c r="D6" s="2213"/>
      <c r="E6" s="2213"/>
      <c r="F6" s="2213"/>
      <c r="G6" s="2214"/>
      <c r="I6" s="2174" t="str">
        <f>+B6</f>
        <v>OBJETIVO ESPECIFICO 1: Implementar Acciones De Restauración Ecológica Para Aumentar La Cobertura Vegetal En Zonas De Recarga Hídrica.</v>
      </c>
      <c r="J6" s="2175"/>
      <c r="K6" s="2175"/>
      <c r="L6" s="2175"/>
      <c r="M6" s="2175"/>
      <c r="N6" s="2176"/>
      <c r="P6" s="2174" t="str">
        <f>+I6</f>
        <v>OBJETIVO ESPECIFICO 1: Implementar Acciones De Restauración Ecológica Para Aumentar La Cobertura Vegetal En Zonas De Recarga Hídrica.</v>
      </c>
      <c r="Q6" s="2175"/>
      <c r="R6" s="2175"/>
      <c r="S6" s="2175"/>
      <c r="T6" s="2175"/>
      <c r="U6" s="2176"/>
      <c r="W6" s="2174" t="str">
        <f>+P6</f>
        <v>OBJETIVO ESPECIFICO 1: Implementar Acciones De Restauración Ecológica Para Aumentar La Cobertura Vegetal En Zonas De Recarga Hídrica.</v>
      </c>
      <c r="X6" s="2175"/>
      <c r="Y6" s="2175"/>
      <c r="Z6" s="2175"/>
      <c r="AA6" s="2175"/>
      <c r="AB6" s="2176"/>
      <c r="AD6" s="2174" t="str">
        <f>+W6</f>
        <v>OBJETIVO ESPECIFICO 1: Implementar Acciones De Restauración Ecológica Para Aumentar La Cobertura Vegetal En Zonas De Recarga Hídrica.</v>
      </c>
      <c r="AE6" s="2175"/>
      <c r="AF6" s="2175"/>
      <c r="AG6" s="2175"/>
      <c r="AH6" s="2175"/>
      <c r="AI6" s="2176"/>
      <c r="AK6" s="2174" t="s">
        <v>315</v>
      </c>
      <c r="AL6" s="2175"/>
      <c r="AM6" s="2175"/>
      <c r="AN6" s="2175"/>
      <c r="AO6" s="2175"/>
      <c r="AP6" s="2175"/>
      <c r="AQ6" s="2176"/>
      <c r="AS6" s="2174" t="s">
        <v>315</v>
      </c>
      <c r="AT6" s="2175"/>
      <c r="AU6" s="2175"/>
      <c r="AV6" s="2175"/>
      <c r="AW6" s="2175"/>
      <c r="AX6" s="2175"/>
      <c r="AY6" s="2176"/>
      <c r="AZ6" s="1024"/>
    </row>
    <row r="7" spans="2:52" ht="18.75" customHeight="1">
      <c r="B7" s="97" t="s">
        <v>454</v>
      </c>
      <c r="C7" s="2215" t="str">
        <f>+'Presupuesto General'!C16</f>
        <v xml:space="preserve">Restauración Activa </v>
      </c>
      <c r="D7" s="2215"/>
      <c r="E7" s="2215"/>
      <c r="F7" s="2215"/>
      <c r="G7" s="2216"/>
      <c r="I7" s="626" t="str">
        <f>+B7</f>
        <v>SISTEMA A MANTENER:</v>
      </c>
      <c r="J7" s="2014">
        <f>+Objetivos!D27</f>
        <v>0</v>
      </c>
      <c r="K7" s="2014"/>
      <c r="L7" s="2014"/>
      <c r="M7" s="2014"/>
      <c r="N7" s="2015"/>
      <c r="P7" s="626" t="str">
        <f>+I7</f>
        <v>SISTEMA A MANTENER:</v>
      </c>
      <c r="Q7" s="2014" t="str">
        <f>+Objetivos!D28</f>
        <v>Corredores Agroecologicos</v>
      </c>
      <c r="R7" s="2014"/>
      <c r="S7" s="2014"/>
      <c r="T7" s="2014"/>
      <c r="U7" s="2015"/>
      <c r="W7" s="626" t="str">
        <f>+P7</f>
        <v>SISTEMA A MANTENER:</v>
      </c>
      <c r="X7" s="2014" t="str">
        <f>+Objetivos!D29</f>
        <v>Cercas o Barreras Vivas (CV - BV)</v>
      </c>
      <c r="Y7" s="2014"/>
      <c r="Z7" s="2014"/>
      <c r="AA7" s="2014"/>
      <c r="AB7" s="2015"/>
      <c r="AD7" s="626" t="str">
        <f>+W7</f>
        <v>SISTEMA A MANTENER:</v>
      </c>
      <c r="AE7" s="2014">
        <f>+Objetivos!D30</f>
        <v>0</v>
      </c>
      <c r="AF7" s="2014"/>
      <c r="AG7" s="2014"/>
      <c r="AH7" s="2014"/>
      <c r="AI7" s="2015"/>
      <c r="AK7" s="627" t="str">
        <f>+AD7</f>
        <v>SISTEMA A MANTENER:</v>
      </c>
      <c r="AL7" s="2177" t="str">
        <f>+Objetivos!D31</f>
        <v>Aislamiento con material vegetal</v>
      </c>
      <c r="AM7" s="2178"/>
      <c r="AN7" s="2178"/>
      <c r="AO7" s="2178"/>
      <c r="AP7" s="2178"/>
      <c r="AQ7" s="2179"/>
      <c r="AS7" s="627" t="str">
        <f>+AL7</f>
        <v>Aislamiento con material vegetal</v>
      </c>
      <c r="AT7" s="2177" t="str">
        <f>+AL7</f>
        <v>Aislamiento con material vegetal</v>
      </c>
      <c r="AU7" s="2178"/>
      <c r="AV7" s="2178"/>
      <c r="AW7" s="2178"/>
      <c r="AX7" s="2178"/>
      <c r="AY7" s="2179"/>
    </row>
    <row r="8" spans="2:52" ht="18" customHeight="1">
      <c r="B8" s="98" t="s">
        <v>128</v>
      </c>
      <c r="C8" s="2018"/>
      <c r="D8" s="2018"/>
      <c r="E8" s="2018"/>
      <c r="F8" s="2018"/>
      <c r="G8" s="2019"/>
      <c r="I8" s="628" t="s">
        <v>128</v>
      </c>
      <c r="J8" s="2014">
        <f>+C8</f>
        <v>0</v>
      </c>
      <c r="K8" s="2014"/>
      <c r="L8" s="2014"/>
      <c r="M8" s="2014"/>
      <c r="N8" s="2015"/>
      <c r="P8" s="628" t="s">
        <v>128</v>
      </c>
      <c r="Q8" s="2014">
        <f>+J8</f>
        <v>0</v>
      </c>
      <c r="R8" s="2014"/>
      <c r="S8" s="2014"/>
      <c r="T8" s="2014"/>
      <c r="U8" s="2015"/>
      <c r="W8" s="628" t="s">
        <v>128</v>
      </c>
      <c r="X8" s="2014">
        <f>+Q8</f>
        <v>0</v>
      </c>
      <c r="Y8" s="2014"/>
      <c r="Z8" s="2014"/>
      <c r="AA8" s="2014"/>
      <c r="AB8" s="2015"/>
      <c r="AD8" s="628" t="s">
        <v>128</v>
      </c>
      <c r="AE8" s="2014">
        <f>+X8</f>
        <v>0</v>
      </c>
      <c r="AF8" s="2014"/>
      <c r="AG8" s="2014"/>
      <c r="AH8" s="2014"/>
      <c r="AI8" s="2015"/>
      <c r="AK8" s="628" t="s">
        <v>128</v>
      </c>
      <c r="AL8" s="2180">
        <f>+AE8</f>
        <v>0</v>
      </c>
      <c r="AM8" s="2181"/>
      <c r="AN8" s="2181"/>
      <c r="AO8" s="2181"/>
      <c r="AP8" s="2181"/>
      <c r="AQ8" s="2182"/>
      <c r="AS8" s="628" t="s">
        <v>128</v>
      </c>
      <c r="AT8" s="2180">
        <f>+AL8</f>
        <v>0</v>
      </c>
      <c r="AU8" s="2181"/>
      <c r="AV8" s="2181"/>
      <c r="AW8" s="2181"/>
      <c r="AX8" s="2181"/>
      <c r="AY8" s="2182"/>
    </row>
    <row r="9" spans="2:52" ht="26.25" customHeight="1" thickBot="1">
      <c r="B9" s="553" t="s">
        <v>0</v>
      </c>
      <c r="C9" s="2118" t="s">
        <v>1277</v>
      </c>
      <c r="D9" s="2119"/>
      <c r="E9" s="2119"/>
      <c r="F9" s="2119"/>
      <c r="G9" s="2120"/>
      <c r="I9" s="629" t="s">
        <v>0</v>
      </c>
      <c r="J9" s="2183" t="str">
        <f>+C9</f>
        <v>Restauración Ecológica Y Conservación De Áreas Estratégicas En Zonas de Recarga Hídrica En Las Cuencas Hidrográficas De Juanambú y Guiátara  en El Departamento De Nariño, Colombia.</v>
      </c>
      <c r="K9" s="2184"/>
      <c r="L9" s="2184"/>
      <c r="M9" s="2184"/>
      <c r="N9" s="2185"/>
      <c r="P9" s="629" t="s">
        <v>0</v>
      </c>
      <c r="Q9" s="2183" t="str">
        <f>+J9</f>
        <v>Restauración Ecológica Y Conservación De Áreas Estratégicas En Zonas de Recarga Hídrica En Las Cuencas Hidrográficas De Juanambú y Guiátara  en El Departamento De Nariño, Colombia.</v>
      </c>
      <c r="R9" s="2184"/>
      <c r="S9" s="2184"/>
      <c r="T9" s="2184"/>
      <c r="U9" s="2185"/>
      <c r="W9" s="629" t="s">
        <v>0</v>
      </c>
      <c r="X9" s="2183" t="str">
        <f>+Q9</f>
        <v>Restauración Ecológica Y Conservación De Áreas Estratégicas En Zonas de Recarga Hídrica En Las Cuencas Hidrográficas De Juanambú y Guiátara  en El Departamento De Nariño, Colombia.</v>
      </c>
      <c r="Y9" s="2184"/>
      <c r="Z9" s="2184"/>
      <c r="AA9" s="2184"/>
      <c r="AB9" s="2185"/>
      <c r="AD9" s="629" t="s">
        <v>0</v>
      </c>
      <c r="AE9" s="2183" t="str">
        <f>+X9</f>
        <v>Restauración Ecológica Y Conservación De Áreas Estratégicas En Zonas de Recarga Hídrica En Las Cuencas Hidrográficas De Juanambú y Guiátara  en El Departamento De Nariño, Colombia.</v>
      </c>
      <c r="AF9" s="2184"/>
      <c r="AG9" s="2184"/>
      <c r="AH9" s="2184"/>
      <c r="AI9" s="2185"/>
      <c r="AK9" s="629" t="s">
        <v>0</v>
      </c>
      <c r="AL9" s="2183" t="str">
        <f>+AE9</f>
        <v>Restauración Ecológica Y Conservación De Áreas Estratégicas En Zonas de Recarga Hídrica En Las Cuencas Hidrográficas De Juanambú y Guiátara  en El Departamento De Nariño, Colombia.</v>
      </c>
      <c r="AM9" s="2184"/>
      <c r="AN9" s="2184"/>
      <c r="AO9" s="2184"/>
      <c r="AP9" s="2184"/>
      <c r="AQ9" s="2185"/>
      <c r="AS9" s="629" t="s">
        <v>0</v>
      </c>
      <c r="AT9" s="2183" t="str">
        <f>+AL9</f>
        <v>Restauración Ecológica Y Conservación De Áreas Estratégicas En Zonas de Recarga Hídrica En Las Cuencas Hidrográficas De Juanambú y Guiátara  en El Departamento De Nariño, Colombia.</v>
      </c>
      <c r="AU9" s="2184"/>
      <c r="AV9" s="2184"/>
      <c r="AW9" s="2184"/>
      <c r="AX9" s="2184"/>
      <c r="AY9" s="2185"/>
    </row>
    <row r="10" spans="2:52" ht="9" customHeight="1">
      <c r="B10" s="48"/>
      <c r="C10" s="16"/>
      <c r="D10" s="13"/>
      <c r="E10" s="13"/>
      <c r="F10" s="1315"/>
      <c r="G10" s="49"/>
      <c r="I10" s="48"/>
      <c r="J10" s="16"/>
      <c r="K10" s="13"/>
      <c r="L10" s="13"/>
      <c r="M10" s="13"/>
      <c r="N10" s="49"/>
      <c r="P10" s="48"/>
      <c r="Q10" s="16"/>
      <c r="R10" s="13"/>
      <c r="S10" s="13"/>
      <c r="T10" s="13"/>
      <c r="U10" s="49"/>
      <c r="W10" s="48"/>
      <c r="X10" s="16"/>
      <c r="Y10" s="13"/>
      <c r="Z10" s="13"/>
      <c r="AA10" s="13"/>
      <c r="AB10" s="49"/>
      <c r="AD10" s="48"/>
      <c r="AE10" s="16"/>
      <c r="AF10" s="13"/>
      <c r="AG10" s="13"/>
      <c r="AH10" s="13"/>
      <c r="AI10" s="49"/>
      <c r="AK10" s="554"/>
      <c r="AL10" s="50"/>
      <c r="AM10" s="50"/>
      <c r="AN10" s="50"/>
      <c r="AO10" s="50"/>
      <c r="AP10" s="555"/>
      <c r="AQ10" s="556"/>
      <c r="AS10" s="554"/>
      <c r="AT10" s="50"/>
      <c r="AU10" s="50"/>
      <c r="AV10" s="50"/>
      <c r="AW10" s="50"/>
      <c r="AX10" s="555"/>
      <c r="AY10" s="556"/>
    </row>
    <row r="11" spans="2:52" ht="26.25" customHeight="1">
      <c r="B11" s="62" t="s">
        <v>1</v>
      </c>
      <c r="C11" s="50"/>
      <c r="D11" s="63" t="s">
        <v>151</v>
      </c>
      <c r="E11" s="147" t="s">
        <v>221</v>
      </c>
      <c r="F11" s="1316"/>
      <c r="G11" s="49"/>
      <c r="I11" s="630" t="s">
        <v>1</v>
      </c>
      <c r="J11" s="50"/>
      <c r="K11" s="631" t="s">
        <v>121</v>
      </c>
      <c r="L11" s="14"/>
      <c r="M11" s="631" t="s">
        <v>122</v>
      </c>
      <c r="N11" s="51"/>
      <c r="P11" s="630" t="s">
        <v>1</v>
      </c>
      <c r="Q11" s="50"/>
      <c r="R11" s="631" t="s">
        <v>121</v>
      </c>
      <c r="S11" s="14"/>
      <c r="T11" s="631" t="s">
        <v>122</v>
      </c>
      <c r="U11" s="51"/>
      <c r="W11" s="630" t="s">
        <v>1</v>
      </c>
      <c r="X11" s="50"/>
      <c r="Z11" s="632" t="s">
        <v>130</v>
      </c>
      <c r="AA11" s="156"/>
      <c r="AB11" s="49"/>
      <c r="AD11" s="630" t="s">
        <v>1</v>
      </c>
      <c r="AE11" s="50"/>
      <c r="AF11" s="631" t="s">
        <v>151</v>
      </c>
      <c r="AG11" s="147" t="s">
        <v>221</v>
      </c>
      <c r="AH11" s="50"/>
      <c r="AI11" s="49"/>
      <c r="AK11" s="2186" t="s">
        <v>32</v>
      </c>
      <c r="AL11" s="2187"/>
      <c r="AM11" s="2188"/>
      <c r="AN11" s="2192" t="s">
        <v>33</v>
      </c>
      <c r="AO11" s="50"/>
      <c r="AP11" s="50"/>
      <c r="AQ11" s="54"/>
      <c r="AS11" s="2186" t="s">
        <v>32</v>
      </c>
      <c r="AT11" s="2187"/>
      <c r="AU11" s="2188"/>
      <c r="AV11" s="2192" t="s">
        <v>33</v>
      </c>
      <c r="AW11" s="50"/>
      <c r="AX11" s="50"/>
      <c r="AY11" s="54"/>
    </row>
    <row r="12" spans="2:52" ht="5.25" customHeight="1">
      <c r="B12" s="52"/>
      <c r="C12" s="16"/>
      <c r="D12" s="15"/>
      <c r="E12" s="15"/>
      <c r="F12" s="1316"/>
      <c r="G12" s="49"/>
      <c r="I12" s="52"/>
      <c r="J12" s="16"/>
      <c r="K12" s="15"/>
      <c r="L12" s="15"/>
      <c r="M12" s="50"/>
      <c r="N12" s="49"/>
      <c r="P12" s="52"/>
      <c r="Q12" s="16"/>
      <c r="R12" s="15"/>
      <c r="S12" s="15"/>
      <c r="T12" s="50"/>
      <c r="U12" s="49"/>
      <c r="W12" s="52"/>
      <c r="X12" s="16"/>
      <c r="Y12" s="15"/>
      <c r="Z12" s="15"/>
      <c r="AA12" s="50"/>
      <c r="AB12" s="49"/>
      <c r="AD12" s="52"/>
      <c r="AE12" s="16"/>
      <c r="AF12" s="15"/>
      <c r="AG12" s="15"/>
      <c r="AH12" s="50"/>
      <c r="AI12" s="49"/>
      <c r="AK12" s="2189"/>
      <c r="AL12" s="2190"/>
      <c r="AM12" s="2191"/>
      <c r="AN12" s="2193"/>
      <c r="AO12" s="50"/>
      <c r="AP12" s="50"/>
      <c r="AQ12" s="54"/>
      <c r="AS12" s="2189"/>
      <c r="AT12" s="2190"/>
      <c r="AU12" s="2191"/>
      <c r="AV12" s="2193"/>
      <c r="AW12" s="50"/>
      <c r="AX12" s="50"/>
      <c r="AY12" s="54"/>
    </row>
    <row r="13" spans="2:52" ht="13.5" customHeight="1">
      <c r="B13" s="52"/>
      <c r="C13" s="149"/>
      <c r="D13" s="149"/>
      <c r="E13" s="633" t="s">
        <v>33</v>
      </c>
      <c r="F13" s="1316"/>
      <c r="G13" s="49"/>
      <c r="I13" s="630" t="s">
        <v>123</v>
      </c>
      <c r="J13" s="17">
        <v>0</v>
      </c>
      <c r="K13" s="17">
        <v>0</v>
      </c>
      <c r="L13" s="633" t="s">
        <v>33</v>
      </c>
      <c r="M13" s="50"/>
      <c r="N13" s="49"/>
      <c r="P13" s="630" t="s">
        <v>123</v>
      </c>
      <c r="Q13" s="17">
        <v>2.5</v>
      </c>
      <c r="R13" s="17">
        <v>2.5</v>
      </c>
      <c r="S13" s="633" t="s">
        <v>33</v>
      </c>
      <c r="T13" s="50"/>
      <c r="U13" s="49"/>
      <c r="W13" s="630" t="s">
        <v>129</v>
      </c>
      <c r="X13" s="2210">
        <v>0.7</v>
      </c>
      <c r="Y13" s="2211"/>
      <c r="Z13" s="633" t="s">
        <v>33</v>
      </c>
      <c r="AA13" s="50"/>
      <c r="AB13" s="49"/>
      <c r="AD13" s="52"/>
      <c r="AE13" s="149"/>
      <c r="AF13" s="149"/>
      <c r="AG13" s="147" t="s">
        <v>33</v>
      </c>
      <c r="AH13" s="50"/>
      <c r="AI13" s="49"/>
      <c r="AK13" s="2220" t="s">
        <v>131</v>
      </c>
      <c r="AL13" s="2221"/>
      <c r="AM13" s="557">
        <v>3</v>
      </c>
      <c r="AN13" s="27"/>
      <c r="AO13" s="50"/>
      <c r="AP13" s="50"/>
      <c r="AQ13" s="54"/>
      <c r="AS13" s="2220" t="s">
        <v>131</v>
      </c>
      <c r="AT13" s="2221"/>
      <c r="AU13" s="557">
        <v>3</v>
      </c>
      <c r="AV13" s="27"/>
      <c r="AW13" s="50"/>
      <c r="AX13" s="50"/>
      <c r="AY13" s="50"/>
      <c r="AZ13" s="2218"/>
    </row>
    <row r="14" spans="2:52" ht="13.5" customHeight="1">
      <c r="B14" s="741" t="s">
        <v>404</v>
      </c>
      <c r="C14" s="739"/>
      <c r="D14" s="151">
        <v>1681</v>
      </c>
      <c r="E14" s="20">
        <f>+'EST. MERCADO'!I3</f>
        <v>1900</v>
      </c>
      <c r="F14" s="1317"/>
      <c r="G14" s="49"/>
      <c r="I14" s="630" t="s">
        <v>124</v>
      </c>
      <c r="J14" s="18"/>
      <c r="K14" s="19">
        <f>((IF(L11="x",(10000/(J13*K13)),IF(N11="x",(10000*1.15/(J13*K13)),0))))</f>
        <v>0</v>
      </c>
      <c r="L14" s="20">
        <v>0</v>
      </c>
      <c r="M14" s="50"/>
      <c r="N14" s="49"/>
      <c r="P14" s="630" t="s">
        <v>124</v>
      </c>
      <c r="Q14" s="18"/>
      <c r="R14" s="19">
        <f>((IF(S11="x",(10000/(Q13*R13)),IF(U11="x",(10000*1.15/(Q13*R13)),0))))</f>
        <v>0</v>
      </c>
      <c r="S14" s="20"/>
      <c r="T14" s="50"/>
      <c r="U14" s="49"/>
      <c r="W14" s="630" t="s">
        <v>124</v>
      </c>
      <c r="X14" s="18"/>
      <c r="Y14" s="19">
        <f>IF(X13=0,0,(400*AA11/X13))</f>
        <v>0</v>
      </c>
      <c r="Z14" s="20"/>
      <c r="AA14" s="50"/>
      <c r="AB14" s="49"/>
      <c r="AD14" s="630" t="s">
        <v>405</v>
      </c>
      <c r="AE14" s="18"/>
      <c r="AF14" s="151">
        <v>0</v>
      </c>
      <c r="AG14" s="20">
        <v>0</v>
      </c>
      <c r="AH14" s="634">
        <f>AF14*AG14</f>
        <v>0</v>
      </c>
      <c r="AI14" s="49"/>
      <c r="AK14" s="2220" t="s">
        <v>132</v>
      </c>
      <c r="AL14" s="2221"/>
      <c r="AM14" s="559">
        <v>30</v>
      </c>
      <c r="AN14" s="27"/>
      <c r="AO14" s="50"/>
      <c r="AP14" s="50"/>
      <c r="AQ14" s="54"/>
      <c r="AS14" s="2220" t="s">
        <v>132</v>
      </c>
      <c r="AT14" s="2221"/>
      <c r="AU14" s="559">
        <v>30</v>
      </c>
      <c r="AV14" s="27"/>
      <c r="AW14" s="50"/>
      <c r="AX14" s="50"/>
      <c r="AY14" s="50"/>
      <c r="AZ14" s="2219"/>
    </row>
    <row r="15" spans="2:52">
      <c r="B15" s="741" t="s">
        <v>402</v>
      </c>
      <c r="C15" s="739" t="s">
        <v>1049</v>
      </c>
      <c r="D15" s="151"/>
      <c r="E15" s="20"/>
      <c r="F15" s="1318">
        <f>D15*E15</f>
        <v>0</v>
      </c>
      <c r="G15" s="635"/>
      <c r="I15" s="630" t="s">
        <v>125</v>
      </c>
      <c r="J15" s="18"/>
      <c r="K15" s="21">
        <v>0.1</v>
      </c>
      <c r="L15" s="636"/>
      <c r="M15" s="50"/>
      <c r="N15" s="49"/>
      <c r="P15" s="630" t="s">
        <v>125</v>
      </c>
      <c r="Q15" s="18"/>
      <c r="R15" s="21">
        <v>0.1</v>
      </c>
      <c r="S15" s="636"/>
      <c r="T15" s="50"/>
      <c r="U15" s="49"/>
      <c r="W15" s="630" t="s">
        <v>125</v>
      </c>
      <c r="X15" s="18"/>
      <c r="Y15" s="21">
        <v>0.1</v>
      </c>
      <c r="Z15" s="636"/>
      <c r="AA15" s="50"/>
      <c r="AB15" s="49"/>
      <c r="AD15" s="630" t="s">
        <v>406</v>
      </c>
      <c r="AE15" s="18"/>
      <c r="AF15" s="151">
        <v>0</v>
      </c>
      <c r="AG15" s="20">
        <v>0</v>
      </c>
      <c r="AH15" s="634">
        <f>AF15*AG15</f>
        <v>0</v>
      </c>
      <c r="AI15" s="49"/>
      <c r="AK15" s="2220" t="s">
        <v>133</v>
      </c>
      <c r="AL15" s="2221"/>
      <c r="AM15" s="557">
        <v>5</v>
      </c>
      <c r="AN15" s="27"/>
      <c r="AO15" s="50"/>
      <c r="AP15" s="50"/>
      <c r="AQ15" s="54"/>
      <c r="AS15" s="2220" t="s">
        <v>133</v>
      </c>
      <c r="AT15" s="2221"/>
      <c r="AU15" s="557">
        <v>8</v>
      </c>
      <c r="AV15" s="27"/>
      <c r="AW15" s="50"/>
      <c r="AX15" s="50"/>
      <c r="AY15" s="50"/>
      <c r="AZ15" s="2219"/>
    </row>
    <row r="16" spans="2:52">
      <c r="B16" s="741" t="s">
        <v>403</v>
      </c>
      <c r="C16" s="739"/>
      <c r="D16" s="151"/>
      <c r="E16" s="20"/>
      <c r="F16" s="1318">
        <f>D16*E16</f>
        <v>0</v>
      </c>
      <c r="G16" s="635"/>
      <c r="I16" s="630" t="s">
        <v>140</v>
      </c>
      <c r="J16" s="22"/>
      <c r="K16" s="23">
        <v>0</v>
      </c>
      <c r="L16" s="20">
        <v>0</v>
      </c>
      <c r="M16" s="50"/>
      <c r="N16" s="49"/>
      <c r="P16" s="630" t="s">
        <v>140</v>
      </c>
      <c r="Q16" s="22"/>
      <c r="R16" s="23"/>
      <c r="S16" s="20"/>
      <c r="T16" s="50"/>
      <c r="U16" s="49"/>
      <c r="W16" s="630" t="s">
        <v>140</v>
      </c>
      <c r="X16" s="22"/>
      <c r="Y16" s="23"/>
      <c r="Z16" s="20"/>
      <c r="AA16" s="50"/>
      <c r="AB16" s="49"/>
      <c r="AD16" s="630" t="s">
        <v>180</v>
      </c>
      <c r="AE16" s="18"/>
      <c r="AF16" s="21">
        <v>0.1</v>
      </c>
      <c r="AG16" s="636"/>
      <c r="AH16" s="50"/>
      <c r="AI16" s="49"/>
      <c r="AK16" s="2220" t="s">
        <v>134</v>
      </c>
      <c r="AL16" s="2221"/>
      <c r="AM16" s="575">
        <f>+IF(AM13=0,0,1000/AM13)</f>
        <v>333.33333333333331</v>
      </c>
      <c r="AN16" s="561"/>
      <c r="AO16" s="50"/>
      <c r="AP16" s="563"/>
      <c r="AQ16" s="54"/>
      <c r="AS16" s="2220" t="s">
        <v>134</v>
      </c>
      <c r="AT16" s="2221"/>
      <c r="AU16" s="575">
        <f>+IF(AU13=0,0,1000/AU13)</f>
        <v>333.33333333333331</v>
      </c>
      <c r="AV16" s="561">
        <v>0</v>
      </c>
      <c r="AW16" s="50"/>
      <c r="AX16" s="563"/>
      <c r="AY16" s="50"/>
      <c r="AZ16" s="2219"/>
    </row>
    <row r="17" spans="2:52" ht="13.5" customHeight="1">
      <c r="B17" s="99" t="s">
        <v>180</v>
      </c>
      <c r="C17" s="18"/>
      <c r="D17" s="21">
        <v>0</v>
      </c>
      <c r="E17" s="636"/>
      <c r="F17" s="1316"/>
      <c r="G17" s="49"/>
      <c r="I17" s="630" t="s">
        <v>141</v>
      </c>
      <c r="J17" s="22"/>
      <c r="K17" s="23">
        <v>0</v>
      </c>
      <c r="L17" s="20">
        <v>0</v>
      </c>
      <c r="M17" s="50"/>
      <c r="N17" s="49"/>
      <c r="P17" s="630" t="s">
        <v>141</v>
      </c>
      <c r="Q17" s="22"/>
      <c r="R17" s="23"/>
      <c r="S17" s="20"/>
      <c r="T17" s="50"/>
      <c r="U17" s="49"/>
      <c r="W17" s="630" t="s">
        <v>141</v>
      </c>
      <c r="X17" s="22"/>
      <c r="Y17" s="23"/>
      <c r="Z17" s="20"/>
      <c r="AA17" s="50"/>
      <c r="AB17" s="49"/>
      <c r="AD17" s="630" t="s">
        <v>181</v>
      </c>
      <c r="AE17" s="22"/>
      <c r="AF17" s="23">
        <v>0</v>
      </c>
      <c r="AG17" s="20">
        <v>0</v>
      </c>
      <c r="AH17" s="50"/>
      <c r="AI17" s="49"/>
      <c r="AK17" s="2220" t="s">
        <v>135</v>
      </c>
      <c r="AL17" s="2221"/>
      <c r="AM17" s="575">
        <f>+IF(AM14=0,0,1000/AM14)</f>
        <v>33.333333333333336</v>
      </c>
      <c r="AN17" s="561"/>
      <c r="AO17" s="50"/>
      <c r="AP17" s="50"/>
      <c r="AQ17" s="54"/>
      <c r="AS17" s="2220" t="s">
        <v>135</v>
      </c>
      <c r="AT17" s="2221"/>
      <c r="AU17" s="575">
        <f>+IF(AU14=0,0,1000/AU14)</f>
        <v>33.333333333333336</v>
      </c>
      <c r="AV17" s="561">
        <v>0</v>
      </c>
      <c r="AW17" s="50"/>
      <c r="AX17" s="50"/>
      <c r="AY17" s="50"/>
      <c r="AZ17" s="2219"/>
    </row>
    <row r="18" spans="2:52">
      <c r="B18" s="99" t="s">
        <v>1157</v>
      </c>
      <c r="C18" s="22" t="s">
        <v>361</v>
      </c>
      <c r="D18" s="1660">
        <v>7.4999999999999997E-2</v>
      </c>
      <c r="E18" s="20">
        <f>+'EST. MERCADO'!I4</f>
        <v>5700</v>
      </c>
      <c r="F18" s="1316"/>
      <c r="G18" s="49"/>
      <c r="I18" s="630" t="s">
        <v>142</v>
      </c>
      <c r="J18" s="22"/>
      <c r="K18" s="23">
        <v>0</v>
      </c>
      <c r="L18" s="20">
        <v>0</v>
      </c>
      <c r="M18" s="50"/>
      <c r="N18" s="49"/>
      <c r="P18" s="630" t="s">
        <v>142</v>
      </c>
      <c r="Q18" s="22"/>
      <c r="R18" s="23"/>
      <c r="S18" s="20"/>
      <c r="T18" s="50"/>
      <c r="U18" s="49"/>
      <c r="W18" s="630" t="s">
        <v>142</v>
      </c>
      <c r="X18" s="22"/>
      <c r="Y18" s="23"/>
      <c r="Z18" s="20"/>
      <c r="AA18" s="50"/>
      <c r="AB18" s="49"/>
      <c r="AD18" s="630" t="s">
        <v>182</v>
      </c>
      <c r="AE18" s="22"/>
      <c r="AF18" s="23">
        <v>0</v>
      </c>
      <c r="AG18" s="20">
        <v>0</v>
      </c>
      <c r="AH18" s="50"/>
      <c r="AI18" s="49"/>
      <c r="AJ18" s="489">
        <f>+(AM15*1000)/AQ57</f>
        <v>14.285714285714286</v>
      </c>
      <c r="AK18" s="2220" t="s">
        <v>136</v>
      </c>
      <c r="AL18" s="2221"/>
      <c r="AM18" s="560">
        <f>+ROUND(AJ18,0)</f>
        <v>14</v>
      </c>
      <c r="AN18" s="561"/>
      <c r="AO18" s="50"/>
      <c r="AP18" s="50"/>
      <c r="AQ18" s="54"/>
      <c r="AR18" s="489">
        <f>+(AU15*1000)/AY57</f>
        <v>22.857142857142858</v>
      </c>
      <c r="AS18" s="2220" t="s">
        <v>136</v>
      </c>
      <c r="AT18" s="2221"/>
      <c r="AU18" s="560">
        <f>+ROUND(AR18,0)</f>
        <v>23</v>
      </c>
      <c r="AV18" s="561">
        <v>0</v>
      </c>
      <c r="AW18" s="50"/>
      <c r="AX18" s="50"/>
      <c r="AY18" s="50"/>
      <c r="AZ18" s="2219"/>
    </row>
    <row r="19" spans="2:52" ht="15.75" customHeight="1">
      <c r="B19" s="99" t="s">
        <v>1158</v>
      </c>
      <c r="C19" s="22" t="s">
        <v>484</v>
      </c>
      <c r="D19" s="23">
        <v>0.2</v>
      </c>
      <c r="E19" s="20">
        <f>+'EST. MERCADO'!I5</f>
        <v>1245</v>
      </c>
      <c r="F19" s="1316"/>
      <c r="G19" s="49"/>
      <c r="I19" s="630" t="s">
        <v>145</v>
      </c>
      <c r="J19" s="22"/>
      <c r="K19" s="23">
        <v>0</v>
      </c>
      <c r="L19" s="20">
        <v>0</v>
      </c>
      <c r="M19" s="50"/>
      <c r="N19" s="49"/>
      <c r="P19" s="630" t="s">
        <v>143</v>
      </c>
      <c r="Q19" s="22"/>
      <c r="R19" s="23"/>
      <c r="S19" s="20"/>
      <c r="T19" s="50"/>
      <c r="U19" s="49"/>
      <c r="W19" s="630" t="s">
        <v>143</v>
      </c>
      <c r="X19" s="22"/>
      <c r="Y19" s="23"/>
      <c r="Z19" s="20"/>
      <c r="AA19" s="50"/>
      <c r="AB19" s="49"/>
      <c r="AD19" s="630" t="s">
        <v>183</v>
      </c>
      <c r="AE19" s="22"/>
      <c r="AF19" s="23">
        <v>0</v>
      </c>
      <c r="AG19" s="20">
        <v>0</v>
      </c>
      <c r="AH19" s="50"/>
      <c r="AI19" s="49"/>
      <c r="AJ19" s="489">
        <f>+(AM16*AM15)/AQ59</f>
        <v>11.111111111111111</v>
      </c>
      <c r="AK19" s="2220" t="s">
        <v>137</v>
      </c>
      <c r="AL19" s="2221"/>
      <c r="AM19" s="560">
        <f>+ROUND(AJ19,0)</f>
        <v>11</v>
      </c>
      <c r="AN19" s="561"/>
      <c r="AO19" s="50"/>
      <c r="AP19" s="50"/>
      <c r="AQ19" s="54"/>
      <c r="AR19" s="489">
        <f>+(AU16*AU15)/AY59</f>
        <v>17.777777777777775</v>
      </c>
      <c r="AS19" s="2220" t="s">
        <v>137</v>
      </c>
      <c r="AT19" s="2221"/>
      <c r="AU19" s="560">
        <f>+ROUND(AR19,0)</f>
        <v>18</v>
      </c>
      <c r="AV19" s="561">
        <v>0</v>
      </c>
      <c r="AW19" s="50"/>
      <c r="AX19" s="50"/>
      <c r="AY19" s="50"/>
      <c r="AZ19" s="2219"/>
    </row>
    <row r="20" spans="2:52" ht="15" customHeight="1">
      <c r="B20" s="99" t="s">
        <v>1159</v>
      </c>
      <c r="C20" s="22" t="s">
        <v>364</v>
      </c>
      <c r="D20" s="1660">
        <v>7.0000000000000007E-2</v>
      </c>
      <c r="E20" s="20">
        <v>403.2</v>
      </c>
      <c r="F20" s="1316"/>
      <c r="G20" s="49"/>
      <c r="I20" s="630" t="s">
        <v>126</v>
      </c>
      <c r="J20" s="22"/>
      <c r="K20" s="23">
        <v>0</v>
      </c>
      <c r="L20" s="20">
        <v>0</v>
      </c>
      <c r="M20" s="50"/>
      <c r="N20" s="49"/>
      <c r="P20" s="630" t="s">
        <v>126</v>
      </c>
      <c r="Q20" s="22"/>
      <c r="R20" s="23"/>
      <c r="S20" s="20"/>
      <c r="T20" s="50"/>
      <c r="U20" s="49"/>
      <c r="W20" s="630" t="s">
        <v>126</v>
      </c>
      <c r="X20" s="22"/>
      <c r="Y20" s="23"/>
      <c r="Z20" s="20"/>
      <c r="AA20" s="50"/>
      <c r="AB20" s="49"/>
      <c r="AD20" s="630" t="s">
        <v>184</v>
      </c>
      <c r="AE20" s="22"/>
      <c r="AF20" s="23">
        <v>0</v>
      </c>
      <c r="AG20" s="20">
        <v>0</v>
      </c>
      <c r="AH20" s="50"/>
      <c r="AI20" s="49"/>
      <c r="AK20" s="2220" t="s">
        <v>387</v>
      </c>
      <c r="AL20" s="2221"/>
      <c r="AM20" s="560" t="e">
        <f>+AM16+(AM16*#REF!)</f>
        <v>#REF!</v>
      </c>
      <c r="AN20" s="561"/>
      <c r="AO20" s="50"/>
      <c r="AP20" s="50"/>
      <c r="AQ20" s="54"/>
      <c r="AS20" s="2220" t="s">
        <v>387</v>
      </c>
      <c r="AT20" s="2221"/>
      <c r="AU20" s="560" t="e">
        <f>+AU16+(AU16*#REF!)</f>
        <v>#REF!</v>
      </c>
      <c r="AV20" s="561"/>
      <c r="AW20" s="50"/>
      <c r="AX20" s="50"/>
      <c r="AY20" s="50"/>
      <c r="AZ20" s="2219"/>
    </row>
    <row r="21" spans="2:52" ht="15" customHeight="1">
      <c r="B21" s="99" t="s">
        <v>1156</v>
      </c>
      <c r="C21" s="22" t="s">
        <v>362</v>
      </c>
      <c r="D21" s="1661">
        <v>3.0000000000000001E-3</v>
      </c>
      <c r="E21" s="20">
        <f>+'EST. MERCADO'!I6</f>
        <v>8000</v>
      </c>
      <c r="F21" s="1316"/>
      <c r="G21" s="49"/>
      <c r="I21" s="630" t="s">
        <v>127</v>
      </c>
      <c r="J21" s="18"/>
      <c r="K21" s="19"/>
      <c r="L21" s="24">
        <v>0</v>
      </c>
      <c r="M21" s="50"/>
      <c r="N21" s="49"/>
      <c r="P21" s="630" t="s">
        <v>127</v>
      </c>
      <c r="Q21" s="18"/>
      <c r="R21" s="19"/>
      <c r="S21" s="24"/>
      <c r="T21" s="50"/>
      <c r="U21" s="49"/>
      <c r="W21" s="630" t="s">
        <v>127</v>
      </c>
      <c r="X21" s="18"/>
      <c r="Y21" s="19"/>
      <c r="Z21" s="24"/>
      <c r="AA21" s="50"/>
      <c r="AB21" s="49"/>
      <c r="AD21" s="630" t="s">
        <v>185</v>
      </c>
      <c r="AE21" s="22"/>
      <c r="AF21" s="23">
        <v>0</v>
      </c>
      <c r="AG21" s="20">
        <v>0</v>
      </c>
      <c r="AH21" s="50"/>
      <c r="AI21" s="49"/>
      <c r="AK21" s="580" t="s">
        <v>392</v>
      </c>
      <c r="AL21" s="505"/>
      <c r="AM21" s="637">
        <v>60</v>
      </c>
      <c r="AN21" s="561"/>
      <c r="AO21" s="50"/>
      <c r="AP21" s="50"/>
      <c r="AQ21" s="54"/>
      <c r="AS21" s="580" t="s">
        <v>392</v>
      </c>
      <c r="AT21" s="505"/>
      <c r="AU21" s="637">
        <v>60</v>
      </c>
      <c r="AV21" s="561"/>
      <c r="AW21" s="50"/>
      <c r="AX21" s="50"/>
      <c r="AY21" s="50"/>
      <c r="AZ21" s="2219"/>
    </row>
    <row r="22" spans="2:52" ht="15" customHeight="1">
      <c r="B22" s="99" t="s">
        <v>500</v>
      </c>
      <c r="C22" s="22"/>
      <c r="D22" s="1660"/>
      <c r="E22" s="20"/>
      <c r="F22" s="1316"/>
      <c r="G22" s="49"/>
      <c r="I22" s="630"/>
      <c r="J22" s="18"/>
      <c r="K22" s="19"/>
      <c r="L22" s="638"/>
      <c r="M22" s="50"/>
      <c r="N22" s="49"/>
      <c r="P22" s="630"/>
      <c r="Q22" s="18"/>
      <c r="R22" s="19"/>
      <c r="S22" s="638"/>
      <c r="T22" s="50"/>
      <c r="U22" s="49"/>
      <c r="W22" s="630"/>
      <c r="X22" s="18"/>
      <c r="Y22" s="19"/>
      <c r="Z22" s="638"/>
      <c r="AA22" s="50"/>
      <c r="AB22" s="49"/>
      <c r="AD22" s="630"/>
      <c r="AE22" s="22"/>
      <c r="AF22" s="23"/>
      <c r="AG22" s="20"/>
      <c r="AH22" s="50"/>
      <c r="AI22" s="49"/>
      <c r="AK22" s="580"/>
      <c r="AL22" s="505"/>
      <c r="AM22" s="637"/>
      <c r="AN22" s="561"/>
      <c r="AO22" s="50"/>
      <c r="AP22" s="50"/>
      <c r="AQ22" s="54"/>
      <c r="AS22" s="580"/>
      <c r="AT22" s="505"/>
      <c r="AU22" s="637"/>
      <c r="AV22" s="561"/>
      <c r="AW22" s="50"/>
      <c r="AX22" s="50"/>
      <c r="AY22" s="50"/>
      <c r="AZ22" s="2219"/>
    </row>
    <row r="23" spans="2:52" ht="15.75" customHeight="1">
      <c r="B23" s="99" t="s">
        <v>126</v>
      </c>
      <c r="C23" s="22" t="s">
        <v>363</v>
      </c>
      <c r="D23" s="23">
        <v>1.5</v>
      </c>
      <c r="E23" s="20">
        <f>+'EST. MERCADO'!I7</f>
        <v>58669</v>
      </c>
      <c r="F23" s="1316"/>
      <c r="G23" s="49"/>
      <c r="I23" s="630" t="s">
        <v>383</v>
      </c>
      <c r="J23" s="18"/>
      <c r="K23" s="21">
        <v>0.02</v>
      </c>
      <c r="L23" s="25"/>
      <c r="M23" s="25"/>
      <c r="N23" s="49"/>
      <c r="P23" s="630" t="s">
        <v>383</v>
      </c>
      <c r="Q23" s="18"/>
      <c r="R23" s="21">
        <v>0.02</v>
      </c>
      <c r="S23" s="25"/>
      <c r="T23" s="25"/>
      <c r="U23" s="49"/>
      <c r="W23" s="630" t="s">
        <v>383</v>
      </c>
      <c r="X23" s="18"/>
      <c r="Y23" s="21">
        <v>0.02</v>
      </c>
      <c r="Z23" s="25"/>
      <c r="AA23" s="25"/>
      <c r="AB23" s="49"/>
      <c r="AD23" s="630" t="s">
        <v>138</v>
      </c>
      <c r="AE23" s="18"/>
      <c r="AF23" s="19"/>
      <c r="AG23" s="24">
        <v>0</v>
      </c>
      <c r="AH23" s="50"/>
      <c r="AI23" s="49"/>
      <c r="AK23" s="580" t="s">
        <v>393</v>
      </c>
      <c r="AL23" s="505"/>
      <c r="AM23" s="637">
        <v>60</v>
      </c>
      <c r="AN23" s="561"/>
      <c r="AO23" s="50"/>
      <c r="AP23" s="50"/>
      <c r="AQ23" s="54"/>
      <c r="AS23" s="580" t="s">
        <v>393</v>
      </c>
      <c r="AT23" s="505"/>
      <c r="AU23" s="637">
        <v>60</v>
      </c>
      <c r="AV23" s="561"/>
      <c r="AW23" s="50"/>
      <c r="AX23" s="50"/>
      <c r="AY23" s="50"/>
      <c r="AZ23" s="2219"/>
    </row>
    <row r="24" spans="2:52" ht="14.25" customHeight="1" thickBot="1">
      <c r="B24" s="99" t="s">
        <v>127</v>
      </c>
      <c r="C24" s="18"/>
      <c r="D24" s="19"/>
      <c r="E24" s="24">
        <f>+'MANO DE OBRA'!H12</f>
        <v>68826.666666666672</v>
      </c>
      <c r="F24" s="1316"/>
      <c r="G24" s="49"/>
      <c r="I24" s="630" t="s">
        <v>280</v>
      </c>
      <c r="J24" s="18"/>
      <c r="K24" s="148">
        <v>0.1</v>
      </c>
      <c r="L24" s="25"/>
      <c r="M24" s="25"/>
      <c r="N24" s="49"/>
      <c r="P24" s="630" t="s">
        <v>280</v>
      </c>
      <c r="Q24" s="18"/>
      <c r="R24" s="148">
        <v>0.1</v>
      </c>
      <c r="S24" s="25"/>
      <c r="T24" s="25"/>
      <c r="U24" s="49"/>
      <c r="W24" s="630" t="s">
        <v>280</v>
      </c>
      <c r="X24" s="18"/>
      <c r="Y24" s="148">
        <v>0.1</v>
      </c>
      <c r="Z24" s="25"/>
      <c r="AA24" s="25"/>
      <c r="AB24" s="49"/>
      <c r="AD24" s="630" t="s">
        <v>384</v>
      </c>
      <c r="AE24" s="18"/>
      <c r="AF24" s="21">
        <v>0.02</v>
      </c>
      <c r="AG24" s="25"/>
      <c r="AH24" s="25"/>
      <c r="AI24" s="49"/>
      <c r="AK24" s="2220" t="s">
        <v>388</v>
      </c>
      <c r="AL24" s="2221"/>
      <c r="AM24" s="639"/>
      <c r="AN24" s="640"/>
      <c r="AO24" s="50"/>
      <c r="AP24" s="50"/>
      <c r="AQ24" s="54"/>
      <c r="AS24" s="2220" t="s">
        <v>388</v>
      </c>
      <c r="AT24" s="2221"/>
      <c r="AU24" s="639"/>
      <c r="AV24" s="640"/>
      <c r="AW24" s="50"/>
      <c r="AX24" s="50"/>
      <c r="AY24" s="50"/>
      <c r="AZ24" s="2219"/>
    </row>
    <row r="25" spans="2:52" ht="18.75" customHeight="1" thickBot="1">
      <c r="B25" s="99" t="s">
        <v>494</v>
      </c>
      <c r="C25" s="18"/>
      <c r="D25" s="21">
        <v>0.05</v>
      </c>
      <c r="E25" s="25"/>
      <c r="F25" s="1319"/>
      <c r="G25" s="49"/>
      <c r="I25" s="641" t="str">
        <f>+B27</f>
        <v>IPC proyectado 2023 (5% costos directos)</v>
      </c>
      <c r="J25" s="18"/>
      <c r="K25" s="21">
        <f>+D27</f>
        <v>0</v>
      </c>
      <c r="L25" s="500" t="s">
        <v>2</v>
      </c>
      <c r="M25" s="642">
        <f>Objetivos!K27</f>
        <v>0</v>
      </c>
      <c r="N25" s="643" t="s">
        <v>3</v>
      </c>
      <c r="P25" s="641" t="str">
        <f>+I25</f>
        <v>IPC proyectado 2023 (5% costos directos)</v>
      </c>
      <c r="Q25" s="18"/>
      <c r="R25" s="21">
        <f>+K25</f>
        <v>0</v>
      </c>
      <c r="S25" s="500" t="s">
        <v>2</v>
      </c>
      <c r="T25" s="642">
        <f>Objetivos!K28</f>
        <v>0</v>
      </c>
      <c r="U25" s="643" t="s">
        <v>3</v>
      </c>
      <c r="W25" s="641" t="str">
        <f>+P25</f>
        <v>IPC proyectado 2023 (5% costos directos)</v>
      </c>
      <c r="X25" s="18"/>
      <c r="Y25" s="21">
        <f>+D27</f>
        <v>0</v>
      </c>
      <c r="Z25" s="500" t="s">
        <v>2</v>
      </c>
      <c r="AA25" s="642">
        <f>Objetivos!K29</f>
        <v>0</v>
      </c>
      <c r="AB25" s="643" t="s">
        <v>3</v>
      </c>
      <c r="AD25" s="630" t="s">
        <v>279</v>
      </c>
      <c r="AE25" s="18"/>
      <c r="AF25" s="148">
        <v>0.15</v>
      </c>
      <c r="AG25" s="25"/>
      <c r="AH25" s="25"/>
      <c r="AI25" s="49"/>
      <c r="AK25" s="2220" t="s">
        <v>389</v>
      </c>
      <c r="AL25" s="2221"/>
      <c r="AM25" s="154">
        <v>0.1</v>
      </c>
      <c r="AN25" s="50"/>
      <c r="AO25" s="50"/>
      <c r="AP25" s="50"/>
      <c r="AQ25" s="54"/>
      <c r="AS25" s="2220" t="s">
        <v>389</v>
      </c>
      <c r="AT25" s="2221"/>
      <c r="AU25" s="154">
        <v>0.1</v>
      </c>
      <c r="AV25" s="50"/>
      <c r="AW25" s="50"/>
      <c r="AX25" s="50"/>
      <c r="AY25" s="50"/>
      <c r="AZ25" s="2219"/>
    </row>
    <row r="26" spans="2:52" ht="15" customHeight="1" thickBot="1">
      <c r="B26" s="99" t="s">
        <v>280</v>
      </c>
      <c r="C26" s="18"/>
      <c r="D26" s="148">
        <v>0.06</v>
      </c>
      <c r="E26" s="25"/>
      <c r="F26" s="1319"/>
      <c r="G26" s="49"/>
      <c r="H26" s="1"/>
      <c r="I26" s="53"/>
      <c r="J26" s="26"/>
      <c r="K26" s="25"/>
      <c r="L26" s="50"/>
      <c r="M26" s="50"/>
      <c r="N26" s="54"/>
      <c r="O26" s="1"/>
      <c r="P26" s="53"/>
      <c r="Q26" s="26"/>
      <c r="R26" s="25"/>
      <c r="S26" s="50"/>
      <c r="T26" s="50"/>
      <c r="U26" s="54"/>
      <c r="V26" s="1"/>
      <c r="W26" s="53"/>
      <c r="X26" s="26"/>
      <c r="Y26" s="25"/>
      <c r="Z26" s="50"/>
      <c r="AA26" s="50"/>
      <c r="AB26" s="54"/>
      <c r="AC26" s="1"/>
      <c r="AD26" s="641" t="str">
        <f>+W25</f>
        <v>IPC proyectado 2023 (5% costos directos)</v>
      </c>
      <c r="AE26" s="18"/>
      <c r="AF26" s="21">
        <v>0.05</v>
      </c>
      <c r="AG26" s="500" t="s">
        <v>2</v>
      </c>
      <c r="AH26" s="642">
        <f>Objetivos!K30</f>
        <v>0</v>
      </c>
      <c r="AI26" s="643" t="s">
        <v>3</v>
      </c>
      <c r="AJ26" s="1"/>
      <c r="AK26" s="2220" t="s">
        <v>390</v>
      </c>
      <c r="AL26" s="2221"/>
      <c r="AM26" s="57">
        <v>0.02</v>
      </c>
      <c r="AN26" s="50"/>
      <c r="AO26" s="25"/>
      <c r="AP26" s="16"/>
      <c r="AQ26" s="54"/>
      <c r="AS26" s="2220" t="s">
        <v>390</v>
      </c>
      <c r="AT26" s="2221"/>
      <c r="AU26" s="57">
        <v>0.02</v>
      </c>
      <c r="AV26" s="50"/>
      <c r="AW26" s="25"/>
      <c r="AX26" s="16"/>
      <c r="AY26" s="50"/>
      <c r="AZ26" s="2219"/>
    </row>
    <row r="27" spans="2:52" ht="17.25" customHeight="1" thickBot="1">
      <c r="B27" s="740" t="s">
        <v>712</v>
      </c>
      <c r="C27" s="18"/>
      <c r="D27" s="21">
        <f>0</f>
        <v>0</v>
      </c>
      <c r="E27" s="500" t="s">
        <v>2</v>
      </c>
      <c r="F27" s="1320">
        <f>+'LOCALIZACIÓN (2)'!D39</f>
        <v>40</v>
      </c>
      <c r="G27" s="643" t="s">
        <v>3</v>
      </c>
      <c r="I27" s="197" t="s">
        <v>338</v>
      </c>
      <c r="J27" s="198">
        <f>+Objetivos!$Q$11-1</f>
        <v>2020</v>
      </c>
      <c r="K27" s="25"/>
      <c r="L27" s="25"/>
      <c r="M27" s="55"/>
      <c r="N27" s="54"/>
      <c r="P27" s="197" t="s">
        <v>338</v>
      </c>
      <c r="Q27" s="198">
        <f>+Objetivos!$Q$11-1</f>
        <v>2020</v>
      </c>
      <c r="R27" s="25"/>
      <c r="S27" s="25"/>
      <c r="T27" s="55"/>
      <c r="U27" s="54"/>
      <c r="W27" s="197" t="s">
        <v>338</v>
      </c>
      <c r="X27" s="198">
        <f>+Objetivos!$Q$11-1</f>
        <v>2020</v>
      </c>
      <c r="Y27" s="25"/>
      <c r="Z27" s="25"/>
      <c r="AA27" s="55"/>
      <c r="AB27" s="54"/>
      <c r="AD27" s="53"/>
      <c r="AE27" s="26"/>
      <c r="AF27" s="25"/>
      <c r="AG27" s="50"/>
      <c r="AH27" s="50"/>
      <c r="AI27" s="54"/>
      <c r="AK27" s="644" t="str">
        <f>+AD26</f>
        <v>IPC proyectado 2023 (5% costos directos)</v>
      </c>
      <c r="AL27" s="645"/>
      <c r="AM27" s="57">
        <v>0.05</v>
      </c>
      <c r="AN27" s="50"/>
      <c r="AO27" s="2217" t="s">
        <v>400</v>
      </c>
      <c r="AP27" s="2217"/>
      <c r="AQ27" s="2222"/>
      <c r="AS27" s="644">
        <f>+AL26</f>
        <v>0</v>
      </c>
      <c r="AT27" s="645"/>
      <c r="AU27" s="57">
        <f>+E25</f>
        <v>0</v>
      </c>
      <c r="AV27" s="50"/>
      <c r="AW27" s="2217" t="s">
        <v>400</v>
      </c>
      <c r="AX27" s="2217"/>
      <c r="AY27" s="2217"/>
      <c r="AZ27" s="2219"/>
    </row>
    <row r="28" spans="2:52" ht="38.450000000000003" customHeight="1" thickBot="1">
      <c r="B28" s="485" t="s">
        <v>338</v>
      </c>
      <c r="C28" s="486">
        <v>2023</v>
      </c>
      <c r="D28" s="150"/>
      <c r="E28" s="150"/>
      <c r="F28" s="1321"/>
      <c r="G28" s="569"/>
      <c r="I28" s="2207" t="s">
        <v>6</v>
      </c>
      <c r="J28" s="2208"/>
      <c r="K28" s="2208"/>
      <c r="L28" s="2208"/>
      <c r="M28" s="2208"/>
      <c r="N28" s="2209"/>
      <c r="P28" s="2207" t="s">
        <v>6</v>
      </c>
      <c r="Q28" s="2208"/>
      <c r="R28" s="2208"/>
      <c r="S28" s="2208"/>
      <c r="T28" s="2208"/>
      <c r="U28" s="2209"/>
      <c r="W28" s="2207" t="s">
        <v>6</v>
      </c>
      <c r="X28" s="2208"/>
      <c r="Y28" s="2208"/>
      <c r="Z28" s="2208"/>
      <c r="AA28" s="2208"/>
      <c r="AB28" s="2209"/>
      <c r="AD28" s="646" t="s">
        <v>4</v>
      </c>
      <c r="AE28" s="647" t="s">
        <v>5</v>
      </c>
      <c r="AF28" s="648" t="s">
        <v>39</v>
      </c>
      <c r="AG28" s="648" t="s">
        <v>113</v>
      </c>
      <c r="AH28" s="649" t="s">
        <v>111</v>
      </c>
      <c r="AI28" s="649" t="s">
        <v>112</v>
      </c>
      <c r="AK28" s="554"/>
      <c r="AL28" s="50"/>
      <c r="AM28" s="50"/>
      <c r="AN28" s="50"/>
      <c r="AO28" s="50"/>
      <c r="AP28" s="50"/>
      <c r="AQ28" s="54"/>
      <c r="AS28" s="554"/>
      <c r="AT28" s="50"/>
      <c r="AU28" s="50"/>
      <c r="AV28" s="50"/>
      <c r="AW28" s="50"/>
      <c r="AX28" s="50"/>
      <c r="AY28" s="54"/>
    </row>
    <row r="29" spans="2:52" ht="26.25" thickBot="1">
      <c r="B29" s="552" t="s">
        <v>4</v>
      </c>
      <c r="C29" s="742" t="s">
        <v>5</v>
      </c>
      <c r="D29" s="743" t="s">
        <v>39</v>
      </c>
      <c r="E29" s="743" t="s">
        <v>113</v>
      </c>
      <c r="F29" s="1322" t="s">
        <v>111</v>
      </c>
      <c r="G29" s="744" t="s">
        <v>112</v>
      </c>
      <c r="I29" s="651" t="s">
        <v>7</v>
      </c>
      <c r="J29" s="2151" t="s">
        <v>380</v>
      </c>
      <c r="K29" s="2152"/>
      <c r="L29" s="652"/>
      <c r="M29" s="653"/>
      <c r="N29" s="654"/>
      <c r="P29" s="651" t="s">
        <v>7</v>
      </c>
      <c r="Q29" s="2151" t="s">
        <v>380</v>
      </c>
      <c r="R29" s="2152"/>
      <c r="S29" s="652"/>
      <c r="T29" s="653"/>
      <c r="U29" s="654"/>
      <c r="W29" s="651" t="s">
        <v>7</v>
      </c>
      <c r="X29" s="2151" t="s">
        <v>380</v>
      </c>
      <c r="Y29" s="2152"/>
      <c r="Z29" s="652"/>
      <c r="AA29" s="653"/>
      <c r="AB29" s="654"/>
      <c r="AD29" s="646" t="s">
        <v>6</v>
      </c>
      <c r="AE29" s="655"/>
      <c r="AF29" s="655"/>
      <c r="AG29" s="655"/>
      <c r="AH29" s="655"/>
      <c r="AI29" s="650"/>
      <c r="AK29" s="485" t="s">
        <v>338</v>
      </c>
      <c r="AL29" s="486">
        <f>+Objetivos!$Q$11</f>
        <v>2021</v>
      </c>
      <c r="AM29" s="567"/>
      <c r="AN29" s="567"/>
      <c r="AO29" s="567"/>
      <c r="AP29" s="567"/>
      <c r="AQ29" s="569"/>
      <c r="AS29" s="485" t="s">
        <v>338</v>
      </c>
      <c r="AT29" s="486">
        <f>+Objetivos!$Q$11</f>
        <v>2021</v>
      </c>
      <c r="AU29" s="567"/>
      <c r="AV29" s="567"/>
      <c r="AW29" s="567"/>
      <c r="AX29" s="567"/>
      <c r="AY29" s="569"/>
    </row>
    <row r="30" spans="2:52" ht="16.5" customHeight="1" thickBot="1">
      <c r="B30" s="2133" t="s">
        <v>6</v>
      </c>
      <c r="C30" s="2134"/>
      <c r="D30" s="2134"/>
      <c r="E30" s="2134"/>
      <c r="F30" s="2134"/>
      <c r="G30" s="2135"/>
      <c r="I30" s="615" t="s">
        <v>8</v>
      </c>
      <c r="J30" s="656" t="s">
        <v>381</v>
      </c>
      <c r="K30" s="657">
        <f>+IF(M25&gt;0,K62,0)</f>
        <v>0</v>
      </c>
      <c r="L30" s="658">
        <f>IF(K30&gt;0,L21/(K30/K65),0)</f>
        <v>0</v>
      </c>
      <c r="M30" s="659">
        <f>+K30*L30</f>
        <v>0</v>
      </c>
      <c r="N30" s="660"/>
      <c r="P30" s="615" t="s">
        <v>8</v>
      </c>
      <c r="Q30" s="656" t="s">
        <v>381</v>
      </c>
      <c r="R30" s="657">
        <f>+IF(T25&gt;0,R62,0)</f>
        <v>0</v>
      </c>
      <c r="S30" s="658">
        <f>IF(R30&gt;0,S21/(R30/R65),0)</f>
        <v>0</v>
      </c>
      <c r="T30" s="659">
        <f>+R30*S30</f>
        <v>0</v>
      </c>
      <c r="U30" s="660"/>
      <c r="W30" s="615" t="s">
        <v>8</v>
      </c>
      <c r="X30" s="656" t="s">
        <v>381</v>
      </c>
      <c r="Y30" s="657">
        <f>+IF(AA25&gt;0,Y62,0)</f>
        <v>0</v>
      </c>
      <c r="Z30" s="658">
        <f>IF(Y30&gt;0,Z21/(Y30/Y65),0)</f>
        <v>0</v>
      </c>
      <c r="AA30" s="659">
        <f>+Y30*Z30</f>
        <v>0</v>
      </c>
      <c r="AB30" s="660"/>
      <c r="AD30" s="651" t="s">
        <v>7</v>
      </c>
      <c r="AE30" s="661" t="s">
        <v>380</v>
      </c>
      <c r="AF30" s="662"/>
      <c r="AG30" s="652"/>
      <c r="AH30" s="653"/>
      <c r="AI30" s="654"/>
      <c r="AK30" s="2141" t="s">
        <v>34</v>
      </c>
      <c r="AL30" s="2138" t="s">
        <v>35</v>
      </c>
      <c r="AM30" s="2139"/>
      <c r="AN30" s="2140"/>
      <c r="AO30" s="2141" t="s">
        <v>36</v>
      </c>
      <c r="AP30" s="663" t="s">
        <v>37</v>
      </c>
      <c r="AQ30" s="2141" t="s">
        <v>38</v>
      </c>
      <c r="AS30" s="2141" t="s">
        <v>34</v>
      </c>
      <c r="AT30" s="2138" t="s">
        <v>35</v>
      </c>
      <c r="AU30" s="2139"/>
      <c r="AV30" s="2140"/>
      <c r="AW30" s="2141" t="s">
        <v>36</v>
      </c>
      <c r="AX30" s="663" t="s">
        <v>37</v>
      </c>
      <c r="AY30" s="2141" t="s">
        <v>38</v>
      </c>
    </row>
    <row r="31" spans="2:52" ht="16.5" customHeight="1" thickBot="1">
      <c r="B31" s="651" t="s">
        <v>7</v>
      </c>
      <c r="C31" s="2151" t="s">
        <v>380</v>
      </c>
      <c r="D31" s="2152"/>
      <c r="E31" s="652"/>
      <c r="F31" s="1323"/>
      <c r="G31" s="654"/>
      <c r="I31" s="615" t="s">
        <v>9</v>
      </c>
      <c r="J31" s="656" t="s">
        <v>376</v>
      </c>
      <c r="K31" s="657">
        <f>+IF(M25&gt;0,K14,0)</f>
        <v>0</v>
      </c>
      <c r="L31" s="658">
        <f>+IF(M25&gt;0,(L21*K66)/K31,0)</f>
        <v>0</v>
      </c>
      <c r="M31" s="659">
        <f t="shared" ref="M31:M40" si="0">+K31*L31</f>
        <v>0</v>
      </c>
      <c r="N31" s="660"/>
      <c r="P31" s="615" t="s">
        <v>9</v>
      </c>
      <c r="Q31" s="656" t="s">
        <v>376</v>
      </c>
      <c r="R31" s="657">
        <f>+IF(T25&gt;0,R14,0)</f>
        <v>0</v>
      </c>
      <c r="S31" s="658">
        <f>+IF(T25&gt;0,(S21*R66)/R31,0)</f>
        <v>0</v>
      </c>
      <c r="T31" s="659">
        <f t="shared" ref="T31:T40" si="1">+R31*S31</f>
        <v>0</v>
      </c>
      <c r="U31" s="660"/>
      <c r="W31" s="615" t="s">
        <v>9</v>
      </c>
      <c r="X31" s="656" t="s">
        <v>376</v>
      </c>
      <c r="Y31" s="657">
        <f>+IF(AA25&gt;0,Y14,0)</f>
        <v>0</v>
      </c>
      <c r="Z31" s="658">
        <f>+IF(AA25&gt;0,(Z21*Y66)/Y31,0)</f>
        <v>0</v>
      </c>
      <c r="AA31" s="659">
        <f t="shared" ref="AA31:AA40" si="2">+Y31*Z31</f>
        <v>0</v>
      </c>
      <c r="AB31" s="660"/>
      <c r="AD31" s="615" t="s">
        <v>150</v>
      </c>
      <c r="AE31" s="656" t="s">
        <v>381</v>
      </c>
      <c r="AF31" s="657">
        <f>+IF(AH26&gt;0,AF62,0)</f>
        <v>0</v>
      </c>
      <c r="AG31" s="658">
        <f>IF(AF31&gt;0,AG23/(AF31/AF65),0)</f>
        <v>0</v>
      </c>
      <c r="AH31" s="659">
        <f>+AF31*AG31</f>
        <v>0</v>
      </c>
      <c r="AI31" s="660"/>
      <c r="AK31" s="2142"/>
      <c r="AL31" s="570" t="s">
        <v>39</v>
      </c>
      <c r="AM31" s="571" t="s">
        <v>386</v>
      </c>
      <c r="AN31" s="572" t="s">
        <v>385</v>
      </c>
      <c r="AO31" s="2142"/>
      <c r="AP31" s="664"/>
      <c r="AQ31" s="2142"/>
      <c r="AS31" s="2142"/>
      <c r="AT31" s="570" t="s">
        <v>39</v>
      </c>
      <c r="AU31" s="571" t="s">
        <v>386</v>
      </c>
      <c r="AV31" s="572" t="s">
        <v>385</v>
      </c>
      <c r="AW31" s="2142"/>
      <c r="AX31" s="664"/>
      <c r="AY31" s="2142"/>
    </row>
    <row r="32" spans="2:52">
      <c r="B32" s="615" t="s">
        <v>152</v>
      </c>
      <c r="C32" s="656" t="s">
        <v>381</v>
      </c>
      <c r="D32" s="657"/>
      <c r="E32" s="1305">
        <v>0</v>
      </c>
      <c r="F32" s="1311">
        <f>+D32*E32</f>
        <v>0</v>
      </c>
      <c r="G32" s="660"/>
      <c r="I32" s="665" t="s">
        <v>10</v>
      </c>
      <c r="J32" s="656" t="s">
        <v>382</v>
      </c>
      <c r="K32" s="657">
        <f>+IF(M25&gt;0,K14,0)</f>
        <v>0</v>
      </c>
      <c r="L32" s="658">
        <f>+IF(M25&gt;0,(L21/K67),0)</f>
        <v>0</v>
      </c>
      <c r="M32" s="659">
        <f t="shared" si="0"/>
        <v>0</v>
      </c>
      <c r="N32" s="660"/>
      <c r="P32" s="665" t="s">
        <v>10</v>
      </c>
      <c r="Q32" s="656" t="s">
        <v>382</v>
      </c>
      <c r="R32" s="657">
        <f>+IF(T25&gt;0,R14,0)</f>
        <v>0</v>
      </c>
      <c r="S32" s="658">
        <f>+IF(T25&gt;0,(S21/R67),0)</f>
        <v>0</v>
      </c>
      <c r="T32" s="659">
        <f t="shared" si="1"/>
        <v>0</v>
      </c>
      <c r="U32" s="660"/>
      <c r="W32" s="665" t="s">
        <v>10</v>
      </c>
      <c r="X32" s="656" t="s">
        <v>382</v>
      </c>
      <c r="Y32" s="657">
        <f>+IF(AA25&gt;0,Y14,0)</f>
        <v>0</v>
      </c>
      <c r="Z32" s="658">
        <f>+IF(AA25&gt;0,(Z21/Y67),0)</f>
        <v>0</v>
      </c>
      <c r="AA32" s="659">
        <f t="shared" si="2"/>
        <v>0</v>
      </c>
      <c r="AB32" s="660"/>
      <c r="AD32" s="615" t="s">
        <v>9</v>
      </c>
      <c r="AE32" s="656" t="s">
        <v>376</v>
      </c>
      <c r="AF32" s="657">
        <f>+IF($AH$26&gt;0,$AF$14+$AF$15,0)</f>
        <v>0</v>
      </c>
      <c r="AG32" s="658">
        <f>+IF(AH26&gt;0,(AG23*AF66)/AF32,0)</f>
        <v>0</v>
      </c>
      <c r="AH32" s="659">
        <f t="shared" ref="AH32:AH41" si="3">+AF32*AG32</f>
        <v>0</v>
      </c>
      <c r="AI32" s="660"/>
      <c r="AK32" s="666" t="s">
        <v>220</v>
      </c>
      <c r="AL32" s="667"/>
      <c r="AM32" s="667"/>
      <c r="AN32" s="667"/>
      <c r="AO32" s="667"/>
      <c r="AP32" s="667"/>
      <c r="AQ32" s="668"/>
      <c r="AS32" s="666" t="s">
        <v>220</v>
      </c>
      <c r="AT32" s="667"/>
      <c r="AU32" s="667"/>
      <c r="AV32" s="667"/>
      <c r="AW32" s="667"/>
      <c r="AX32" s="667"/>
      <c r="AY32" s="668"/>
    </row>
    <row r="33" spans="2:54">
      <c r="B33" s="615" t="s">
        <v>9</v>
      </c>
      <c r="C33" s="656" t="s">
        <v>376</v>
      </c>
      <c r="D33" s="657">
        <f>D14</f>
        <v>1681</v>
      </c>
      <c r="E33" s="1305">
        <f>+IF(F27&gt;0,('MANO DE OBRA'!H12*D66)/D33,0)</f>
        <v>309.75097509750981</v>
      </c>
      <c r="F33" s="1324">
        <f>+D33*E33</f>
        <v>520691.389138914</v>
      </c>
      <c r="G33" s="660">
        <f>E24*D66</f>
        <v>520691.38913891395</v>
      </c>
      <c r="H33" s="1169"/>
      <c r="I33" s="665" t="s">
        <v>11</v>
      </c>
      <c r="J33" s="656" t="s">
        <v>372</v>
      </c>
      <c r="K33" s="657">
        <f>+IF(M25&gt;0,K14,0)</f>
        <v>0</v>
      </c>
      <c r="L33" s="658">
        <f>+IF(M25&gt;0,L21/K68,0)</f>
        <v>0</v>
      </c>
      <c r="M33" s="659">
        <f t="shared" si="0"/>
        <v>0</v>
      </c>
      <c r="N33" s="660"/>
      <c r="P33" s="665" t="s">
        <v>11</v>
      </c>
      <c r="Q33" s="656" t="s">
        <v>372</v>
      </c>
      <c r="R33" s="657">
        <f>+IF(T25&gt;0,R14,0)</f>
        <v>0</v>
      </c>
      <c r="S33" s="658">
        <f>+IF(T25&gt;0,S21/R68,0)</f>
        <v>0</v>
      </c>
      <c r="T33" s="659">
        <f t="shared" si="1"/>
        <v>0</v>
      </c>
      <c r="U33" s="660"/>
      <c r="W33" s="665" t="s">
        <v>11</v>
      </c>
      <c r="X33" s="656" t="s">
        <v>372</v>
      </c>
      <c r="Y33" s="657">
        <f>+IF(AA25&gt;0,Y14,0)</f>
        <v>0</v>
      </c>
      <c r="Z33" s="658">
        <f>+IF(AA25&gt;0,Z21/Y68,0)</f>
        <v>0</v>
      </c>
      <c r="AA33" s="659">
        <f t="shared" si="2"/>
        <v>0</v>
      </c>
      <c r="AB33" s="660"/>
      <c r="AD33" s="665" t="s">
        <v>10</v>
      </c>
      <c r="AE33" s="656" t="s">
        <v>382</v>
      </c>
      <c r="AF33" s="657">
        <f t="shared" ref="AF33:AF39" si="4">+IF($AH$26&gt;0,$AF$14+$AF$15,0)</f>
        <v>0</v>
      </c>
      <c r="AG33" s="658">
        <f>+IF(AH26&gt;0,(AG23/AF67),0)</f>
        <v>0</v>
      </c>
      <c r="AH33" s="659">
        <f t="shared" si="3"/>
        <v>0</v>
      </c>
      <c r="AI33" s="660"/>
      <c r="AK33" s="573" t="s">
        <v>9</v>
      </c>
      <c r="AL33" s="574"/>
      <c r="AM33" s="27">
        <f t="shared" ref="AM33:AM39" si="5">+IF(AL33&gt;0,$AN$24,0)</f>
        <v>0</v>
      </c>
      <c r="AN33" s="576">
        <f t="shared" ref="AN33:AN39" si="6">+AL33*AM33</f>
        <v>0</v>
      </c>
      <c r="AO33" s="577">
        <f t="shared" ref="AO33:AO39" si="7">+AN33/1000</f>
        <v>0</v>
      </c>
      <c r="AP33" s="578"/>
      <c r="AQ33" s="579"/>
      <c r="AS33" s="573" t="s">
        <v>9</v>
      </c>
      <c r="AT33" s="574"/>
      <c r="AU33" s="27">
        <f t="shared" ref="AU33:AU39" si="8">+IF(AT33&gt;0,$AN$24,0)</f>
        <v>0</v>
      </c>
      <c r="AV33" s="576">
        <f t="shared" ref="AV33:AV39" si="9">+AT33*AU33</f>
        <v>0</v>
      </c>
      <c r="AW33" s="577">
        <f t="shared" ref="AW33:AW39" si="10">+AV33/1000</f>
        <v>0</v>
      </c>
      <c r="AX33" s="578"/>
      <c r="AY33" s="1658"/>
      <c r="AZ33" s="2218"/>
    </row>
    <row r="34" spans="2:54">
      <c r="B34" s="665" t="s">
        <v>10</v>
      </c>
      <c r="C34" s="656" t="s">
        <v>382</v>
      </c>
      <c r="D34" s="657">
        <f>D14</f>
        <v>1681</v>
      </c>
      <c r="E34" s="1305">
        <f>+IF(F27&gt;0,('MANO DE OBRA'!H12/D67),0)</f>
        <v>860.33333333333337</v>
      </c>
      <c r="F34" s="1324">
        <f t="shared" ref="F34:F41" si="11">+D34*E34</f>
        <v>1446220.3333333335</v>
      </c>
      <c r="G34" s="660">
        <f>E24</f>
        <v>68826.666666666672</v>
      </c>
      <c r="I34" s="615" t="s">
        <v>12</v>
      </c>
      <c r="J34" s="656" t="s">
        <v>376</v>
      </c>
      <c r="K34" s="657">
        <f>+IF(M25&gt;0,K14,0)</f>
        <v>0</v>
      </c>
      <c r="L34" s="658">
        <f>+IF(M25&gt;0,(L21*K69)/K34,0)</f>
        <v>0</v>
      </c>
      <c r="M34" s="659">
        <f t="shared" si="0"/>
        <v>0</v>
      </c>
      <c r="N34" s="660"/>
      <c r="P34" s="615" t="s">
        <v>12</v>
      </c>
      <c r="Q34" s="656" t="s">
        <v>376</v>
      </c>
      <c r="R34" s="657">
        <f>+IF(T25&gt;0,R14,0)</f>
        <v>0</v>
      </c>
      <c r="S34" s="658">
        <f>+IF(T25&gt;0,(S21*R69)/R34,0)</f>
        <v>0</v>
      </c>
      <c r="T34" s="659">
        <f t="shared" si="1"/>
        <v>0</v>
      </c>
      <c r="U34" s="660"/>
      <c r="W34" s="615" t="s">
        <v>12</v>
      </c>
      <c r="X34" s="656" t="s">
        <v>376</v>
      </c>
      <c r="Y34" s="657">
        <f>+IF(AA25&gt;0,Y14,0)</f>
        <v>0</v>
      </c>
      <c r="Z34" s="658">
        <f>+IF(AA25&gt;0,(Z21*Y69)/Y34,0)</f>
        <v>0</v>
      </c>
      <c r="AA34" s="659">
        <f t="shared" si="2"/>
        <v>0</v>
      </c>
      <c r="AB34" s="660"/>
      <c r="AD34" s="665" t="s">
        <v>11</v>
      </c>
      <c r="AE34" s="656" t="s">
        <v>372</v>
      </c>
      <c r="AF34" s="657">
        <f t="shared" si="4"/>
        <v>0</v>
      </c>
      <c r="AG34" s="658">
        <f>+IF(AH26&gt;0,AG23/AF68,0)</f>
        <v>0</v>
      </c>
      <c r="AH34" s="659">
        <f t="shared" si="3"/>
        <v>0</v>
      </c>
      <c r="AI34" s="660"/>
      <c r="AK34" s="573" t="s">
        <v>11</v>
      </c>
      <c r="AL34" s="574"/>
      <c r="AM34" s="27">
        <f t="shared" si="5"/>
        <v>0</v>
      </c>
      <c r="AN34" s="576">
        <f t="shared" si="6"/>
        <v>0</v>
      </c>
      <c r="AO34" s="577">
        <f t="shared" si="7"/>
        <v>0</v>
      </c>
      <c r="AP34" s="578"/>
      <c r="AQ34" s="579"/>
      <c r="AS34" s="573" t="s">
        <v>11</v>
      </c>
      <c r="AT34" s="574"/>
      <c r="AU34" s="27">
        <f t="shared" si="8"/>
        <v>0</v>
      </c>
      <c r="AV34" s="576">
        <f t="shared" si="9"/>
        <v>0</v>
      </c>
      <c r="AW34" s="577">
        <f t="shared" si="10"/>
        <v>0</v>
      </c>
      <c r="AX34" s="578"/>
      <c r="AY34" s="1658"/>
      <c r="AZ34" s="2219"/>
    </row>
    <row r="35" spans="2:54">
      <c r="B35" s="665" t="s">
        <v>153</v>
      </c>
      <c r="C35" s="656" t="s">
        <v>372</v>
      </c>
      <c r="D35" s="657">
        <f>D14</f>
        <v>1681</v>
      </c>
      <c r="E35" s="1305">
        <v>0</v>
      </c>
      <c r="F35" s="1324">
        <f t="shared" si="11"/>
        <v>0</v>
      </c>
      <c r="G35" s="660"/>
      <c r="I35" s="615" t="s">
        <v>13</v>
      </c>
      <c r="J35" s="656" t="s">
        <v>376</v>
      </c>
      <c r="K35" s="657">
        <f>+IF(M25&gt;0,K14,0)</f>
        <v>0</v>
      </c>
      <c r="L35" s="658">
        <f>+IF(M25&gt;0,(L21*K70)/K35,0)</f>
        <v>0</v>
      </c>
      <c r="M35" s="659">
        <f t="shared" si="0"/>
        <v>0</v>
      </c>
      <c r="N35" s="660"/>
      <c r="P35" s="615" t="s">
        <v>13</v>
      </c>
      <c r="Q35" s="656" t="s">
        <v>376</v>
      </c>
      <c r="R35" s="657">
        <f>+IF(T25&gt;0,R14,0)</f>
        <v>0</v>
      </c>
      <c r="S35" s="658">
        <f>+IF(T25&gt;0,(S21*R70)/R35,0)</f>
        <v>0</v>
      </c>
      <c r="T35" s="659">
        <f t="shared" si="1"/>
        <v>0</v>
      </c>
      <c r="U35" s="660"/>
      <c r="W35" s="615" t="s">
        <v>13</v>
      </c>
      <c r="X35" s="656" t="s">
        <v>376</v>
      </c>
      <c r="Y35" s="657">
        <f>+IF(AA25&gt;0,Y14,0)</f>
        <v>0</v>
      </c>
      <c r="Z35" s="658">
        <f>+IF(AA25&gt;0,(Z21*Y70)/Y35,0)</f>
        <v>0</v>
      </c>
      <c r="AA35" s="659">
        <f t="shared" si="2"/>
        <v>0</v>
      </c>
      <c r="AB35" s="660"/>
      <c r="AD35" s="615" t="s">
        <v>12</v>
      </c>
      <c r="AE35" s="656" t="s">
        <v>376</v>
      </c>
      <c r="AF35" s="657">
        <f t="shared" si="4"/>
        <v>0</v>
      </c>
      <c r="AG35" s="658">
        <f>+IF(AH26&gt;0,(AG23*AF69)/AF35,0)</f>
        <v>0</v>
      </c>
      <c r="AH35" s="659">
        <f t="shared" si="3"/>
        <v>0</v>
      </c>
      <c r="AI35" s="660"/>
      <c r="AK35" s="573" t="s">
        <v>41</v>
      </c>
      <c r="AL35" s="574"/>
      <c r="AM35" s="27">
        <f t="shared" si="5"/>
        <v>0</v>
      </c>
      <c r="AN35" s="576">
        <f t="shared" si="6"/>
        <v>0</v>
      </c>
      <c r="AO35" s="577">
        <f t="shared" si="7"/>
        <v>0</v>
      </c>
      <c r="AP35" s="578"/>
      <c r="AQ35" s="579"/>
      <c r="AS35" s="573" t="s">
        <v>41</v>
      </c>
      <c r="AT35" s="574"/>
      <c r="AU35" s="27">
        <f t="shared" si="8"/>
        <v>0</v>
      </c>
      <c r="AV35" s="576">
        <f t="shared" si="9"/>
        <v>0</v>
      </c>
      <c r="AW35" s="577">
        <f t="shared" si="10"/>
        <v>0</v>
      </c>
      <c r="AX35" s="578"/>
      <c r="AY35" s="1658"/>
      <c r="AZ35" s="2219"/>
    </row>
    <row r="36" spans="2:54">
      <c r="B36" s="665" t="s">
        <v>11</v>
      </c>
      <c r="C36" s="656" t="s">
        <v>681</v>
      </c>
      <c r="D36" s="657">
        <f>D14</f>
        <v>1681</v>
      </c>
      <c r="E36" s="1305">
        <f>+'MANO DE OBRA'!H12/79</f>
        <v>871.22362869198321</v>
      </c>
      <c r="F36" s="1324">
        <f t="shared" si="11"/>
        <v>1464526.9198312238</v>
      </c>
      <c r="G36" s="660"/>
      <c r="I36" s="615"/>
      <c r="J36" s="656"/>
      <c r="K36" s="657"/>
      <c r="L36" s="658"/>
      <c r="M36" s="659"/>
      <c r="N36" s="660"/>
      <c r="P36" s="615"/>
      <c r="Q36" s="656"/>
      <c r="R36" s="657"/>
      <c r="S36" s="658"/>
      <c r="T36" s="659"/>
      <c r="U36" s="660"/>
      <c r="W36" s="615"/>
      <c r="X36" s="656"/>
      <c r="Y36" s="657"/>
      <c r="Z36" s="658"/>
      <c r="AA36" s="659"/>
      <c r="AB36" s="660"/>
      <c r="AD36" s="615"/>
      <c r="AE36" s="656"/>
      <c r="AF36" s="657"/>
      <c r="AG36" s="658"/>
      <c r="AH36" s="659"/>
      <c r="AI36" s="660"/>
      <c r="AK36" s="573"/>
      <c r="AL36" s="574"/>
      <c r="AM36" s="27"/>
      <c r="AN36" s="576"/>
      <c r="AO36" s="577"/>
      <c r="AP36" s="578"/>
      <c r="AQ36" s="579"/>
      <c r="AS36" s="573"/>
      <c r="AT36" s="574"/>
      <c r="AU36" s="27"/>
      <c r="AV36" s="576"/>
      <c r="AW36" s="577"/>
      <c r="AX36" s="578"/>
      <c r="AY36" s="1658"/>
      <c r="AZ36" s="2219"/>
    </row>
    <row r="37" spans="2:54">
      <c r="B37" s="615" t="s">
        <v>12</v>
      </c>
      <c r="C37" s="656" t="s">
        <v>376</v>
      </c>
      <c r="D37" s="657">
        <f>D14</f>
        <v>1681</v>
      </c>
      <c r="E37" s="1305">
        <f>+IF(F27&gt;0,('MANO DE OBRA'!H12*D69)/D37,0)</f>
        <v>123.90039003900391</v>
      </c>
      <c r="F37" s="1324">
        <f t="shared" si="11"/>
        <v>208276.55565556558</v>
      </c>
      <c r="G37" s="660"/>
      <c r="I37" s="615" t="s">
        <v>14</v>
      </c>
      <c r="J37" s="656" t="s">
        <v>376</v>
      </c>
      <c r="K37" s="657">
        <f>+IF(M25&gt;0,K14,0)</f>
        <v>0</v>
      </c>
      <c r="L37" s="658">
        <f>+IF(M25&gt;0,L21/K71,0)</f>
        <v>0</v>
      </c>
      <c r="M37" s="659">
        <f t="shared" si="0"/>
        <v>0</v>
      </c>
      <c r="N37" s="660"/>
      <c r="P37" s="615" t="s">
        <v>14</v>
      </c>
      <c r="Q37" s="656" t="s">
        <v>376</v>
      </c>
      <c r="R37" s="657">
        <f>+IF(T25&gt;0,R14,0)</f>
        <v>0</v>
      </c>
      <c r="S37" s="658">
        <f>+IF(T25&gt;0,S21/R71,0)</f>
        <v>0</v>
      </c>
      <c r="T37" s="659">
        <f t="shared" si="1"/>
        <v>0</v>
      </c>
      <c r="U37" s="660"/>
      <c r="W37" s="615" t="s">
        <v>14</v>
      </c>
      <c r="X37" s="656" t="s">
        <v>376</v>
      </c>
      <c r="Y37" s="657">
        <f>+IF(AA25&gt;0,Y14,0)</f>
        <v>0</v>
      </c>
      <c r="Z37" s="658">
        <f>+IF(AA25&gt;0,Z21/Y71,0)</f>
        <v>0</v>
      </c>
      <c r="AA37" s="659">
        <f t="shared" si="2"/>
        <v>0</v>
      </c>
      <c r="AB37" s="660"/>
      <c r="AD37" s="615" t="s">
        <v>13</v>
      </c>
      <c r="AE37" s="656" t="s">
        <v>376</v>
      </c>
      <c r="AF37" s="657">
        <f t="shared" si="4"/>
        <v>0</v>
      </c>
      <c r="AG37" s="658">
        <f>+IF(AH26&gt;0,(AG23*AF70)/AF37,0)</f>
        <v>0</v>
      </c>
      <c r="AH37" s="659">
        <f t="shared" si="3"/>
        <v>0</v>
      </c>
      <c r="AI37" s="660"/>
      <c r="AK37" s="573" t="s">
        <v>42</v>
      </c>
      <c r="AL37" s="574"/>
      <c r="AM37" s="27">
        <f t="shared" si="5"/>
        <v>0</v>
      </c>
      <c r="AN37" s="576">
        <f t="shared" si="6"/>
        <v>0</v>
      </c>
      <c r="AO37" s="577">
        <f t="shared" si="7"/>
        <v>0</v>
      </c>
      <c r="AP37" s="578"/>
      <c r="AQ37" s="579"/>
      <c r="AS37" s="573" t="s">
        <v>42</v>
      </c>
      <c r="AT37" s="574"/>
      <c r="AU37" s="27">
        <f t="shared" si="8"/>
        <v>0</v>
      </c>
      <c r="AV37" s="576">
        <f t="shared" si="9"/>
        <v>0</v>
      </c>
      <c r="AW37" s="577">
        <f t="shared" si="10"/>
        <v>0</v>
      </c>
      <c r="AX37" s="578"/>
      <c r="AY37" s="1658"/>
      <c r="AZ37" s="2219"/>
    </row>
    <row r="38" spans="2:54">
      <c r="B38" s="615" t="s">
        <v>13</v>
      </c>
      <c r="C38" s="656" t="s">
        <v>376</v>
      </c>
      <c r="D38" s="657">
        <f>D14</f>
        <v>1681</v>
      </c>
      <c r="E38" s="1305">
        <f>+IF(F27&gt;0,('MANO DE OBRA'!H12*D70)/D38,0)</f>
        <v>185.85058505850586</v>
      </c>
      <c r="F38" s="1324">
        <f t="shared" si="11"/>
        <v>312414.83348334837</v>
      </c>
      <c r="G38" s="660"/>
      <c r="I38" s="615" t="s">
        <v>15</v>
      </c>
      <c r="J38" s="656" t="s">
        <v>376</v>
      </c>
      <c r="K38" s="657">
        <f>+IF(M25&gt;0,K14,0)</f>
        <v>0</v>
      </c>
      <c r="L38" s="658">
        <f>+IF(M25&gt;0,(L21*K72)/K38,0)</f>
        <v>0</v>
      </c>
      <c r="M38" s="659">
        <f t="shared" si="0"/>
        <v>0</v>
      </c>
      <c r="N38" s="660"/>
      <c r="P38" s="615" t="s">
        <v>15</v>
      </c>
      <c r="Q38" s="656" t="s">
        <v>376</v>
      </c>
      <c r="R38" s="657">
        <f>+IF(T25&gt;0,R14,0)</f>
        <v>0</v>
      </c>
      <c r="S38" s="658">
        <f>+IF(T25&gt;0,(S21*R72)/R38,0)</f>
        <v>0</v>
      </c>
      <c r="T38" s="659">
        <f t="shared" si="1"/>
        <v>0</v>
      </c>
      <c r="U38" s="660"/>
      <c r="W38" s="615" t="s">
        <v>15</v>
      </c>
      <c r="X38" s="656" t="s">
        <v>376</v>
      </c>
      <c r="Y38" s="657">
        <f>+IF(AA25&gt;0,Y14,0)</f>
        <v>0</v>
      </c>
      <c r="Z38" s="658">
        <f>+IF(AA25&gt;0,(Z21*Y72)/Y38,0)</f>
        <v>0</v>
      </c>
      <c r="AA38" s="659">
        <f t="shared" si="2"/>
        <v>0</v>
      </c>
      <c r="AB38" s="660"/>
      <c r="AD38" s="615" t="s">
        <v>14</v>
      </c>
      <c r="AE38" s="656" t="s">
        <v>376</v>
      </c>
      <c r="AF38" s="657">
        <f t="shared" si="4"/>
        <v>0</v>
      </c>
      <c r="AG38" s="658">
        <f>+IF(AH26&gt;0,AG23/AF71,0)</f>
        <v>0</v>
      </c>
      <c r="AH38" s="659">
        <f t="shared" si="3"/>
        <v>0</v>
      </c>
      <c r="AI38" s="660"/>
      <c r="AK38" s="573" t="s">
        <v>43</v>
      </c>
      <c r="AL38" s="574"/>
      <c r="AM38" s="27">
        <f t="shared" si="5"/>
        <v>0</v>
      </c>
      <c r="AN38" s="576">
        <f t="shared" si="6"/>
        <v>0</v>
      </c>
      <c r="AO38" s="577">
        <f t="shared" si="7"/>
        <v>0</v>
      </c>
      <c r="AP38" s="578"/>
      <c r="AQ38" s="579"/>
      <c r="AS38" s="573" t="s">
        <v>43</v>
      </c>
      <c r="AT38" s="574"/>
      <c r="AU38" s="27">
        <f t="shared" si="8"/>
        <v>0</v>
      </c>
      <c r="AV38" s="576">
        <f t="shared" si="9"/>
        <v>0</v>
      </c>
      <c r="AW38" s="577">
        <f t="shared" si="10"/>
        <v>0</v>
      </c>
      <c r="AX38" s="578"/>
      <c r="AY38" s="1658"/>
      <c r="AZ38" s="2219"/>
    </row>
    <row r="39" spans="2:54" ht="13.5" customHeight="1">
      <c r="B39" s="615" t="s">
        <v>14</v>
      </c>
      <c r="C39" s="656" t="s">
        <v>376</v>
      </c>
      <c r="D39" s="657">
        <f>D14</f>
        <v>1681</v>
      </c>
      <c r="E39" s="1305">
        <f>+IF(F27&gt;0,'MANO DE OBRA'!H12/D71,0)</f>
        <v>275.30666666666667</v>
      </c>
      <c r="F39" s="1324">
        <f t="shared" si="11"/>
        <v>462790.50666666665</v>
      </c>
      <c r="G39" s="660"/>
      <c r="I39" s="615" t="s">
        <v>16</v>
      </c>
      <c r="J39" s="656" t="s">
        <v>376</v>
      </c>
      <c r="K39" s="657">
        <f>+IF(M25&gt;0,K14*K15,0)</f>
        <v>0</v>
      </c>
      <c r="L39" s="658">
        <f>+IF(M25&gt;0,L21/K73,0)</f>
        <v>0</v>
      </c>
      <c r="M39" s="659">
        <f t="shared" si="0"/>
        <v>0</v>
      </c>
      <c r="N39" s="660"/>
      <c r="P39" s="615" t="s">
        <v>16</v>
      </c>
      <c r="Q39" s="656" t="s">
        <v>376</v>
      </c>
      <c r="R39" s="657">
        <f>+IF(T25&gt;0,R14*R15,0)</f>
        <v>0</v>
      </c>
      <c r="S39" s="658">
        <f>+IF(T25&gt;0,S21/R73,0)</f>
        <v>0</v>
      </c>
      <c r="T39" s="659">
        <f t="shared" si="1"/>
        <v>0</v>
      </c>
      <c r="U39" s="660"/>
      <c r="W39" s="615" t="s">
        <v>16</v>
      </c>
      <c r="X39" s="656" t="s">
        <v>376</v>
      </c>
      <c r="Y39" s="657">
        <f>+IF(AA25&gt;0,Y14*Y15,0)</f>
        <v>0</v>
      </c>
      <c r="Z39" s="658">
        <f>+IF(AA25&gt;0,Z21/Y73,0)</f>
        <v>0</v>
      </c>
      <c r="AA39" s="659">
        <f t="shared" si="2"/>
        <v>0</v>
      </c>
      <c r="AB39" s="660"/>
      <c r="AD39" s="615" t="s">
        <v>15</v>
      </c>
      <c r="AE39" s="656" t="s">
        <v>376</v>
      </c>
      <c r="AF39" s="657">
        <f t="shared" si="4"/>
        <v>0</v>
      </c>
      <c r="AG39" s="658">
        <f>+IF(AH26&gt;0,(AG23*AF72)/AF39,0)</f>
        <v>0</v>
      </c>
      <c r="AH39" s="659">
        <f t="shared" si="3"/>
        <v>0</v>
      </c>
      <c r="AI39" s="660"/>
      <c r="AK39" s="573" t="s">
        <v>391</v>
      </c>
      <c r="AL39" s="574"/>
      <c r="AM39" s="27">
        <f t="shared" si="5"/>
        <v>0</v>
      </c>
      <c r="AN39" s="576">
        <f t="shared" si="6"/>
        <v>0</v>
      </c>
      <c r="AO39" s="577">
        <f t="shared" si="7"/>
        <v>0</v>
      </c>
      <c r="AP39" s="578"/>
      <c r="AQ39" s="579"/>
      <c r="AS39" s="573" t="s">
        <v>391</v>
      </c>
      <c r="AT39" s="574"/>
      <c r="AU39" s="27">
        <f t="shared" si="8"/>
        <v>0</v>
      </c>
      <c r="AV39" s="576">
        <f t="shared" si="9"/>
        <v>0</v>
      </c>
      <c r="AW39" s="577">
        <f t="shared" si="10"/>
        <v>0</v>
      </c>
      <c r="AX39" s="578"/>
      <c r="AY39" s="1658"/>
      <c r="AZ39" s="2219"/>
    </row>
    <row r="40" spans="2:54" ht="13.5" thickBot="1">
      <c r="B40" s="615" t="s">
        <v>15</v>
      </c>
      <c r="C40" s="656" t="s">
        <v>376</v>
      </c>
      <c r="D40" s="657">
        <f>D14</f>
        <v>1681</v>
      </c>
      <c r="E40" s="1305">
        <f>+IF(F27&gt;0,('MANO DE OBRA'!H12*D72)/D40,0)</f>
        <v>123.90039003900391</v>
      </c>
      <c r="F40" s="1324">
        <f>+D40*E40</f>
        <v>208276.55565556558</v>
      </c>
      <c r="G40" s="660"/>
      <c r="I40" s="669" t="s">
        <v>165</v>
      </c>
      <c r="J40" s="656" t="s">
        <v>382</v>
      </c>
      <c r="K40" s="657">
        <f>+IF(M25&gt;0,K14,0)</f>
        <v>0</v>
      </c>
      <c r="L40" s="658">
        <f>IF(K40&gt;0,(L21*K74)/K40,0)</f>
        <v>0</v>
      </c>
      <c r="M40" s="659">
        <f t="shared" si="0"/>
        <v>0</v>
      </c>
      <c r="N40" s="660"/>
      <c r="P40" s="669" t="s">
        <v>165</v>
      </c>
      <c r="Q40" s="656" t="s">
        <v>382</v>
      </c>
      <c r="R40" s="657">
        <f>+IF(T25&gt;0,R14,0)</f>
        <v>0</v>
      </c>
      <c r="S40" s="658">
        <f>IF(R40&gt;0,(S21*R74)/R40,0)</f>
        <v>0</v>
      </c>
      <c r="T40" s="659">
        <f t="shared" si="1"/>
        <v>0</v>
      </c>
      <c r="U40" s="660"/>
      <c r="W40" s="669" t="s">
        <v>186</v>
      </c>
      <c r="X40" s="656" t="s">
        <v>382</v>
      </c>
      <c r="Y40" s="657">
        <f>+IF(AA25&gt;0,Y14,0)</f>
        <v>0</v>
      </c>
      <c r="Z40" s="658">
        <f>IF(Y40&gt;0,(Z21*Y74)/Y40,0)</f>
        <v>0</v>
      </c>
      <c r="AA40" s="659">
        <f t="shared" si="2"/>
        <v>0</v>
      </c>
      <c r="AB40" s="660"/>
      <c r="AD40" s="615" t="s">
        <v>16</v>
      </c>
      <c r="AE40" s="656" t="s">
        <v>376</v>
      </c>
      <c r="AF40" s="657">
        <f>+IF(AH26&gt;0,(AF14+AF15)*AF16,0)</f>
        <v>0</v>
      </c>
      <c r="AG40" s="658">
        <f>+IF(AH26&gt;0,AG23/AF73,0)</f>
        <v>0</v>
      </c>
      <c r="AH40" s="659">
        <f t="shared" si="3"/>
        <v>0</v>
      </c>
      <c r="AI40" s="660"/>
      <c r="AK40" s="600" t="s">
        <v>17</v>
      </c>
      <c r="AL40" s="670">
        <f>SUM(AL33:AL39)</f>
        <v>0</v>
      </c>
      <c r="AM40" s="671"/>
      <c r="AN40" s="672">
        <f>SUM(AN33:AN39)</f>
        <v>0</v>
      </c>
      <c r="AO40" s="673">
        <f>SUM(AO33:AO39)</f>
        <v>0</v>
      </c>
      <c r="AP40" s="674"/>
      <c r="AQ40" s="674" t="e">
        <f>+AN40*#REF!</f>
        <v>#REF!</v>
      </c>
      <c r="AS40" s="600" t="s">
        <v>17</v>
      </c>
      <c r="AT40" s="670">
        <f>SUM(AT33:AT39)</f>
        <v>0</v>
      </c>
      <c r="AU40" s="671"/>
      <c r="AV40" s="672">
        <f>SUM(AV33:AV39)</f>
        <v>0</v>
      </c>
      <c r="AW40" s="673">
        <f>SUM(AW33:AW39)</f>
        <v>0</v>
      </c>
      <c r="AX40" s="674"/>
      <c r="AY40" s="673" t="e">
        <f>+AV40*#REF!</f>
        <v>#REF!</v>
      </c>
      <c r="AZ40" s="2219"/>
    </row>
    <row r="41" spans="2:54" ht="13.5" thickBot="1">
      <c r="B41" s="615" t="s">
        <v>16</v>
      </c>
      <c r="C41" s="656" t="s">
        <v>376</v>
      </c>
      <c r="D41" s="657">
        <f>+IF(F27&gt;0,(D14+D15+D16)*D17,0)</f>
        <v>0</v>
      </c>
      <c r="E41" s="1305">
        <f>+IF(F27&gt;0,'MANO DE OBRA'!H12/D73,0)</f>
        <v>275.30666666666667</v>
      </c>
      <c r="F41" s="1324">
        <f t="shared" si="11"/>
        <v>0</v>
      </c>
      <c r="G41" s="660"/>
      <c r="I41" s="28" t="s">
        <v>17</v>
      </c>
      <c r="J41" s="29"/>
      <c r="K41" s="30"/>
      <c r="L41" s="31"/>
      <c r="M41" s="31">
        <f>SUM(M30:M40)</f>
        <v>0</v>
      </c>
      <c r="N41" s="675">
        <f>+M41*M25</f>
        <v>0</v>
      </c>
      <c r="P41" s="28" t="s">
        <v>17</v>
      </c>
      <c r="Q41" s="29"/>
      <c r="R41" s="30"/>
      <c r="S41" s="31"/>
      <c r="T41" s="31">
        <f>SUM(T30:T40)</f>
        <v>0</v>
      </c>
      <c r="U41" s="675">
        <f>+T41*T25</f>
        <v>0</v>
      </c>
      <c r="W41" s="28" t="s">
        <v>17</v>
      </c>
      <c r="X41" s="29"/>
      <c r="Y41" s="30"/>
      <c r="Z41" s="31"/>
      <c r="AA41" s="31">
        <f>SUM(AA30:AA40)</f>
        <v>0</v>
      </c>
      <c r="AB41" s="675">
        <f>+AA41*AA25</f>
        <v>0</v>
      </c>
      <c r="AD41" s="669" t="s">
        <v>165</v>
      </c>
      <c r="AE41" s="656" t="s">
        <v>382</v>
      </c>
      <c r="AF41" s="657">
        <f>+IF($AH$26&gt;0,$AF$14+$AF$15,0)</f>
        <v>0</v>
      </c>
      <c r="AG41" s="658">
        <f>IF(AF41&gt;0,(AG23*AF74)/AF41,0)</f>
        <v>0</v>
      </c>
      <c r="AH41" s="659">
        <f t="shared" si="3"/>
        <v>0</v>
      </c>
      <c r="AI41" s="660"/>
      <c r="AK41" s="666" t="s">
        <v>198</v>
      </c>
      <c r="AL41" s="667"/>
      <c r="AM41" s="667"/>
      <c r="AN41" s="667"/>
      <c r="AO41" s="667"/>
      <c r="AP41" s="667"/>
      <c r="AQ41" s="668"/>
      <c r="AS41" s="666" t="s">
        <v>198</v>
      </c>
      <c r="AT41" s="667"/>
      <c r="AU41" s="667"/>
      <c r="AV41" s="667"/>
      <c r="AW41" s="667"/>
      <c r="AX41" s="667"/>
      <c r="AY41" s="667"/>
      <c r="AZ41" s="2219"/>
    </row>
    <row r="42" spans="2:54" ht="13.5" thickBot="1">
      <c r="B42" s="669" t="s">
        <v>165</v>
      </c>
      <c r="C42" s="656" t="s">
        <v>382</v>
      </c>
      <c r="D42" s="657">
        <f>D14</f>
        <v>1681</v>
      </c>
      <c r="E42" s="1305">
        <f>IF(D42&gt;0,('MANO DE OBRA'!H12*D74)/D42,0)</f>
        <v>495.60156015601564</v>
      </c>
      <c r="F42" s="1324">
        <f>+D42*E42</f>
        <v>833106.22262226231</v>
      </c>
      <c r="G42" s="660"/>
      <c r="I42" s="2148" t="s">
        <v>18</v>
      </c>
      <c r="J42" s="2149"/>
      <c r="K42" s="2149"/>
      <c r="L42" s="2149"/>
      <c r="M42" s="2149"/>
      <c r="N42" s="2150"/>
      <c r="P42" s="2148" t="s">
        <v>18</v>
      </c>
      <c r="Q42" s="2149"/>
      <c r="R42" s="2149"/>
      <c r="S42" s="2149"/>
      <c r="T42" s="2149"/>
      <c r="U42" s="2150"/>
      <c r="W42" s="2148" t="s">
        <v>18</v>
      </c>
      <c r="X42" s="2149"/>
      <c r="Y42" s="2149"/>
      <c r="Z42" s="2149"/>
      <c r="AA42" s="2149"/>
      <c r="AB42" s="2150"/>
      <c r="AD42" s="28" t="s">
        <v>17</v>
      </c>
      <c r="AE42" s="29"/>
      <c r="AF42" s="30"/>
      <c r="AG42" s="31"/>
      <c r="AH42" s="31">
        <f>SUM(AH31:AH41)</f>
        <v>0</v>
      </c>
      <c r="AI42" s="675">
        <f>+AH42*AH26</f>
        <v>0</v>
      </c>
      <c r="AK42" s="584" t="s">
        <v>44</v>
      </c>
      <c r="AL42" s="585">
        <f>+AM18</f>
        <v>14</v>
      </c>
      <c r="AM42" s="586">
        <f>+AN18</f>
        <v>0</v>
      </c>
      <c r="AN42" s="576">
        <f t="shared" ref="AN42:AN47" si="12">+AL42*AM42</f>
        <v>0</v>
      </c>
      <c r="AO42" s="577">
        <f t="shared" ref="AO42:AO47" si="13">+AN42/1000</f>
        <v>0</v>
      </c>
      <c r="AP42" s="578"/>
      <c r="AQ42" s="578" t="e">
        <f>+AN42*#REF!</f>
        <v>#REF!</v>
      </c>
      <c r="AS42" s="584" t="s">
        <v>44</v>
      </c>
      <c r="AT42" s="585">
        <f>+AU18</f>
        <v>23</v>
      </c>
      <c r="AU42" s="586">
        <f>+AV18</f>
        <v>0</v>
      </c>
      <c r="AV42" s="576">
        <f t="shared" ref="AV42:AV47" si="14">+AT42*AU42</f>
        <v>0</v>
      </c>
      <c r="AW42" s="577">
        <f t="shared" ref="AW42:AW47" si="15">+AV42/1000</f>
        <v>0</v>
      </c>
      <c r="AX42" s="578"/>
      <c r="AY42" s="577" t="e">
        <f>+AV42*#REF!</f>
        <v>#REF!</v>
      </c>
      <c r="AZ42" s="2219"/>
    </row>
    <row r="43" spans="2:54" ht="13.5" thickBot="1">
      <c r="B43" s="28" t="s">
        <v>17</v>
      </c>
      <c r="C43" s="29"/>
      <c r="D43" s="30"/>
      <c r="E43" s="1306"/>
      <c r="F43" s="1325">
        <f>SUM(F32:F42)</f>
        <v>5456303.3163868804</v>
      </c>
      <c r="G43" s="1338">
        <f>+F43*F27</f>
        <v>218252132.6554752</v>
      </c>
      <c r="H43" s="153"/>
      <c r="I43" s="32" t="s">
        <v>19</v>
      </c>
      <c r="J43" s="33" t="s">
        <v>71</v>
      </c>
      <c r="K43" s="676">
        <f>+K14*K15+K14</f>
        <v>0</v>
      </c>
      <c r="L43" s="34">
        <f>+L14</f>
        <v>0</v>
      </c>
      <c r="M43" s="659">
        <f>+K43*L43</f>
        <v>0</v>
      </c>
      <c r="N43" s="677">
        <f>+M43*M25</f>
        <v>0</v>
      </c>
      <c r="O43" s="153"/>
      <c r="P43" s="32" t="s">
        <v>19</v>
      </c>
      <c r="Q43" s="33" t="s">
        <v>71</v>
      </c>
      <c r="R43" s="676">
        <f>+R14*R15+R14</f>
        <v>0</v>
      </c>
      <c r="S43" s="34">
        <f>+S14</f>
        <v>0</v>
      </c>
      <c r="T43" s="659">
        <f>+R43*S43</f>
        <v>0</v>
      </c>
      <c r="U43" s="677">
        <f>+T43*T25</f>
        <v>0</v>
      </c>
      <c r="V43" s="153"/>
      <c r="W43" s="32" t="s">
        <v>19</v>
      </c>
      <c r="X43" s="33" t="s">
        <v>71</v>
      </c>
      <c r="Y43" s="676">
        <f>+Y14*Y15+Y14</f>
        <v>0</v>
      </c>
      <c r="Z43" s="34">
        <f>+Z14</f>
        <v>0</v>
      </c>
      <c r="AA43" s="659">
        <f>+Y43*Z43</f>
        <v>0</v>
      </c>
      <c r="AB43" s="677">
        <f>+AA43*AA25</f>
        <v>0</v>
      </c>
      <c r="AC43" s="153"/>
      <c r="AD43" s="678" t="s">
        <v>18</v>
      </c>
      <c r="AE43" s="679"/>
      <c r="AF43" s="679"/>
      <c r="AG43" s="679"/>
      <c r="AH43" s="679"/>
      <c r="AI43" s="680"/>
      <c r="AJ43" s="153"/>
      <c r="AK43" s="573" t="s">
        <v>45</v>
      </c>
      <c r="AL43" s="587">
        <f>+AM16</f>
        <v>333.33333333333331</v>
      </c>
      <c r="AM43" s="586">
        <f>+AN16</f>
        <v>0</v>
      </c>
      <c r="AN43" s="588">
        <f t="shared" si="12"/>
        <v>0</v>
      </c>
      <c r="AO43" s="589">
        <f t="shared" si="13"/>
        <v>0</v>
      </c>
      <c r="AP43" s="590"/>
      <c r="AQ43" s="578" t="e">
        <f>+AN43*#REF!</f>
        <v>#REF!</v>
      </c>
      <c r="AS43" s="573" t="s">
        <v>45</v>
      </c>
      <c r="AT43" s="587">
        <f>+AU16</f>
        <v>333.33333333333331</v>
      </c>
      <c r="AU43" s="586">
        <f>+AV16</f>
        <v>0</v>
      </c>
      <c r="AV43" s="588">
        <f t="shared" si="14"/>
        <v>0</v>
      </c>
      <c r="AW43" s="589">
        <f t="shared" si="15"/>
        <v>0</v>
      </c>
      <c r="AX43" s="590"/>
      <c r="AY43" s="578" t="e">
        <f>+AV43*#REF!</f>
        <v>#REF!</v>
      </c>
    </row>
    <row r="44" spans="2:54" ht="13.5" thickBot="1">
      <c r="B44" s="2145" t="s">
        <v>18</v>
      </c>
      <c r="C44" s="2146"/>
      <c r="D44" s="2146"/>
      <c r="E44" s="2146"/>
      <c r="F44" s="2146"/>
      <c r="G44" s="2147"/>
      <c r="H44" s="153"/>
      <c r="I44" s="35" t="s">
        <v>20</v>
      </c>
      <c r="J44" s="36" t="s">
        <v>21</v>
      </c>
      <c r="K44" s="27">
        <f>+K16*K14/1000</f>
        <v>0</v>
      </c>
      <c r="L44" s="27">
        <f>+L16</f>
        <v>0</v>
      </c>
      <c r="M44" s="659">
        <f>+K44*L44</f>
        <v>0</v>
      </c>
      <c r="N44" s="660">
        <f>+M44*M25</f>
        <v>0</v>
      </c>
      <c r="O44" s="153"/>
      <c r="P44" s="35" t="s">
        <v>20</v>
      </c>
      <c r="Q44" s="36" t="s">
        <v>21</v>
      </c>
      <c r="R44" s="27">
        <f>+R16*R14/1000</f>
        <v>0</v>
      </c>
      <c r="S44" s="27">
        <f>+S16</f>
        <v>0</v>
      </c>
      <c r="T44" s="659">
        <f>+R44*S44</f>
        <v>0</v>
      </c>
      <c r="U44" s="660">
        <f>+T44*T25</f>
        <v>0</v>
      </c>
      <c r="V44" s="153"/>
      <c r="W44" s="35" t="s">
        <v>20</v>
      </c>
      <c r="X44" s="36" t="s">
        <v>21</v>
      </c>
      <c r="Y44" s="27">
        <f>+Y16*Y14/1000</f>
        <v>0</v>
      </c>
      <c r="Z44" s="27">
        <f>+Z16</f>
        <v>0</v>
      </c>
      <c r="AA44" s="659">
        <f>+Y44*Z44</f>
        <v>0</v>
      </c>
      <c r="AB44" s="660">
        <f>+AA44*AA25</f>
        <v>0</v>
      </c>
      <c r="AC44" s="153"/>
      <c r="AD44" s="32" t="s">
        <v>19</v>
      </c>
      <c r="AE44" s="33" t="s">
        <v>71</v>
      </c>
      <c r="AF44" s="676">
        <f>+(AF14+AF15)*AF16+(AF14+AF15)</f>
        <v>0</v>
      </c>
      <c r="AG44" s="34"/>
      <c r="AH44" s="659">
        <f>AH14+AH15+((AH14+AH15)*AF16)</f>
        <v>0</v>
      </c>
      <c r="AI44" s="677">
        <f>+AH44*AH26</f>
        <v>0</v>
      </c>
      <c r="AJ44" s="153"/>
      <c r="AK44" s="573" t="s">
        <v>46</v>
      </c>
      <c r="AL44" s="587">
        <f>+AM17</f>
        <v>33.333333333333336</v>
      </c>
      <c r="AM44" s="586">
        <f>+AN17</f>
        <v>0</v>
      </c>
      <c r="AN44" s="588">
        <f t="shared" si="12"/>
        <v>0</v>
      </c>
      <c r="AO44" s="589">
        <f t="shared" si="13"/>
        <v>0</v>
      </c>
      <c r="AP44" s="590"/>
      <c r="AQ44" s="578" t="e">
        <f>+AN44*#REF!</f>
        <v>#REF!</v>
      </c>
      <c r="AS44" s="573" t="s">
        <v>46</v>
      </c>
      <c r="AT44" s="587">
        <f>+AU17</f>
        <v>33.333333333333336</v>
      </c>
      <c r="AU44" s="586">
        <f>+AV17</f>
        <v>0</v>
      </c>
      <c r="AV44" s="588">
        <f t="shared" si="14"/>
        <v>0</v>
      </c>
      <c r="AW44" s="589">
        <f t="shared" si="15"/>
        <v>0</v>
      </c>
      <c r="AX44" s="590"/>
      <c r="AY44" s="578" t="e">
        <f>+AV44*#REF!</f>
        <v>#REF!</v>
      </c>
      <c r="BB44" s="1544"/>
    </row>
    <row r="45" spans="2:54" ht="15" customHeight="1">
      <c r="B45" s="32" t="s">
        <v>19</v>
      </c>
      <c r="C45" s="33" t="s">
        <v>71</v>
      </c>
      <c r="D45" s="1547">
        <f>((D14+D15+D16)*D17)+(D14+D15+D16)</f>
        <v>1681</v>
      </c>
      <c r="E45" s="1307">
        <f>+'EST. MERCADO'!I3</f>
        <v>1900</v>
      </c>
      <c r="F45" s="1311">
        <f t="shared" ref="F45:F49" si="16">+D45*E45</f>
        <v>3193900</v>
      </c>
      <c r="G45" s="1331">
        <f>+F45*F27</f>
        <v>127756000</v>
      </c>
      <c r="H45" s="1169"/>
      <c r="I45" s="35" t="s">
        <v>22</v>
      </c>
      <c r="J45" s="36" t="s">
        <v>21</v>
      </c>
      <c r="K45" s="27">
        <f>+K17*K14/1000</f>
        <v>0</v>
      </c>
      <c r="L45" s="27">
        <f>+L17</f>
        <v>0</v>
      </c>
      <c r="M45" s="659">
        <f>+K45*L45</f>
        <v>0</v>
      </c>
      <c r="N45" s="660">
        <f>+M45*M25</f>
        <v>0</v>
      </c>
      <c r="O45" s="153"/>
      <c r="P45" s="35" t="s">
        <v>22</v>
      </c>
      <c r="Q45" s="36" t="s">
        <v>21</v>
      </c>
      <c r="R45" s="27">
        <f>+R17*R14/1000</f>
        <v>0</v>
      </c>
      <c r="S45" s="27">
        <f>+S17</f>
        <v>0</v>
      </c>
      <c r="T45" s="659">
        <f>+R45*S45</f>
        <v>0</v>
      </c>
      <c r="U45" s="660">
        <f>+T45*T25</f>
        <v>0</v>
      </c>
      <c r="V45" s="153"/>
      <c r="W45" s="35" t="s">
        <v>22</v>
      </c>
      <c r="X45" s="36" t="s">
        <v>21</v>
      </c>
      <c r="Y45" s="27">
        <f>+Y17*Y14/1000</f>
        <v>0</v>
      </c>
      <c r="Z45" s="27">
        <f>+Z17</f>
        <v>0</v>
      </c>
      <c r="AA45" s="659">
        <f>+Y45*Z45</f>
        <v>0</v>
      </c>
      <c r="AB45" s="660">
        <f>+AA45*AA25</f>
        <v>0</v>
      </c>
      <c r="AC45" s="153"/>
      <c r="AD45" s="35" t="s">
        <v>20</v>
      </c>
      <c r="AE45" s="36" t="s">
        <v>21</v>
      </c>
      <c r="AF45" s="27">
        <f>+AF17*(AF14+AF15)/1000</f>
        <v>0</v>
      </c>
      <c r="AG45" s="27">
        <f>+AG17</f>
        <v>0</v>
      </c>
      <c r="AH45" s="659">
        <f>+AF45*AG45</f>
        <v>0</v>
      </c>
      <c r="AI45" s="660">
        <f>+AH45*AH26</f>
        <v>0</v>
      </c>
      <c r="AJ45" s="153"/>
      <c r="AK45" s="584" t="s">
        <v>47</v>
      </c>
      <c r="AL45" s="585">
        <f>+AM19</f>
        <v>11</v>
      </c>
      <c r="AM45" s="586">
        <f>+AN19</f>
        <v>0</v>
      </c>
      <c r="AN45" s="576">
        <f t="shared" si="12"/>
        <v>0</v>
      </c>
      <c r="AO45" s="577">
        <f t="shared" si="13"/>
        <v>0</v>
      </c>
      <c r="AP45" s="578"/>
      <c r="AQ45" s="578" t="e">
        <f>+AN45*#REF!</f>
        <v>#REF!</v>
      </c>
      <c r="AS45" s="584" t="s">
        <v>47</v>
      </c>
      <c r="AT45" s="585">
        <f>+AU19</f>
        <v>18</v>
      </c>
      <c r="AU45" s="586">
        <f>+AV19</f>
        <v>0</v>
      </c>
      <c r="AV45" s="576">
        <f t="shared" si="14"/>
        <v>0</v>
      </c>
      <c r="AW45" s="577">
        <f t="shared" si="15"/>
        <v>0</v>
      </c>
      <c r="AX45" s="578"/>
      <c r="AY45" s="578" t="e">
        <f>+AV45*#REF!</f>
        <v>#REF!</v>
      </c>
    </row>
    <row r="46" spans="2:54">
      <c r="B46" s="35" t="s">
        <v>20</v>
      </c>
      <c r="C46" s="36" t="s">
        <v>21</v>
      </c>
      <c r="D46" s="1548">
        <f>+D18*(D14+D15)</f>
        <v>126.07499999999999</v>
      </c>
      <c r="E46" s="1308">
        <f>+'EST. MERCADO'!I4</f>
        <v>5700</v>
      </c>
      <c r="F46" s="1311">
        <f t="shared" si="16"/>
        <v>718627.49999999988</v>
      </c>
      <c r="G46" s="1332">
        <f>+F46*F27</f>
        <v>28745099.999999996</v>
      </c>
      <c r="H46" s="153"/>
      <c r="I46" s="35" t="s">
        <v>23</v>
      </c>
      <c r="J46" s="36" t="s">
        <v>21</v>
      </c>
      <c r="K46" s="27">
        <f>+K18*K14/1000</f>
        <v>0</v>
      </c>
      <c r="L46" s="27">
        <f>+L18</f>
        <v>0</v>
      </c>
      <c r="M46" s="659">
        <f>+K46*L46</f>
        <v>0</v>
      </c>
      <c r="N46" s="660">
        <f>+M46*M25</f>
        <v>0</v>
      </c>
      <c r="O46" s="153"/>
      <c r="P46" s="35" t="s">
        <v>23</v>
      </c>
      <c r="Q46" s="36" t="s">
        <v>21</v>
      </c>
      <c r="R46" s="27">
        <f>+R18*R14/1000</f>
        <v>0</v>
      </c>
      <c r="S46" s="27">
        <f>+S18</f>
        <v>0</v>
      </c>
      <c r="T46" s="659">
        <f>+R46*S46</f>
        <v>0</v>
      </c>
      <c r="U46" s="660">
        <f>+T46*T25</f>
        <v>0</v>
      </c>
      <c r="V46" s="153"/>
      <c r="W46" s="35" t="s">
        <v>23</v>
      </c>
      <c r="X46" s="36" t="s">
        <v>21</v>
      </c>
      <c r="Y46" s="27">
        <f>+Y18*Y14/1000</f>
        <v>0</v>
      </c>
      <c r="Z46" s="27">
        <f>+Z18</f>
        <v>0</v>
      </c>
      <c r="AA46" s="659">
        <f>+Y46*Z46</f>
        <v>0</v>
      </c>
      <c r="AB46" s="660">
        <f>+AA46*AA25</f>
        <v>0</v>
      </c>
      <c r="AC46" s="153"/>
      <c r="AD46" s="35" t="s">
        <v>22</v>
      </c>
      <c r="AE46" s="36" t="s">
        <v>21</v>
      </c>
      <c r="AF46" s="27">
        <f>+AF18*(AF14+AF15)/1000</f>
        <v>0</v>
      </c>
      <c r="AG46" s="27">
        <f>+AG18</f>
        <v>0</v>
      </c>
      <c r="AH46" s="659">
        <f>+AF46*AG46</f>
        <v>0</v>
      </c>
      <c r="AI46" s="660">
        <f>+AH46*AH26</f>
        <v>0</v>
      </c>
      <c r="AJ46" s="153"/>
      <c r="AK46" s="584" t="s">
        <v>394</v>
      </c>
      <c r="AL46" s="585" t="e">
        <f>+AM20</f>
        <v>#REF!</v>
      </c>
      <c r="AM46" s="586">
        <f>+AN20</f>
        <v>0</v>
      </c>
      <c r="AN46" s="576" t="e">
        <f t="shared" si="12"/>
        <v>#REF!</v>
      </c>
      <c r="AO46" s="577" t="e">
        <f t="shared" si="13"/>
        <v>#REF!</v>
      </c>
      <c r="AP46" s="578"/>
      <c r="AQ46" s="578" t="e">
        <f>+AN46*#REF!</f>
        <v>#REF!</v>
      </c>
      <c r="AS46" s="584" t="s">
        <v>394</v>
      </c>
      <c r="AT46" s="585" t="e">
        <f>+AU20</f>
        <v>#REF!</v>
      </c>
      <c r="AU46" s="586">
        <f>+AV20</f>
        <v>0</v>
      </c>
      <c r="AV46" s="576" t="e">
        <f t="shared" si="14"/>
        <v>#REF!</v>
      </c>
      <c r="AW46" s="577" t="e">
        <f t="shared" si="15"/>
        <v>#REF!</v>
      </c>
      <c r="AX46" s="578"/>
      <c r="AY46" s="578" t="e">
        <f>+AV46*#REF!</f>
        <v>#REF!</v>
      </c>
      <c r="AZ46" s="1546"/>
    </row>
    <row r="47" spans="2:54" ht="13.5" thickBot="1">
      <c r="B47" s="35" t="s">
        <v>485</v>
      </c>
      <c r="C47" s="36" t="s">
        <v>21</v>
      </c>
      <c r="D47" s="1548">
        <f>+D19*(D14+D15)</f>
        <v>336.20000000000005</v>
      </c>
      <c r="E47" s="1308">
        <f>+'EST. MERCADO'!I5</f>
        <v>1245</v>
      </c>
      <c r="F47" s="1311">
        <f t="shared" si="16"/>
        <v>418569.00000000006</v>
      </c>
      <c r="G47" s="1332">
        <f>+F47*F27</f>
        <v>16742760.000000002</v>
      </c>
      <c r="H47" s="153"/>
      <c r="I47" s="35" t="s">
        <v>146</v>
      </c>
      <c r="J47" s="36" t="s">
        <v>21</v>
      </c>
      <c r="K47" s="27">
        <f>+K19*K14/1000</f>
        <v>0</v>
      </c>
      <c r="L47" s="27">
        <f>+L19</f>
        <v>0</v>
      </c>
      <c r="M47" s="659">
        <f>+K47*L47</f>
        <v>0</v>
      </c>
      <c r="N47" s="660">
        <f>+M47*M25</f>
        <v>0</v>
      </c>
      <c r="O47" s="153"/>
      <c r="P47" s="35" t="s">
        <v>24</v>
      </c>
      <c r="Q47" s="36" t="s">
        <v>21</v>
      </c>
      <c r="R47" s="27">
        <f>+R19*R14/1000</f>
        <v>0</v>
      </c>
      <c r="S47" s="27">
        <f>+S19</f>
        <v>0</v>
      </c>
      <c r="T47" s="659">
        <f>+R47*S47</f>
        <v>0</v>
      </c>
      <c r="U47" s="660">
        <f>+T47*T25</f>
        <v>0</v>
      </c>
      <c r="V47" s="153"/>
      <c r="W47" s="35" t="s">
        <v>24</v>
      </c>
      <c r="X47" s="36" t="s">
        <v>21</v>
      </c>
      <c r="Y47" s="27">
        <f>+Y19*Y14/1000</f>
        <v>0</v>
      </c>
      <c r="Z47" s="27">
        <f>+Z19</f>
        <v>0</v>
      </c>
      <c r="AA47" s="659">
        <f>+Y47*Z47</f>
        <v>0</v>
      </c>
      <c r="AB47" s="660">
        <f>+AA47*AA25</f>
        <v>0</v>
      </c>
      <c r="AC47" s="153"/>
      <c r="AD47" s="35" t="s">
        <v>23</v>
      </c>
      <c r="AE47" s="36" t="s">
        <v>21</v>
      </c>
      <c r="AF47" s="27">
        <f>+AF19*(AF14+AF15)/1000</f>
        <v>0</v>
      </c>
      <c r="AG47" s="27">
        <f>+AG19</f>
        <v>0</v>
      </c>
      <c r="AH47" s="659">
        <f>+AF47*AG47</f>
        <v>0</v>
      </c>
      <c r="AI47" s="660">
        <f>+AH47*AH26</f>
        <v>0</v>
      </c>
      <c r="AJ47" s="153"/>
      <c r="AK47" s="584">
        <f>+AL21</f>
        <v>0</v>
      </c>
      <c r="AL47" s="585" t="e">
        <f>+AM20*AM21/1000</f>
        <v>#REF!</v>
      </c>
      <c r="AM47" s="586">
        <f>+AN21</f>
        <v>0</v>
      </c>
      <c r="AN47" s="576" t="e">
        <f t="shared" si="12"/>
        <v>#REF!</v>
      </c>
      <c r="AO47" s="577" t="e">
        <f t="shared" si="13"/>
        <v>#REF!</v>
      </c>
      <c r="AP47" s="578"/>
      <c r="AQ47" s="578" t="e">
        <f>+AN47*#REF!</f>
        <v>#REF!</v>
      </c>
      <c r="AS47" s="584">
        <f>+AT21</f>
        <v>0</v>
      </c>
      <c r="AT47" s="585" t="e">
        <f>+AU20*AU21/1000</f>
        <v>#REF!</v>
      </c>
      <c r="AU47" s="586">
        <f>+AV21</f>
        <v>0</v>
      </c>
      <c r="AV47" s="576" t="e">
        <f t="shared" si="14"/>
        <v>#REF!</v>
      </c>
      <c r="AW47" s="577" t="e">
        <f t="shared" si="15"/>
        <v>#REF!</v>
      </c>
      <c r="AX47" s="578"/>
      <c r="AY47" s="578" t="e">
        <f>+AV47*#REF!</f>
        <v>#REF!</v>
      </c>
      <c r="AZ47" s="1546"/>
    </row>
    <row r="48" spans="2:54" ht="13.5" thickBot="1">
      <c r="B48" s="35" t="s">
        <v>24</v>
      </c>
      <c r="C48" s="36" t="s">
        <v>21</v>
      </c>
      <c r="D48" s="1548">
        <f>+D21*(D14+D15)</f>
        <v>5.0430000000000001</v>
      </c>
      <c r="E48" s="1308">
        <f>+'EST. MERCADO'!I6</f>
        <v>8000</v>
      </c>
      <c r="F48" s="1311">
        <f t="shared" si="16"/>
        <v>40344</v>
      </c>
      <c r="G48" s="1332">
        <f>+F48*F27</f>
        <v>1613760</v>
      </c>
      <c r="I48" s="38" t="s">
        <v>26</v>
      </c>
      <c r="J48" s="39"/>
      <c r="K48" s="40"/>
      <c r="L48" s="40"/>
      <c r="M48" s="681">
        <f>SUM(M43:M47)</f>
        <v>0</v>
      </c>
      <c r="N48" s="682">
        <f>SUM(N43:N47)</f>
        <v>0</v>
      </c>
      <c r="P48" s="38" t="s">
        <v>26</v>
      </c>
      <c r="Q48" s="39"/>
      <c r="R48" s="40"/>
      <c r="S48" s="40"/>
      <c r="T48" s="681">
        <f>SUM(T43:T47)</f>
        <v>0</v>
      </c>
      <c r="U48" s="682">
        <f>SUM(U43:U47)</f>
        <v>0</v>
      </c>
      <c r="W48" s="38" t="s">
        <v>26</v>
      </c>
      <c r="X48" s="39"/>
      <c r="Y48" s="40"/>
      <c r="Z48" s="40"/>
      <c r="AA48" s="681">
        <f>SUM(AA43:AA47)</f>
        <v>0</v>
      </c>
      <c r="AB48" s="682">
        <f>SUM(AB43:AB47)</f>
        <v>0</v>
      </c>
      <c r="AD48" s="37" t="s">
        <v>25</v>
      </c>
      <c r="AE48" s="683" t="s">
        <v>144</v>
      </c>
      <c r="AF48" s="27">
        <f>+AF21</f>
        <v>0</v>
      </c>
      <c r="AG48" s="27">
        <f>+AG21</f>
        <v>0</v>
      </c>
      <c r="AH48" s="659">
        <f>+AF48*AG48</f>
        <v>0</v>
      </c>
      <c r="AI48" s="684">
        <f>+AH48*AH26</f>
        <v>0</v>
      </c>
      <c r="AK48" s="600" t="s">
        <v>26</v>
      </c>
      <c r="AL48" s="685"/>
      <c r="AM48" s="686"/>
      <c r="AN48" s="603" t="e">
        <f>SUM(AN42:AN47)</f>
        <v>#REF!</v>
      </c>
      <c r="AO48" s="687" t="e">
        <f>SUM(AO42:AO47)</f>
        <v>#REF!</v>
      </c>
      <c r="AP48" s="605"/>
      <c r="AQ48" s="605" t="e">
        <f>+AN48*#REF!</f>
        <v>#REF!</v>
      </c>
      <c r="AR48" s="153"/>
      <c r="AS48" s="600" t="s">
        <v>26</v>
      </c>
      <c r="AT48" s="685"/>
      <c r="AU48" s="686"/>
      <c r="AV48" s="603" t="e">
        <f>SUM(AV42:AV47)</f>
        <v>#REF!</v>
      </c>
      <c r="AW48" s="687" t="e">
        <f>SUM(AW42:AW47)</f>
        <v>#REF!</v>
      </c>
      <c r="AX48" s="605"/>
      <c r="AY48" s="605" t="e">
        <f>+AV48*#REF!</f>
        <v>#REF!</v>
      </c>
      <c r="AZ48" s="1546"/>
    </row>
    <row r="49" spans="2:52" ht="13.5" thickBot="1">
      <c r="B49" s="35" t="s">
        <v>22</v>
      </c>
      <c r="C49" s="36" t="s">
        <v>21</v>
      </c>
      <c r="D49" s="1548">
        <f>D22*F27</f>
        <v>0</v>
      </c>
      <c r="E49" s="1308">
        <f>+E22</f>
        <v>0</v>
      </c>
      <c r="F49" s="1311">
        <f t="shared" si="16"/>
        <v>0</v>
      </c>
      <c r="G49" s="1332">
        <f>+F49*F27</f>
        <v>0</v>
      </c>
      <c r="I49" s="38"/>
      <c r="J49" s="39"/>
      <c r="K49" s="40"/>
      <c r="L49" s="40"/>
      <c r="M49" s="681"/>
      <c r="N49" s="682"/>
      <c r="P49" s="38"/>
      <c r="Q49" s="39"/>
      <c r="R49" s="40"/>
      <c r="S49" s="40"/>
      <c r="T49" s="681"/>
      <c r="U49" s="682"/>
      <c r="W49" s="38"/>
      <c r="X49" s="39"/>
      <c r="Y49" s="40"/>
      <c r="Z49" s="40"/>
      <c r="AA49" s="681"/>
      <c r="AB49" s="682"/>
      <c r="AD49" s="688"/>
      <c r="AE49" s="689"/>
      <c r="AF49" s="690"/>
      <c r="AG49" s="690"/>
      <c r="AH49" s="691"/>
      <c r="AI49" s="692"/>
      <c r="AK49" s="693"/>
      <c r="AL49" s="694"/>
      <c r="AM49" s="695"/>
      <c r="AN49" s="696"/>
      <c r="AO49" s="697"/>
      <c r="AP49" s="698"/>
      <c r="AQ49" s="698"/>
      <c r="AR49" s="153"/>
      <c r="AS49" s="693"/>
      <c r="AT49" s="694"/>
      <c r="AU49" s="695"/>
      <c r="AV49" s="696"/>
      <c r="AW49" s="697"/>
      <c r="AX49" s="698"/>
      <c r="AY49" s="698"/>
      <c r="AZ49" s="1546"/>
    </row>
    <row r="50" spans="2:52" ht="13.5" thickBot="1">
      <c r="B50" s="37" t="s">
        <v>25</v>
      </c>
      <c r="C50" s="683" t="s">
        <v>144</v>
      </c>
      <c r="D50" s="1548">
        <f>+D23</f>
        <v>1.5</v>
      </c>
      <c r="E50" s="1308">
        <f>+'EST. MERCADO'!I7</f>
        <v>58669</v>
      </c>
      <c r="F50" s="1311">
        <f>+D50*E50</f>
        <v>88003.5</v>
      </c>
      <c r="G50" s="1332">
        <f>+F50*F27</f>
        <v>3520140</v>
      </c>
      <c r="I50" s="38" t="s">
        <v>27</v>
      </c>
      <c r="J50" s="39"/>
      <c r="K50" s="699"/>
      <c r="L50" s="699"/>
      <c r="M50" s="681">
        <f>+M41+M48</f>
        <v>0</v>
      </c>
      <c r="N50" s="682">
        <f>+N41+N48</f>
        <v>0</v>
      </c>
      <c r="P50" s="38" t="s">
        <v>27</v>
      </c>
      <c r="Q50" s="39"/>
      <c r="R50" s="699"/>
      <c r="S50" s="699"/>
      <c r="T50" s="681">
        <f>+T41+T48</f>
        <v>0</v>
      </c>
      <c r="U50" s="682">
        <f>+U41+U48</f>
        <v>0</v>
      </c>
      <c r="W50" s="38" t="s">
        <v>27</v>
      </c>
      <c r="X50" s="39"/>
      <c r="Y50" s="699"/>
      <c r="Z50" s="699"/>
      <c r="AA50" s="681">
        <f>+AA41+AA48</f>
        <v>0</v>
      </c>
      <c r="AB50" s="682">
        <f>+AB41+AB48</f>
        <v>0</v>
      </c>
      <c r="AD50" s="38" t="s">
        <v>26</v>
      </c>
      <c r="AE50" s="39"/>
      <c r="AF50" s="40"/>
      <c r="AG50" s="40"/>
      <c r="AH50" s="681">
        <f>SUM(AH44:AH48)</f>
        <v>0</v>
      </c>
      <c r="AI50" s="682">
        <f>SUM(AI44:AI48)</f>
        <v>0</v>
      </c>
      <c r="AK50" s="700" t="s">
        <v>48</v>
      </c>
      <c r="AL50" s="701"/>
      <c r="AM50" s="702"/>
      <c r="AN50" s="703" t="e">
        <f>+AN48*AM25</f>
        <v>#REF!</v>
      </c>
      <c r="AO50" s="704" t="e">
        <f>+AN50/1000</f>
        <v>#REF!</v>
      </c>
      <c r="AP50" s="705"/>
      <c r="AQ50" s="705" t="e">
        <f>+AN50*#REF!</f>
        <v>#REF!</v>
      </c>
      <c r="AS50" s="700" t="s">
        <v>48</v>
      </c>
      <c r="AT50" s="701"/>
      <c r="AU50" s="702"/>
      <c r="AV50" s="703" t="e">
        <f>+AV48*AU25</f>
        <v>#REF!</v>
      </c>
      <c r="AW50" s="704" t="e">
        <f>+AV50/1000</f>
        <v>#REF!</v>
      </c>
      <c r="AX50" s="705"/>
      <c r="AY50" s="705" t="e">
        <f>+AV50*#REF!</f>
        <v>#REF!</v>
      </c>
      <c r="AZ50" s="1546"/>
    </row>
    <row r="51" spans="2:52" ht="13.5" thickBot="1">
      <c r="B51" s="541" t="s">
        <v>26</v>
      </c>
      <c r="C51" s="65"/>
      <c r="D51" s="745"/>
      <c r="E51" s="1309"/>
      <c r="F51" s="1312">
        <f>SUM(F45:F50)</f>
        <v>4459444</v>
      </c>
      <c r="G51" s="1333">
        <f>SUM(G45:G50)</f>
        <v>178377760</v>
      </c>
      <c r="I51" s="2207" t="s">
        <v>28</v>
      </c>
      <c r="J51" s="2208"/>
      <c r="K51" s="2208"/>
      <c r="L51" s="2208"/>
      <c r="M51" s="2208"/>
      <c r="N51" s="2209"/>
      <c r="P51" s="2207" t="s">
        <v>28</v>
      </c>
      <c r="Q51" s="2208"/>
      <c r="R51" s="2208"/>
      <c r="S51" s="2208"/>
      <c r="T51" s="2208"/>
      <c r="U51" s="2209"/>
      <c r="W51" s="2207" t="s">
        <v>28</v>
      </c>
      <c r="X51" s="2208"/>
      <c r="Y51" s="2208"/>
      <c r="Z51" s="2208"/>
      <c r="AA51" s="2208"/>
      <c r="AB51" s="2209"/>
      <c r="AD51" s="38" t="s">
        <v>27</v>
      </c>
      <c r="AE51" s="39"/>
      <c r="AF51" s="699"/>
      <c r="AG51" s="699"/>
      <c r="AH51" s="681">
        <f>+AH42+AH50</f>
        <v>0</v>
      </c>
      <c r="AI51" s="682">
        <f>+AI42+AI50</f>
        <v>0</v>
      </c>
      <c r="AK51" s="706" t="s">
        <v>29</v>
      </c>
      <c r="AL51" s="595"/>
      <c r="AM51" s="596"/>
      <c r="AN51" s="597">
        <f>+AN40*AM26</f>
        <v>0</v>
      </c>
      <c r="AO51" s="598">
        <f>+AN51/1000</f>
        <v>0</v>
      </c>
      <c r="AP51" s="599"/>
      <c r="AQ51" s="599" t="e">
        <f>+AN51*#REF!</f>
        <v>#REF!</v>
      </c>
      <c r="AS51" s="706" t="s">
        <v>29</v>
      </c>
      <c r="AT51" s="595"/>
      <c r="AU51" s="596"/>
      <c r="AV51" s="597">
        <f>+AV40*AU26</f>
        <v>0</v>
      </c>
      <c r="AW51" s="598">
        <f>+AV51/1000</f>
        <v>0</v>
      </c>
      <c r="AX51" s="599"/>
      <c r="AY51" s="599" t="e">
        <f>+AV51*#REF!</f>
        <v>#REF!</v>
      </c>
    </row>
    <row r="52" spans="2:52" ht="13.5" thickBot="1">
      <c r="B52" s="541" t="s">
        <v>27</v>
      </c>
      <c r="C52" s="65"/>
      <c r="D52" s="66"/>
      <c r="E52" s="1310"/>
      <c r="F52" s="1312">
        <f>+F43+F51</f>
        <v>9915747.3163868804</v>
      </c>
      <c r="G52" s="1333">
        <f>+G43+G51</f>
        <v>396629892.6554752</v>
      </c>
      <c r="I52" s="41" t="s">
        <v>29</v>
      </c>
      <c r="J52" s="42"/>
      <c r="K52" s="34"/>
      <c r="L52" s="34"/>
      <c r="M52" s="707">
        <f>+M41*K23</f>
        <v>0</v>
      </c>
      <c r="N52" s="677">
        <f>+M52*M25</f>
        <v>0</v>
      </c>
      <c r="P52" s="41" t="s">
        <v>29</v>
      </c>
      <c r="Q52" s="42"/>
      <c r="R52" s="34"/>
      <c r="S52" s="34"/>
      <c r="T52" s="707">
        <f>+T41*R23</f>
        <v>0</v>
      </c>
      <c r="U52" s="677">
        <f>+T52*T25</f>
        <v>0</v>
      </c>
      <c r="W52" s="41" t="s">
        <v>29</v>
      </c>
      <c r="X52" s="42"/>
      <c r="Y52" s="34"/>
      <c r="Z52" s="34"/>
      <c r="AA52" s="707">
        <f>+AA41*Y23</f>
        <v>0</v>
      </c>
      <c r="AB52" s="677">
        <f>+AA52*AA25</f>
        <v>0</v>
      </c>
      <c r="AD52" s="646" t="s">
        <v>28</v>
      </c>
      <c r="AE52" s="655"/>
      <c r="AF52" s="655"/>
      <c r="AG52" s="655"/>
      <c r="AH52" s="655"/>
      <c r="AI52" s="650"/>
      <c r="AJ52" s="153"/>
      <c r="AK52" s="600" t="e">
        <f>+#REF!</f>
        <v>#REF!</v>
      </c>
      <c r="AL52" s="601"/>
      <c r="AM52" s="602"/>
      <c r="AN52" s="603" t="e">
        <f>+(AN40+AN48)*$AM$27</f>
        <v>#REF!</v>
      </c>
      <c r="AO52" s="604" t="e">
        <f>+(AO40+AO48)*$AM$27</f>
        <v>#REF!</v>
      </c>
      <c r="AP52" s="603"/>
      <c r="AQ52" s="605" t="e">
        <f>+(AQ40+AQ48)*AM27</f>
        <v>#REF!</v>
      </c>
      <c r="AS52" s="600">
        <f>+C54</f>
        <v>0</v>
      </c>
      <c r="AT52" s="601"/>
      <c r="AU52" s="602"/>
      <c r="AV52" s="603" t="e">
        <f>+(AV40+AV48)*$AM$27</f>
        <v>#REF!</v>
      </c>
      <c r="AW52" s="604" t="e">
        <f>+(AW40+AW48)*$AM$27</f>
        <v>#REF!</v>
      </c>
      <c r="AX52" s="603"/>
      <c r="AY52" s="605" t="e">
        <f>+(AY40+AY48)*AU27</f>
        <v>#REF!</v>
      </c>
    </row>
    <row r="53" spans="2:52" ht="12.75" customHeight="1" thickBot="1">
      <c r="B53" s="2133" t="s">
        <v>28</v>
      </c>
      <c r="C53" s="2134"/>
      <c r="D53" s="2134"/>
      <c r="E53" s="2134"/>
      <c r="F53" s="2134"/>
      <c r="G53" s="2135"/>
      <c r="I53" s="43" t="s">
        <v>30</v>
      </c>
      <c r="J53" s="44"/>
      <c r="K53" s="27"/>
      <c r="L53" s="27"/>
      <c r="M53" s="708">
        <f>+M48*K24</f>
        <v>0</v>
      </c>
      <c r="N53" s="660">
        <f>+M53*M25</f>
        <v>0</v>
      </c>
      <c r="P53" s="43" t="s">
        <v>30</v>
      </c>
      <c r="Q53" s="44"/>
      <c r="R53" s="27"/>
      <c r="S53" s="27"/>
      <c r="T53" s="708">
        <f>+T48*R24</f>
        <v>0</v>
      </c>
      <c r="U53" s="660">
        <f>+T53*T25</f>
        <v>0</v>
      </c>
      <c r="W53" s="43" t="s">
        <v>30</v>
      </c>
      <c r="X53" s="44"/>
      <c r="Y53" s="27"/>
      <c r="Z53" s="27"/>
      <c r="AA53" s="708">
        <f>+AA48*Y24</f>
        <v>0</v>
      </c>
      <c r="AB53" s="660">
        <f>+AA53*AA25</f>
        <v>0</v>
      </c>
      <c r="AD53" s="41" t="s">
        <v>29</v>
      </c>
      <c r="AE53" s="42"/>
      <c r="AF53" s="34"/>
      <c r="AG53" s="34"/>
      <c r="AH53" s="707">
        <f>+AH42*AF24</f>
        <v>0</v>
      </c>
      <c r="AI53" s="677">
        <f>+AH53*AH26</f>
        <v>0</v>
      </c>
      <c r="AK53" s="709" t="s">
        <v>49</v>
      </c>
      <c r="AL53" s="606"/>
      <c r="AM53" s="607"/>
      <c r="AN53" s="608" t="e">
        <f>+AN40+AN48+AN50+AN51+AN52</f>
        <v>#REF!</v>
      </c>
      <c r="AO53" s="609" t="e">
        <f>+AO40+AO48+AO50+AO51+AO52</f>
        <v>#REF!</v>
      </c>
      <c r="AP53" s="610"/>
      <c r="AQ53" s="610" t="e">
        <f>+AQ40+AQ48+AQ50+AQ51+AQ52</f>
        <v>#REF!</v>
      </c>
      <c r="AS53" s="709" t="s">
        <v>49</v>
      </c>
      <c r="AT53" s="606"/>
      <c r="AU53" s="607"/>
      <c r="AV53" s="608" t="e">
        <f>+AV40+AV48+AV50+AV51+AV52</f>
        <v>#REF!</v>
      </c>
      <c r="AW53" s="609" t="e">
        <f>+AW40+AW48+AW50+AW51+AW52</f>
        <v>#REF!</v>
      </c>
      <c r="AX53" s="610"/>
      <c r="AY53" s="610" t="e">
        <f>+AY40+AY48+AY50+AY51+AY52</f>
        <v>#REF!</v>
      </c>
    </row>
    <row r="54" spans="2:52" ht="15" customHeight="1" thickBot="1">
      <c r="B54" s="41" t="s">
        <v>29</v>
      </c>
      <c r="C54" s="42"/>
      <c r="D54" s="34"/>
      <c r="E54" s="34"/>
      <c r="F54" s="1326">
        <f>+F43*D25</f>
        <v>272815.16581934405</v>
      </c>
      <c r="G54" s="1334">
        <f>+F54*F27</f>
        <v>10912606.632773763</v>
      </c>
      <c r="I54" s="45" t="e">
        <f>+#REF!</f>
        <v>#REF!</v>
      </c>
      <c r="J54" s="46"/>
      <c r="K54" s="47"/>
      <c r="L54" s="47"/>
      <c r="M54" s="710">
        <f>+M50*K25</f>
        <v>0</v>
      </c>
      <c r="N54" s="684">
        <f>+M54*M25</f>
        <v>0</v>
      </c>
      <c r="P54" s="45" t="e">
        <f>+#REF!</f>
        <v>#REF!</v>
      </c>
      <c r="Q54" s="46"/>
      <c r="R54" s="47"/>
      <c r="S54" s="47"/>
      <c r="T54" s="710">
        <f>+T50*R25</f>
        <v>0</v>
      </c>
      <c r="U54" s="684">
        <f>+T54*T25</f>
        <v>0</v>
      </c>
      <c r="W54" s="45" t="e">
        <f>+P54</f>
        <v>#REF!</v>
      </c>
      <c r="X54" s="46"/>
      <c r="Y54" s="47"/>
      <c r="Z54" s="47"/>
      <c r="AA54" s="710">
        <f>+AA50*Y25</f>
        <v>0</v>
      </c>
      <c r="AB54" s="684">
        <f>+AA54*AA25</f>
        <v>0</v>
      </c>
      <c r="AD54" s="43" t="s">
        <v>30</v>
      </c>
      <c r="AE54" s="44"/>
      <c r="AF54" s="27"/>
      <c r="AG54" s="27"/>
      <c r="AH54" s="708">
        <f>+AH50*AF25</f>
        <v>0</v>
      </c>
      <c r="AI54" s="660">
        <f>+AH54*AH26</f>
        <v>0</v>
      </c>
      <c r="AK54" s="53"/>
      <c r="AL54" s="711"/>
      <c r="AM54" s="55"/>
      <c r="AN54" s="55"/>
      <c r="AO54" s="55"/>
      <c r="AP54" s="55"/>
      <c r="AQ54" s="614"/>
      <c r="AS54" s="53"/>
      <c r="AT54" s="711"/>
      <c r="AU54" s="55"/>
      <c r="AV54" s="55"/>
      <c r="AW54" s="55"/>
      <c r="AX54" s="55"/>
      <c r="AY54" s="614"/>
    </row>
    <row r="55" spans="2:52" ht="15" customHeight="1" thickBot="1">
      <c r="B55" s="43" t="s">
        <v>30</v>
      </c>
      <c r="C55" s="44"/>
      <c r="D55" s="27"/>
      <c r="E55" s="27"/>
      <c r="F55" s="1327">
        <f>+F51*D26</f>
        <v>267566.64</v>
      </c>
      <c r="G55" s="1335">
        <f>+F55*F27</f>
        <v>10702665.600000001</v>
      </c>
      <c r="I55" s="712" t="s">
        <v>31</v>
      </c>
      <c r="J55" s="713"/>
      <c r="K55" s="714"/>
      <c r="L55" s="714"/>
      <c r="M55" s="715">
        <f>SUM(M52:M54)</f>
        <v>0</v>
      </c>
      <c r="N55" s="682">
        <f>SUM(N52:N54)</f>
        <v>0</v>
      </c>
      <c r="P55" s="712" t="s">
        <v>31</v>
      </c>
      <c r="Q55" s="713"/>
      <c r="R55" s="714"/>
      <c r="S55" s="714"/>
      <c r="T55" s="715">
        <f>SUM(T52:T54)</f>
        <v>0</v>
      </c>
      <c r="U55" s="682">
        <f>SUM(U52:U54)</f>
        <v>0</v>
      </c>
      <c r="W55" s="712" t="s">
        <v>31</v>
      </c>
      <c r="X55" s="713"/>
      <c r="Y55" s="714"/>
      <c r="Z55" s="714"/>
      <c r="AA55" s="715">
        <f>SUM(AA52:AA54)</f>
        <v>0</v>
      </c>
      <c r="AB55" s="682">
        <f>SUM(AB52:AB54)</f>
        <v>0</v>
      </c>
      <c r="AD55" s="45" t="e">
        <f>+W54</f>
        <v>#REF!</v>
      </c>
      <c r="AE55" s="46"/>
      <c r="AF55" s="47"/>
      <c r="AG55" s="47"/>
      <c r="AH55" s="710">
        <f>+AH51*AF26</f>
        <v>0</v>
      </c>
      <c r="AI55" s="684">
        <f>+AH55*AH26</f>
        <v>0</v>
      </c>
      <c r="AK55" s="716" t="s">
        <v>50</v>
      </c>
      <c r="AL55" s="717" t="s">
        <v>395</v>
      </c>
      <c r="AM55" s="55"/>
      <c r="AN55" s="2143" t="s">
        <v>398</v>
      </c>
      <c r="AO55" s="2144"/>
      <c r="AQ55" s="718">
        <f>+AM15</f>
        <v>5</v>
      </c>
      <c r="AS55" s="716" t="s">
        <v>50</v>
      </c>
      <c r="AT55" s="717" t="s">
        <v>395</v>
      </c>
      <c r="AU55" s="55"/>
      <c r="AV55" s="2143" t="s">
        <v>398</v>
      </c>
      <c r="AW55" s="2144"/>
      <c r="AY55" s="718">
        <f>+AU15</f>
        <v>8</v>
      </c>
    </row>
    <row r="56" spans="2:52" ht="18.75" customHeight="1" thickBot="1">
      <c r="B56" s="45" t="s">
        <v>714</v>
      </c>
      <c r="C56" s="46"/>
      <c r="D56" s="47"/>
      <c r="E56" s="47"/>
      <c r="F56" s="1328">
        <v>0</v>
      </c>
      <c r="G56" s="1336">
        <f>+F56*F27</f>
        <v>0</v>
      </c>
      <c r="I56" s="2153" t="str">
        <f>+B58</f>
        <v>TOTAL COSTOS</v>
      </c>
      <c r="J56" s="2154"/>
      <c r="K56" s="2154"/>
      <c r="L56" s="2154"/>
      <c r="M56" s="681">
        <f>+M50+M55</f>
        <v>0</v>
      </c>
      <c r="N56" s="682">
        <f>+N50+N55</f>
        <v>0</v>
      </c>
      <c r="P56" s="2153" t="str">
        <f>+I56</f>
        <v>TOTAL COSTOS</v>
      </c>
      <c r="Q56" s="2154"/>
      <c r="R56" s="2154"/>
      <c r="S56" s="2154"/>
      <c r="T56" s="681">
        <f>+T50+T55</f>
        <v>0</v>
      </c>
      <c r="U56" s="682">
        <f>+U50+U55</f>
        <v>0</v>
      </c>
      <c r="W56" s="2153" t="str">
        <f>+P56</f>
        <v>TOTAL COSTOS</v>
      </c>
      <c r="X56" s="2154"/>
      <c r="Y56" s="2154"/>
      <c r="Z56" s="2154"/>
      <c r="AA56" s="681">
        <f>+AA50+AA55</f>
        <v>0</v>
      </c>
      <c r="AB56" s="682">
        <f>+AB50+AB55</f>
        <v>0</v>
      </c>
      <c r="AD56" s="712" t="s">
        <v>31</v>
      </c>
      <c r="AE56" s="713"/>
      <c r="AF56" s="714"/>
      <c r="AG56" s="714"/>
      <c r="AH56" s="715">
        <f>SUM(AH53:AH55)</f>
        <v>0</v>
      </c>
      <c r="AI56" s="682">
        <f>SUM(AI53:AI55)</f>
        <v>0</v>
      </c>
      <c r="AK56" s="487" t="s">
        <v>52</v>
      </c>
      <c r="AL56" s="488" t="s">
        <v>434</v>
      </c>
      <c r="AM56" s="55"/>
      <c r="AN56" s="2143" t="s">
        <v>53</v>
      </c>
      <c r="AO56" s="2144"/>
      <c r="AQ56" s="719" t="s">
        <v>435</v>
      </c>
      <c r="AS56" s="487" t="s">
        <v>52</v>
      </c>
      <c r="AT56" s="488" t="s">
        <v>434</v>
      </c>
      <c r="AU56" s="55"/>
      <c r="AV56" s="2143" t="s">
        <v>53</v>
      </c>
      <c r="AW56" s="2144"/>
      <c r="AY56" s="719" t="s">
        <v>435</v>
      </c>
    </row>
    <row r="57" spans="2:52" ht="13.5" thickBot="1">
      <c r="B57" s="67" t="s">
        <v>31</v>
      </c>
      <c r="C57" s="68"/>
      <c r="D57" s="69"/>
      <c r="E57" s="69"/>
      <c r="F57" s="1329">
        <f>SUM(F54:F56)</f>
        <v>540381.80581934401</v>
      </c>
      <c r="G57" s="1337">
        <f>SUM(G54:G56)</f>
        <v>21615272.232773766</v>
      </c>
      <c r="AD57" s="38" t="str">
        <f>+W56</f>
        <v>TOTAL COSTOS</v>
      </c>
      <c r="AE57" s="720"/>
      <c r="AF57" s="720"/>
      <c r="AG57" s="720"/>
      <c r="AH57" s="681">
        <f>+AH51+AH56</f>
        <v>0</v>
      </c>
      <c r="AI57" s="682">
        <f>+AI51+AI56</f>
        <v>0</v>
      </c>
      <c r="AK57" s="487" t="s">
        <v>54</v>
      </c>
      <c r="AL57" s="488" t="s">
        <v>396</v>
      </c>
      <c r="AM57" s="55"/>
      <c r="AN57" s="2143" t="s">
        <v>399</v>
      </c>
      <c r="AO57" s="2144"/>
      <c r="AQ57" s="719">
        <v>350</v>
      </c>
      <c r="AS57" s="487" t="s">
        <v>54</v>
      </c>
      <c r="AT57" s="488" t="s">
        <v>396</v>
      </c>
      <c r="AU57" s="55"/>
      <c r="AV57" s="2143" t="s">
        <v>399</v>
      </c>
      <c r="AW57" s="2144"/>
      <c r="AY57" s="719">
        <v>350</v>
      </c>
    </row>
    <row r="58" spans="2:52" ht="16.5" customHeight="1" thickBot="1">
      <c r="B58" s="541" t="s">
        <v>527</v>
      </c>
      <c r="C58" s="551"/>
      <c r="D58" s="551"/>
      <c r="E58" s="551"/>
      <c r="F58" s="1330">
        <f>ROUND((+F52+F57),2)</f>
        <v>10456129.119999999</v>
      </c>
      <c r="G58" s="1337">
        <f>+G52+G57</f>
        <v>418245164.88824898</v>
      </c>
      <c r="AK58" s="716" t="s">
        <v>56</v>
      </c>
      <c r="AL58" s="718">
        <f>+AM13</f>
        <v>3</v>
      </c>
      <c r="AM58" s="55"/>
      <c r="AN58" s="2143" t="s">
        <v>57</v>
      </c>
      <c r="AO58" s="2144"/>
      <c r="AQ58" s="721" t="s">
        <v>436</v>
      </c>
      <c r="AS58" s="716" t="s">
        <v>56</v>
      </c>
      <c r="AT58" s="718">
        <f>+AU13</f>
        <v>3</v>
      </c>
      <c r="AU58" s="55"/>
      <c r="AV58" s="2143" t="s">
        <v>57</v>
      </c>
      <c r="AW58" s="2144"/>
      <c r="AY58" s="721" t="s">
        <v>436</v>
      </c>
    </row>
    <row r="59" spans="2:52" ht="17.25" customHeight="1">
      <c r="AK59" s="716" t="s">
        <v>58</v>
      </c>
      <c r="AL59" s="718">
        <f>+AM14</f>
        <v>30</v>
      </c>
      <c r="AM59" s="55"/>
      <c r="AN59" s="2143" t="s">
        <v>59</v>
      </c>
      <c r="AO59" s="2144"/>
      <c r="AQ59" s="721">
        <v>150</v>
      </c>
      <c r="AS59" s="716" t="s">
        <v>58</v>
      </c>
      <c r="AT59" s="718">
        <f>+AU14</f>
        <v>30</v>
      </c>
      <c r="AU59" s="55"/>
      <c r="AV59" s="2143" t="s">
        <v>59</v>
      </c>
      <c r="AW59" s="2144"/>
      <c r="AY59" s="721">
        <v>150</v>
      </c>
    </row>
    <row r="60" spans="2:52" ht="14.25" thickBot="1">
      <c r="AK60" s="716" t="s">
        <v>397</v>
      </c>
      <c r="AL60" s="722" t="s">
        <v>437</v>
      </c>
      <c r="AM60" s="723"/>
      <c r="AN60" s="2136"/>
      <c r="AO60" s="2137"/>
      <c r="AP60" s="723"/>
      <c r="AQ60" s="724"/>
      <c r="AS60" s="716" t="s">
        <v>397</v>
      </c>
      <c r="AT60" s="722" t="s">
        <v>437</v>
      </c>
      <c r="AU60" s="723"/>
      <c r="AV60" s="2136"/>
      <c r="AW60" s="2137"/>
      <c r="AX60" s="723"/>
      <c r="AY60" s="724"/>
    </row>
    <row r="61" spans="2:52">
      <c r="B61" s="725" t="s">
        <v>366</v>
      </c>
      <c r="C61" s="725"/>
      <c r="D61" s="725"/>
      <c r="F61" s="1659" t="s">
        <v>875</v>
      </c>
      <c r="I61" s="725" t="s">
        <v>366</v>
      </c>
      <c r="J61" s="725"/>
      <c r="K61" s="725"/>
      <c r="P61" s="725" t="s">
        <v>366</v>
      </c>
      <c r="Q61" s="725"/>
      <c r="R61" s="725"/>
      <c r="W61" s="725" t="s">
        <v>366</v>
      </c>
      <c r="X61" s="725"/>
      <c r="Y61" s="725"/>
      <c r="AD61" s="725" t="s">
        <v>366</v>
      </c>
      <c r="AE61" s="725"/>
      <c r="AF61" s="725"/>
    </row>
    <row r="62" spans="2:52" ht="14.25">
      <c r="B62" s="726" t="s">
        <v>61</v>
      </c>
      <c r="C62" s="727" t="s">
        <v>367</v>
      </c>
      <c r="D62" s="727">
        <f>+ IF(D65&gt;0,10000,0)</f>
        <v>10000</v>
      </c>
      <c r="I62" s="726" t="s">
        <v>61</v>
      </c>
      <c r="J62" s="727" t="s">
        <v>367</v>
      </c>
      <c r="K62" s="727">
        <f>+ IF(K65&gt;0,10000,0)</f>
        <v>0</v>
      </c>
      <c r="P62" s="726" t="s">
        <v>61</v>
      </c>
      <c r="Q62" s="727" t="s">
        <v>367</v>
      </c>
      <c r="R62" s="727">
        <f>+ IF(R65&gt;0,10000,0)</f>
        <v>0</v>
      </c>
      <c r="W62" s="726" t="s">
        <v>61</v>
      </c>
      <c r="X62" s="727" t="s">
        <v>367</v>
      </c>
      <c r="Y62" s="727">
        <f>+ IF(Y65&gt;0,10000,0)</f>
        <v>0</v>
      </c>
      <c r="AD62" s="726" t="s">
        <v>61</v>
      </c>
      <c r="AE62" s="727" t="s">
        <v>367</v>
      </c>
      <c r="AF62" s="727">
        <f>+ IF(AF65&gt;0,10000,0)</f>
        <v>0</v>
      </c>
    </row>
    <row r="63" spans="2:52">
      <c r="B63" s="728"/>
      <c r="C63" s="728"/>
      <c r="D63" s="728"/>
      <c r="I63" s="728"/>
      <c r="J63" s="728"/>
      <c r="K63" s="728"/>
      <c r="P63" s="728"/>
      <c r="Q63" s="728"/>
      <c r="R63" s="728"/>
      <c r="W63" s="728"/>
      <c r="X63" s="728"/>
      <c r="Y63" s="728"/>
      <c r="AD63" s="728"/>
      <c r="AE63" s="728"/>
      <c r="AF63" s="728"/>
    </row>
    <row r="64" spans="2:52">
      <c r="B64" s="727" t="s">
        <v>62</v>
      </c>
      <c r="C64" s="727" t="s">
        <v>63</v>
      </c>
      <c r="D64" s="729" t="s">
        <v>379</v>
      </c>
      <c r="I64" s="727" t="s">
        <v>62</v>
      </c>
      <c r="J64" s="727" t="s">
        <v>63</v>
      </c>
      <c r="K64" s="729" t="s">
        <v>155</v>
      </c>
      <c r="P64" s="727" t="s">
        <v>62</v>
      </c>
      <c r="Q64" s="727" t="s">
        <v>63</v>
      </c>
      <c r="R64" s="729" t="s">
        <v>176</v>
      </c>
      <c r="W64" s="727" t="s">
        <v>62</v>
      </c>
      <c r="X64" s="727" t="s">
        <v>63</v>
      </c>
      <c r="Y64" s="729" t="s">
        <v>156</v>
      </c>
      <c r="AD64" s="727" t="s">
        <v>62</v>
      </c>
      <c r="AE64" s="727" t="s">
        <v>63</v>
      </c>
      <c r="AF64" s="729" t="s">
        <v>158</v>
      </c>
    </row>
    <row r="65" spans="2:32">
      <c r="B65" s="728" t="s">
        <v>368</v>
      </c>
      <c r="C65" s="730" t="s">
        <v>118</v>
      </c>
      <c r="D65" s="731">
        <f>+IF(F27&gt;0,10,0)</f>
        <v>10</v>
      </c>
      <c r="I65" s="728" t="s">
        <v>368</v>
      </c>
      <c r="J65" s="730" t="s">
        <v>118</v>
      </c>
      <c r="K65" s="731">
        <f>+IF(M25&gt;0,10,0)</f>
        <v>0</v>
      </c>
      <c r="P65" s="728" t="s">
        <v>368</v>
      </c>
      <c r="Q65" s="730" t="s">
        <v>118</v>
      </c>
      <c r="R65" s="731"/>
      <c r="W65" s="728" t="s">
        <v>368</v>
      </c>
      <c r="X65" s="730" t="s">
        <v>118</v>
      </c>
      <c r="Y65" s="731"/>
      <c r="AD65" s="728" t="s">
        <v>368</v>
      </c>
      <c r="AE65" s="730" t="s">
        <v>118</v>
      </c>
      <c r="AF65" s="731"/>
    </row>
    <row r="66" spans="2:32">
      <c r="B66" s="728" t="s">
        <v>9</v>
      </c>
      <c r="C66" s="728" t="s">
        <v>118</v>
      </c>
      <c r="D66" s="732">
        <f>IF(F27&gt;0,5*(D14+D15+D16)/1111,0)</f>
        <v>7.5652565256525657</v>
      </c>
      <c r="E66" s="1546"/>
      <c r="I66" s="728" t="s">
        <v>9</v>
      </c>
      <c r="J66" s="728" t="s">
        <v>118</v>
      </c>
      <c r="K66" s="732">
        <f>IF(M25&gt;0,5*K14/1111,0)</f>
        <v>0</v>
      </c>
      <c r="P66" s="728" t="s">
        <v>9</v>
      </c>
      <c r="Q66" s="728" t="s">
        <v>118</v>
      </c>
      <c r="R66" s="732">
        <f>IF(T25&gt;0,5*R14/1111,0)</f>
        <v>0</v>
      </c>
      <c r="W66" s="728" t="s">
        <v>9</v>
      </c>
      <c r="X66" s="728" t="s">
        <v>118</v>
      </c>
      <c r="Y66" s="732">
        <f>IF(AA25&gt;0,5*Y14/1111,0)</f>
        <v>0</v>
      </c>
      <c r="AD66" s="728" t="s">
        <v>9</v>
      </c>
      <c r="AE66" s="728" t="s">
        <v>118</v>
      </c>
      <c r="AF66" s="733">
        <f>IF(AH26&gt;0,5*(AF14+AF15)/1111,0)</f>
        <v>0</v>
      </c>
    </row>
    <row r="67" spans="2:32">
      <c r="B67" s="728" t="s">
        <v>369</v>
      </c>
      <c r="C67" s="728" t="s">
        <v>370</v>
      </c>
      <c r="D67" s="734">
        <f>+IF(F27&gt;0,80,0)</f>
        <v>80</v>
      </c>
      <c r="I67" s="728" t="s">
        <v>369</v>
      </c>
      <c r="J67" s="728" t="s">
        <v>370</v>
      </c>
      <c r="K67" s="734">
        <f>+IF(M25&gt;0,80,0)</f>
        <v>0</v>
      </c>
      <c r="P67" s="728" t="s">
        <v>369</v>
      </c>
      <c r="Q67" s="728" t="s">
        <v>370</v>
      </c>
      <c r="R67" s="734">
        <f>+IF(T25&gt;0,80,0)</f>
        <v>0</v>
      </c>
      <c r="W67" s="728" t="s">
        <v>369</v>
      </c>
      <c r="X67" s="728" t="s">
        <v>370</v>
      </c>
      <c r="Y67" s="734">
        <f>+IF(AA25&gt;0,80,0)</f>
        <v>0</v>
      </c>
      <c r="AD67" s="728" t="s">
        <v>369</v>
      </c>
      <c r="AE67" s="728" t="s">
        <v>370</v>
      </c>
      <c r="AF67" s="734">
        <f>+IF(AH26&gt;0,80,0)</f>
        <v>0</v>
      </c>
    </row>
    <row r="68" spans="2:32">
      <c r="B68" s="728" t="s">
        <v>371</v>
      </c>
      <c r="C68" s="728" t="s">
        <v>372</v>
      </c>
      <c r="D68" s="734">
        <f>+IF(F27&gt;0,90,0)</f>
        <v>90</v>
      </c>
      <c r="I68" s="728" t="s">
        <v>371</v>
      </c>
      <c r="J68" s="728" t="s">
        <v>372</v>
      </c>
      <c r="K68" s="734">
        <f>+IF(M25&gt;0,90,0)</f>
        <v>0</v>
      </c>
      <c r="P68" s="728" t="s">
        <v>371</v>
      </c>
      <c r="Q68" s="728" t="s">
        <v>372</v>
      </c>
      <c r="R68" s="734">
        <f>+IF(T25&gt;0,90,0)</f>
        <v>0</v>
      </c>
      <c r="W68" s="728" t="s">
        <v>371</v>
      </c>
      <c r="X68" s="728" t="s">
        <v>372</v>
      </c>
      <c r="Y68" s="734">
        <f>+IF(AA25&gt;0,90,0)</f>
        <v>0</v>
      </c>
      <c r="AD68" s="728" t="s">
        <v>371</v>
      </c>
      <c r="AE68" s="728" t="s">
        <v>372</v>
      </c>
      <c r="AF68" s="734">
        <f>+IF(AH26&gt;0,90,0)</f>
        <v>0</v>
      </c>
    </row>
    <row r="69" spans="2:32">
      <c r="B69" s="728" t="s">
        <v>373</v>
      </c>
      <c r="C69" s="728" t="s">
        <v>118</v>
      </c>
      <c r="D69" s="732">
        <f>IF(F27&gt;0,2*(D14+D15+D16)/1111,0)</f>
        <v>3.026102610261026</v>
      </c>
      <c r="I69" s="728" t="s">
        <v>373</v>
      </c>
      <c r="J69" s="728" t="s">
        <v>118</v>
      </c>
      <c r="K69" s="732">
        <f>IF(M25&gt;0,2*K14/1111,0)</f>
        <v>0</v>
      </c>
      <c r="P69" s="728" t="s">
        <v>373</v>
      </c>
      <c r="Q69" s="728" t="s">
        <v>118</v>
      </c>
      <c r="R69" s="732">
        <f>IF(T25&gt;0,2*R14/1111,0)</f>
        <v>0</v>
      </c>
      <c r="W69" s="728" t="s">
        <v>373</v>
      </c>
      <c r="X69" s="728" t="s">
        <v>118</v>
      </c>
      <c r="Y69" s="732">
        <f>IF(AA25&gt;0,2*Y14/1111,0)</f>
        <v>0</v>
      </c>
      <c r="AD69" s="728" t="s">
        <v>373</v>
      </c>
      <c r="AE69" s="728" t="s">
        <v>118</v>
      </c>
      <c r="AF69" s="732">
        <f>IF(AH26&gt;0,2*(AF14+AF15)/1111,0)</f>
        <v>0</v>
      </c>
    </row>
    <row r="70" spans="2:32">
      <c r="B70" s="728" t="s">
        <v>374</v>
      </c>
      <c r="C70" s="728" t="s">
        <v>118</v>
      </c>
      <c r="D70" s="732">
        <f>IF(F27&gt;0,3*(D14+D15+D16)/1111,0)</f>
        <v>4.5391539153915392</v>
      </c>
      <c r="I70" s="728" t="s">
        <v>374</v>
      </c>
      <c r="J70" s="728" t="s">
        <v>118</v>
      </c>
      <c r="K70" s="732">
        <f>IF(M25&gt;0,3*K14/1111,0)</f>
        <v>0</v>
      </c>
      <c r="P70" s="728" t="s">
        <v>374</v>
      </c>
      <c r="Q70" s="728" t="s">
        <v>118</v>
      </c>
      <c r="R70" s="732">
        <f>IF(T25&gt;0,3*R14/1111,0)</f>
        <v>0</v>
      </c>
      <c r="W70" s="728" t="s">
        <v>374</v>
      </c>
      <c r="X70" s="728" t="s">
        <v>118</v>
      </c>
      <c r="Y70" s="732">
        <f>IF(AA25&gt;0,3*Y14/1111,0)</f>
        <v>0</v>
      </c>
      <c r="AD70" s="728" t="s">
        <v>374</v>
      </c>
      <c r="AE70" s="728" t="s">
        <v>118</v>
      </c>
      <c r="AF70" s="732">
        <f>IF(AH26&gt;0,3*(AF14+AF15)/1111,0)</f>
        <v>0</v>
      </c>
    </row>
    <row r="71" spans="2:32">
      <c r="B71" s="728" t="s">
        <v>375</v>
      </c>
      <c r="C71" s="728" t="s">
        <v>376</v>
      </c>
      <c r="D71" s="734">
        <f>+IF(F27&gt;0,250,0)</f>
        <v>250</v>
      </c>
      <c r="I71" s="728" t="s">
        <v>375</v>
      </c>
      <c r="J71" s="728" t="s">
        <v>376</v>
      </c>
      <c r="K71" s="734">
        <f>+IF(M25&gt;0,250,0)</f>
        <v>0</v>
      </c>
      <c r="P71" s="728" t="s">
        <v>375</v>
      </c>
      <c r="Q71" s="728" t="s">
        <v>376</v>
      </c>
      <c r="R71" s="734">
        <f>+IF(T25&gt;0,250,0)</f>
        <v>0</v>
      </c>
      <c r="W71" s="728" t="s">
        <v>375</v>
      </c>
      <c r="X71" s="728" t="s">
        <v>376</v>
      </c>
      <c r="Y71" s="734">
        <f>+IF(AA25&gt;0,250,0)</f>
        <v>0</v>
      </c>
      <c r="AD71" s="728" t="s">
        <v>375</v>
      </c>
      <c r="AE71" s="728" t="s">
        <v>376</v>
      </c>
      <c r="AF71" s="734">
        <f>+IF(AH26&gt;0,250,0)</f>
        <v>0</v>
      </c>
    </row>
    <row r="72" spans="2:32">
      <c r="B72" s="728" t="s">
        <v>377</v>
      </c>
      <c r="C72" s="728" t="s">
        <v>118</v>
      </c>
      <c r="D72" s="732">
        <f>IF(F27&gt;0,2*(D14+D15+D16)/1111,0)</f>
        <v>3.026102610261026</v>
      </c>
      <c r="I72" s="728" t="s">
        <v>377</v>
      </c>
      <c r="J72" s="728" t="s">
        <v>118</v>
      </c>
      <c r="K72" s="732">
        <f>IF(M25&gt;0,2*K14/1111,0)</f>
        <v>0</v>
      </c>
      <c r="P72" s="728" t="s">
        <v>377</v>
      </c>
      <c r="Q72" s="728" t="s">
        <v>118</v>
      </c>
      <c r="R72" s="732">
        <f>IF(T25&gt;0,2*R14/1111,0)</f>
        <v>0</v>
      </c>
      <c r="W72" s="728" t="s">
        <v>377</v>
      </c>
      <c r="X72" s="728" t="s">
        <v>118</v>
      </c>
      <c r="Y72" s="732">
        <f>IF(AA25&gt;0,2*Y14/1111,0)</f>
        <v>0</v>
      </c>
      <c r="AD72" s="728" t="s">
        <v>377</v>
      </c>
      <c r="AE72" s="728" t="s">
        <v>118</v>
      </c>
      <c r="AF72" s="732">
        <f>IF(AH26&gt;0,2*(AF14+AF15)/1111,0)</f>
        <v>0</v>
      </c>
    </row>
    <row r="73" spans="2:32">
      <c r="B73" s="728" t="s">
        <v>378</v>
      </c>
      <c r="C73" s="728" t="str">
        <f>+C71</f>
        <v>Arboles</v>
      </c>
      <c r="D73" s="734">
        <f>+IF(F27&gt;0,D71,0)</f>
        <v>250</v>
      </c>
      <c r="I73" s="728" t="s">
        <v>378</v>
      </c>
      <c r="J73" s="728" t="str">
        <f>+J71</f>
        <v>Arboles</v>
      </c>
      <c r="K73" s="734">
        <f>+IF(M25&gt;0,K71,0)</f>
        <v>0</v>
      </c>
      <c r="P73" s="728" t="s">
        <v>378</v>
      </c>
      <c r="Q73" s="728" t="str">
        <f>+Q71</f>
        <v>Arboles</v>
      </c>
      <c r="R73" s="734">
        <f>+IF(T25&gt;0,R71,0)</f>
        <v>0</v>
      </c>
      <c r="W73" s="728" t="s">
        <v>378</v>
      </c>
      <c r="X73" s="728" t="str">
        <f>+X71</f>
        <v>Arboles</v>
      </c>
      <c r="Y73" s="734">
        <f>+IF(AA25&gt;0,Y71,0)</f>
        <v>0</v>
      </c>
      <c r="AD73" s="728" t="s">
        <v>378</v>
      </c>
      <c r="AE73" s="728" t="str">
        <f>+AE71</f>
        <v>Arboles</v>
      </c>
      <c r="AF73" s="734">
        <f>+IF(AH26&gt;0,AF71,0)</f>
        <v>0</v>
      </c>
    </row>
    <row r="74" spans="2:32">
      <c r="B74" s="728" t="s">
        <v>186</v>
      </c>
      <c r="C74" s="728" t="s">
        <v>118</v>
      </c>
      <c r="D74" s="731">
        <f>IF(F27&gt;0,8*(D14+D15+D16)/1111,0)</f>
        <v>12.104410441044104</v>
      </c>
      <c r="I74" s="728" t="s">
        <v>186</v>
      </c>
      <c r="J74" s="728" t="s">
        <v>118</v>
      </c>
      <c r="K74" s="731">
        <f>IF(M25&gt;0,8*K14/1111,0)</f>
        <v>0</v>
      </c>
      <c r="P74" s="728" t="s">
        <v>186</v>
      </c>
      <c r="Q74" s="728" t="s">
        <v>118</v>
      </c>
      <c r="R74" s="731">
        <f>IF(T25&gt;0,8*R14/1111,0)</f>
        <v>0</v>
      </c>
      <c r="W74" s="728" t="s">
        <v>186</v>
      </c>
      <c r="X74" s="728" t="s">
        <v>118</v>
      </c>
      <c r="Y74" s="731">
        <f>IF(AA25&gt;0,8*Y14/1111,0)</f>
        <v>0</v>
      </c>
      <c r="AD74" s="728" t="s">
        <v>186</v>
      </c>
      <c r="AE74" s="728" t="s">
        <v>118</v>
      </c>
      <c r="AF74" s="731">
        <f>IF(AH26&gt;0,8*(AF14+AF15)/1111,0)</f>
        <v>0</v>
      </c>
    </row>
  </sheetData>
  <mergeCells count="125">
    <mergeCell ref="AK11:AM12"/>
    <mergeCell ref="AO27:AQ27"/>
    <mergeCell ref="AK30:AK31"/>
    <mergeCell ref="AO30:AO31"/>
    <mergeCell ref="AQ30:AQ31"/>
    <mergeCell ref="AN11:AN12"/>
    <mergeCell ref="AS18:AT18"/>
    <mergeCell ref="AS19:AT19"/>
    <mergeCell ref="AS20:AT20"/>
    <mergeCell ref="AS24:AT24"/>
    <mergeCell ref="AS25:AT25"/>
    <mergeCell ref="AS26:AT26"/>
    <mergeCell ref="AW27:AY27"/>
    <mergeCell ref="AS30:AS31"/>
    <mergeCell ref="AZ33:AZ42"/>
    <mergeCell ref="AZ13:AZ27"/>
    <mergeCell ref="AK26:AL26"/>
    <mergeCell ref="AK14:AL14"/>
    <mergeCell ref="AK19:AL19"/>
    <mergeCell ref="AK24:AL24"/>
    <mergeCell ref="AK17:AL17"/>
    <mergeCell ref="AK18:AL18"/>
    <mergeCell ref="AK25:AL25"/>
    <mergeCell ref="AK16:AL16"/>
    <mergeCell ref="AK20:AL20"/>
    <mergeCell ref="AS13:AT13"/>
    <mergeCell ref="AS14:AT14"/>
    <mergeCell ref="AS15:AT15"/>
    <mergeCell ref="AS16:AT16"/>
    <mergeCell ref="AS17:AT17"/>
    <mergeCell ref="AK13:AL13"/>
    <mergeCell ref="AK15:AL15"/>
    <mergeCell ref="AE9:AI9"/>
    <mergeCell ref="AL9:AQ9"/>
    <mergeCell ref="AE2:AG5"/>
    <mergeCell ref="AH2:AI3"/>
    <mergeCell ref="AD4:AD5"/>
    <mergeCell ref="AH4:AI5"/>
    <mergeCell ref="AK4:AK5"/>
    <mergeCell ref="W6:AB6"/>
    <mergeCell ref="AE8:AI8"/>
    <mergeCell ref="AD6:AI6"/>
    <mergeCell ref="AE7:AI7"/>
    <mergeCell ref="AP2:AQ3"/>
    <mergeCell ref="AP4:AQ5"/>
    <mergeCell ref="AL2:AO5"/>
    <mergeCell ref="X7:AB7"/>
    <mergeCell ref="AK6:AQ6"/>
    <mergeCell ref="AL7:AQ7"/>
    <mergeCell ref="AL8:AQ8"/>
    <mergeCell ref="X8:AB8"/>
    <mergeCell ref="C8:G8"/>
    <mergeCell ref="J9:N9"/>
    <mergeCell ref="C2:G2"/>
    <mergeCell ref="C3:G3"/>
    <mergeCell ref="C4:G4"/>
    <mergeCell ref="B6:G6"/>
    <mergeCell ref="C7:G7"/>
    <mergeCell ref="M2:N3"/>
    <mergeCell ref="I4:I5"/>
    <mergeCell ref="J8:N8"/>
    <mergeCell ref="J7:N7"/>
    <mergeCell ref="C9:G9"/>
    <mergeCell ref="M4:N5"/>
    <mergeCell ref="I42:N42"/>
    <mergeCell ref="I51:N51"/>
    <mergeCell ref="W51:AB51"/>
    <mergeCell ref="P51:U51"/>
    <mergeCell ref="Q9:U9"/>
    <mergeCell ref="P6:U6"/>
    <mergeCell ref="Q7:U7"/>
    <mergeCell ref="Q8:U8"/>
    <mergeCell ref="I28:N28"/>
    <mergeCell ref="P42:U42"/>
    <mergeCell ref="X9:AB9"/>
    <mergeCell ref="X13:Y13"/>
    <mergeCell ref="I6:N6"/>
    <mergeCell ref="W28:AB28"/>
    <mergeCell ref="P28:U28"/>
    <mergeCell ref="J29:K29"/>
    <mergeCell ref="Q29:R29"/>
    <mergeCell ref="X29:Y29"/>
    <mergeCell ref="Q2:S5"/>
    <mergeCell ref="T2:U3"/>
    <mergeCell ref="P4:P5"/>
    <mergeCell ref="T4:U5"/>
    <mergeCell ref="X2:Z5"/>
    <mergeCell ref="AA2:AB3"/>
    <mergeCell ref="W4:W5"/>
    <mergeCell ref="AA4:AB5"/>
    <mergeCell ref="J2:L5"/>
    <mergeCell ref="AT2:AW5"/>
    <mergeCell ref="AX2:AY3"/>
    <mergeCell ref="AS4:AS5"/>
    <mergeCell ref="AX4:AY5"/>
    <mergeCell ref="AS6:AY6"/>
    <mergeCell ref="AT7:AY7"/>
    <mergeCell ref="AT8:AY8"/>
    <mergeCell ref="AT9:AY9"/>
    <mergeCell ref="AS11:AU12"/>
    <mergeCell ref="AV11:AV12"/>
    <mergeCell ref="B53:G53"/>
    <mergeCell ref="AV60:AW60"/>
    <mergeCell ref="AT30:AV30"/>
    <mergeCell ref="AW30:AW31"/>
    <mergeCell ref="AY30:AY31"/>
    <mergeCell ref="AV55:AW55"/>
    <mergeCell ref="AV56:AW56"/>
    <mergeCell ref="AN59:AO59"/>
    <mergeCell ref="AN58:AO58"/>
    <mergeCell ref="AN57:AO57"/>
    <mergeCell ref="AN56:AO56"/>
    <mergeCell ref="AV57:AW57"/>
    <mergeCell ref="AV58:AW58"/>
    <mergeCell ref="AV59:AW59"/>
    <mergeCell ref="AN55:AO55"/>
    <mergeCell ref="AL30:AN30"/>
    <mergeCell ref="AN60:AO60"/>
    <mergeCell ref="B30:G30"/>
    <mergeCell ref="B44:G44"/>
    <mergeCell ref="W42:AB42"/>
    <mergeCell ref="C31:D31"/>
    <mergeCell ref="I56:L56"/>
    <mergeCell ref="W56:Z56"/>
    <mergeCell ref="P56:S56"/>
  </mergeCells>
  <phoneticPr fontId="21" type="noConversion"/>
  <conditionalFormatting sqref="AL43:AL44 AN43:AP44 AN48:AQ50 AN52:AQ53 AM16:AM17">
    <cfRule type="cellIs" dxfId="185" priority="5" stopIfTrue="1" operator="greaterThan">
      <formula>0</formula>
    </cfRule>
  </conditionalFormatting>
  <conditionalFormatting sqref="AT43:AT44 AV43:AX44 AV48:AY50 AV52:AY53 AU16:AU17">
    <cfRule type="cellIs" dxfId="184" priority="2" stopIfTrue="1" operator="greaterThan">
      <formula>0</formula>
    </cfRule>
  </conditionalFormatting>
  <dataValidations count="1">
    <dataValidation type="list" allowBlank="1" showInputMessage="1" showErrorMessage="1" sqref="AE17 X16 Q16 J16 C18 J18:J20 AT21:AT23 C20:C23 X18:X20 Q18:Q20 AL21:AL23 AE19:AE22" xr:uid="{00000000-0002-0000-0700-000000000000}">
      <formula1>#REF!</formula1>
    </dataValidation>
  </dataValidations>
  <printOptions horizontalCentered="1" verticalCentered="1"/>
  <pageMargins left="0" right="0" top="0.39370078740157483" bottom="0.59055118110236227" header="0" footer="0"/>
  <pageSetup scale="87" fitToWidth="7" orientation="portrait" horizontalDpi="300" verticalDpi="300" r:id="rId1"/>
  <headerFooter alignWithMargins="0">
    <oddFooter>&amp;L&amp;"Arial Narrow,Cursiva"&amp;8F-PY-103.73 Costos de Establecimiento&amp;R&amp;"Arial Narrow,Cursiva"&amp;8Página &amp;P de 1</oddFooter>
  </headerFooter>
  <colBreaks count="5" manualBreakCount="5">
    <brk id="7" min="2" max="57" man="1"/>
    <brk id="14" min="2" max="57" man="1"/>
    <brk id="21" min="2" max="57" man="1"/>
    <brk id="28" min="2" max="57" man="1"/>
    <brk id="35" min="2" max="57" man="1"/>
  </colBreaks>
  <ignoredErrors>
    <ignoredError sqref="AF40" formula="1"/>
  </ignoredError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H68"/>
  <sheetViews>
    <sheetView topLeftCell="A23" workbookViewId="0">
      <selection activeCell="F30" sqref="F30"/>
    </sheetView>
  </sheetViews>
  <sheetFormatPr baseColWidth="10" defaultRowHeight="12.75"/>
  <cols>
    <col min="1" max="1" width="2.42578125" customWidth="1"/>
    <col min="2" max="2" width="37.85546875" customWidth="1"/>
    <col min="3" max="3" width="12.7109375" customWidth="1"/>
    <col min="5" max="5" width="13.7109375" bestFit="1" customWidth="1"/>
    <col min="6" max="6" width="12.28515625" bestFit="1" customWidth="1"/>
    <col min="7" max="7" width="14.140625" bestFit="1" customWidth="1"/>
    <col min="8" max="8" width="24.5703125" customWidth="1"/>
  </cols>
  <sheetData>
    <row r="1" spans="2:7" ht="13.5" thickBot="1"/>
    <row r="2" spans="2:7" ht="60.75" customHeight="1">
      <c r="B2" s="897" t="s">
        <v>544</v>
      </c>
      <c r="C2" s="2012"/>
      <c r="D2" s="2012"/>
      <c r="E2" s="2012"/>
      <c r="F2" s="2012"/>
      <c r="G2" s="2013"/>
    </row>
    <row r="3" spans="2:7" ht="32.25" customHeight="1">
      <c r="B3" s="626" t="s">
        <v>545</v>
      </c>
      <c r="C3" s="2014" t="s">
        <v>1277</v>
      </c>
      <c r="D3" s="2014"/>
      <c r="E3" s="2014"/>
      <c r="F3" s="2014"/>
      <c r="G3" s="2015"/>
    </row>
    <row r="4" spans="2:7" ht="22.5" customHeight="1" thickBot="1">
      <c r="B4" s="898"/>
      <c r="C4" s="2016" t="s">
        <v>551</v>
      </c>
      <c r="D4" s="2016"/>
      <c r="E4" s="2016"/>
      <c r="F4" s="2016"/>
      <c r="G4" s="2017"/>
    </row>
    <row r="5" spans="2:7" ht="7.5" customHeight="1" thickBot="1">
      <c r="B5" s="174"/>
      <c r="C5" s="174"/>
      <c r="D5" s="174"/>
      <c r="E5" s="174"/>
      <c r="F5" s="174"/>
      <c r="G5" s="174"/>
    </row>
    <row r="6" spans="2:7" ht="38.25" customHeight="1" thickBot="1">
      <c r="B6" s="2212" t="str">
        <f>'Presupuesto General'!B13:G13</f>
        <v>OBJETIVO ESPECIFICO 1: Implementar Acciones De Restauración Ecológica Para Aumentar La Cobertura Vegetal En Zonas De Recarga Hídrica.</v>
      </c>
      <c r="C6" s="2213"/>
      <c r="D6" s="2213"/>
      <c r="E6" s="2213"/>
      <c r="F6" s="2213"/>
      <c r="G6" s="2214"/>
    </row>
    <row r="7" spans="2:7" ht="17.25" customHeight="1">
      <c r="B7" s="97" t="s">
        <v>454</v>
      </c>
      <c r="C7" s="2215" t="s">
        <v>550</v>
      </c>
      <c r="D7" s="2215"/>
      <c r="E7" s="2215"/>
      <c r="F7" s="2215"/>
      <c r="G7" s="2216"/>
    </row>
    <row r="8" spans="2:7" ht="15.75" customHeight="1">
      <c r="B8" s="98" t="s">
        <v>128</v>
      </c>
      <c r="C8" s="2018"/>
      <c r="D8" s="2018"/>
      <c r="E8" s="2018"/>
      <c r="F8" s="2018"/>
      <c r="G8" s="2019"/>
    </row>
    <row r="9" spans="2:7" ht="30.75" customHeight="1" thickBot="1">
      <c r="B9" s="553" t="s">
        <v>0</v>
      </c>
      <c r="C9" s="2118" t="s">
        <v>1277</v>
      </c>
      <c r="D9" s="2119"/>
      <c r="E9" s="2119"/>
      <c r="F9" s="2119"/>
      <c r="G9" s="2120"/>
    </row>
    <row r="10" spans="2:7">
      <c r="B10" s="48"/>
      <c r="C10" s="16"/>
      <c r="D10" s="13"/>
      <c r="E10" s="13"/>
      <c r="F10" s="13"/>
      <c r="G10" s="49"/>
    </row>
    <row r="11" spans="2:7">
      <c r="B11" s="62" t="s">
        <v>1</v>
      </c>
      <c r="C11" s="50"/>
      <c r="D11" s="63" t="s">
        <v>121</v>
      </c>
      <c r="E11" s="14" t="s">
        <v>221</v>
      </c>
      <c r="F11" s="63" t="s">
        <v>122</v>
      </c>
      <c r="G11" s="51" t="s">
        <v>358</v>
      </c>
    </row>
    <row r="12" spans="2:7">
      <c r="B12" s="52"/>
      <c r="C12" s="16"/>
      <c r="D12" s="15"/>
      <c r="E12" s="15"/>
      <c r="F12" s="50"/>
      <c r="G12" s="49"/>
    </row>
    <row r="13" spans="2:7">
      <c r="B13" s="99" t="s">
        <v>123</v>
      </c>
      <c r="C13" s="17">
        <v>2</v>
      </c>
      <c r="D13" s="17">
        <v>2</v>
      </c>
      <c r="E13" s="64" t="s">
        <v>33</v>
      </c>
      <c r="F13" s="50"/>
      <c r="G13" s="49"/>
    </row>
    <row r="14" spans="2:7">
      <c r="B14" s="99" t="s">
        <v>124</v>
      </c>
      <c r="C14" s="18"/>
      <c r="D14" s="19">
        <f>+'1.2 Rest. Activa'!D14</f>
        <v>1681</v>
      </c>
      <c r="E14" s="20">
        <v>1600</v>
      </c>
      <c r="F14" s="50"/>
      <c r="G14" s="49"/>
    </row>
    <row r="15" spans="2:7">
      <c r="B15" s="99" t="s">
        <v>125</v>
      </c>
      <c r="C15" s="18"/>
      <c r="D15" s="148">
        <v>0.1</v>
      </c>
      <c r="E15" s="20">
        <v>1600</v>
      </c>
      <c r="F15" s="50"/>
      <c r="G15" s="49"/>
    </row>
    <row r="16" spans="2:7">
      <c r="B16" s="630" t="s">
        <v>1155</v>
      </c>
      <c r="C16" s="22"/>
      <c r="D16" s="23"/>
      <c r="E16" s="20"/>
      <c r="F16" s="50"/>
      <c r="G16" s="49"/>
    </row>
    <row r="17" spans="2:8">
      <c r="B17" s="630" t="s">
        <v>1152</v>
      </c>
      <c r="C17" s="22" t="s">
        <v>365</v>
      </c>
      <c r="D17" s="23">
        <v>0.6</v>
      </c>
      <c r="E17" s="20">
        <v>380</v>
      </c>
      <c r="F17" s="50"/>
      <c r="G17" s="49"/>
    </row>
    <row r="18" spans="2:8">
      <c r="B18" s="630" t="s">
        <v>1153</v>
      </c>
      <c r="C18" s="22"/>
      <c r="D18" s="23"/>
      <c r="E18" s="20"/>
      <c r="F18" s="50"/>
      <c r="G18" s="49"/>
    </row>
    <row r="19" spans="2:8">
      <c r="B19" s="630" t="s">
        <v>1154</v>
      </c>
      <c r="C19" s="22"/>
      <c r="D19" s="23"/>
      <c r="E19" s="20"/>
      <c r="F19" s="50"/>
      <c r="G19" s="49"/>
    </row>
    <row r="20" spans="2:8">
      <c r="B20" s="630" t="s">
        <v>459</v>
      </c>
      <c r="C20" s="22" t="s">
        <v>483</v>
      </c>
      <c r="D20" s="23">
        <v>3</v>
      </c>
      <c r="E20" s="20">
        <v>51507</v>
      </c>
      <c r="F20" s="50"/>
      <c r="G20" s="49"/>
    </row>
    <row r="21" spans="2:8">
      <c r="B21" s="99" t="s">
        <v>461</v>
      </c>
      <c r="C21" s="18"/>
      <c r="D21" s="19"/>
      <c r="E21" s="24">
        <f>+'MANO DE OBRA'!H12</f>
        <v>68826.666666666672</v>
      </c>
      <c r="F21" s="50"/>
      <c r="G21" s="49"/>
    </row>
    <row r="22" spans="2:8">
      <c r="B22" s="99" t="s">
        <v>482</v>
      </c>
      <c r="C22" s="18"/>
      <c r="D22" s="21">
        <v>0.05</v>
      </c>
      <c r="E22" s="25"/>
      <c r="F22" s="25"/>
      <c r="G22" s="49"/>
    </row>
    <row r="23" spans="2:8" ht="13.5" thickBot="1">
      <c r="B23" s="99" t="s">
        <v>495</v>
      </c>
      <c r="C23" s="18"/>
      <c r="D23" s="148">
        <v>0.06</v>
      </c>
      <c r="E23" s="25"/>
      <c r="F23" s="25"/>
      <c r="G23" s="49"/>
    </row>
    <row r="24" spans="2:8" ht="14.25" thickBot="1">
      <c r="B24" s="199" t="s">
        <v>713</v>
      </c>
      <c r="C24" s="542"/>
      <c r="D24" s="543">
        <v>0</v>
      </c>
      <c r="E24" s="544" t="s">
        <v>2</v>
      </c>
      <c r="F24" s="545">
        <f>+'1.2 Rest. Activa'!F27</f>
        <v>40</v>
      </c>
      <c r="G24" s="546" t="s">
        <v>3</v>
      </c>
    </row>
    <row r="25" spans="2:8">
      <c r="B25" s="53"/>
      <c r="C25" s="26"/>
      <c r="D25" s="25"/>
      <c r="E25" s="50"/>
      <c r="F25" s="50"/>
      <c r="G25" s="54"/>
    </row>
    <row r="26" spans="2:8" ht="13.5" thickBot="1">
      <c r="B26" s="197" t="s">
        <v>338</v>
      </c>
      <c r="C26" s="198">
        <v>2023</v>
      </c>
      <c r="D26" s="25"/>
      <c r="E26" s="25"/>
      <c r="F26" s="55"/>
      <c r="G26" s="54"/>
    </row>
    <row r="27" spans="2:8" ht="39" thickBot="1">
      <c r="B27" s="93" t="s">
        <v>4</v>
      </c>
      <c r="C27" s="94" t="s">
        <v>5</v>
      </c>
      <c r="D27" s="95" t="s">
        <v>39</v>
      </c>
      <c r="E27" s="95" t="s">
        <v>113</v>
      </c>
      <c r="F27" s="96" t="s">
        <v>111</v>
      </c>
      <c r="G27" s="96" t="s">
        <v>112</v>
      </c>
    </row>
    <row r="28" spans="2:8" ht="13.5" thickBot="1">
      <c r="B28" s="2133" t="s">
        <v>6</v>
      </c>
      <c r="C28" s="2134"/>
      <c r="D28" s="2134"/>
      <c r="E28" s="2134"/>
      <c r="F28" s="2134"/>
      <c r="G28" s="2135"/>
    </row>
    <row r="29" spans="2:8">
      <c r="B29" s="2229" t="s">
        <v>7</v>
      </c>
      <c r="C29" s="2230"/>
      <c r="D29" s="2230"/>
      <c r="E29" s="2230"/>
      <c r="F29" s="2230"/>
      <c r="G29" s="2231"/>
    </row>
    <row r="30" spans="2:8" ht="12" customHeight="1">
      <c r="B30" s="56"/>
      <c r="C30" s="18"/>
      <c r="D30" s="1287"/>
      <c r="E30" s="1339"/>
      <c r="F30" s="1340"/>
      <c r="G30" s="1341"/>
      <c r="H30" s="1171"/>
    </row>
    <row r="31" spans="2:8" ht="12.6" customHeight="1">
      <c r="B31" s="56"/>
      <c r="C31" s="18"/>
      <c r="D31" s="1287"/>
      <c r="E31" s="1662"/>
      <c r="F31" s="1340"/>
      <c r="G31" s="1341"/>
      <c r="H31" s="2223"/>
    </row>
    <row r="32" spans="2:8" ht="12.6" customHeight="1">
      <c r="B32" s="100"/>
      <c r="C32" s="18"/>
      <c r="D32" s="1287"/>
      <c r="E32" s="1662"/>
      <c r="F32" s="1340"/>
      <c r="G32" s="1341"/>
      <c r="H32" s="2223"/>
    </row>
    <row r="33" spans="2:8" ht="12.6" customHeight="1">
      <c r="B33" s="100" t="s">
        <v>16</v>
      </c>
      <c r="C33" s="18" t="s">
        <v>711</v>
      </c>
      <c r="D33" s="1287">
        <f>+D14*D15</f>
        <v>168.10000000000002</v>
      </c>
      <c r="E33" s="1662">
        <f>+IF(F24&gt;0,('MANO DE OBRA'!H12/D67),0)</f>
        <v>275.30666666666667</v>
      </c>
      <c r="F33" s="1340">
        <f>+D33*E33</f>
        <v>46279.050666666677</v>
      </c>
      <c r="G33" s="1341"/>
      <c r="H33" s="2223"/>
    </row>
    <row r="34" spans="2:8" ht="12.6" customHeight="1">
      <c r="B34" s="56" t="s">
        <v>12</v>
      </c>
      <c r="C34" s="18" t="s">
        <v>711</v>
      </c>
      <c r="D34" s="1287">
        <f>+D14</f>
        <v>1681</v>
      </c>
      <c r="E34" s="1662">
        <f>+IF(F24&gt;0,('MANO DE OBRA'!H12*D63)/D34,0)</f>
        <v>123.90776067493721</v>
      </c>
      <c r="F34" s="1340">
        <f>+D34*E34</f>
        <v>208288.94569456944</v>
      </c>
      <c r="G34" s="1341"/>
      <c r="H34" s="2223"/>
    </row>
    <row r="35" spans="2:8" ht="12.6" customHeight="1">
      <c r="B35" s="56" t="s">
        <v>13</v>
      </c>
      <c r="C35" s="18" t="s">
        <v>711</v>
      </c>
      <c r="D35" s="1287">
        <f>+D14</f>
        <v>1681</v>
      </c>
      <c r="E35" s="1662">
        <f>+IF(F24&gt;0,('MANO DE OBRA'!H12*D64)/D35,0)</f>
        <v>185.86164101240578</v>
      </c>
      <c r="F35" s="1340">
        <f t="shared" ref="F35:F37" si="0">+D35*E35</f>
        <v>312433.41854185413</v>
      </c>
      <c r="G35" s="1341"/>
      <c r="H35" s="2223"/>
    </row>
    <row r="36" spans="2:8" ht="12.6" customHeight="1">
      <c r="B36" s="56" t="s">
        <v>14</v>
      </c>
      <c r="C36" s="18" t="s">
        <v>711</v>
      </c>
      <c r="D36" s="1170"/>
      <c r="E36" s="1662"/>
      <c r="F36" s="1340"/>
      <c r="G36" s="1341"/>
      <c r="H36" s="2223"/>
    </row>
    <row r="37" spans="2:8" ht="29.25" customHeight="1">
      <c r="B37" s="56" t="s">
        <v>15</v>
      </c>
      <c r="C37" s="18" t="s">
        <v>711</v>
      </c>
      <c r="D37" s="1287">
        <f>+D14</f>
        <v>1681</v>
      </c>
      <c r="E37" s="1662">
        <f>+IF(F24&gt;0,('MANO DE OBRA'!H12*D66)/D37,0)</f>
        <v>123.90776067493721</v>
      </c>
      <c r="F37" s="1340">
        <f t="shared" si="0"/>
        <v>208288.94569456944</v>
      </c>
      <c r="G37" s="1341"/>
      <c r="H37" s="2223"/>
    </row>
    <row r="38" spans="2:8" ht="12.6" customHeight="1" thickBot="1">
      <c r="B38" s="28" t="s">
        <v>17</v>
      </c>
      <c r="C38" s="29"/>
      <c r="D38" s="1288">
        <f>SUM(D30:D37)</f>
        <v>5211.1000000000004</v>
      </c>
      <c r="E38" s="1343"/>
      <c r="F38" s="1344">
        <f>SUM(F30:F37)</f>
        <v>775290.3605976596</v>
      </c>
      <c r="G38" s="1345">
        <f>+F38*F24</f>
        <v>31011614.423906386</v>
      </c>
      <c r="H38" s="1543"/>
    </row>
    <row r="39" spans="2:8" ht="12.6" customHeight="1" thickBot="1">
      <c r="B39" s="2226" t="s">
        <v>18</v>
      </c>
      <c r="C39" s="2227"/>
      <c r="D39" s="2227"/>
      <c r="E39" s="2227"/>
      <c r="F39" s="2227"/>
      <c r="G39" s="2228"/>
      <c r="H39" s="1543"/>
    </row>
    <row r="40" spans="2:8" ht="12.6" customHeight="1">
      <c r="B40" s="32" t="s">
        <v>467</v>
      </c>
      <c r="C40" s="33" t="s">
        <v>71</v>
      </c>
      <c r="D40" s="1289">
        <f>+D14*D15</f>
        <v>168.10000000000002</v>
      </c>
      <c r="E40" s="1346">
        <f>+'EST. MERCADO'!I3</f>
        <v>1900</v>
      </c>
      <c r="F40" s="1340">
        <f t="shared" ref="F40:F45" si="1">+D40*E40</f>
        <v>319390.00000000006</v>
      </c>
      <c r="G40" s="1347">
        <f>+F40*F24</f>
        <v>12775600.000000002</v>
      </c>
      <c r="H40" s="1543"/>
    </row>
    <row r="41" spans="2:8" ht="12.6" customHeight="1">
      <c r="B41" s="35" t="s">
        <v>20</v>
      </c>
      <c r="C41" s="36" t="s">
        <v>563</v>
      </c>
      <c r="D41" s="1286">
        <f>+D16*D14/1000</f>
        <v>0</v>
      </c>
      <c r="E41" s="1342">
        <f t="shared" ref="E41:E44" si="2">+E16</f>
        <v>0</v>
      </c>
      <c r="F41" s="1340">
        <f t="shared" si="1"/>
        <v>0</v>
      </c>
      <c r="G41" s="1341">
        <f>+F41*F24</f>
        <v>0</v>
      </c>
    </row>
    <row r="42" spans="2:8" ht="12.6" customHeight="1">
      <c r="B42" s="35" t="s">
        <v>485</v>
      </c>
      <c r="C42" s="36" t="s">
        <v>563</v>
      </c>
      <c r="D42" s="1286">
        <f>+D17*D14</f>
        <v>1008.5999999999999</v>
      </c>
      <c r="E42" s="1342">
        <f>+'EST. MERCADO'!I5</f>
        <v>1245</v>
      </c>
      <c r="F42" s="1340">
        <f t="shared" si="1"/>
        <v>1255707</v>
      </c>
      <c r="G42" s="1341">
        <f>+F42*F24</f>
        <v>50228280</v>
      </c>
    </row>
    <row r="43" spans="2:8" ht="12.6" customHeight="1">
      <c r="B43" s="35" t="s">
        <v>23</v>
      </c>
      <c r="C43" s="36" t="s">
        <v>563</v>
      </c>
      <c r="D43" s="1286">
        <f>+D18*D14/1000</f>
        <v>0</v>
      </c>
      <c r="E43" s="1342">
        <f t="shared" si="2"/>
        <v>0</v>
      </c>
      <c r="F43" s="1340">
        <f t="shared" si="1"/>
        <v>0</v>
      </c>
      <c r="G43" s="1341">
        <f>+F43*F24</f>
        <v>0</v>
      </c>
    </row>
    <row r="44" spans="2:8" ht="12.6" customHeight="1">
      <c r="B44" s="35" t="s">
        <v>24</v>
      </c>
      <c r="C44" s="36" t="s">
        <v>563</v>
      </c>
      <c r="D44" s="1286">
        <f>+D19*D14/1000</f>
        <v>0</v>
      </c>
      <c r="E44" s="1342">
        <f t="shared" si="2"/>
        <v>0</v>
      </c>
      <c r="F44" s="1340">
        <f t="shared" si="1"/>
        <v>0</v>
      </c>
      <c r="G44" s="1341">
        <f>+F44*F24</f>
        <v>0</v>
      </c>
    </row>
    <row r="45" spans="2:8" ht="12.6" customHeight="1" thickBot="1">
      <c r="B45" s="37" t="s">
        <v>25</v>
      </c>
      <c r="C45" s="547" t="s">
        <v>564</v>
      </c>
      <c r="D45" s="1286">
        <f>+D20</f>
        <v>3</v>
      </c>
      <c r="E45" s="1342">
        <f>+'EST. MERCADO'!I7</f>
        <v>58669</v>
      </c>
      <c r="F45" s="1340">
        <f t="shared" si="1"/>
        <v>176007</v>
      </c>
      <c r="G45" s="1348">
        <f>+F45*F24</f>
        <v>7040280</v>
      </c>
    </row>
    <row r="46" spans="2:8" ht="13.5" thickBot="1">
      <c r="B46" s="38" t="s">
        <v>26</v>
      </c>
      <c r="C46" s="39"/>
      <c r="D46" s="40"/>
      <c r="E46" s="1349"/>
      <c r="F46" s="1350">
        <f>SUM(F40:F45)</f>
        <v>1751104</v>
      </c>
      <c r="G46" s="1351">
        <f>SUM(G40:G45)</f>
        <v>70044160</v>
      </c>
    </row>
    <row r="47" spans="2:8" ht="13.5" thickBot="1">
      <c r="B47" s="541" t="s">
        <v>27</v>
      </c>
      <c r="C47" s="65"/>
      <c r="D47" s="66"/>
      <c r="E47" s="1352"/>
      <c r="F47" s="1312">
        <f>+F38+F46</f>
        <v>2526394.3605976598</v>
      </c>
      <c r="G47" s="1337">
        <f>+G38+G46</f>
        <v>101055774.42390639</v>
      </c>
    </row>
    <row r="48" spans="2:8" ht="13.5" thickBot="1">
      <c r="B48" s="2133" t="s">
        <v>28</v>
      </c>
      <c r="C48" s="2134"/>
      <c r="D48" s="2134"/>
      <c r="E48" s="2134"/>
      <c r="F48" s="2134"/>
      <c r="G48" s="2135"/>
    </row>
    <row r="49" spans="2:8">
      <c r="B49" s="41" t="s">
        <v>29</v>
      </c>
      <c r="C49" s="42"/>
      <c r="D49" s="34"/>
      <c r="E49" s="34"/>
      <c r="F49" s="1663">
        <f>+F38*D22</f>
        <v>38764.51802988298</v>
      </c>
      <c r="G49" s="1334">
        <f>+F49*F24</f>
        <v>1550580.7211953192</v>
      </c>
      <c r="H49" s="1550"/>
    </row>
    <row r="50" spans="2:8">
      <c r="B50" s="43" t="s">
        <v>30</v>
      </c>
      <c r="C50" s="44"/>
      <c r="D50" s="27"/>
      <c r="E50" s="27"/>
      <c r="F50" s="1353">
        <f>+F46*D23</f>
        <v>105066.23999999999</v>
      </c>
      <c r="G50" s="1341">
        <f>+F50*F24</f>
        <v>4202649.5999999996</v>
      </c>
      <c r="H50" s="1549"/>
    </row>
    <row r="51" spans="2:8" ht="13.5" thickBot="1">
      <c r="B51" s="45"/>
      <c r="C51" s="46"/>
      <c r="D51" s="47"/>
      <c r="E51" s="47"/>
      <c r="F51" s="1354"/>
      <c r="G51" s="1348"/>
      <c r="H51" s="1549"/>
    </row>
    <row r="52" spans="2:8" ht="13.5" thickBot="1">
      <c r="B52" s="67" t="s">
        <v>31</v>
      </c>
      <c r="C52" s="68"/>
      <c r="D52" s="69"/>
      <c r="E52" s="69"/>
      <c r="F52" s="1355">
        <f>SUM(F49:F51)</f>
        <v>143830.75802988297</v>
      </c>
      <c r="G52" s="1337">
        <f>SUM(G49:G51)</f>
        <v>5753230.3211953193</v>
      </c>
    </row>
    <row r="53" spans="2:8" ht="13.5" thickBot="1">
      <c r="B53" s="2224" t="s">
        <v>468</v>
      </c>
      <c r="C53" s="2225"/>
      <c r="D53" s="2225"/>
      <c r="E53" s="2225"/>
      <c r="F53" s="1312">
        <f>ROUND((+F47+F52),2)</f>
        <v>2670225.12</v>
      </c>
      <c r="G53" s="1337">
        <f>+G47+G52</f>
        <v>106809004.74510171</v>
      </c>
    </row>
    <row r="55" spans="2:8">
      <c r="B55" s="725" t="s">
        <v>366</v>
      </c>
      <c r="C55" s="725"/>
      <c r="D55" s="725"/>
    </row>
    <row r="56" spans="2:8" ht="14.25">
      <c r="B56" s="726" t="s">
        <v>61</v>
      </c>
      <c r="C56" s="727" t="s">
        <v>367</v>
      </c>
      <c r="D56" s="727">
        <f>+ IF(D59&gt;0,10000,0)</f>
        <v>10000</v>
      </c>
    </row>
    <row r="57" spans="2:8">
      <c r="B57" s="728"/>
      <c r="C57" s="728"/>
      <c r="D57" s="728"/>
    </row>
    <row r="58" spans="2:8">
      <c r="B58" s="727" t="s">
        <v>62</v>
      </c>
      <c r="C58" s="727" t="s">
        <v>63</v>
      </c>
      <c r="D58" s="729" t="s">
        <v>379</v>
      </c>
    </row>
    <row r="59" spans="2:8">
      <c r="B59" s="728" t="s">
        <v>368</v>
      </c>
      <c r="C59" s="730" t="s">
        <v>118</v>
      </c>
      <c r="D59" s="731">
        <f>+IF(F27&gt;0,10,0)</f>
        <v>10</v>
      </c>
    </row>
    <row r="60" spans="2:8">
      <c r="B60" s="728" t="s">
        <v>9</v>
      </c>
      <c r="C60" s="728" t="s">
        <v>118</v>
      </c>
      <c r="D60" s="732">
        <f>IF(F27&gt;0,5*(D14+D15+D16)/1111,0)</f>
        <v>7.5657065706570661</v>
      </c>
    </row>
    <row r="61" spans="2:8">
      <c r="B61" s="728" t="s">
        <v>369</v>
      </c>
      <c r="C61" s="728" t="s">
        <v>370</v>
      </c>
      <c r="D61" s="734">
        <f>+IF(F27&gt;0,80,0)</f>
        <v>80</v>
      </c>
    </row>
    <row r="62" spans="2:8">
      <c r="B62" s="728" t="s">
        <v>371</v>
      </c>
      <c r="C62" s="728" t="s">
        <v>372</v>
      </c>
      <c r="D62" s="734">
        <f>+IF(F27&gt;0,90,0)</f>
        <v>90</v>
      </c>
    </row>
    <row r="63" spans="2:8">
      <c r="B63" s="728" t="s">
        <v>373</v>
      </c>
      <c r="C63" s="728" t="s">
        <v>118</v>
      </c>
      <c r="D63" s="732">
        <f>IF(F27&gt;0,2*(D14+D15+D16)/1111,0)</f>
        <v>3.0262826282628259</v>
      </c>
    </row>
    <row r="64" spans="2:8">
      <c r="B64" s="728" t="s">
        <v>374</v>
      </c>
      <c r="C64" s="728" t="s">
        <v>118</v>
      </c>
      <c r="D64" s="732">
        <f>IF(F27&gt;0,3*(D14+D15+D16)/1111,0)</f>
        <v>4.5394239423942384</v>
      </c>
    </row>
    <row r="65" spans="2:4">
      <c r="B65" s="728" t="s">
        <v>375</v>
      </c>
      <c r="C65" s="728" t="s">
        <v>376</v>
      </c>
      <c r="D65" s="734">
        <f>+IF(F27&gt;0,250,0)</f>
        <v>250</v>
      </c>
    </row>
    <row r="66" spans="2:4">
      <c r="B66" s="728" t="s">
        <v>377</v>
      </c>
      <c r="C66" s="728" t="s">
        <v>118</v>
      </c>
      <c r="D66" s="732">
        <f>IF(F27&gt;0,2*(D14+D15+D16)/1111,0)</f>
        <v>3.0262826282628259</v>
      </c>
    </row>
    <row r="67" spans="2:4">
      <c r="B67" s="728" t="s">
        <v>378</v>
      </c>
      <c r="C67" s="728" t="str">
        <f>+C65</f>
        <v>Arboles</v>
      </c>
      <c r="D67" s="734">
        <f>+IF(F27&gt;0,D65,0)</f>
        <v>250</v>
      </c>
    </row>
    <row r="68" spans="2:4">
      <c r="B68" s="728" t="s">
        <v>186</v>
      </c>
      <c r="C68" s="728" t="s">
        <v>118</v>
      </c>
      <c r="D68" s="731">
        <f>IF(F27&gt;0,8*(D14+D15+D16)/1111,0)</f>
        <v>12.105130513051304</v>
      </c>
    </row>
  </sheetData>
  <mergeCells count="13">
    <mergeCell ref="H31:H37"/>
    <mergeCell ref="B53:E53"/>
    <mergeCell ref="B48:G48"/>
    <mergeCell ref="C2:G2"/>
    <mergeCell ref="C3:G3"/>
    <mergeCell ref="B39:G39"/>
    <mergeCell ref="B29:G29"/>
    <mergeCell ref="B28:G28"/>
    <mergeCell ref="C7:G7"/>
    <mergeCell ref="C8:G8"/>
    <mergeCell ref="C4:G4"/>
    <mergeCell ref="B6:G6"/>
    <mergeCell ref="C9:G9"/>
  </mergeCells>
  <dataValidations disablePrompts="1" count="1">
    <dataValidation type="list" allowBlank="1" showInputMessage="1" showErrorMessage="1" sqref="C16" xr:uid="{00000000-0002-0000-0800-000000000000}">
      <formula1>#REF!</formula1>
    </dataValidation>
  </dataValidations>
  <pageMargins left="0.7" right="0.7" top="0.75" bottom="0.75" header="0.3" footer="0.3"/>
  <pageSetup orientation="portrait" horizontalDpi="4294967295" verticalDpi="4294967295" r:id="rId1"/>
  <ignoredErrors>
    <ignoredError sqref="D33:D35 D37" unlockedFormula="1"/>
    <ignoredError sqref="E42" formula="1"/>
  </ignoredError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Z126"/>
  <sheetViews>
    <sheetView topLeftCell="A12" workbookViewId="0">
      <selection activeCell="G21" sqref="G21"/>
    </sheetView>
  </sheetViews>
  <sheetFormatPr baseColWidth="10" defaultColWidth="10.85546875" defaultRowHeight="12.75"/>
  <cols>
    <col min="1" max="1" width="9.42578125" style="749" customWidth="1"/>
    <col min="2" max="2" width="5" style="749" customWidth="1"/>
    <col min="3" max="3" width="25.140625" style="749" bestFit="1" customWidth="1"/>
    <col min="4" max="4" width="14" style="749" customWidth="1"/>
    <col min="5" max="5" width="12" style="749" bestFit="1" customWidth="1"/>
    <col min="6" max="6" width="9.42578125" style="749" customWidth="1"/>
    <col min="7" max="7" width="15.28515625" style="749" customWidth="1"/>
    <col min="8" max="8" width="11.5703125" style="749" bestFit="1" customWidth="1"/>
    <col min="9" max="9" width="14.42578125" style="749" bestFit="1" customWidth="1"/>
    <col min="10" max="10" width="17.7109375" style="749" bestFit="1" customWidth="1"/>
    <col min="11" max="11" width="21.140625" style="749" bestFit="1" customWidth="1"/>
    <col min="12" max="12" width="19" style="749" customWidth="1"/>
    <col min="13" max="13" width="8.85546875" style="749" customWidth="1"/>
    <col min="14" max="14" width="10.140625" style="749" hidden="1" customWidth="1"/>
    <col min="15" max="15" width="8.7109375" style="749" hidden="1" customWidth="1"/>
    <col min="16" max="16" width="11.28515625" style="749" hidden="1" customWidth="1"/>
    <col min="17" max="17" width="10.7109375" style="749" hidden="1" customWidth="1"/>
    <col min="18" max="18" width="9" style="749" hidden="1" customWidth="1"/>
    <col min="19" max="19" width="8.85546875" style="749" hidden="1" customWidth="1"/>
    <col min="20" max="20" width="9.42578125" style="749" hidden="1" customWidth="1"/>
    <col min="21" max="21" width="9.140625" style="749" hidden="1" customWidth="1"/>
    <col min="22" max="22" width="10.42578125" style="749" hidden="1" customWidth="1"/>
    <col min="23" max="23" width="5.85546875" style="749" hidden="1" customWidth="1"/>
    <col min="24" max="24" width="5.7109375" style="749" hidden="1" customWidth="1"/>
    <col min="25" max="25" width="6.140625" style="749" customWidth="1"/>
    <col min="26" max="26" width="6" style="749" hidden="1" customWidth="1"/>
    <col min="27" max="27" width="7.28515625" style="749" customWidth="1"/>
    <col min="28" max="16384" width="10.85546875" style="749"/>
  </cols>
  <sheetData>
    <row r="1" spans="2:11" ht="12.75" customHeight="1">
      <c r="C1" s="896"/>
      <c r="D1" s="15"/>
      <c r="E1" s="15"/>
      <c r="F1" s="15"/>
      <c r="G1" s="15"/>
      <c r="H1" s="174"/>
      <c r="I1" s="174"/>
    </row>
    <row r="2" spans="2:11" ht="83.25" customHeight="1">
      <c r="B2" s="2026" t="s">
        <v>544</v>
      </c>
      <c r="C2" s="2026"/>
      <c r="D2" s="2014"/>
      <c r="E2" s="2014"/>
      <c r="F2" s="2014"/>
      <c r="G2" s="2014"/>
      <c r="H2" s="2014"/>
      <c r="I2" s="2014"/>
      <c r="J2" s="2014"/>
    </row>
    <row r="3" spans="2:11" ht="27.75" customHeight="1">
      <c r="B3" s="2014" t="s">
        <v>545</v>
      </c>
      <c r="C3" s="2014"/>
      <c r="D3" s="2014" t="s">
        <v>1277</v>
      </c>
      <c r="E3" s="2014"/>
      <c r="F3" s="2014"/>
      <c r="G3" s="2014"/>
      <c r="H3" s="2014"/>
      <c r="I3" s="2014"/>
      <c r="J3" s="2014"/>
    </row>
    <row r="4" spans="2:11" ht="36" customHeight="1">
      <c r="B4" s="2014"/>
      <c r="C4" s="2014"/>
      <c r="D4" s="2014" t="s">
        <v>553</v>
      </c>
      <c r="E4" s="2014"/>
      <c r="F4" s="2014"/>
      <c r="G4" s="2014"/>
      <c r="H4" s="2014"/>
      <c r="I4" s="2014"/>
      <c r="J4" s="2014"/>
    </row>
    <row r="5" spans="2:11">
      <c r="C5" s="899"/>
      <c r="D5" s="15"/>
      <c r="E5" s="15"/>
      <c r="F5" s="15"/>
      <c r="G5" s="15"/>
      <c r="H5" s="899"/>
      <c r="I5" s="899"/>
    </row>
    <row r="6" spans="2:11" ht="13.5" customHeight="1">
      <c r="B6" s="2257"/>
      <c r="C6" s="2257"/>
      <c r="D6" s="2257"/>
      <c r="E6" s="2257"/>
      <c r="F6" s="2257"/>
      <c r="G6" s="2257"/>
      <c r="H6" s="2257"/>
      <c r="I6" s="2257"/>
      <c r="J6" s="2257"/>
    </row>
    <row r="7" spans="2:11" ht="12.75" customHeight="1">
      <c r="B7" s="2029" t="s">
        <v>454</v>
      </c>
      <c r="C7" s="2029"/>
      <c r="D7" s="2018" t="s">
        <v>554</v>
      </c>
      <c r="E7" s="2018"/>
      <c r="F7" s="2018"/>
      <c r="G7" s="2018"/>
      <c r="H7" s="2018"/>
      <c r="I7" s="2018"/>
      <c r="J7" s="2018"/>
    </row>
    <row r="8" spans="2:11" ht="27.75" customHeight="1">
      <c r="B8" s="2043" t="s">
        <v>128</v>
      </c>
      <c r="C8" s="2043"/>
      <c r="D8" s="2018"/>
      <c r="E8" s="2018"/>
      <c r="F8" s="2018"/>
      <c r="G8" s="2018"/>
      <c r="H8" s="2018"/>
      <c r="I8" s="2018"/>
      <c r="J8" s="2018"/>
    </row>
    <row r="9" spans="2:11" ht="27.75" customHeight="1">
      <c r="B9" s="2029" t="s">
        <v>0</v>
      </c>
      <c r="C9" s="2029"/>
      <c r="D9" s="2018" t="str">
        <f>+D3</f>
        <v>Restauración Ecológica Y Conservación De Áreas Estratégicas En Zonas de Recarga Hídrica En Las Cuencas Hidrográficas De Juanambú y Guiátara  en El Departamento De Nariño, Colombia.</v>
      </c>
      <c r="E9" s="2018"/>
      <c r="F9" s="2018"/>
      <c r="G9" s="2018"/>
      <c r="H9" s="2018"/>
      <c r="I9" s="2018"/>
      <c r="J9" s="2018"/>
    </row>
    <row r="12" spans="2:11">
      <c r="B12" s="2239" t="s">
        <v>720</v>
      </c>
      <c r="C12" s="2239"/>
      <c r="D12" s="2249" t="s">
        <v>719</v>
      </c>
      <c r="E12" s="2249"/>
      <c r="F12" s="2249"/>
      <c r="G12" s="2249"/>
      <c r="H12" s="2249"/>
      <c r="I12" s="1055"/>
      <c r="J12" s="1062"/>
    </row>
    <row r="13" spans="2:11">
      <c r="B13" s="1055"/>
      <c r="C13" s="1055"/>
      <c r="D13" s="1055"/>
      <c r="E13" s="1057"/>
      <c r="F13" s="1055"/>
      <c r="G13" s="1055"/>
      <c r="H13" s="1055"/>
      <c r="I13" s="1055"/>
      <c r="J13" s="1056"/>
    </row>
    <row r="14" spans="2:11">
      <c r="B14" s="2244" t="s">
        <v>853</v>
      </c>
      <c r="C14" s="2244"/>
      <c r="D14" s="1058"/>
      <c r="E14" s="1054"/>
      <c r="F14" s="1054"/>
      <c r="G14" s="1054"/>
      <c r="H14" s="1054"/>
      <c r="I14" s="1054"/>
      <c r="J14" s="1054"/>
    </row>
    <row r="15" spans="2:11">
      <c r="B15" s="1121"/>
      <c r="C15" s="2250" t="s">
        <v>154</v>
      </c>
      <c r="D15" s="2250"/>
      <c r="E15" s="2250"/>
      <c r="F15" s="1122" t="s">
        <v>5</v>
      </c>
      <c r="G15" s="1122" t="s">
        <v>449</v>
      </c>
      <c r="H15" s="1122" t="s">
        <v>39</v>
      </c>
      <c r="I15" s="1122" t="s">
        <v>721</v>
      </c>
      <c r="J15" s="1065"/>
    </row>
    <row r="16" spans="2:11" ht="17.45" customHeight="1">
      <c r="B16" s="1121" t="s">
        <v>684</v>
      </c>
      <c r="C16" s="2245" t="s">
        <v>844</v>
      </c>
      <c r="D16" s="2246"/>
      <c r="E16" s="2247"/>
      <c r="F16" s="1122" t="s">
        <v>846</v>
      </c>
      <c r="G16" s="1296">
        <f>+'1.1'!H33</f>
        <v>14565</v>
      </c>
      <c r="H16" s="1297">
        <v>1.68</v>
      </c>
      <c r="I16" s="1400">
        <f>+G16*H16</f>
        <v>24469.200000000001</v>
      </c>
      <c r="J16" s="1065"/>
      <c r="K16" s="1172"/>
    </row>
    <row r="17" spans="2:11" ht="18.600000000000001" customHeight="1">
      <c r="B17" s="1121" t="s">
        <v>685</v>
      </c>
      <c r="C17" s="2245" t="s">
        <v>835</v>
      </c>
      <c r="D17" s="2246"/>
      <c r="E17" s="2247"/>
      <c r="F17" s="1122" t="s">
        <v>739</v>
      </c>
      <c r="G17" s="1296">
        <f>+'1.2'!H34</f>
        <v>22260</v>
      </c>
      <c r="H17" s="1297">
        <v>0.19400000000000001</v>
      </c>
      <c r="I17" s="1400">
        <f t="shared" ref="I17:I24" si="0">+G17*H17</f>
        <v>4318.4400000000005</v>
      </c>
      <c r="J17" s="1065"/>
    </row>
    <row r="18" spans="2:11" ht="22.15" customHeight="1">
      <c r="B18" s="1121" t="s">
        <v>699</v>
      </c>
      <c r="C18" s="2245" t="s">
        <v>840</v>
      </c>
      <c r="D18" s="2246"/>
      <c r="E18" s="2247"/>
      <c r="F18" s="1122" t="s">
        <v>739</v>
      </c>
      <c r="G18" s="1296">
        <f>+'1.3'!H36</f>
        <v>27324</v>
      </c>
      <c r="H18" s="1297">
        <v>0.2</v>
      </c>
      <c r="I18" s="1400">
        <f>+G18*H18</f>
        <v>5464.8</v>
      </c>
      <c r="J18" s="1065"/>
    </row>
    <row r="19" spans="2:11">
      <c r="B19" s="1121" t="s">
        <v>700</v>
      </c>
      <c r="C19" s="2240" t="s">
        <v>842</v>
      </c>
      <c r="D19" s="2248"/>
      <c r="E19" s="2242"/>
      <c r="F19" s="1122" t="s">
        <v>834</v>
      </c>
      <c r="G19" s="1296">
        <f>+'1.4'!H34</f>
        <v>12660</v>
      </c>
      <c r="H19" s="1297">
        <v>1.18</v>
      </c>
      <c r="I19" s="1400">
        <f>+G19*H19</f>
        <v>14938.8</v>
      </c>
      <c r="J19" s="1065"/>
    </row>
    <row r="20" spans="2:11">
      <c r="B20" s="1121" t="s">
        <v>701</v>
      </c>
      <c r="C20" s="2240" t="s">
        <v>867</v>
      </c>
      <c r="D20" s="2241"/>
      <c r="E20" s="2242"/>
      <c r="F20" s="1122" t="s">
        <v>739</v>
      </c>
      <c r="G20" s="1296">
        <f>+'1.5'!H33</f>
        <v>48260</v>
      </c>
      <c r="H20" s="1297">
        <v>0.77</v>
      </c>
      <c r="I20" s="1400">
        <f t="shared" si="0"/>
        <v>37160.200000000004</v>
      </c>
      <c r="J20" s="1065"/>
    </row>
    <row r="21" spans="2:11">
      <c r="B21" s="1121" t="s">
        <v>797</v>
      </c>
      <c r="C21" s="2240" t="s">
        <v>870</v>
      </c>
      <c r="D21" s="2241"/>
      <c r="E21" s="2242"/>
      <c r="F21" s="1122" t="s">
        <v>834</v>
      </c>
      <c r="G21" s="1296">
        <f>+'1.6'!H32</f>
        <v>27794</v>
      </c>
      <c r="H21" s="1297">
        <v>0.77</v>
      </c>
      <c r="I21" s="1400">
        <f t="shared" si="0"/>
        <v>21401.38</v>
      </c>
      <c r="J21" s="1065"/>
    </row>
    <row r="22" spans="2:11" ht="41.45" customHeight="1">
      <c r="B22" s="1121" t="s">
        <v>866</v>
      </c>
      <c r="C22" s="2240" t="s">
        <v>857</v>
      </c>
      <c r="D22" s="2243"/>
      <c r="E22" s="2242"/>
      <c r="F22" s="1122" t="s">
        <v>834</v>
      </c>
      <c r="G22" s="1296">
        <f>+'1.7'!H37</f>
        <v>98252</v>
      </c>
      <c r="H22" s="1297">
        <v>0.9</v>
      </c>
      <c r="I22" s="1400">
        <f>+G22*H22</f>
        <v>88426.8</v>
      </c>
      <c r="J22" s="1065"/>
    </row>
    <row r="23" spans="2:11" ht="32.450000000000003" customHeight="1">
      <c r="B23" s="1121" t="s">
        <v>873</v>
      </c>
      <c r="C23" s="2240" t="s">
        <v>854</v>
      </c>
      <c r="D23" s="2248"/>
      <c r="E23" s="2242"/>
      <c r="F23" s="1122" t="s">
        <v>834</v>
      </c>
      <c r="G23" s="1296">
        <f>+'1.8'!H34</f>
        <v>77598</v>
      </c>
      <c r="H23" s="1297">
        <v>1</v>
      </c>
      <c r="I23" s="1400">
        <f t="shared" si="0"/>
        <v>77598</v>
      </c>
      <c r="J23" s="1065"/>
    </row>
    <row r="24" spans="2:11" ht="31.15" customHeight="1">
      <c r="B24" s="1121" t="s">
        <v>874</v>
      </c>
      <c r="C24" s="2240" t="s">
        <v>851</v>
      </c>
      <c r="D24" s="2248"/>
      <c r="E24" s="2242"/>
      <c r="F24" s="1125" t="s">
        <v>738</v>
      </c>
      <c r="G24" s="1298">
        <f>+'1.9'!H34</f>
        <v>57933</v>
      </c>
      <c r="H24" s="1299">
        <v>1.5</v>
      </c>
      <c r="I24" s="1400">
        <f t="shared" si="0"/>
        <v>86899.5</v>
      </c>
      <c r="J24" s="1123"/>
    </row>
    <row r="25" spans="2:11">
      <c r="B25" s="1121"/>
      <c r="C25" s="2251"/>
      <c r="D25" s="2252"/>
      <c r="E25" s="2253"/>
      <c r="F25" s="1122"/>
      <c r="G25" s="1122"/>
      <c r="H25" s="1122"/>
      <c r="I25" s="1122"/>
      <c r="J25" s="1065"/>
    </row>
    <row r="26" spans="2:11">
      <c r="C26" s="1063"/>
      <c r="D26" s="1063"/>
      <c r="E26" s="1063"/>
      <c r="F26" s="1063"/>
      <c r="G26" s="1063"/>
      <c r="H26" s="1063"/>
      <c r="I26" s="1064" t="s">
        <v>451</v>
      </c>
      <c r="J26" s="1141">
        <f>+I16+I17+I18+I19+I23+I24+I22+I20+I21</f>
        <v>360677.12</v>
      </c>
      <c r="K26" s="1140"/>
    </row>
    <row r="27" spans="2:11">
      <c r="B27" s="2244" t="s">
        <v>855</v>
      </c>
      <c r="C27" s="2244"/>
      <c r="D27" s="1058"/>
      <c r="E27" s="1054"/>
      <c r="F27" s="1054"/>
      <c r="G27" s="1054"/>
      <c r="H27" s="1054"/>
      <c r="I27" s="1054"/>
      <c r="J27" s="1054"/>
    </row>
    <row r="28" spans="2:11">
      <c r="B28" s="1121"/>
      <c r="C28" s="2250" t="s">
        <v>154</v>
      </c>
      <c r="D28" s="2250"/>
      <c r="E28" s="2250"/>
      <c r="F28" s="1122" t="s">
        <v>5</v>
      </c>
      <c r="G28" s="1122" t="s">
        <v>449</v>
      </c>
      <c r="H28" s="1122" t="s">
        <v>39</v>
      </c>
      <c r="I28" s="1122" t="s">
        <v>721</v>
      </c>
      <c r="J28" s="1123"/>
    </row>
    <row r="29" spans="2:11" ht="76.900000000000006" customHeight="1">
      <c r="B29" s="1121" t="s">
        <v>702</v>
      </c>
      <c r="C29" s="2254" t="s">
        <v>787</v>
      </c>
      <c r="D29" s="2254"/>
      <c r="E29" s="2254"/>
      <c r="F29" s="18" t="s">
        <v>698</v>
      </c>
      <c r="G29" s="1300">
        <f>+'2.1'!H35</f>
        <v>325700</v>
      </c>
      <c r="H29" s="1124">
        <v>1</v>
      </c>
      <c r="I29" s="1399">
        <f>+G29*H29</f>
        <v>325700</v>
      </c>
      <c r="J29" s="1123"/>
      <c r="K29" s="1172"/>
    </row>
    <row r="30" spans="2:11" ht="57.6" customHeight="1">
      <c r="B30" s="1121" t="s">
        <v>703</v>
      </c>
      <c r="C30" s="2254" t="s">
        <v>788</v>
      </c>
      <c r="D30" s="2254" t="s">
        <v>723</v>
      </c>
      <c r="E30" s="2254" t="s">
        <v>723</v>
      </c>
      <c r="F30" s="18" t="s">
        <v>698</v>
      </c>
      <c r="G30" s="1300">
        <f>+'2.2'!H36</f>
        <v>41533</v>
      </c>
      <c r="H30" s="1124">
        <v>1</v>
      </c>
      <c r="I30" s="1399">
        <f t="shared" ref="I30:I38" si="1">+G30*H30</f>
        <v>41533</v>
      </c>
      <c r="J30" s="1123"/>
    </row>
    <row r="31" spans="2:11" ht="65.45" customHeight="1">
      <c r="B31" s="1121" t="s">
        <v>704</v>
      </c>
      <c r="C31" s="2254" t="s">
        <v>789</v>
      </c>
      <c r="D31" s="2254" t="s">
        <v>724</v>
      </c>
      <c r="E31" s="2254" t="s">
        <v>724</v>
      </c>
      <c r="F31" s="18" t="s">
        <v>698</v>
      </c>
      <c r="G31" s="1300">
        <f>+'2.3'!H36</f>
        <v>115367</v>
      </c>
      <c r="H31" s="1124">
        <v>1</v>
      </c>
      <c r="I31" s="1399">
        <f t="shared" si="1"/>
        <v>115367</v>
      </c>
      <c r="J31" s="1123"/>
    </row>
    <row r="32" spans="2:11" ht="54" customHeight="1">
      <c r="B32" s="1121" t="s">
        <v>705</v>
      </c>
      <c r="C32" s="2254" t="s">
        <v>790</v>
      </c>
      <c r="D32" s="2254" t="s">
        <v>725</v>
      </c>
      <c r="E32" s="2254" t="s">
        <v>725</v>
      </c>
      <c r="F32" s="18" t="s">
        <v>698</v>
      </c>
      <c r="G32" s="1300">
        <f>+'2.4'!H36</f>
        <v>97700</v>
      </c>
      <c r="H32" s="1124">
        <v>1</v>
      </c>
      <c r="I32" s="1399">
        <f t="shared" si="1"/>
        <v>97700</v>
      </c>
      <c r="J32" s="1123"/>
    </row>
    <row r="33" spans="2:24" ht="40.15" customHeight="1">
      <c r="B33" s="1121" t="s">
        <v>748</v>
      </c>
      <c r="C33" s="2254" t="s">
        <v>791</v>
      </c>
      <c r="D33" s="2254" t="s">
        <v>726</v>
      </c>
      <c r="E33" s="2254" t="s">
        <v>726</v>
      </c>
      <c r="F33" s="18" t="s">
        <v>698</v>
      </c>
      <c r="G33" s="1300">
        <f>+'2.5'!H36</f>
        <v>101200</v>
      </c>
      <c r="H33" s="1124">
        <v>1</v>
      </c>
      <c r="I33" s="1399">
        <f t="shared" si="1"/>
        <v>101200</v>
      </c>
      <c r="J33" s="1123"/>
    </row>
    <row r="34" spans="2:24" ht="40.9" customHeight="1">
      <c r="B34" s="1121" t="s">
        <v>798</v>
      </c>
      <c r="C34" s="2254" t="s">
        <v>792</v>
      </c>
      <c r="D34" s="2254" t="s">
        <v>727</v>
      </c>
      <c r="E34" s="2254" t="s">
        <v>727</v>
      </c>
      <c r="F34" s="18" t="s">
        <v>698</v>
      </c>
      <c r="G34" s="1300">
        <f>+'2.6'!H36</f>
        <v>93700</v>
      </c>
      <c r="H34" s="1124">
        <v>1</v>
      </c>
      <c r="I34" s="1399">
        <f t="shared" si="1"/>
        <v>93700</v>
      </c>
      <c r="J34" s="1123"/>
    </row>
    <row r="35" spans="2:24" ht="86.45" customHeight="1">
      <c r="B35" s="1121" t="s">
        <v>799</v>
      </c>
      <c r="C35" s="2254" t="s">
        <v>793</v>
      </c>
      <c r="D35" s="2254" t="s">
        <v>728</v>
      </c>
      <c r="E35" s="2254" t="s">
        <v>728</v>
      </c>
      <c r="F35" s="18" t="s">
        <v>698</v>
      </c>
      <c r="G35" s="1300">
        <f>+'2.7'!H36</f>
        <v>283200</v>
      </c>
      <c r="H35" s="1124">
        <v>1</v>
      </c>
      <c r="I35" s="1399">
        <f t="shared" si="1"/>
        <v>283200</v>
      </c>
      <c r="J35" s="1123"/>
    </row>
    <row r="36" spans="2:24" ht="28.15" customHeight="1">
      <c r="B36" s="1121" t="s">
        <v>800</v>
      </c>
      <c r="C36" s="2254" t="s">
        <v>814</v>
      </c>
      <c r="D36" s="2254" t="s">
        <v>729</v>
      </c>
      <c r="E36" s="2254" t="s">
        <v>729</v>
      </c>
      <c r="F36" s="18" t="s">
        <v>698</v>
      </c>
      <c r="G36" s="1300">
        <f>+'2.8'!H36</f>
        <v>60700</v>
      </c>
      <c r="H36" s="1124">
        <v>1</v>
      </c>
      <c r="I36" s="1399">
        <f t="shared" si="1"/>
        <v>60700</v>
      </c>
      <c r="J36" s="1123"/>
    </row>
    <row r="37" spans="2:24" ht="27.6" customHeight="1">
      <c r="B37" s="1121" t="s">
        <v>801</v>
      </c>
      <c r="C37" s="2254" t="s">
        <v>818</v>
      </c>
      <c r="D37" s="2254" t="s">
        <v>730</v>
      </c>
      <c r="E37" s="2254" t="s">
        <v>730</v>
      </c>
      <c r="F37" s="18" t="s">
        <v>698</v>
      </c>
      <c r="G37" s="1300">
        <f>+'2.9'!H36</f>
        <v>219367</v>
      </c>
      <c r="H37" s="1124">
        <v>1</v>
      </c>
      <c r="I37" s="1399">
        <f t="shared" si="1"/>
        <v>219367</v>
      </c>
      <c r="J37" s="1123"/>
    </row>
    <row r="38" spans="2:24" ht="33.75" customHeight="1">
      <c r="B38" s="1121" t="s">
        <v>802</v>
      </c>
      <c r="C38" s="2254" t="s">
        <v>821</v>
      </c>
      <c r="D38" s="2254" t="s">
        <v>731</v>
      </c>
      <c r="E38" s="2254" t="s">
        <v>731</v>
      </c>
      <c r="F38" s="18" t="s">
        <v>698</v>
      </c>
      <c r="G38" s="1300">
        <f>+'2.10'!H36</f>
        <v>38787</v>
      </c>
      <c r="H38" s="1124">
        <v>1</v>
      </c>
      <c r="I38" s="1399">
        <f t="shared" si="1"/>
        <v>38787</v>
      </c>
      <c r="J38" s="1123"/>
    </row>
    <row r="39" spans="2:24" ht="33" customHeight="1">
      <c r="B39" s="1121" t="s">
        <v>803</v>
      </c>
      <c r="C39" s="2254" t="s">
        <v>794</v>
      </c>
      <c r="D39" s="2254" t="s">
        <v>732</v>
      </c>
      <c r="E39" s="2254" t="s">
        <v>732</v>
      </c>
      <c r="F39" s="18" t="s">
        <v>698</v>
      </c>
      <c r="G39" s="1300">
        <f>+'2.11'!H36</f>
        <v>98700</v>
      </c>
      <c r="H39" s="1124">
        <v>1</v>
      </c>
      <c r="I39" s="1399">
        <f>+G39*H39</f>
        <v>98700</v>
      </c>
      <c r="J39" s="1123"/>
    </row>
    <row r="40" spans="2:24">
      <c r="C40" s="1054"/>
      <c r="D40" s="1054"/>
      <c r="E40" s="1054"/>
      <c r="F40" s="1054"/>
      <c r="G40" s="1054"/>
      <c r="H40" s="1054"/>
      <c r="I40" s="1059" t="s">
        <v>451</v>
      </c>
      <c r="J40" s="1142">
        <f>SUM(I29:I39)</f>
        <v>1475954</v>
      </c>
    </row>
    <row r="41" spans="2:24" ht="13.5" thickBot="1">
      <c r="C41" s="526"/>
      <c r="D41" s="526"/>
      <c r="E41" s="526"/>
      <c r="F41" s="526"/>
      <c r="G41" s="526"/>
      <c r="H41" s="526"/>
      <c r="I41" s="526"/>
      <c r="J41" s="526"/>
      <c r="K41" s="526"/>
      <c r="N41" s="527"/>
      <c r="O41" s="527"/>
      <c r="P41" s="526"/>
      <c r="Q41" s="526"/>
      <c r="R41" s="526"/>
      <c r="S41" s="526"/>
      <c r="T41" s="526"/>
      <c r="U41" s="526"/>
    </row>
    <row r="42" spans="2:24" ht="13.5" thickBot="1">
      <c r="C42" s="526"/>
      <c r="D42" s="526"/>
      <c r="E42" s="526"/>
      <c r="F42" s="526"/>
      <c r="G42" s="526"/>
      <c r="H42" s="1061"/>
      <c r="I42" s="1060" t="s">
        <v>733</v>
      </c>
      <c r="J42" s="1143">
        <f>+J40+J26</f>
        <v>1836631.12</v>
      </c>
      <c r="K42" s="526"/>
      <c r="N42" s="527"/>
      <c r="O42" s="527"/>
      <c r="P42" s="526"/>
      <c r="Q42" s="526"/>
      <c r="R42" s="526"/>
      <c r="S42" s="526"/>
      <c r="T42" s="526"/>
      <c r="U42" s="526"/>
    </row>
    <row r="43" spans="2:24">
      <c r="C43" s="526"/>
      <c r="D43" s="526"/>
      <c r="E43" s="526"/>
      <c r="F43" s="526"/>
      <c r="G43" s="526"/>
      <c r="H43" s="526"/>
      <c r="I43" s="526"/>
      <c r="J43" s="526"/>
      <c r="K43" s="526"/>
      <c r="N43" s="527"/>
      <c r="O43" s="527"/>
      <c r="P43" s="526"/>
      <c r="Q43" s="526"/>
      <c r="R43" s="526"/>
      <c r="S43" s="526"/>
      <c r="T43" s="526"/>
      <c r="U43" s="526"/>
    </row>
    <row r="44" spans="2:24">
      <c r="C44" s="535"/>
      <c r="D44" s="535"/>
      <c r="E44" s="535"/>
      <c r="F44" s="535"/>
      <c r="G44" s="536"/>
      <c r="H44" s="548"/>
      <c r="I44" s="535"/>
      <c r="J44" s="526"/>
      <c r="K44" s="526"/>
      <c r="N44" s="527"/>
      <c r="O44" s="527"/>
      <c r="P44" s="526"/>
      <c r="Q44" s="526"/>
      <c r="R44" s="526"/>
      <c r="S44" s="526"/>
      <c r="T44" s="526"/>
      <c r="U44" s="526"/>
    </row>
    <row r="45" spans="2:24">
      <c r="D45" s="526"/>
      <c r="E45" s="526"/>
      <c r="F45" s="526"/>
      <c r="G45" s="526"/>
      <c r="H45" s="525"/>
      <c r="I45" s="750"/>
      <c r="J45" s="750"/>
      <c r="K45" s="529"/>
      <c r="N45" s="526"/>
      <c r="O45" s="526"/>
      <c r="P45" s="526"/>
      <c r="Q45" s="526"/>
      <c r="R45" s="525" t="s">
        <v>452</v>
      </c>
      <c r="S45" s="750"/>
      <c r="T45" s="750"/>
      <c r="U45" s="529" t="e">
        <f>#REF!+#REF!+#REF!</f>
        <v>#REF!</v>
      </c>
      <c r="W45" s="752">
        <v>3776673600</v>
      </c>
      <c r="X45" s="753"/>
    </row>
    <row r="46" spans="2:24">
      <c r="D46" s="526"/>
      <c r="E46" s="526"/>
      <c r="F46" s="526"/>
      <c r="G46" s="526"/>
      <c r="H46" s="526"/>
      <c r="I46" s="526"/>
      <c r="J46" s="526"/>
      <c r="K46" s="526"/>
      <c r="N46" s="526"/>
      <c r="O46" s="526"/>
      <c r="P46" s="526"/>
      <c r="Q46" s="526"/>
      <c r="R46" s="526"/>
      <c r="S46" s="526"/>
      <c r="T46" s="526"/>
      <c r="U46" s="526"/>
    </row>
    <row r="47" spans="2:24" ht="14.25">
      <c r="D47" s="754"/>
      <c r="E47" s="2255"/>
      <c r="F47" s="2255"/>
    </row>
    <row r="48" spans="2:24" ht="14.25">
      <c r="D48" s="755"/>
      <c r="E48" s="2255"/>
      <c r="F48" s="2255"/>
    </row>
    <row r="49" spans="4:6" ht="14.25">
      <c r="D49" s="755"/>
      <c r="E49" s="2256"/>
      <c r="F49" s="2256"/>
    </row>
    <row r="82" spans="5:12" hidden="1"/>
    <row r="83" spans="5:12" hidden="1"/>
    <row r="84" spans="5:12" hidden="1">
      <c r="E84" s="2232"/>
      <c r="F84" s="2232"/>
      <c r="G84" s="2232"/>
      <c r="H84" s="2232"/>
      <c r="I84" s="2232"/>
      <c r="J84" s="2232"/>
      <c r="K84" s="2232"/>
      <c r="L84" s="756"/>
    </row>
    <row r="85" spans="5:12" hidden="1">
      <c r="E85" s="2232"/>
      <c r="F85" s="2232"/>
      <c r="G85" s="2232"/>
      <c r="H85" s="2232"/>
      <c r="I85" s="2232"/>
      <c r="J85" s="2232"/>
      <c r="K85" s="2232"/>
      <c r="L85" s="756"/>
    </row>
    <row r="86" spans="5:12" ht="12.75" hidden="1" customHeight="1">
      <c r="E86" s="2238"/>
      <c r="F86" s="2238"/>
      <c r="G86" s="2238"/>
      <c r="H86" s="2238"/>
      <c r="I86" s="2238"/>
      <c r="J86" s="2238"/>
      <c r="K86" s="2238"/>
      <c r="L86" s="756"/>
    </row>
    <row r="87" spans="5:12" ht="13.5" hidden="1" customHeight="1">
      <c r="E87" s="2238"/>
      <c r="F87" s="2238"/>
      <c r="G87" s="2238"/>
      <c r="H87" s="2238"/>
      <c r="I87" s="2238"/>
      <c r="J87" s="2238"/>
      <c r="K87" s="2238"/>
      <c r="L87" s="756"/>
    </row>
    <row r="88" spans="5:12" hidden="1">
      <c r="E88" s="757"/>
      <c r="F88" s="758"/>
      <c r="G88" s="759"/>
      <c r="H88" s="757"/>
      <c r="I88" s="757"/>
      <c r="J88" s="528"/>
      <c r="K88" s="528"/>
      <c r="L88" s="756"/>
    </row>
    <row r="89" spans="5:12" hidden="1">
      <c r="E89" s="757"/>
      <c r="F89" s="758"/>
      <c r="G89" s="759"/>
      <c r="H89" s="757"/>
      <c r="I89" s="757"/>
      <c r="J89" s="528"/>
      <c r="K89" s="528"/>
      <c r="L89" s="756"/>
    </row>
    <row r="90" spans="5:12" hidden="1">
      <c r="E90" s="757"/>
      <c r="F90" s="758"/>
      <c r="G90" s="759"/>
      <c r="H90" s="760"/>
      <c r="I90" s="757"/>
      <c r="J90" s="528"/>
      <c r="K90" s="528"/>
      <c r="L90" s="756"/>
    </row>
    <row r="91" spans="5:12" hidden="1">
      <c r="E91" s="757"/>
      <c r="F91" s="758"/>
      <c r="G91" s="759"/>
      <c r="H91" s="757"/>
      <c r="I91" s="757"/>
      <c r="J91" s="528"/>
      <c r="K91" s="528"/>
      <c r="L91" s="756"/>
    </row>
    <row r="92" spans="5:12" hidden="1">
      <c r="E92" s="757"/>
      <c r="F92" s="758"/>
      <c r="G92" s="759"/>
      <c r="H92" s="757"/>
      <c r="I92" s="757"/>
      <c r="J92" s="528"/>
      <c r="K92" s="528"/>
      <c r="L92" s="756"/>
    </row>
    <row r="93" spans="5:12" hidden="1">
      <c r="E93" s="757"/>
      <c r="F93" s="758"/>
      <c r="G93" s="759"/>
      <c r="H93" s="757"/>
      <c r="I93" s="757"/>
      <c r="J93" s="528"/>
      <c r="K93" s="528"/>
      <c r="L93" s="756"/>
    </row>
    <row r="94" spans="5:12" hidden="1">
      <c r="E94" s="757"/>
      <c r="F94" s="761"/>
      <c r="G94" s="759"/>
      <c r="H94" s="757"/>
      <c r="I94" s="757"/>
      <c r="J94" s="528"/>
      <c r="K94" s="528"/>
      <c r="L94" s="756"/>
    </row>
    <row r="95" spans="5:12" hidden="1">
      <c r="E95" s="757"/>
      <c r="F95" s="761"/>
      <c r="G95" s="759"/>
      <c r="H95" s="757"/>
      <c r="I95" s="757"/>
      <c r="J95" s="528"/>
      <c r="K95" s="528"/>
      <c r="L95" s="756"/>
    </row>
    <row r="96" spans="5:12" hidden="1">
      <c r="E96" s="757"/>
      <c r="F96" s="758"/>
      <c r="G96" s="759"/>
      <c r="H96" s="757"/>
      <c r="I96" s="757"/>
      <c r="J96" s="528"/>
      <c r="K96" s="528"/>
      <c r="L96" s="756"/>
    </row>
    <row r="97" spans="5:12" hidden="1">
      <c r="E97" s="757"/>
      <c r="F97" s="761"/>
      <c r="G97" s="759"/>
      <c r="H97" s="757"/>
      <c r="I97" s="757"/>
      <c r="J97" s="528"/>
      <c r="K97" s="528"/>
      <c r="L97" s="756"/>
    </row>
    <row r="98" spans="5:12" hidden="1">
      <c r="E98" s="757"/>
      <c r="F98" s="761"/>
      <c r="G98" s="759"/>
      <c r="H98" s="757"/>
      <c r="I98" s="757"/>
      <c r="J98" s="528"/>
      <c r="K98" s="528"/>
      <c r="L98" s="756"/>
    </row>
    <row r="99" spans="5:12" hidden="1">
      <c r="E99" s="757"/>
      <c r="F99" s="761"/>
      <c r="G99" s="759"/>
      <c r="H99" s="757"/>
      <c r="I99" s="757"/>
      <c r="J99" s="528"/>
      <c r="K99" s="528"/>
      <c r="L99" s="756"/>
    </row>
    <row r="100" spans="5:12" hidden="1">
      <c r="E100" s="757"/>
      <c r="F100" s="761"/>
      <c r="G100" s="759"/>
      <c r="H100" s="757"/>
      <c r="I100" s="757"/>
      <c r="J100" s="528"/>
      <c r="K100" s="528"/>
      <c r="L100" s="756"/>
    </row>
    <row r="101" spans="5:12" hidden="1">
      <c r="E101" s="757"/>
      <c r="F101" s="2236"/>
      <c r="G101" s="2236"/>
      <c r="H101" s="757"/>
      <c r="I101" s="757"/>
      <c r="J101" s="528"/>
      <c r="K101" s="528"/>
      <c r="L101" s="756"/>
    </row>
    <row r="102" spans="5:12" hidden="1">
      <c r="E102" s="757"/>
      <c r="F102" s="2236"/>
      <c r="G102" s="2236"/>
      <c r="H102" s="757"/>
      <c r="I102" s="757"/>
      <c r="J102" s="528"/>
      <c r="K102" s="528"/>
      <c r="L102" s="756"/>
    </row>
    <row r="103" spans="5:12" ht="24" hidden="1" customHeight="1">
      <c r="E103" s="757"/>
      <c r="F103" s="2236"/>
      <c r="G103" s="2236"/>
      <c r="H103" s="757"/>
      <c r="I103" s="757"/>
      <c r="J103" s="528"/>
      <c r="K103" s="528"/>
      <c r="L103" s="756"/>
    </row>
    <row r="104" spans="5:12" ht="48" hidden="1" customHeight="1">
      <c r="E104" s="757"/>
      <c r="F104" s="2236"/>
      <c r="G104" s="2236"/>
      <c r="H104" s="757"/>
      <c r="I104" s="757"/>
      <c r="J104" s="528"/>
      <c r="K104" s="528"/>
      <c r="L104" s="756"/>
    </row>
    <row r="105" spans="5:12" ht="24" hidden="1" customHeight="1">
      <c r="E105" s="757"/>
      <c r="F105" s="2236"/>
      <c r="G105" s="2236"/>
      <c r="H105" s="757"/>
      <c r="I105" s="757"/>
      <c r="J105" s="528"/>
      <c r="K105" s="528"/>
      <c r="L105" s="756"/>
    </row>
    <row r="106" spans="5:12" hidden="1">
      <c r="E106" s="757"/>
      <c r="F106" s="2236"/>
      <c r="G106" s="2236"/>
      <c r="H106" s="757"/>
      <c r="I106" s="757"/>
      <c r="J106" s="528"/>
      <c r="K106" s="528"/>
      <c r="L106" s="756"/>
    </row>
    <row r="107" spans="5:12" hidden="1">
      <c r="E107" s="757"/>
      <c r="F107" s="2236"/>
      <c r="G107" s="2236"/>
      <c r="H107" s="757"/>
      <c r="I107" s="757"/>
      <c r="J107" s="528"/>
      <c r="K107" s="528"/>
      <c r="L107" s="756"/>
    </row>
    <row r="108" spans="5:12" hidden="1">
      <c r="E108" s="2232"/>
      <c r="F108" s="2232"/>
      <c r="G108" s="2232"/>
      <c r="H108" s="2232"/>
      <c r="I108" s="2232"/>
      <c r="J108" s="2232"/>
      <c r="K108" s="528"/>
      <c r="L108" s="756"/>
    </row>
    <row r="109" spans="5:12" hidden="1">
      <c r="E109" s="2232"/>
      <c r="F109" s="2232"/>
      <c r="G109" s="2232"/>
      <c r="H109" s="2232"/>
      <c r="I109" s="2232"/>
      <c r="J109" s="2232"/>
      <c r="K109" s="2232"/>
      <c r="L109" s="756"/>
    </row>
    <row r="110" spans="5:12" ht="12.75" hidden="1" customHeight="1">
      <c r="E110" s="2234"/>
      <c r="F110" s="2234"/>
      <c r="G110" s="2234"/>
      <c r="H110" s="2234"/>
      <c r="I110" s="2234"/>
      <c r="J110" s="2238"/>
      <c r="K110" s="762"/>
      <c r="L110" s="756"/>
    </row>
    <row r="111" spans="5:12" ht="13.5" hidden="1" customHeight="1">
      <c r="E111" s="2234"/>
      <c r="F111" s="2234"/>
      <c r="G111" s="2234"/>
      <c r="H111" s="2234"/>
      <c r="I111" s="2234"/>
      <c r="J111" s="2238"/>
      <c r="K111" s="762"/>
      <c r="L111" s="756"/>
    </row>
    <row r="112" spans="5:12" ht="22.5" hidden="1" customHeight="1">
      <c r="E112" s="760"/>
      <c r="F112" s="2237"/>
      <c r="G112" s="2237"/>
      <c r="H112" s="751"/>
      <c r="I112" s="760"/>
      <c r="J112" s="763"/>
      <c r="K112" s="764"/>
      <c r="L112" s="756"/>
    </row>
    <row r="113" spans="5:12" hidden="1">
      <c r="E113" s="760"/>
      <c r="F113" s="2237"/>
      <c r="G113" s="2237"/>
      <c r="H113" s="751"/>
      <c r="I113" s="760"/>
      <c r="J113" s="763"/>
      <c r="K113" s="764"/>
      <c r="L113" s="756"/>
    </row>
    <row r="114" spans="5:12" hidden="1">
      <c r="E114" s="760"/>
      <c r="F114" s="2237"/>
      <c r="G114" s="2237"/>
      <c r="H114" s="751"/>
      <c r="I114" s="760"/>
      <c r="J114" s="763"/>
      <c r="K114" s="764"/>
      <c r="L114" s="756"/>
    </row>
    <row r="115" spans="5:12" hidden="1">
      <c r="E115" s="760"/>
      <c r="F115" s="2237"/>
      <c r="G115" s="2237"/>
      <c r="H115" s="757"/>
      <c r="I115" s="760"/>
      <c r="J115" s="763"/>
      <c r="K115" s="764"/>
      <c r="L115" s="756"/>
    </row>
    <row r="116" spans="5:12" hidden="1">
      <c r="E116" s="2232"/>
      <c r="F116" s="2232"/>
      <c r="G116" s="2232"/>
      <c r="H116" s="2232"/>
      <c r="I116" s="2232"/>
      <c r="J116" s="2232"/>
      <c r="K116" s="528"/>
      <c r="L116" s="756"/>
    </row>
    <row r="117" spans="5:12" hidden="1">
      <c r="E117" s="2233"/>
      <c r="F117" s="2233"/>
      <c r="G117" s="2233"/>
      <c r="H117" s="2233"/>
      <c r="I117" s="2233"/>
      <c r="J117" s="2233"/>
      <c r="K117" s="528"/>
      <c r="L117" s="756"/>
    </row>
    <row r="118" spans="5:12" hidden="1">
      <c r="E118" s="2233"/>
      <c r="F118" s="2233"/>
      <c r="G118" s="2233"/>
      <c r="H118" s="2233"/>
      <c r="I118" s="2233"/>
      <c r="J118" s="2233"/>
      <c r="K118" s="765"/>
      <c r="L118" s="756"/>
    </row>
    <row r="119" spans="5:12" hidden="1">
      <c r="E119" s="2232"/>
      <c r="F119" s="2232"/>
      <c r="G119" s="2232"/>
      <c r="H119" s="2232"/>
      <c r="I119" s="2232"/>
      <c r="J119" s="2232"/>
      <c r="K119" s="2232"/>
      <c r="L119" s="756"/>
    </row>
    <row r="120" spans="5:12" hidden="1">
      <c r="E120" s="2234"/>
      <c r="F120" s="2234"/>
      <c r="G120" s="2234"/>
      <c r="H120" s="2234"/>
      <c r="I120" s="2234"/>
      <c r="J120" s="766"/>
      <c r="K120" s="762"/>
      <c r="L120" s="756"/>
    </row>
    <row r="121" spans="5:12" hidden="1">
      <c r="E121" s="2234"/>
      <c r="F121" s="2234"/>
      <c r="G121" s="2234"/>
      <c r="H121" s="2234"/>
      <c r="I121" s="2234"/>
      <c r="J121" s="766"/>
      <c r="K121" s="762"/>
      <c r="L121" s="756"/>
    </row>
    <row r="122" spans="5:12" hidden="1">
      <c r="E122" s="767"/>
      <c r="F122" s="2235"/>
      <c r="G122" s="2235"/>
      <c r="H122" s="2235"/>
      <c r="I122" s="2235"/>
      <c r="J122" s="768"/>
      <c r="K122" s="528"/>
      <c r="L122" s="756"/>
    </row>
    <row r="123" spans="5:12" hidden="1">
      <c r="E123" s="767"/>
      <c r="F123" s="2235"/>
      <c r="G123" s="2235"/>
      <c r="H123" s="2235"/>
      <c r="I123" s="2235"/>
      <c r="J123" s="768"/>
      <c r="K123" s="528"/>
      <c r="L123" s="756"/>
    </row>
    <row r="124" spans="5:12" hidden="1">
      <c r="E124" s="767"/>
      <c r="F124" s="2235"/>
      <c r="G124" s="2235"/>
      <c r="H124" s="2235"/>
      <c r="I124" s="2235"/>
      <c r="J124" s="768"/>
      <c r="K124" s="528"/>
      <c r="L124" s="756"/>
    </row>
    <row r="125" spans="5:12" hidden="1">
      <c r="E125" s="2232"/>
      <c r="F125" s="2232"/>
      <c r="G125" s="2232"/>
      <c r="H125" s="2232"/>
      <c r="I125" s="2232"/>
      <c r="J125" s="768"/>
      <c r="K125" s="765"/>
      <c r="L125" s="756"/>
    </row>
    <row r="126" spans="5:12" hidden="1">
      <c r="E126" s="2232"/>
      <c r="F126" s="2232"/>
      <c r="G126" s="2232"/>
      <c r="H126" s="2232"/>
      <c r="I126" s="2232"/>
      <c r="J126" s="2232"/>
      <c r="K126" s="765"/>
      <c r="L126" s="756"/>
    </row>
  </sheetData>
  <mergeCells count="81">
    <mergeCell ref="D8:J8"/>
    <mergeCell ref="D9:J9"/>
    <mergeCell ref="D2:J2"/>
    <mergeCell ref="D3:J3"/>
    <mergeCell ref="D4:J4"/>
    <mergeCell ref="D7:J7"/>
    <mergeCell ref="B6:J6"/>
    <mergeCell ref="B7:C7"/>
    <mergeCell ref="B8:C8"/>
    <mergeCell ref="B9:C9"/>
    <mergeCell ref="B2:C2"/>
    <mergeCell ref="B3:C3"/>
    <mergeCell ref="B4:C4"/>
    <mergeCell ref="F101:G101"/>
    <mergeCell ref="F102:G102"/>
    <mergeCell ref="F103:G103"/>
    <mergeCell ref="F104:G104"/>
    <mergeCell ref="E47:F47"/>
    <mergeCell ref="E48:F48"/>
    <mergeCell ref="E49:F49"/>
    <mergeCell ref="E84:K84"/>
    <mergeCell ref="E85:K85"/>
    <mergeCell ref="E86:E87"/>
    <mergeCell ref="J86:J87"/>
    <mergeCell ref="K86:K87"/>
    <mergeCell ref="F86:F87"/>
    <mergeCell ref="G86:G87"/>
    <mergeCell ref="H86:H87"/>
    <mergeCell ref="I86:I87"/>
    <mergeCell ref="B27:C27"/>
    <mergeCell ref="C23:E23"/>
    <mergeCell ref="C24:E24"/>
    <mergeCell ref="C25:E25"/>
    <mergeCell ref="C39:E39"/>
    <mergeCell ref="C28:E28"/>
    <mergeCell ref="C29:E29"/>
    <mergeCell ref="C32:E32"/>
    <mergeCell ref="C33:E33"/>
    <mergeCell ref="C34:E34"/>
    <mergeCell ref="C35:E35"/>
    <mergeCell ref="C36:E36"/>
    <mergeCell ref="C37:E37"/>
    <mergeCell ref="C38:E38"/>
    <mergeCell ref="C30:E30"/>
    <mergeCell ref="C31:E31"/>
    <mergeCell ref="B12:C12"/>
    <mergeCell ref="C20:E20"/>
    <mergeCell ref="C21:E21"/>
    <mergeCell ref="C22:E22"/>
    <mergeCell ref="B14:C14"/>
    <mergeCell ref="C16:E16"/>
    <mergeCell ref="C17:E17"/>
    <mergeCell ref="C18:E18"/>
    <mergeCell ref="C19:E19"/>
    <mergeCell ref="D12:H12"/>
    <mergeCell ref="C15:E15"/>
    <mergeCell ref="E117:J117"/>
    <mergeCell ref="F105:G105"/>
    <mergeCell ref="F106:G106"/>
    <mergeCell ref="F107:G107"/>
    <mergeCell ref="E108:J108"/>
    <mergeCell ref="F115:G115"/>
    <mergeCell ref="F114:G114"/>
    <mergeCell ref="E116:J116"/>
    <mergeCell ref="E109:K109"/>
    <mergeCell ref="E110:E111"/>
    <mergeCell ref="F110:G111"/>
    <mergeCell ref="H110:H111"/>
    <mergeCell ref="F112:G112"/>
    <mergeCell ref="F113:G113"/>
    <mergeCell ref="I110:I111"/>
    <mergeCell ref="J110:J111"/>
    <mergeCell ref="E125:I125"/>
    <mergeCell ref="E126:J126"/>
    <mergeCell ref="E118:J118"/>
    <mergeCell ref="E119:K119"/>
    <mergeCell ref="E120:E121"/>
    <mergeCell ref="F120:I121"/>
    <mergeCell ref="F122:I122"/>
    <mergeCell ref="F123:I123"/>
    <mergeCell ref="F124:I124"/>
  </mergeCells>
  <phoneticPr fontId="172" type="noConversion"/>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66FF33"/>
  </sheetPr>
  <dimension ref="A1:AB996"/>
  <sheetViews>
    <sheetView topLeftCell="A39" workbookViewId="0">
      <selection activeCell="D47" sqref="D47"/>
    </sheetView>
  </sheetViews>
  <sheetFormatPr baseColWidth="10" defaultColWidth="14.42578125" defaultRowHeight="15" customHeight="1"/>
  <cols>
    <col min="1" max="1" width="3.140625" style="1837" customWidth="1"/>
    <col min="2" max="2" width="18.28515625" style="1837" customWidth="1"/>
    <col min="3" max="5" width="20.85546875" style="1837" customWidth="1"/>
    <col min="6" max="8" width="18.28515625" style="1837" customWidth="1"/>
    <col min="9" max="10" width="15.7109375" style="1837" customWidth="1"/>
    <col min="11" max="11" width="3.28515625" style="1837" customWidth="1"/>
    <col min="12" max="12" width="14.140625" style="1837" customWidth="1"/>
    <col min="13" max="13" width="18.7109375" style="1837" customWidth="1"/>
    <col min="14" max="14" width="25.28515625" style="1837" customWidth="1"/>
    <col min="15" max="15" width="19.42578125" style="1837" customWidth="1"/>
    <col min="16" max="16" width="13.85546875" style="1837" bestFit="1" customWidth="1"/>
    <col min="17" max="28" width="10" style="1837" customWidth="1"/>
    <col min="29" max="16384" width="14.42578125" style="1837"/>
  </cols>
  <sheetData>
    <row r="1" spans="1:28" ht="13.5" customHeight="1">
      <c r="A1" s="1835"/>
      <c r="B1" s="1835"/>
      <c r="C1" s="1835"/>
      <c r="D1" s="1835"/>
      <c r="E1" s="1835"/>
      <c r="F1" s="1835"/>
      <c r="G1" s="1835"/>
      <c r="H1" s="1835"/>
      <c r="I1" s="1835"/>
      <c r="J1" s="1835"/>
      <c r="K1" s="1835"/>
      <c r="L1" s="1836"/>
      <c r="M1" s="1836"/>
      <c r="N1" s="1836"/>
      <c r="O1" s="1836"/>
      <c r="P1" s="1836"/>
      <c r="Q1" s="1836"/>
      <c r="R1" s="1836"/>
      <c r="S1" s="1836"/>
      <c r="T1" s="1836"/>
      <c r="U1" s="1836"/>
      <c r="V1" s="1836"/>
      <c r="W1" s="1836"/>
      <c r="X1" s="1836"/>
      <c r="Y1" s="1836"/>
      <c r="Z1" s="1836"/>
      <c r="AA1" s="1836"/>
      <c r="AB1" s="1836"/>
    </row>
    <row r="2" spans="1:28" ht="13.5" customHeight="1">
      <c r="A2" s="1835"/>
      <c r="B2" s="2287" t="s">
        <v>1324</v>
      </c>
      <c r="C2" s="2264"/>
      <c r="D2" s="1838"/>
      <c r="E2" s="1838"/>
      <c r="F2" s="2263"/>
      <c r="G2" s="2262"/>
      <c r="H2" s="2262"/>
      <c r="I2" s="2262"/>
      <c r="J2" s="2264"/>
      <c r="K2" s="1835"/>
      <c r="L2" s="1836"/>
      <c r="M2" s="1836"/>
      <c r="N2" s="1836"/>
      <c r="O2" s="1836"/>
      <c r="P2" s="1836"/>
      <c r="Q2" s="1836"/>
      <c r="R2" s="1836"/>
      <c r="S2" s="1836"/>
      <c r="T2" s="1836"/>
      <c r="U2" s="1836"/>
      <c r="V2" s="1836"/>
      <c r="W2" s="1836"/>
      <c r="X2" s="1836"/>
      <c r="Y2" s="1836"/>
      <c r="Z2" s="1836"/>
      <c r="AA2" s="1836"/>
      <c r="AB2" s="1836"/>
    </row>
    <row r="3" spans="1:28" ht="13.5" customHeight="1">
      <c r="A3" s="1835"/>
      <c r="B3" s="2267"/>
      <c r="C3" s="2268"/>
      <c r="D3" s="1839"/>
      <c r="E3" s="1839"/>
      <c r="F3" s="2265"/>
      <c r="G3" s="2270"/>
      <c r="H3" s="2270"/>
      <c r="I3" s="2270"/>
      <c r="J3" s="2266"/>
      <c r="K3" s="1835"/>
      <c r="L3" s="1836"/>
      <c r="M3" s="1836"/>
      <c r="N3" s="1836"/>
      <c r="O3" s="1836"/>
      <c r="P3" s="1836"/>
      <c r="Q3" s="1836"/>
      <c r="R3" s="1836"/>
      <c r="S3" s="1836"/>
      <c r="T3" s="1836"/>
      <c r="U3" s="1836"/>
      <c r="V3" s="1836"/>
      <c r="W3" s="1836"/>
      <c r="X3" s="1836"/>
      <c r="Y3" s="1836"/>
      <c r="Z3" s="1836"/>
      <c r="AA3" s="1836"/>
      <c r="AB3" s="1836"/>
    </row>
    <row r="4" spans="1:28" ht="13.5" customHeight="1">
      <c r="A4" s="1835"/>
      <c r="B4" s="2287" t="s">
        <v>545</v>
      </c>
      <c r="C4" s="2264"/>
      <c r="D4" s="1839"/>
      <c r="E4" s="1839"/>
      <c r="F4" s="2265"/>
      <c r="G4" s="2270"/>
      <c r="H4" s="2270"/>
      <c r="I4" s="2270"/>
      <c r="J4" s="2266"/>
      <c r="K4" s="1835"/>
      <c r="L4" s="1836"/>
      <c r="M4" s="1836"/>
      <c r="N4" s="1836"/>
      <c r="O4" s="1836"/>
      <c r="P4" s="1836"/>
      <c r="Q4" s="1836"/>
      <c r="R4" s="1836"/>
      <c r="S4" s="1836"/>
      <c r="T4" s="1836"/>
      <c r="U4" s="1836"/>
      <c r="V4" s="1836"/>
      <c r="W4" s="1836"/>
      <c r="X4" s="1836"/>
      <c r="Y4" s="1836"/>
      <c r="Z4" s="1836"/>
      <c r="AA4" s="1836"/>
      <c r="AB4" s="1836"/>
    </row>
    <row r="5" spans="1:28" ht="13.5" customHeight="1">
      <c r="A5" s="1835"/>
      <c r="B5" s="2267"/>
      <c r="C5" s="2268"/>
      <c r="D5" s="1840"/>
      <c r="E5" s="1840"/>
      <c r="F5" s="2267"/>
      <c r="G5" s="2272"/>
      <c r="H5" s="2272"/>
      <c r="I5" s="2272"/>
      <c r="J5" s="2268"/>
      <c r="K5" s="1835"/>
      <c r="L5" s="1836"/>
      <c r="M5" s="1836"/>
      <c r="N5" s="1836"/>
      <c r="O5" s="1836"/>
      <c r="P5" s="1836"/>
      <c r="Q5" s="1836"/>
      <c r="R5" s="1836"/>
      <c r="S5" s="1836"/>
      <c r="T5" s="1836"/>
      <c r="U5" s="1836"/>
      <c r="V5" s="1836"/>
      <c r="W5" s="1836"/>
      <c r="X5" s="1836"/>
      <c r="Y5" s="1836"/>
      <c r="Z5" s="1836"/>
      <c r="AA5" s="1836"/>
      <c r="AB5" s="1836"/>
    </row>
    <row r="6" spans="1:28" ht="13.5" customHeight="1">
      <c r="A6" s="1835"/>
      <c r="B6" s="2288" t="s">
        <v>1325</v>
      </c>
      <c r="C6" s="2264"/>
      <c r="D6" s="1838"/>
      <c r="E6" s="1838"/>
      <c r="F6" s="2289" t="s">
        <v>1326</v>
      </c>
      <c r="G6" s="2262"/>
      <c r="H6" s="2262"/>
      <c r="I6" s="2262"/>
      <c r="J6" s="2264"/>
      <c r="K6" s="1835"/>
      <c r="L6" s="1836"/>
      <c r="M6" s="1836"/>
      <c r="N6" s="1836"/>
      <c r="O6" s="1836"/>
      <c r="P6" s="1836"/>
      <c r="Q6" s="1836"/>
      <c r="R6" s="1836"/>
      <c r="S6" s="1836"/>
      <c r="T6" s="1836"/>
      <c r="U6" s="1836"/>
      <c r="V6" s="1836"/>
      <c r="W6" s="1836"/>
      <c r="X6" s="1836"/>
      <c r="Y6" s="1836"/>
      <c r="Z6" s="1836"/>
      <c r="AA6" s="1836"/>
      <c r="AB6" s="1836"/>
    </row>
    <row r="7" spans="1:28" ht="13.5" customHeight="1">
      <c r="A7" s="1835"/>
      <c r="B7" s="2265"/>
      <c r="C7" s="2266"/>
      <c r="D7" s="1839"/>
      <c r="E7" s="1839"/>
      <c r="F7" s="2267"/>
      <c r="G7" s="2272"/>
      <c r="H7" s="2272"/>
      <c r="I7" s="2272"/>
      <c r="J7" s="2268"/>
      <c r="K7" s="1835"/>
      <c r="L7" s="1836"/>
      <c r="M7" s="1836"/>
      <c r="N7" s="1836"/>
      <c r="O7" s="1836"/>
      <c r="P7" s="1836"/>
      <c r="Q7" s="1836"/>
      <c r="R7" s="1836"/>
      <c r="S7" s="1836"/>
      <c r="T7" s="1836"/>
      <c r="U7" s="1836"/>
      <c r="V7" s="1836"/>
      <c r="W7" s="1836"/>
      <c r="X7" s="1836"/>
      <c r="Y7" s="1836"/>
      <c r="Z7" s="1836"/>
      <c r="AA7" s="1836"/>
      <c r="AB7" s="1836"/>
    </row>
    <row r="8" spans="1:28" ht="13.5" customHeight="1">
      <c r="A8" s="1835"/>
      <c r="B8" s="2265"/>
      <c r="C8" s="2266"/>
      <c r="D8" s="1839"/>
      <c r="E8" s="1839"/>
      <c r="F8" s="2287" t="s">
        <v>964</v>
      </c>
      <c r="G8" s="2262"/>
      <c r="H8" s="2262"/>
      <c r="I8" s="2262"/>
      <c r="J8" s="2264"/>
      <c r="K8" s="1835"/>
      <c r="L8" s="1836"/>
      <c r="M8" s="1836"/>
      <c r="N8" s="1836"/>
      <c r="O8" s="1836"/>
      <c r="P8" s="1836"/>
      <c r="Q8" s="1836"/>
      <c r="R8" s="1836"/>
      <c r="S8" s="1836"/>
      <c r="T8" s="1836"/>
      <c r="U8" s="1836"/>
      <c r="V8" s="1836"/>
      <c r="W8" s="1836"/>
      <c r="X8" s="1836"/>
      <c r="Y8" s="1836"/>
      <c r="Z8" s="1836"/>
      <c r="AA8" s="1836"/>
      <c r="AB8" s="1836"/>
    </row>
    <row r="9" spans="1:28" ht="13.5" customHeight="1">
      <c r="A9" s="1835"/>
      <c r="B9" s="2267"/>
      <c r="C9" s="2268"/>
      <c r="D9" s="1840"/>
      <c r="E9" s="1840"/>
      <c r="F9" s="2267"/>
      <c r="G9" s="2272"/>
      <c r="H9" s="2272"/>
      <c r="I9" s="2272"/>
      <c r="J9" s="2268"/>
      <c r="K9" s="1835"/>
      <c r="L9" s="1836"/>
      <c r="M9" s="1836"/>
      <c r="N9" s="1836"/>
      <c r="O9" s="1836"/>
      <c r="P9" s="1836"/>
      <c r="Q9" s="1836"/>
      <c r="R9" s="1836"/>
      <c r="S9" s="1836"/>
      <c r="T9" s="1836"/>
      <c r="U9" s="1836"/>
      <c r="V9" s="1836"/>
      <c r="W9" s="1836"/>
      <c r="X9" s="1836"/>
      <c r="Y9" s="1836"/>
      <c r="Z9" s="1836"/>
      <c r="AA9" s="1836"/>
      <c r="AB9" s="1836"/>
    </row>
    <row r="10" spans="1:28" ht="13.5" customHeight="1">
      <c r="A10" s="1835"/>
      <c r="B10" s="1835"/>
      <c r="C10" s="1835"/>
      <c r="D10" s="1835"/>
      <c r="E10" s="1835"/>
      <c r="F10" s="1835"/>
      <c r="G10" s="1835"/>
      <c r="H10" s="1835"/>
      <c r="I10" s="1835"/>
      <c r="J10" s="1835"/>
      <c r="K10" s="1835"/>
      <c r="L10" s="1836"/>
      <c r="M10" s="1836"/>
      <c r="N10" s="1836"/>
      <c r="O10" s="1836"/>
      <c r="P10" s="1836"/>
      <c r="Q10" s="1836"/>
      <c r="R10" s="1836"/>
      <c r="S10" s="1836"/>
      <c r="T10" s="1836"/>
      <c r="U10" s="1836"/>
      <c r="V10" s="1836"/>
      <c r="W10" s="1836"/>
      <c r="X10" s="1836"/>
      <c r="Y10" s="1836"/>
      <c r="Z10" s="1836"/>
      <c r="AA10" s="1836"/>
      <c r="AB10" s="1836"/>
    </row>
    <row r="11" spans="1:28" ht="13.5" customHeight="1">
      <c r="A11" s="1835"/>
      <c r="B11" s="2282" t="s">
        <v>1327</v>
      </c>
      <c r="C11" s="2283"/>
      <c r="D11" s="2283"/>
      <c r="E11" s="2283"/>
      <c r="F11" s="2283"/>
      <c r="G11" s="2283"/>
      <c r="H11" s="2283"/>
      <c r="I11" s="2283"/>
      <c r="J11" s="2284"/>
      <c r="K11" s="1835"/>
      <c r="L11" s="1836"/>
      <c r="M11" s="1836"/>
      <c r="N11" s="1836"/>
      <c r="O11" s="1836"/>
      <c r="P11" s="1836"/>
      <c r="Q11" s="1836"/>
      <c r="R11" s="1836"/>
      <c r="S11" s="1836"/>
      <c r="T11" s="1836"/>
      <c r="U11" s="1836"/>
      <c r="V11" s="1836"/>
      <c r="W11" s="1836"/>
      <c r="X11" s="1836"/>
      <c r="Y11" s="1836"/>
      <c r="Z11" s="1836"/>
      <c r="AA11" s="1836"/>
      <c r="AB11" s="1836"/>
    </row>
    <row r="12" spans="1:28" ht="13.5" customHeight="1">
      <c r="A12" s="1835"/>
      <c r="B12" s="2285" t="s">
        <v>966</v>
      </c>
      <c r="C12" s="2275"/>
      <c r="D12" s="2275"/>
      <c r="E12" s="2275"/>
      <c r="F12" s="2276"/>
      <c r="G12" s="1841" t="s">
        <v>967</v>
      </c>
      <c r="H12" s="1842" t="s">
        <v>968</v>
      </c>
      <c r="I12" s="2286" t="s">
        <v>969</v>
      </c>
      <c r="J12" s="2276"/>
      <c r="K12" s="1835"/>
      <c r="L12" s="1843" t="s">
        <v>973</v>
      </c>
      <c r="M12" s="1843" t="s">
        <v>1328</v>
      </c>
      <c r="N12" s="1844" t="s">
        <v>974</v>
      </c>
      <c r="O12" s="1844" t="s">
        <v>975</v>
      </c>
      <c r="P12" s="1836" t="s">
        <v>1329</v>
      </c>
      <c r="Q12" s="1836"/>
      <c r="R12" s="1836"/>
      <c r="S12" s="1836"/>
      <c r="T12" s="1836"/>
      <c r="U12" s="1836"/>
      <c r="V12" s="1836"/>
      <c r="W12" s="1836"/>
      <c r="X12" s="1836"/>
      <c r="Y12" s="1836"/>
      <c r="Z12" s="1836"/>
      <c r="AA12" s="1836"/>
      <c r="AB12" s="1836"/>
    </row>
    <row r="13" spans="1:28" ht="38.25" customHeight="1">
      <c r="A13" s="1835"/>
      <c r="B13" s="2281" t="s">
        <v>1330</v>
      </c>
      <c r="C13" s="2275"/>
      <c r="D13" s="2275"/>
      <c r="E13" s="2275"/>
      <c r="F13" s="2276"/>
      <c r="G13" s="1845" t="s">
        <v>971</v>
      </c>
      <c r="H13" s="1845" t="s">
        <v>972</v>
      </c>
      <c r="I13" s="1846">
        <f>P34</f>
        <v>83.75</v>
      </c>
      <c r="J13" s="1847" t="s">
        <v>401</v>
      </c>
      <c r="K13" s="1835"/>
      <c r="L13" s="1848" t="s">
        <v>1302</v>
      </c>
      <c r="M13" s="1848">
        <v>50.5</v>
      </c>
      <c r="N13" s="1849">
        <v>33.5</v>
      </c>
      <c r="O13" s="1849">
        <v>47.9</v>
      </c>
      <c r="P13" s="1836"/>
      <c r="Q13" s="1836"/>
      <c r="R13" s="1836"/>
      <c r="S13" s="1836"/>
      <c r="T13" s="1836"/>
      <c r="U13" s="1836"/>
      <c r="V13" s="1836"/>
      <c r="W13" s="1836"/>
      <c r="X13" s="1836"/>
      <c r="Y13" s="1836"/>
      <c r="Z13" s="1836"/>
      <c r="AA13" s="1836"/>
      <c r="AB13" s="1836"/>
    </row>
    <row r="14" spans="1:28" ht="15" customHeight="1">
      <c r="A14" s="1835"/>
      <c r="B14" s="2274" t="s">
        <v>976</v>
      </c>
      <c r="C14" s="2275"/>
      <c r="D14" s="2275"/>
      <c r="E14" s="2275"/>
      <c r="F14" s="2276"/>
      <c r="G14" s="1845" t="s">
        <v>1331</v>
      </c>
      <c r="H14" s="1845" t="s">
        <v>972</v>
      </c>
      <c r="I14" s="1846">
        <f>N34</f>
        <v>87.050000000000011</v>
      </c>
      <c r="J14" s="1847" t="s">
        <v>401</v>
      </c>
      <c r="K14" s="1835"/>
      <c r="L14" s="1848" t="s">
        <v>1303</v>
      </c>
      <c r="M14" s="1848">
        <v>87.3</v>
      </c>
      <c r="N14" s="1849">
        <v>104</v>
      </c>
      <c r="O14" s="1849">
        <v>103</v>
      </c>
      <c r="P14" s="1836"/>
      <c r="Q14" s="1836"/>
      <c r="R14" s="1836"/>
      <c r="S14" s="1836"/>
      <c r="T14" s="1836"/>
      <c r="U14" s="1836"/>
      <c r="V14" s="1836"/>
      <c r="W14" s="1836"/>
      <c r="X14" s="1836"/>
      <c r="Y14" s="1836"/>
      <c r="Z14" s="1836"/>
      <c r="AA14" s="1836"/>
      <c r="AB14" s="1836"/>
    </row>
    <row r="15" spans="1:28" ht="13.5" customHeight="1">
      <c r="A15" s="1835"/>
      <c r="B15" s="2274" t="s">
        <v>737</v>
      </c>
      <c r="C15" s="2275"/>
      <c r="D15" s="2275"/>
      <c r="E15" s="2275"/>
      <c r="F15" s="2276"/>
      <c r="G15" s="1845" t="s">
        <v>977</v>
      </c>
      <c r="H15" s="1845" t="s">
        <v>972</v>
      </c>
      <c r="I15" s="1846">
        <f>O34</f>
        <v>86.275000000000006</v>
      </c>
      <c r="J15" s="1847" t="s">
        <v>401</v>
      </c>
      <c r="K15" s="1835"/>
      <c r="L15" s="1848" t="s">
        <v>1304</v>
      </c>
      <c r="M15" s="1848">
        <v>86.5</v>
      </c>
      <c r="N15" s="1849">
        <v>80.599999999999994</v>
      </c>
      <c r="O15" s="1849">
        <v>66.2</v>
      </c>
      <c r="P15" s="1836"/>
      <c r="Q15" s="1836"/>
      <c r="R15" s="1836"/>
      <c r="S15" s="1836"/>
      <c r="T15" s="1836"/>
      <c r="U15" s="1836"/>
      <c r="V15" s="1836"/>
      <c r="W15" s="1836"/>
      <c r="X15" s="1836"/>
      <c r="Y15" s="1836"/>
      <c r="Z15" s="1836"/>
      <c r="AA15" s="1836"/>
      <c r="AB15" s="1836"/>
    </row>
    <row r="16" spans="1:28" ht="12" customHeight="1">
      <c r="A16" s="1835"/>
      <c r="B16" s="2274" t="s">
        <v>1332</v>
      </c>
      <c r="C16" s="2275"/>
      <c r="D16" s="2275"/>
      <c r="E16" s="2275"/>
      <c r="F16" s="2276"/>
      <c r="G16" s="1847" t="s">
        <v>979</v>
      </c>
      <c r="H16" s="1845" t="s">
        <v>1333</v>
      </c>
      <c r="I16" s="1846">
        <f>M34</f>
        <v>70.575000000000003</v>
      </c>
      <c r="J16" s="1847" t="s">
        <v>401</v>
      </c>
      <c r="K16" s="1835"/>
      <c r="L16" s="1848" t="s">
        <v>1305</v>
      </c>
      <c r="M16" s="1848">
        <v>77.599999999999994</v>
      </c>
      <c r="N16" s="1849">
        <v>71.599999999999994</v>
      </c>
      <c r="O16" s="1849">
        <v>57.2</v>
      </c>
      <c r="P16" s="1836"/>
      <c r="Q16" s="1836"/>
      <c r="R16" s="1836"/>
      <c r="S16" s="1836"/>
      <c r="T16" s="1836"/>
      <c r="U16" s="1836"/>
      <c r="V16" s="1836"/>
      <c r="W16" s="1836"/>
      <c r="X16" s="1836"/>
      <c r="Y16" s="1836"/>
      <c r="Z16" s="1836"/>
      <c r="AA16" s="1836"/>
      <c r="AB16" s="1836"/>
    </row>
    <row r="17" spans="1:28" ht="15" customHeight="1">
      <c r="A17" s="1835"/>
      <c r="H17" s="1836"/>
      <c r="I17" s="1850"/>
      <c r="J17" s="1851"/>
      <c r="K17" s="1835"/>
      <c r="L17" s="1848" t="s">
        <v>1306</v>
      </c>
      <c r="M17" s="1848">
        <v>60.1</v>
      </c>
      <c r="N17" s="1849">
        <v>76.5</v>
      </c>
      <c r="O17" s="1849">
        <v>75.8</v>
      </c>
      <c r="P17" s="1836"/>
      <c r="Q17" s="1836"/>
      <c r="R17" s="1836"/>
      <c r="S17" s="1836"/>
      <c r="T17" s="1836"/>
      <c r="U17" s="1836"/>
      <c r="V17" s="1836"/>
      <c r="W17" s="1836"/>
      <c r="X17" s="1836"/>
      <c r="Y17" s="1836"/>
      <c r="Z17" s="1836"/>
      <c r="AA17" s="1836"/>
      <c r="AB17" s="1836"/>
    </row>
    <row r="18" spans="1:28" ht="13.5" customHeight="1">
      <c r="A18" s="1835"/>
      <c r="B18" s="2282" t="s">
        <v>1334</v>
      </c>
      <c r="C18" s="2283"/>
      <c r="D18" s="2283"/>
      <c r="E18" s="2283"/>
      <c r="F18" s="2283"/>
      <c r="G18" s="2283"/>
      <c r="H18" s="2283"/>
      <c r="I18" s="2283"/>
      <c r="J18" s="2284"/>
      <c r="K18" s="1835"/>
      <c r="L18" s="1848" t="s">
        <v>1307</v>
      </c>
      <c r="M18" s="1848">
        <v>87.3</v>
      </c>
      <c r="N18" s="1849">
        <v>81.400000000000006</v>
      </c>
      <c r="O18" s="1849">
        <v>67</v>
      </c>
      <c r="P18" s="1836"/>
      <c r="Q18" s="1836"/>
      <c r="R18" s="1836"/>
      <c r="S18" s="1836"/>
      <c r="T18" s="1836"/>
      <c r="U18" s="1836"/>
      <c r="V18" s="1836"/>
      <c r="W18" s="1836"/>
      <c r="X18" s="1836"/>
      <c r="Y18" s="1836"/>
      <c r="Z18" s="1836"/>
      <c r="AA18" s="1836"/>
      <c r="AB18" s="1836"/>
    </row>
    <row r="19" spans="1:28" ht="13.5" customHeight="1">
      <c r="A19" s="1836"/>
      <c r="B19" s="2285" t="s">
        <v>966</v>
      </c>
      <c r="C19" s="2275"/>
      <c r="D19" s="2275"/>
      <c r="E19" s="2275"/>
      <c r="F19" s="2276"/>
      <c r="G19" s="1841" t="s">
        <v>967</v>
      </c>
      <c r="H19" s="1842" t="s">
        <v>968</v>
      </c>
      <c r="I19" s="2286" t="s">
        <v>969</v>
      </c>
      <c r="J19" s="2276"/>
      <c r="K19" s="1836"/>
      <c r="L19" s="1848" t="s">
        <v>1308</v>
      </c>
      <c r="M19" s="1848">
        <v>76.2</v>
      </c>
      <c r="N19" s="1849">
        <v>92.6</v>
      </c>
      <c r="O19" s="1849">
        <v>91.9</v>
      </c>
      <c r="P19" s="1836"/>
      <c r="Q19" s="1836"/>
      <c r="R19" s="1836"/>
      <c r="S19" s="1836"/>
      <c r="T19" s="1836"/>
      <c r="U19" s="1836"/>
      <c r="V19" s="1836"/>
      <c r="W19" s="1836"/>
      <c r="X19" s="1836"/>
      <c r="Y19" s="1836"/>
      <c r="Z19" s="1836"/>
      <c r="AA19" s="1836"/>
      <c r="AB19" s="1836"/>
    </row>
    <row r="20" spans="1:28" ht="17.25" customHeight="1">
      <c r="A20" s="1836"/>
      <c r="B20" s="2281" t="s">
        <v>1330</v>
      </c>
      <c r="C20" s="2275"/>
      <c r="D20" s="2275"/>
      <c r="E20" s="2275"/>
      <c r="F20" s="2276"/>
      <c r="G20" s="1845" t="s">
        <v>971</v>
      </c>
      <c r="H20" s="1845" t="s">
        <v>972</v>
      </c>
      <c r="I20" s="1846">
        <f>P39</f>
        <v>31</v>
      </c>
      <c r="J20" s="1847" t="s">
        <v>401</v>
      </c>
      <c r="K20" s="1836"/>
      <c r="L20" s="1848" t="s">
        <v>1309</v>
      </c>
      <c r="M20" s="1848">
        <v>27.4</v>
      </c>
      <c r="N20" s="1849">
        <v>10.3</v>
      </c>
      <c r="O20" s="1849">
        <v>24.7</v>
      </c>
      <c r="P20" s="1836"/>
      <c r="Q20" s="1836"/>
      <c r="R20" s="1836"/>
      <c r="S20" s="1836"/>
      <c r="T20" s="1836"/>
      <c r="U20" s="1836"/>
      <c r="V20" s="1836"/>
      <c r="W20" s="1836"/>
      <c r="X20" s="1836"/>
      <c r="Y20" s="1836"/>
      <c r="Z20" s="1836"/>
      <c r="AA20" s="1836"/>
      <c r="AB20" s="1836"/>
    </row>
    <row r="21" spans="1:28" ht="13.5" customHeight="1">
      <c r="A21" s="1836"/>
      <c r="B21" s="2274" t="s">
        <v>976</v>
      </c>
      <c r="C21" s="2275"/>
      <c r="D21" s="2275"/>
      <c r="E21" s="2275"/>
      <c r="F21" s="2276"/>
      <c r="G21" s="1845" t="s">
        <v>1331</v>
      </c>
      <c r="H21" s="1845" t="s">
        <v>972</v>
      </c>
      <c r="I21" s="1846">
        <f>N39</f>
        <v>21.9</v>
      </c>
      <c r="J21" s="1847" t="s">
        <v>401</v>
      </c>
      <c r="K21" s="1836"/>
      <c r="L21" s="1848" t="s">
        <v>978</v>
      </c>
      <c r="M21" s="1848">
        <v>58.7</v>
      </c>
      <c r="N21" s="1849">
        <v>75.099999999999994</v>
      </c>
      <c r="O21" s="1849">
        <v>74.400000000000006</v>
      </c>
      <c r="P21" s="1836"/>
      <c r="Q21" s="1836"/>
      <c r="R21" s="1836"/>
      <c r="S21" s="1836"/>
      <c r="T21" s="1836"/>
      <c r="U21" s="1836"/>
      <c r="V21" s="1836"/>
      <c r="W21" s="1836"/>
      <c r="X21" s="1836"/>
      <c r="Y21" s="1836"/>
      <c r="Z21" s="1836"/>
      <c r="AA21" s="1836"/>
      <c r="AB21" s="1836"/>
    </row>
    <row r="22" spans="1:28" ht="13.5" customHeight="1">
      <c r="A22" s="1836"/>
      <c r="B22" s="2274" t="s">
        <v>737</v>
      </c>
      <c r="C22" s="2275"/>
      <c r="D22" s="2275"/>
      <c r="E22" s="2275"/>
      <c r="F22" s="2276"/>
      <c r="G22" s="1845" t="s">
        <v>977</v>
      </c>
      <c r="H22" s="1845" t="s">
        <v>972</v>
      </c>
      <c r="I22" s="1846">
        <f>O39</f>
        <v>36.299999999999997</v>
      </c>
      <c r="J22" s="1847" t="s">
        <v>401</v>
      </c>
      <c r="K22" s="1836"/>
      <c r="L22" s="1852" t="s">
        <v>980</v>
      </c>
      <c r="M22" s="1853">
        <f>AVERAGE(M13:M21)</f>
        <v>67.955555555555563</v>
      </c>
      <c r="N22" s="1853">
        <f t="shared" ref="N22:O22" si="0">AVERAGE(N13:N21)</f>
        <v>69.51111111111112</v>
      </c>
      <c r="O22" s="1853">
        <f t="shared" si="0"/>
        <v>67.566666666666663</v>
      </c>
      <c r="P22" s="1836"/>
      <c r="Q22" s="1836"/>
      <c r="R22" s="1836"/>
      <c r="S22" s="1836"/>
      <c r="T22" s="1836"/>
      <c r="U22" s="1836"/>
      <c r="V22" s="1836"/>
      <c r="W22" s="1836"/>
      <c r="X22" s="1836"/>
      <c r="Y22" s="1836"/>
      <c r="Z22" s="1836"/>
      <c r="AA22" s="1836"/>
      <c r="AB22" s="1836"/>
    </row>
    <row r="23" spans="1:28" ht="13.5" customHeight="1">
      <c r="A23" s="1836"/>
      <c r="B23" s="2274" t="s">
        <v>1332</v>
      </c>
      <c r="C23" s="2275"/>
      <c r="D23" s="2275"/>
      <c r="E23" s="2275"/>
      <c r="F23" s="2276"/>
      <c r="G23" s="1847" t="s">
        <v>979</v>
      </c>
      <c r="H23" s="1845" t="s">
        <v>1333</v>
      </c>
      <c r="I23" s="1846">
        <f>M39</f>
        <v>38.950000000000003</v>
      </c>
      <c r="J23" s="1847" t="s">
        <v>401</v>
      </c>
      <c r="K23" s="1836"/>
      <c r="L23" s="1836"/>
      <c r="M23" s="1836"/>
      <c r="N23" s="1836"/>
      <c r="O23" s="1836"/>
      <c r="P23" s="1836"/>
      <c r="Q23" s="1836"/>
      <c r="R23" s="1836"/>
      <c r="S23" s="1836"/>
      <c r="T23" s="1836"/>
      <c r="U23" s="1836"/>
      <c r="V23" s="1836"/>
      <c r="W23" s="1836"/>
      <c r="X23" s="1836"/>
      <c r="Y23" s="1836"/>
      <c r="Z23" s="1836"/>
      <c r="AA23" s="1836"/>
      <c r="AB23" s="1836"/>
    </row>
    <row r="24" spans="1:28" ht="13.5" customHeight="1">
      <c r="A24" s="1836"/>
      <c r="B24" s="1836"/>
      <c r="C24" s="1836"/>
      <c r="D24" s="1836"/>
      <c r="E24" s="1836"/>
      <c r="F24" s="1836"/>
      <c r="G24" s="1836"/>
      <c r="H24" s="1836"/>
      <c r="I24" s="1836"/>
      <c r="J24" s="1836"/>
      <c r="K24" s="1836"/>
      <c r="L24" s="1836"/>
      <c r="M24" s="1836"/>
      <c r="N24" s="1836"/>
      <c r="O24" s="1836"/>
      <c r="P24" s="1836"/>
      <c r="Q24" s="1836"/>
      <c r="R24" s="1836"/>
      <c r="S24" s="1836"/>
      <c r="T24" s="1836"/>
      <c r="U24" s="1836"/>
      <c r="V24" s="1836"/>
      <c r="W24" s="1836"/>
      <c r="X24" s="1836"/>
      <c r="Y24" s="1836"/>
      <c r="Z24" s="1836"/>
      <c r="AA24" s="1836"/>
      <c r="AB24" s="1836"/>
    </row>
    <row r="25" spans="1:28" ht="13.5" customHeight="1">
      <c r="A25" s="1836"/>
      <c r="B25" s="2282" t="s">
        <v>1335</v>
      </c>
      <c r="C25" s="2283"/>
      <c r="D25" s="2283"/>
      <c r="E25" s="2283"/>
      <c r="F25" s="2283"/>
      <c r="G25" s="2283"/>
      <c r="H25" s="2283"/>
      <c r="I25" s="2283"/>
      <c r="J25" s="2284"/>
      <c r="K25" s="1836"/>
      <c r="L25" s="1836"/>
      <c r="M25" s="1836"/>
      <c r="N25" s="1836"/>
      <c r="O25" s="1836"/>
      <c r="P25" s="1836"/>
      <c r="Q25" s="1836"/>
      <c r="R25" s="1836"/>
      <c r="S25" s="1836"/>
      <c r="T25" s="1836"/>
      <c r="U25" s="1836"/>
      <c r="V25" s="1836"/>
      <c r="W25" s="1836"/>
      <c r="X25" s="1836"/>
      <c r="Y25" s="1836"/>
      <c r="Z25" s="1836"/>
      <c r="AA25" s="1836"/>
      <c r="AB25" s="1836"/>
    </row>
    <row r="26" spans="1:28" ht="13.5" customHeight="1">
      <c r="A26" s="1836"/>
      <c r="B26" s="2285" t="s">
        <v>966</v>
      </c>
      <c r="C26" s="2275"/>
      <c r="D26" s="2275"/>
      <c r="E26" s="2275"/>
      <c r="F26" s="2276"/>
      <c r="G26" s="1841" t="s">
        <v>967</v>
      </c>
      <c r="H26" s="1842" t="s">
        <v>968</v>
      </c>
      <c r="I26" s="2286" t="s">
        <v>969</v>
      </c>
      <c r="J26" s="2276"/>
      <c r="K26" s="1836"/>
      <c r="L26" s="1836"/>
      <c r="M26" s="1836"/>
      <c r="N26" s="1836"/>
      <c r="O26" s="1836"/>
      <c r="P26" s="1836"/>
      <c r="Q26" s="1836"/>
      <c r="R26" s="1836"/>
      <c r="S26" s="1836"/>
      <c r="T26" s="1836"/>
      <c r="U26" s="1836"/>
      <c r="V26" s="1836"/>
      <c r="W26" s="1836"/>
      <c r="X26" s="1836"/>
      <c r="Y26" s="1836"/>
      <c r="Z26" s="1836"/>
      <c r="AA26" s="1836"/>
      <c r="AB26" s="1836"/>
    </row>
    <row r="27" spans="1:28" ht="13.5" customHeight="1">
      <c r="A27" s="1836"/>
      <c r="B27" s="2281" t="s">
        <v>1330</v>
      </c>
      <c r="C27" s="2275"/>
      <c r="D27" s="2275"/>
      <c r="E27" s="2275"/>
      <c r="F27" s="2276"/>
      <c r="G27" s="1845" t="s">
        <v>971</v>
      </c>
      <c r="H27" s="1845" t="s">
        <v>972</v>
      </c>
      <c r="I27" s="1846">
        <f>P45</f>
        <v>69.666666666666671</v>
      </c>
      <c r="J27" s="1847" t="s">
        <v>401</v>
      </c>
      <c r="K27" s="1836"/>
      <c r="L27" s="1836"/>
      <c r="M27" s="1836"/>
      <c r="N27" s="1836"/>
      <c r="O27" s="1836"/>
      <c r="P27" s="1836"/>
      <c r="Q27" s="1836"/>
      <c r="R27" s="1836"/>
      <c r="S27" s="1836"/>
      <c r="T27" s="1836"/>
      <c r="U27" s="1836"/>
      <c r="V27" s="1836"/>
      <c r="W27" s="1836"/>
      <c r="X27" s="1836"/>
      <c r="Y27" s="1836"/>
      <c r="Z27" s="1836"/>
      <c r="AA27" s="1836"/>
      <c r="AB27" s="1836"/>
    </row>
    <row r="28" spans="1:28" ht="13.5" customHeight="1">
      <c r="A28" s="1836"/>
      <c r="B28" s="2274" t="s">
        <v>976</v>
      </c>
      <c r="C28" s="2275"/>
      <c r="D28" s="2275"/>
      <c r="E28" s="2275"/>
      <c r="F28" s="2276"/>
      <c r="G28" s="1845" t="s">
        <v>1331</v>
      </c>
      <c r="H28" s="1845" t="s">
        <v>972</v>
      </c>
      <c r="I28" s="1846">
        <f>N45</f>
        <v>77.86666666666666</v>
      </c>
      <c r="J28" s="1847" t="s">
        <v>401</v>
      </c>
      <c r="K28" s="1836"/>
      <c r="L28" s="2277" t="s">
        <v>1336</v>
      </c>
      <c r="M28" s="2277"/>
      <c r="N28" s="2277"/>
      <c r="O28" s="2277"/>
      <c r="P28" s="2277"/>
      <c r="Q28" s="1836"/>
      <c r="R28" s="1836"/>
      <c r="S28" s="1836"/>
      <c r="T28" s="1836"/>
      <c r="U28" s="1836"/>
      <c r="V28" s="1836"/>
      <c r="W28" s="1836"/>
      <c r="X28" s="1836"/>
      <c r="Y28" s="1836"/>
      <c r="Z28" s="1836"/>
      <c r="AA28" s="1836"/>
      <c r="AB28" s="1836"/>
    </row>
    <row r="29" spans="1:28" ht="13.5" customHeight="1">
      <c r="A29" s="1836"/>
      <c r="B29" s="2274" t="s">
        <v>737</v>
      </c>
      <c r="C29" s="2275"/>
      <c r="D29" s="2275"/>
      <c r="E29" s="2275"/>
      <c r="F29" s="2276"/>
      <c r="G29" s="1845" t="s">
        <v>977</v>
      </c>
      <c r="H29" s="1845" t="s">
        <v>972</v>
      </c>
      <c r="I29" s="1846">
        <f>O45</f>
        <v>63.466666666666669</v>
      </c>
      <c r="J29" s="1847" t="s">
        <v>401</v>
      </c>
      <c r="K29" s="1836"/>
      <c r="L29" s="1854" t="s">
        <v>973</v>
      </c>
      <c r="M29" s="1854" t="s">
        <v>1328</v>
      </c>
      <c r="N29" s="1855" t="s">
        <v>974</v>
      </c>
      <c r="O29" s="1855" t="s">
        <v>975</v>
      </c>
      <c r="P29" s="1855" t="s">
        <v>1337</v>
      </c>
      <c r="Q29" s="1836"/>
      <c r="R29" s="1836"/>
      <c r="S29" s="1836"/>
      <c r="T29" s="1836"/>
      <c r="U29" s="1836"/>
      <c r="V29" s="1836"/>
      <c r="W29" s="1836"/>
      <c r="X29" s="1836"/>
      <c r="Y29" s="1836"/>
      <c r="Z29" s="1836"/>
      <c r="AA29" s="1836"/>
      <c r="AB29" s="1836"/>
    </row>
    <row r="30" spans="1:28" ht="13.5" customHeight="1">
      <c r="A30" s="1836"/>
      <c r="B30" s="2274" t="s">
        <v>1332</v>
      </c>
      <c r="C30" s="2275"/>
      <c r="D30" s="2275"/>
      <c r="E30" s="2275"/>
      <c r="F30" s="2276"/>
      <c r="G30" s="1847" t="s">
        <v>979</v>
      </c>
      <c r="H30" s="1845" t="s">
        <v>1333</v>
      </c>
      <c r="I30" s="1846">
        <f>M45</f>
        <v>83.8</v>
      </c>
      <c r="J30" s="1847" t="s">
        <v>401</v>
      </c>
      <c r="K30" s="1836"/>
      <c r="L30" s="1856" t="s">
        <v>1303</v>
      </c>
      <c r="M30" s="1856">
        <v>87.3</v>
      </c>
      <c r="N30" s="1857">
        <v>104</v>
      </c>
      <c r="O30" s="1857">
        <v>103</v>
      </c>
      <c r="P30" s="1858">
        <v>101</v>
      </c>
      <c r="Q30" s="1836"/>
      <c r="R30" s="1836"/>
      <c r="S30" s="1836"/>
      <c r="T30" s="1836"/>
      <c r="U30" s="1836"/>
      <c r="V30" s="1836"/>
      <c r="W30" s="1836"/>
      <c r="X30" s="1836"/>
      <c r="Y30" s="1836"/>
      <c r="Z30" s="1836"/>
      <c r="AA30" s="1836"/>
      <c r="AB30" s="1836"/>
    </row>
    <row r="31" spans="1:28" ht="13.5" customHeight="1">
      <c r="A31" s="1836"/>
      <c r="B31" s="1836"/>
      <c r="C31" s="1836"/>
      <c r="D31" s="1836"/>
      <c r="E31" s="1836"/>
      <c r="F31" s="1836"/>
      <c r="G31" s="1836"/>
      <c r="H31" s="1836"/>
      <c r="I31" s="1836"/>
      <c r="J31" s="1836"/>
      <c r="K31" s="1836"/>
      <c r="L31" s="1856" t="s">
        <v>1306</v>
      </c>
      <c r="M31" s="1856">
        <v>60.1</v>
      </c>
      <c r="N31" s="1857">
        <v>76.5</v>
      </c>
      <c r="O31" s="1857">
        <v>75.8</v>
      </c>
      <c r="P31" s="1858">
        <v>73</v>
      </c>
      <c r="Q31" s="1836"/>
      <c r="R31" s="1836"/>
      <c r="S31" s="1836"/>
      <c r="T31" s="1836"/>
      <c r="U31" s="1836"/>
      <c r="V31" s="1836"/>
      <c r="W31" s="1836"/>
      <c r="X31" s="1836"/>
      <c r="Y31" s="1836"/>
      <c r="Z31" s="1836"/>
      <c r="AA31" s="1836"/>
      <c r="AB31" s="1836"/>
    </row>
    <row r="32" spans="1:28" ht="13.5" customHeight="1">
      <c r="A32" s="1836"/>
      <c r="B32" s="2278" t="s">
        <v>1338</v>
      </c>
      <c r="C32" s="2278"/>
      <c r="D32" s="2278"/>
      <c r="E32" s="2278"/>
      <c r="F32" s="2278"/>
      <c r="G32" s="1859"/>
      <c r="H32" s="2279" t="s">
        <v>1339</v>
      </c>
      <c r="I32" s="1836"/>
      <c r="J32" s="1836"/>
      <c r="K32" s="1836"/>
      <c r="L32" s="1856" t="s">
        <v>1308</v>
      </c>
      <c r="M32" s="1856">
        <v>76.2</v>
      </c>
      <c r="N32" s="1857">
        <v>92.6</v>
      </c>
      <c r="O32" s="1857">
        <v>91.9</v>
      </c>
      <c r="P32" s="1858">
        <v>89</v>
      </c>
      <c r="Q32" s="1836"/>
      <c r="R32" s="1836"/>
      <c r="S32" s="1836"/>
      <c r="T32" s="1836"/>
      <c r="U32" s="1836"/>
      <c r="V32" s="1836"/>
      <c r="W32" s="1836"/>
      <c r="X32" s="1836"/>
      <c r="Y32" s="1836"/>
      <c r="Z32" s="1836"/>
      <c r="AA32" s="1836"/>
      <c r="AB32" s="1836"/>
    </row>
    <row r="33" spans="1:28" ht="13.5" customHeight="1">
      <c r="A33" s="1836"/>
      <c r="B33" s="2278" t="s">
        <v>968</v>
      </c>
      <c r="C33" s="2278"/>
      <c r="D33" s="1859"/>
      <c r="E33" s="1859"/>
      <c r="F33" s="2280" t="s">
        <v>1340</v>
      </c>
      <c r="G33" s="1860"/>
      <c r="H33" s="2279"/>
      <c r="I33" s="1836"/>
      <c r="J33" s="1836"/>
      <c r="K33" s="1836"/>
      <c r="L33" s="1856" t="s">
        <v>978</v>
      </c>
      <c r="M33" s="1856">
        <v>58.7</v>
      </c>
      <c r="N33" s="1857">
        <v>75.099999999999994</v>
      </c>
      <c r="O33" s="1857">
        <v>74.400000000000006</v>
      </c>
      <c r="P33" s="1858">
        <v>72</v>
      </c>
      <c r="Q33" s="1836"/>
      <c r="R33" s="1836"/>
      <c r="S33" s="1836"/>
      <c r="T33" s="1836"/>
      <c r="U33" s="1836"/>
      <c r="V33" s="1836"/>
      <c r="W33" s="1836"/>
      <c r="X33" s="1836"/>
      <c r="Y33" s="1836"/>
      <c r="Z33" s="1836"/>
      <c r="AA33" s="1836"/>
      <c r="AB33" s="1836"/>
    </row>
    <row r="34" spans="1:28" ht="21" customHeight="1">
      <c r="A34" s="1836"/>
      <c r="B34" s="1860" t="s">
        <v>1341</v>
      </c>
      <c r="C34" s="1860" t="s">
        <v>1342</v>
      </c>
      <c r="D34" s="1860" t="s">
        <v>1343</v>
      </c>
      <c r="E34" s="1860" t="s">
        <v>1344</v>
      </c>
      <c r="F34" s="2280"/>
      <c r="G34" s="1860" t="s">
        <v>1345</v>
      </c>
      <c r="H34" s="2279"/>
      <c r="I34" s="1836"/>
      <c r="J34" s="1836"/>
      <c r="K34" s="1836"/>
      <c r="L34" s="1861" t="s">
        <v>980</v>
      </c>
      <c r="M34" s="1862">
        <f>AVERAGE(M30:M33)</f>
        <v>70.575000000000003</v>
      </c>
      <c r="N34" s="1862">
        <f t="shared" ref="N34:P34" si="1">AVERAGE(N30:N33)</f>
        <v>87.050000000000011</v>
      </c>
      <c r="O34" s="1863">
        <f t="shared" si="1"/>
        <v>86.275000000000006</v>
      </c>
      <c r="P34" s="1863">
        <f t="shared" si="1"/>
        <v>83.75</v>
      </c>
      <c r="Q34" s="1836"/>
      <c r="R34" s="1836"/>
      <c r="S34" s="1836"/>
      <c r="T34" s="1836"/>
      <c r="U34" s="1836"/>
      <c r="V34" s="1836"/>
      <c r="W34" s="1836"/>
      <c r="X34" s="1836"/>
      <c r="Y34" s="1836"/>
      <c r="Z34" s="1836"/>
      <c r="AA34" s="1836"/>
      <c r="AB34" s="1836"/>
    </row>
    <row r="35" spans="1:28" ht="13.5" customHeight="1">
      <c r="A35" s="1836"/>
      <c r="B35" s="1864" t="s">
        <v>1346</v>
      </c>
      <c r="C35" s="1865" t="s">
        <v>1347</v>
      </c>
      <c r="D35" s="1865">
        <v>15</v>
      </c>
      <c r="E35" s="1865">
        <v>10</v>
      </c>
      <c r="F35" s="1866">
        <v>4.09</v>
      </c>
      <c r="G35" s="1867" t="s">
        <v>1348</v>
      </c>
      <c r="H35" s="1868">
        <v>1</v>
      </c>
      <c r="I35" s="1836"/>
      <c r="J35" s="1836"/>
      <c r="K35" s="1836"/>
      <c r="L35" s="2258" t="s">
        <v>1349</v>
      </c>
      <c r="M35" s="2259"/>
      <c r="N35" s="2259"/>
      <c r="O35" s="2259"/>
      <c r="P35" s="2260"/>
      <c r="Q35" s="1836"/>
      <c r="R35" s="1836"/>
      <c r="S35" s="1836"/>
      <c r="T35" s="1836"/>
      <c r="U35" s="1836"/>
      <c r="V35" s="1836"/>
      <c r="W35" s="1836"/>
      <c r="X35" s="1836"/>
      <c r="Y35" s="1836"/>
      <c r="Z35" s="1836"/>
      <c r="AA35" s="1836"/>
      <c r="AB35" s="1836"/>
    </row>
    <row r="36" spans="1:28" ht="13.5" customHeight="1">
      <c r="A36" s="1836"/>
      <c r="B36" s="1869" t="s">
        <v>1350</v>
      </c>
      <c r="C36" s="1868" t="s">
        <v>1351</v>
      </c>
      <c r="D36" s="1868">
        <v>5</v>
      </c>
      <c r="E36" s="1868">
        <v>2.2000000000000002</v>
      </c>
      <c r="F36" s="1866">
        <v>1.2</v>
      </c>
      <c r="G36" s="1867" t="s">
        <v>1352</v>
      </c>
      <c r="H36" s="1868">
        <v>1</v>
      </c>
      <c r="I36" s="1836"/>
      <c r="J36" s="1836"/>
      <c r="K36" s="1836"/>
      <c r="L36" s="1854" t="s">
        <v>973</v>
      </c>
      <c r="M36" s="1854" t="s">
        <v>1328</v>
      </c>
      <c r="N36" s="1855" t="s">
        <v>974</v>
      </c>
      <c r="O36" s="1855" t="s">
        <v>975</v>
      </c>
      <c r="P36" s="1855" t="s">
        <v>1337</v>
      </c>
      <c r="Q36" s="1836"/>
      <c r="R36" s="1836"/>
      <c r="S36" s="1836"/>
      <c r="T36" s="1836"/>
      <c r="U36" s="1836"/>
      <c r="V36" s="1836"/>
      <c r="W36" s="1836"/>
      <c r="X36" s="1836"/>
      <c r="Y36" s="1836"/>
      <c r="Z36" s="1836"/>
      <c r="AA36" s="1836"/>
      <c r="AB36" s="1836"/>
    </row>
    <row r="37" spans="1:28" ht="13.5" customHeight="1">
      <c r="A37" s="1836"/>
      <c r="B37" s="1864" t="s">
        <v>1353</v>
      </c>
      <c r="C37" s="1869" t="s">
        <v>1354</v>
      </c>
      <c r="D37" s="1870">
        <v>7</v>
      </c>
      <c r="E37" s="1868">
        <v>3.5</v>
      </c>
      <c r="F37" s="1866">
        <v>1.71</v>
      </c>
      <c r="G37" s="1867" t="s">
        <v>1355</v>
      </c>
      <c r="H37" s="1868">
        <v>1</v>
      </c>
      <c r="I37" s="1836"/>
      <c r="J37" s="1836"/>
      <c r="K37" s="1836"/>
      <c r="L37" s="1856" t="s">
        <v>1302</v>
      </c>
      <c r="M37" s="1856">
        <v>50.5</v>
      </c>
      <c r="N37" s="1857">
        <v>33.5</v>
      </c>
      <c r="O37" s="1857">
        <v>47.9</v>
      </c>
      <c r="P37" s="1858">
        <v>43</v>
      </c>
      <c r="Q37" s="1836"/>
      <c r="R37" s="1836"/>
      <c r="S37" s="1836"/>
      <c r="T37" s="1836"/>
      <c r="U37" s="1836"/>
      <c r="V37" s="1836"/>
      <c r="W37" s="1836"/>
      <c r="X37" s="1836"/>
      <c r="Y37" s="1836"/>
      <c r="Z37" s="1836"/>
      <c r="AA37" s="1836"/>
      <c r="AB37" s="1836"/>
    </row>
    <row r="38" spans="1:28" ht="13.5" customHeight="1">
      <c r="A38" s="1836"/>
      <c r="B38" s="1864" t="s">
        <v>1356</v>
      </c>
      <c r="C38" s="1871" t="s">
        <v>1357</v>
      </c>
      <c r="D38" s="1871">
        <v>13</v>
      </c>
      <c r="E38" s="1871">
        <v>14.5</v>
      </c>
      <c r="F38" s="1866">
        <v>4.5</v>
      </c>
      <c r="G38" s="1867" t="s">
        <v>1358</v>
      </c>
      <c r="H38" s="1868">
        <v>1</v>
      </c>
      <c r="I38" s="1836"/>
      <c r="J38" s="1836"/>
      <c r="K38" s="1836"/>
      <c r="L38" s="1856" t="s">
        <v>1309</v>
      </c>
      <c r="M38" s="1856">
        <v>27.4</v>
      </c>
      <c r="N38" s="1857">
        <v>10.3</v>
      </c>
      <c r="O38" s="1857">
        <v>24.7</v>
      </c>
      <c r="P38" s="1858">
        <v>19</v>
      </c>
      <c r="Q38" s="1836"/>
      <c r="R38" s="1836"/>
      <c r="S38" s="1836"/>
      <c r="T38" s="1836"/>
      <c r="U38" s="1836"/>
      <c r="V38" s="1836"/>
      <c r="W38" s="1836"/>
      <c r="X38" s="1836"/>
      <c r="Y38" s="1836"/>
      <c r="Z38" s="1836"/>
      <c r="AA38" s="1836"/>
      <c r="AB38" s="1836"/>
    </row>
    <row r="39" spans="1:28" ht="13.5" customHeight="1">
      <c r="A39" s="1836"/>
      <c r="B39" s="1872" t="s">
        <v>688</v>
      </c>
      <c r="C39" s="1873"/>
      <c r="D39" s="1873">
        <f>SUM(D35:D38)</f>
        <v>40</v>
      </c>
      <c r="E39" s="1873">
        <f>SUM(E35:E38)</f>
        <v>30.2</v>
      </c>
      <c r="F39" s="1874">
        <f>F35+F36+F37+F38</f>
        <v>11.5</v>
      </c>
      <c r="G39" s="1875"/>
      <c r="H39" s="1876"/>
      <c r="I39" s="1836"/>
      <c r="J39" s="1836"/>
      <c r="K39" s="1836"/>
      <c r="L39" s="1861" t="s">
        <v>980</v>
      </c>
      <c r="M39" s="1862">
        <f>AVERAGE(M37:M38)</f>
        <v>38.950000000000003</v>
      </c>
      <c r="N39" s="1862">
        <f t="shared" ref="N39:P39" si="2">AVERAGE(N37:N38)</f>
        <v>21.9</v>
      </c>
      <c r="O39" s="1863">
        <f t="shared" si="2"/>
        <v>36.299999999999997</v>
      </c>
      <c r="P39" s="1863">
        <f t="shared" si="2"/>
        <v>31</v>
      </c>
      <c r="Q39" s="1836"/>
      <c r="R39" s="1836"/>
      <c r="S39" s="1836"/>
      <c r="T39" s="1836"/>
      <c r="U39" s="1836"/>
      <c r="V39" s="1836"/>
      <c r="W39" s="1836"/>
      <c r="X39" s="1836"/>
      <c r="Y39" s="1836"/>
      <c r="Z39" s="1836"/>
      <c r="AA39" s="1836"/>
      <c r="AB39" s="1836"/>
    </row>
    <row r="40" spans="1:28" ht="13.5" customHeight="1">
      <c r="A40" s="1836"/>
      <c r="B40" s="1836"/>
      <c r="C40" s="1836"/>
      <c r="D40" s="1836"/>
      <c r="E40" s="1836"/>
      <c r="F40" s="1836"/>
      <c r="G40" s="1836"/>
      <c r="H40" s="1836"/>
      <c r="I40" s="1836"/>
      <c r="J40" s="1836"/>
      <c r="K40" s="1836"/>
      <c r="L40" s="2258" t="s">
        <v>1359</v>
      </c>
      <c r="M40" s="2259"/>
      <c r="N40" s="2259"/>
      <c r="O40" s="2259"/>
      <c r="P40" s="2260"/>
      <c r="Q40" s="1836"/>
      <c r="R40" s="1836"/>
      <c r="S40" s="1836"/>
      <c r="T40" s="1836"/>
      <c r="U40" s="1836"/>
      <c r="V40" s="1836"/>
      <c r="W40" s="1836"/>
      <c r="X40" s="1836"/>
      <c r="Y40" s="1836"/>
      <c r="Z40" s="1836"/>
      <c r="AA40" s="1836"/>
      <c r="AB40" s="1836"/>
    </row>
    <row r="41" spans="1:28" ht="13.5" customHeight="1">
      <c r="A41" s="1836"/>
      <c r="B41" s="1836"/>
      <c r="C41" s="1836"/>
      <c r="D41" s="1836"/>
      <c r="E41" s="1836"/>
      <c r="F41" s="1836"/>
      <c r="G41" s="1836"/>
      <c r="H41" s="1836"/>
      <c r="I41" s="1836"/>
      <c r="J41" s="1836"/>
      <c r="K41" s="1836"/>
      <c r="L41" s="1854" t="s">
        <v>973</v>
      </c>
      <c r="M41" s="1854" t="s">
        <v>1328</v>
      </c>
      <c r="N41" s="1855" t="s">
        <v>974</v>
      </c>
      <c r="O41" s="1855" t="s">
        <v>975</v>
      </c>
      <c r="P41" s="1855" t="s">
        <v>1337</v>
      </c>
      <c r="Q41" s="1836"/>
      <c r="R41" s="1836"/>
      <c r="S41" s="1836"/>
      <c r="T41" s="1836"/>
      <c r="U41" s="1836"/>
      <c r="V41" s="1836"/>
      <c r="W41" s="1836"/>
      <c r="X41" s="1836"/>
      <c r="Y41" s="1836"/>
      <c r="Z41" s="1836"/>
      <c r="AA41" s="1836"/>
      <c r="AB41" s="1836"/>
    </row>
    <row r="42" spans="1:28" ht="13.5" customHeight="1">
      <c r="A42" s="1836"/>
      <c r="B42" s="1836"/>
      <c r="C42" s="1836"/>
      <c r="D42" s="1836"/>
      <c r="E42" s="1836"/>
      <c r="F42" s="1836"/>
      <c r="G42" s="1836"/>
      <c r="H42" s="1836"/>
      <c r="I42" s="1836"/>
      <c r="J42" s="1836"/>
      <c r="K42" s="1836"/>
      <c r="L42" s="1877" t="s">
        <v>1304</v>
      </c>
      <c r="M42" s="1877">
        <v>86.5</v>
      </c>
      <c r="N42" s="1878">
        <v>80.599999999999994</v>
      </c>
      <c r="O42" s="1857">
        <v>66.2</v>
      </c>
      <c r="P42" s="1858">
        <v>69</v>
      </c>
      <c r="Q42" s="1836"/>
      <c r="R42" s="1836"/>
      <c r="S42" s="1836"/>
      <c r="T42" s="1836"/>
      <c r="U42" s="1836"/>
      <c r="V42" s="1836"/>
      <c r="W42" s="1836"/>
      <c r="X42" s="1836"/>
      <c r="Y42" s="1836"/>
      <c r="Z42" s="1836"/>
      <c r="AA42" s="1836"/>
      <c r="AB42" s="1836"/>
    </row>
    <row r="43" spans="1:28" ht="13.5" customHeight="1">
      <c r="A43" s="1836"/>
      <c r="B43" s="1836"/>
      <c r="C43" s="2273" t="s">
        <v>1363</v>
      </c>
      <c r="D43" s="2273"/>
      <c r="E43" s="1836"/>
      <c r="F43" s="1836"/>
      <c r="G43" s="1836"/>
      <c r="H43" s="1836"/>
      <c r="I43" s="1836"/>
      <c r="J43" s="1836"/>
      <c r="K43" s="1836"/>
      <c r="L43" s="1877" t="s">
        <v>1305</v>
      </c>
      <c r="M43" s="1877">
        <v>77.599999999999994</v>
      </c>
      <c r="N43" s="1878">
        <v>71.599999999999994</v>
      </c>
      <c r="O43" s="1857">
        <v>57.2</v>
      </c>
      <c r="P43" s="1858">
        <v>63</v>
      </c>
      <c r="Q43" s="1836"/>
      <c r="R43" s="1836"/>
      <c r="S43" s="1836"/>
      <c r="T43" s="1836"/>
      <c r="U43" s="1836"/>
      <c r="V43" s="1836"/>
      <c r="W43" s="1836"/>
      <c r="X43" s="1836"/>
      <c r="Y43" s="1836"/>
      <c r="Z43" s="1836"/>
      <c r="AA43" s="1836"/>
      <c r="AB43" s="1836"/>
    </row>
    <row r="44" spans="1:28" ht="13.5" customHeight="1">
      <c r="A44" s="1836"/>
      <c r="B44" s="1836"/>
      <c r="C44" s="1858" t="s">
        <v>1336</v>
      </c>
      <c r="D44" s="1858">
        <v>165</v>
      </c>
      <c r="E44" s="1836"/>
      <c r="F44" s="1836"/>
      <c r="G44" s="1836"/>
      <c r="H44" s="1836"/>
      <c r="I44" s="1836"/>
      <c r="J44" s="1836"/>
      <c r="K44" s="1836"/>
      <c r="L44" s="1877" t="s">
        <v>1307</v>
      </c>
      <c r="M44" s="1877">
        <v>87.3</v>
      </c>
      <c r="N44" s="1878">
        <v>81.400000000000006</v>
      </c>
      <c r="O44" s="1857">
        <v>67</v>
      </c>
      <c r="P44" s="1858">
        <v>77</v>
      </c>
      <c r="Q44" s="1836"/>
      <c r="R44" s="1836"/>
      <c r="S44" s="1836"/>
      <c r="T44" s="1836"/>
      <c r="U44" s="1836"/>
      <c r="V44" s="1836"/>
      <c r="W44" s="1836"/>
      <c r="X44" s="1836"/>
      <c r="Y44" s="1836"/>
      <c r="Z44" s="1836"/>
      <c r="AA44" s="1836"/>
      <c r="AB44" s="1836"/>
    </row>
    <row r="45" spans="1:28" ht="13.5" customHeight="1" thickBot="1">
      <c r="A45" s="1836"/>
      <c r="B45" s="1836"/>
      <c r="C45" s="1858" t="s">
        <v>1349</v>
      </c>
      <c r="D45" s="1858">
        <v>205</v>
      </c>
      <c r="E45" s="1836"/>
      <c r="F45" s="1836"/>
      <c r="G45" s="1836"/>
      <c r="H45" s="1836"/>
      <c r="I45" s="1836"/>
      <c r="J45" s="1836"/>
      <c r="K45" s="1836"/>
      <c r="L45" s="1879" t="s">
        <v>980</v>
      </c>
      <c r="M45" s="1880">
        <f>AVERAGE(M42:M44)</f>
        <v>83.8</v>
      </c>
      <c r="N45" s="1880">
        <f t="shared" ref="N45:P45" si="3">AVERAGE(N42:N44)</f>
        <v>77.86666666666666</v>
      </c>
      <c r="O45" s="1881">
        <f t="shared" si="3"/>
        <v>63.466666666666669</v>
      </c>
      <c r="P45" s="1881">
        <f t="shared" si="3"/>
        <v>69.666666666666671</v>
      </c>
      <c r="Q45" s="1836"/>
      <c r="R45" s="1836"/>
      <c r="S45" s="1836"/>
      <c r="T45" s="1836"/>
      <c r="U45" s="1836"/>
      <c r="V45" s="1836"/>
      <c r="W45" s="1836"/>
      <c r="X45" s="1836"/>
      <c r="Y45" s="1836"/>
      <c r="Z45" s="1836"/>
      <c r="AA45" s="1836"/>
      <c r="AB45" s="1836"/>
    </row>
    <row r="46" spans="1:28" ht="13.5" customHeight="1">
      <c r="A46" s="1836"/>
      <c r="B46" s="1836"/>
      <c r="C46" s="1858" t="s">
        <v>1359</v>
      </c>
      <c r="D46" s="1858">
        <v>100</v>
      </c>
      <c r="E46" s="1836"/>
      <c r="F46" s="1836"/>
      <c r="G46" s="1836"/>
      <c r="H46" s="1836"/>
      <c r="I46" s="1836"/>
      <c r="J46" s="1836"/>
      <c r="K46" s="1836"/>
      <c r="L46" s="1836"/>
      <c r="M46" s="1836"/>
      <c r="N46" s="1836"/>
      <c r="O46" s="1836"/>
      <c r="P46" s="1836"/>
      <c r="Q46" s="1836"/>
      <c r="R46" s="1836"/>
      <c r="S46" s="1836"/>
      <c r="T46" s="1836"/>
      <c r="U46" s="1836"/>
      <c r="V46" s="1836"/>
      <c r="W46" s="1836"/>
      <c r="X46" s="1836"/>
      <c r="Y46" s="1836"/>
      <c r="Z46" s="1836"/>
      <c r="AA46" s="1836"/>
      <c r="AB46" s="1836"/>
    </row>
    <row r="47" spans="1:28" ht="13.5" customHeight="1">
      <c r="A47" s="1836"/>
      <c r="B47" s="1836"/>
      <c r="C47" s="1883" t="s">
        <v>65</v>
      </c>
      <c r="D47" s="1883">
        <f>SUM(D44:D46)</f>
        <v>470</v>
      </c>
      <c r="E47" s="1836"/>
      <c r="F47" s="1836"/>
      <c r="G47" s="1836"/>
      <c r="H47" s="1836"/>
      <c r="I47" s="1836"/>
      <c r="J47" s="1836"/>
      <c r="K47" s="1836"/>
      <c r="L47" s="1836"/>
      <c r="M47" s="1836"/>
      <c r="N47" s="1836"/>
      <c r="O47" s="1836"/>
      <c r="P47" s="1836"/>
      <c r="Q47" s="1836"/>
      <c r="R47" s="1836"/>
      <c r="S47" s="1836"/>
      <c r="T47" s="1836"/>
      <c r="U47" s="1836"/>
      <c r="V47" s="1836"/>
      <c r="W47" s="1836"/>
      <c r="X47" s="1836"/>
      <c r="Y47" s="1836"/>
      <c r="Z47" s="1836"/>
      <c r="AA47" s="1836"/>
      <c r="AB47" s="1836"/>
    </row>
    <row r="48" spans="1:28" ht="13.5" customHeight="1">
      <c r="A48" s="1836"/>
      <c r="B48" s="1836"/>
      <c r="C48" s="1836"/>
      <c r="D48" s="1836"/>
      <c r="E48" s="1836"/>
      <c r="F48" s="1836"/>
      <c r="G48" s="1836"/>
      <c r="H48" s="1836"/>
      <c r="I48" s="1836"/>
      <c r="J48" s="1836"/>
      <c r="K48" s="1836"/>
      <c r="L48" s="1836"/>
      <c r="M48" s="1836"/>
      <c r="N48" s="1836"/>
      <c r="O48" s="1836"/>
      <c r="P48" s="1836"/>
      <c r="Q48" s="1836"/>
      <c r="R48" s="1836"/>
      <c r="S48" s="1836"/>
      <c r="T48" s="1836"/>
      <c r="U48" s="1836"/>
      <c r="V48" s="1836"/>
      <c r="W48" s="1836"/>
      <c r="X48" s="1836"/>
      <c r="Y48" s="1836"/>
      <c r="Z48" s="1836"/>
      <c r="AA48" s="1836"/>
      <c r="AB48" s="1836"/>
    </row>
    <row r="49" spans="1:28" ht="13.5" customHeight="1">
      <c r="A49" s="1836"/>
      <c r="B49" s="1836"/>
      <c r="C49" s="1836"/>
      <c r="D49" s="1836"/>
      <c r="E49" s="1836"/>
      <c r="F49" s="1836"/>
      <c r="G49" s="1836"/>
      <c r="H49" s="1836"/>
      <c r="I49" s="1836"/>
      <c r="J49" s="1836"/>
      <c r="K49" s="1836"/>
      <c r="L49" s="1836"/>
      <c r="M49" s="1836"/>
      <c r="N49" s="1836"/>
      <c r="O49" s="1836"/>
      <c r="P49" s="1836"/>
      <c r="Q49" s="1836"/>
      <c r="R49" s="1836"/>
      <c r="S49" s="1836"/>
      <c r="T49" s="1836"/>
      <c r="U49" s="1836"/>
      <c r="V49" s="1836"/>
      <c r="W49" s="1836"/>
      <c r="X49" s="1836"/>
      <c r="Y49" s="1836"/>
      <c r="Z49" s="1836"/>
      <c r="AA49" s="1836"/>
      <c r="AB49" s="1836"/>
    </row>
    <row r="50" spans="1:28" ht="13.5" customHeight="1">
      <c r="A50" s="1836"/>
      <c r="B50" s="1836"/>
      <c r="C50" s="1836"/>
      <c r="D50" s="1836"/>
      <c r="E50" s="1836"/>
      <c r="F50" s="1836"/>
      <c r="G50" s="1836"/>
      <c r="H50" s="1836"/>
      <c r="I50" s="1836"/>
      <c r="J50" s="1836"/>
      <c r="K50" s="1836"/>
      <c r="L50" s="1836"/>
      <c r="M50" s="1836"/>
      <c r="N50" s="1836"/>
      <c r="O50" s="1836"/>
      <c r="P50" s="1836"/>
      <c r="Q50" s="1836"/>
      <c r="R50" s="1836"/>
      <c r="S50" s="1836"/>
      <c r="T50" s="1836"/>
      <c r="U50" s="1836"/>
      <c r="V50" s="1836"/>
      <c r="W50" s="1836"/>
      <c r="X50" s="1836"/>
      <c r="Y50" s="1836"/>
      <c r="Z50" s="1836"/>
      <c r="AA50" s="1836"/>
      <c r="AB50" s="1836"/>
    </row>
    <row r="51" spans="1:28" ht="13.5" customHeight="1">
      <c r="A51" s="1836"/>
      <c r="B51" s="1836"/>
      <c r="C51" s="1836"/>
      <c r="D51" s="1836"/>
      <c r="E51" s="1836"/>
      <c r="F51" s="1836"/>
      <c r="G51" s="1836"/>
      <c r="H51" s="1836"/>
      <c r="I51" s="1836"/>
      <c r="J51" s="1836"/>
      <c r="K51" s="1836"/>
      <c r="L51" s="1836"/>
      <c r="M51" s="1836"/>
      <c r="N51" s="1836"/>
      <c r="O51" s="1836"/>
      <c r="P51" s="1836"/>
      <c r="Q51" s="1836"/>
      <c r="R51" s="1836"/>
      <c r="S51" s="1836"/>
      <c r="T51" s="1836"/>
      <c r="U51" s="1836"/>
      <c r="V51" s="1836"/>
      <c r="W51" s="1836"/>
      <c r="X51" s="1836"/>
      <c r="Y51" s="1836"/>
      <c r="Z51" s="1836"/>
      <c r="AA51" s="1836"/>
      <c r="AB51" s="1836"/>
    </row>
    <row r="52" spans="1:28" ht="13.5" customHeight="1">
      <c r="A52" s="1836"/>
      <c r="B52" s="1836"/>
      <c r="C52" s="1836"/>
      <c r="D52" s="1836"/>
      <c r="E52" s="1836"/>
      <c r="F52" s="1836"/>
      <c r="G52" s="1836"/>
      <c r="H52" s="1836"/>
      <c r="I52" s="1836"/>
      <c r="J52" s="1836"/>
      <c r="K52" s="1836"/>
      <c r="L52" s="1836"/>
      <c r="M52" s="1836"/>
      <c r="N52" s="1836"/>
      <c r="O52" s="1836"/>
      <c r="P52" s="1836"/>
      <c r="Q52" s="1836"/>
      <c r="R52" s="1836"/>
      <c r="S52" s="1836"/>
      <c r="T52" s="1836"/>
      <c r="U52" s="1836"/>
      <c r="V52" s="1836"/>
      <c r="W52" s="1836"/>
      <c r="X52" s="1836"/>
      <c r="Y52" s="1836"/>
      <c r="Z52" s="1836"/>
      <c r="AA52" s="1836"/>
      <c r="AB52" s="1836"/>
    </row>
    <row r="53" spans="1:28" ht="13.5" customHeight="1">
      <c r="A53" s="1836"/>
      <c r="B53" s="1836"/>
      <c r="C53" s="1836"/>
      <c r="D53" s="1836"/>
      <c r="E53" s="1836"/>
      <c r="F53" s="1836"/>
      <c r="G53" s="1836"/>
      <c r="H53" s="1836"/>
      <c r="I53" s="1836"/>
      <c r="J53" s="1836"/>
      <c r="K53" s="1836"/>
      <c r="L53" s="1836"/>
      <c r="M53" s="1836"/>
      <c r="N53" s="1836"/>
      <c r="O53" s="1836"/>
      <c r="P53" s="1836"/>
      <c r="Q53" s="1836"/>
      <c r="R53" s="1836"/>
      <c r="S53" s="1836"/>
      <c r="T53" s="1836"/>
      <c r="U53" s="1836"/>
      <c r="V53" s="1836"/>
      <c r="W53" s="1836"/>
      <c r="X53" s="1836"/>
      <c r="Y53" s="1836"/>
      <c r="Z53" s="1836"/>
      <c r="AA53" s="1836"/>
      <c r="AB53" s="1836"/>
    </row>
    <row r="54" spans="1:28" ht="13.5" customHeight="1">
      <c r="A54" s="1836"/>
      <c r="B54" s="2261" t="s">
        <v>1360</v>
      </c>
      <c r="C54" s="2262"/>
      <c r="D54" s="1838"/>
      <c r="E54" s="1838"/>
      <c r="F54" s="2263"/>
      <c r="G54" s="2264"/>
      <c r="H54" s="1836"/>
      <c r="I54" s="1836"/>
      <c r="J54" s="1836"/>
      <c r="K54" s="1836"/>
      <c r="L54" s="1836"/>
      <c r="M54" s="1836"/>
      <c r="N54" s="1836"/>
      <c r="O54" s="1836"/>
      <c r="P54" s="1836"/>
      <c r="Q54" s="1836"/>
      <c r="R54" s="1836"/>
      <c r="S54" s="1836"/>
      <c r="T54" s="1836"/>
      <c r="U54" s="1836"/>
      <c r="V54" s="1836"/>
      <c r="W54" s="1836"/>
      <c r="X54" s="1836"/>
      <c r="Y54" s="1836"/>
      <c r="Z54" s="1836"/>
      <c r="AA54" s="1836"/>
      <c r="AB54" s="1836"/>
    </row>
    <row r="55" spans="1:28" ht="13.5" customHeight="1">
      <c r="A55" s="1836"/>
      <c r="B55" s="2269"/>
      <c r="C55" s="2270"/>
      <c r="F55" s="2265"/>
      <c r="G55" s="2266"/>
      <c r="H55" s="1836"/>
      <c r="I55" s="1836"/>
      <c r="J55" s="1836"/>
      <c r="K55" s="1836"/>
      <c r="L55" s="1836"/>
      <c r="M55" s="1836"/>
      <c r="N55" s="1836"/>
      <c r="O55" s="1836"/>
      <c r="P55" s="1836"/>
      <c r="Q55" s="1836"/>
      <c r="R55" s="1836"/>
      <c r="S55" s="1836"/>
      <c r="T55" s="1836"/>
      <c r="U55" s="1836"/>
      <c r="V55" s="1836"/>
      <c r="W55" s="1836"/>
      <c r="X55" s="1836"/>
      <c r="Y55" s="1836"/>
      <c r="Z55" s="1836"/>
      <c r="AA55" s="1836"/>
      <c r="AB55" s="1836"/>
    </row>
    <row r="56" spans="1:28" ht="13.5" customHeight="1">
      <c r="A56" s="1836"/>
      <c r="B56" s="2271"/>
      <c r="C56" s="2272"/>
      <c r="D56" s="1840"/>
      <c r="E56" s="1840"/>
      <c r="F56" s="2267"/>
      <c r="G56" s="2268"/>
      <c r="H56" s="1836"/>
      <c r="I56" s="1836"/>
      <c r="J56" s="1836"/>
      <c r="K56" s="1836"/>
      <c r="L56" s="1836"/>
      <c r="M56" s="1836"/>
      <c r="N56" s="1836"/>
      <c r="O56" s="1836"/>
      <c r="P56" s="1836"/>
      <c r="Q56" s="1836"/>
      <c r="R56" s="1836"/>
      <c r="S56" s="1836"/>
      <c r="T56" s="1836"/>
      <c r="U56" s="1836"/>
      <c r="V56" s="1836"/>
      <c r="W56" s="1836"/>
      <c r="X56" s="1836"/>
      <c r="Y56" s="1836"/>
      <c r="Z56" s="1836"/>
      <c r="AA56" s="1836"/>
      <c r="AB56" s="1836"/>
    </row>
    <row r="57" spans="1:28" ht="13.5" customHeight="1">
      <c r="A57" s="1836"/>
      <c r="B57" s="1836"/>
      <c r="C57" s="1836"/>
      <c r="D57" s="1836"/>
      <c r="E57" s="1836"/>
      <c r="F57" s="1836"/>
      <c r="G57" s="1836"/>
      <c r="H57" s="1836"/>
      <c r="I57" s="1836"/>
      <c r="J57" s="1836"/>
      <c r="K57" s="1836"/>
      <c r="L57" s="1836"/>
      <c r="M57" s="1836"/>
      <c r="N57" s="1836"/>
      <c r="O57" s="1836"/>
      <c r="P57" s="1836"/>
      <c r="Q57" s="1836"/>
      <c r="R57" s="1836"/>
      <c r="S57" s="1836"/>
      <c r="T57" s="1836"/>
      <c r="U57" s="1836"/>
      <c r="V57" s="1836"/>
      <c r="W57" s="1836"/>
      <c r="X57" s="1836"/>
      <c r="Y57" s="1836"/>
      <c r="Z57" s="1836"/>
      <c r="AA57" s="1836"/>
      <c r="AB57" s="1836"/>
    </row>
    <row r="58" spans="1:28" ht="13.5" customHeight="1">
      <c r="A58" s="1836"/>
      <c r="B58" s="1836"/>
      <c r="C58" s="1836"/>
      <c r="D58" s="1836"/>
      <c r="E58" s="1836"/>
      <c r="F58" s="1836"/>
      <c r="G58" s="1836"/>
      <c r="H58" s="1836"/>
      <c r="I58" s="1836"/>
      <c r="J58" s="1836"/>
      <c r="K58" s="1836"/>
      <c r="L58" s="1836"/>
      <c r="M58" s="1836"/>
      <c r="N58" s="1836"/>
      <c r="O58" s="1836"/>
      <c r="P58" s="1836"/>
      <c r="Q58" s="1836"/>
      <c r="R58" s="1836"/>
      <c r="S58" s="1836"/>
      <c r="T58" s="1836"/>
      <c r="U58" s="1836"/>
      <c r="V58" s="1836"/>
      <c r="W58" s="1836"/>
      <c r="X58" s="1836"/>
      <c r="Y58" s="1836"/>
      <c r="Z58" s="1836"/>
      <c r="AA58" s="1836"/>
      <c r="AB58" s="1836"/>
    </row>
    <row r="59" spans="1:28" ht="13.5" customHeight="1">
      <c r="A59" s="1836"/>
      <c r="B59" s="1836"/>
      <c r="C59" s="1836"/>
      <c r="D59" s="1836"/>
      <c r="E59" s="1836"/>
      <c r="F59" s="1836"/>
      <c r="G59" s="1836"/>
      <c r="H59" s="1836"/>
      <c r="I59" s="1836"/>
      <c r="J59" s="1836"/>
      <c r="K59" s="1836"/>
      <c r="L59" s="1836"/>
      <c r="M59" s="1836"/>
      <c r="N59" s="1836"/>
      <c r="O59" s="1836"/>
      <c r="P59" s="1836"/>
      <c r="Q59" s="1836"/>
      <c r="R59" s="1836"/>
      <c r="S59" s="1836"/>
      <c r="T59" s="1836"/>
      <c r="U59" s="1836"/>
      <c r="V59" s="1836"/>
      <c r="W59" s="1836"/>
      <c r="X59" s="1836"/>
      <c r="Y59" s="1836"/>
      <c r="Z59" s="1836"/>
      <c r="AA59" s="1836"/>
      <c r="AB59" s="1836"/>
    </row>
    <row r="60" spans="1:28" ht="13.5" customHeight="1">
      <c r="A60" s="1836"/>
      <c r="B60" s="1836"/>
      <c r="C60" s="1836"/>
      <c r="D60" s="1836"/>
      <c r="E60" s="1836"/>
      <c r="F60" s="1836"/>
      <c r="G60" s="1836"/>
      <c r="H60" s="1836"/>
      <c r="I60" s="1836"/>
      <c r="J60" s="1836"/>
      <c r="K60" s="1836"/>
      <c r="L60" s="1836"/>
      <c r="M60" s="1836"/>
      <c r="N60" s="1836"/>
      <c r="O60" s="1836"/>
      <c r="P60" s="1836"/>
      <c r="Q60" s="1836"/>
      <c r="R60" s="1836"/>
      <c r="S60" s="1836"/>
      <c r="T60" s="1836"/>
      <c r="U60" s="1836"/>
      <c r="V60" s="1836"/>
      <c r="W60" s="1836"/>
      <c r="X60" s="1836"/>
      <c r="Y60" s="1836"/>
      <c r="Z60" s="1836"/>
      <c r="AA60" s="1836"/>
      <c r="AB60" s="1836"/>
    </row>
    <row r="61" spans="1:28" ht="13.5" customHeight="1">
      <c r="A61" s="1836"/>
      <c r="B61" s="1836"/>
      <c r="C61" s="1836"/>
      <c r="D61" s="1836"/>
      <c r="E61" s="1836"/>
      <c r="F61" s="1836"/>
      <c r="G61" s="1836"/>
      <c r="H61" s="1836"/>
      <c r="I61" s="1836"/>
      <c r="J61" s="1836"/>
      <c r="K61" s="1836"/>
      <c r="L61" s="1836"/>
      <c r="M61" s="1836"/>
      <c r="N61" s="1836"/>
      <c r="O61" s="1836"/>
      <c r="P61" s="1836"/>
      <c r="Q61" s="1836"/>
      <c r="R61" s="1836"/>
      <c r="S61" s="1836"/>
      <c r="T61" s="1836"/>
      <c r="U61" s="1836"/>
      <c r="V61" s="1836"/>
      <c r="W61" s="1836"/>
      <c r="X61" s="1836"/>
      <c r="Y61" s="1836"/>
      <c r="Z61" s="1836"/>
      <c r="AA61" s="1836"/>
      <c r="AB61" s="1836"/>
    </row>
    <row r="62" spans="1:28" ht="13.5" customHeight="1">
      <c r="A62" s="1836"/>
      <c r="B62" s="1836"/>
      <c r="C62" s="1836"/>
      <c r="D62" s="1836"/>
      <c r="E62" s="1836"/>
      <c r="F62" s="1836"/>
      <c r="G62" s="1836"/>
      <c r="H62" s="1836"/>
      <c r="I62" s="1836"/>
      <c r="J62" s="1836"/>
      <c r="K62" s="1836"/>
      <c r="L62" s="1836"/>
      <c r="M62" s="1836"/>
      <c r="N62" s="1836"/>
      <c r="O62" s="1836"/>
      <c r="P62" s="1836"/>
      <c r="Q62" s="1836"/>
      <c r="R62" s="1836"/>
      <c r="S62" s="1836"/>
      <c r="T62" s="1836"/>
      <c r="U62" s="1836"/>
      <c r="V62" s="1836"/>
      <c r="W62" s="1836"/>
      <c r="X62" s="1836"/>
      <c r="Y62" s="1836"/>
      <c r="Z62" s="1836"/>
      <c r="AA62" s="1836"/>
      <c r="AB62" s="1836"/>
    </row>
    <row r="63" spans="1:28" ht="13.5" customHeight="1">
      <c r="A63" s="1836"/>
      <c r="B63" s="1836"/>
      <c r="C63" s="1836"/>
      <c r="D63" s="1836"/>
      <c r="E63" s="1836"/>
      <c r="F63" s="1836"/>
      <c r="G63" s="1836"/>
      <c r="H63" s="1836"/>
      <c r="I63" s="1836"/>
      <c r="J63" s="1836"/>
      <c r="K63" s="1836"/>
      <c r="L63" s="1836"/>
      <c r="M63" s="1836"/>
      <c r="N63" s="1836"/>
      <c r="O63" s="1836"/>
      <c r="P63" s="1836"/>
      <c r="Q63" s="1836"/>
      <c r="R63" s="1836"/>
      <c r="S63" s="1836"/>
      <c r="T63" s="1836"/>
      <c r="U63" s="1836"/>
      <c r="V63" s="1836"/>
      <c r="W63" s="1836"/>
      <c r="X63" s="1836"/>
      <c r="Y63" s="1836"/>
      <c r="Z63" s="1836"/>
      <c r="AA63" s="1836"/>
      <c r="AB63" s="1836"/>
    </row>
    <row r="64" spans="1:28" ht="13.5" customHeight="1">
      <c r="A64" s="1836"/>
      <c r="B64" s="1836"/>
      <c r="C64" s="1836"/>
      <c r="D64" s="1836"/>
      <c r="E64" s="1836"/>
      <c r="F64" s="1836"/>
      <c r="G64" s="1836"/>
      <c r="H64" s="1836"/>
      <c r="I64" s="1836"/>
      <c r="J64" s="1836"/>
      <c r="K64" s="1836"/>
      <c r="L64" s="1836"/>
      <c r="M64" s="1836"/>
      <c r="N64" s="1836"/>
      <c r="O64" s="1836"/>
      <c r="P64" s="1836"/>
      <c r="Q64" s="1836"/>
      <c r="R64" s="1836"/>
      <c r="S64" s="1836"/>
      <c r="T64" s="1836"/>
      <c r="U64" s="1836"/>
      <c r="V64" s="1836"/>
      <c r="W64" s="1836"/>
      <c r="X64" s="1836"/>
      <c r="Y64" s="1836"/>
      <c r="Z64" s="1836"/>
      <c r="AA64" s="1836"/>
      <c r="AB64" s="1836"/>
    </row>
    <row r="65" spans="1:28" ht="13.5" customHeight="1">
      <c r="A65" s="1836"/>
      <c r="B65" s="1836"/>
      <c r="C65" s="1836"/>
      <c r="D65" s="1836"/>
      <c r="E65" s="1836"/>
      <c r="F65" s="1836"/>
      <c r="G65" s="1836"/>
      <c r="H65" s="1836"/>
      <c r="I65" s="1836"/>
      <c r="J65" s="1836"/>
      <c r="K65" s="1836"/>
      <c r="L65" s="1836"/>
      <c r="M65" s="1836"/>
      <c r="N65" s="1836"/>
      <c r="O65" s="1836"/>
      <c r="P65" s="1836"/>
      <c r="Q65" s="1836"/>
      <c r="R65" s="1836"/>
      <c r="S65" s="1836"/>
      <c r="T65" s="1836"/>
      <c r="U65" s="1836"/>
      <c r="V65" s="1836"/>
      <c r="W65" s="1836"/>
      <c r="X65" s="1836"/>
      <c r="Y65" s="1836"/>
      <c r="Z65" s="1836"/>
      <c r="AA65" s="1836"/>
      <c r="AB65" s="1836"/>
    </row>
    <row r="66" spans="1:28" ht="13.5" customHeight="1">
      <c r="A66" s="1836"/>
      <c r="B66" s="1836"/>
      <c r="C66" s="1836"/>
      <c r="D66" s="1836"/>
      <c r="E66" s="1836"/>
      <c r="F66" s="1836"/>
      <c r="G66" s="1836"/>
      <c r="H66" s="1836"/>
      <c r="I66" s="1836"/>
      <c r="J66" s="1836"/>
      <c r="K66" s="1836"/>
      <c r="L66" s="1836"/>
      <c r="M66" s="1836"/>
      <c r="N66" s="1836"/>
      <c r="O66" s="1836"/>
      <c r="P66" s="1836"/>
      <c r="Q66" s="1836"/>
      <c r="R66" s="1836"/>
      <c r="S66" s="1836"/>
      <c r="T66" s="1836"/>
      <c r="U66" s="1836"/>
      <c r="V66" s="1836"/>
      <c r="W66" s="1836"/>
      <c r="X66" s="1836"/>
      <c r="Y66" s="1836"/>
      <c r="Z66" s="1836"/>
      <c r="AA66" s="1836"/>
      <c r="AB66" s="1836"/>
    </row>
    <row r="67" spans="1:28" ht="13.5" customHeight="1">
      <c r="A67" s="1836"/>
      <c r="B67" s="1836"/>
      <c r="C67" s="1836"/>
      <c r="D67" s="1836"/>
      <c r="E67" s="1836"/>
      <c r="F67" s="1836"/>
      <c r="G67" s="1836"/>
      <c r="H67" s="1836"/>
      <c r="I67" s="1836"/>
      <c r="J67" s="1836"/>
      <c r="K67" s="1836"/>
      <c r="L67" s="1836"/>
      <c r="M67" s="1836"/>
      <c r="N67" s="1836"/>
      <c r="O67" s="1836"/>
      <c r="P67" s="1836"/>
      <c r="Q67" s="1836"/>
      <c r="R67" s="1836"/>
      <c r="S67" s="1836"/>
      <c r="T67" s="1836"/>
      <c r="U67" s="1836"/>
      <c r="V67" s="1836"/>
      <c r="W67" s="1836"/>
      <c r="X67" s="1836"/>
      <c r="Y67" s="1836"/>
      <c r="Z67" s="1836"/>
      <c r="AA67" s="1836"/>
      <c r="AB67" s="1836"/>
    </row>
    <row r="68" spans="1:28" ht="13.5" customHeight="1">
      <c r="A68" s="1836"/>
      <c r="B68" s="1836"/>
      <c r="C68" s="1836"/>
      <c r="D68" s="1836"/>
      <c r="E68" s="1836"/>
      <c r="F68" s="1836"/>
      <c r="G68" s="1836"/>
      <c r="H68" s="1836"/>
      <c r="I68" s="1836"/>
      <c r="J68" s="1836"/>
      <c r="K68" s="1836"/>
      <c r="L68" s="1836"/>
      <c r="M68" s="1836"/>
      <c r="N68" s="1836"/>
      <c r="O68" s="1836"/>
      <c r="P68" s="1836"/>
      <c r="Q68" s="1836"/>
      <c r="R68" s="1836"/>
      <c r="S68" s="1836"/>
      <c r="T68" s="1836"/>
      <c r="U68" s="1836"/>
      <c r="V68" s="1836"/>
      <c r="W68" s="1836"/>
      <c r="X68" s="1836"/>
      <c r="Y68" s="1836"/>
      <c r="Z68" s="1836"/>
      <c r="AA68" s="1836"/>
      <c r="AB68" s="1836"/>
    </row>
    <row r="69" spans="1:28" ht="13.5" customHeight="1">
      <c r="A69" s="1836"/>
      <c r="B69" s="1836"/>
      <c r="C69" s="1836"/>
      <c r="D69" s="1836"/>
      <c r="E69" s="1836"/>
      <c r="F69" s="1836"/>
      <c r="G69" s="1836"/>
      <c r="H69" s="1836"/>
      <c r="I69" s="1836"/>
      <c r="J69" s="1836"/>
      <c r="K69" s="1836"/>
      <c r="L69" s="1836"/>
      <c r="M69" s="1836"/>
      <c r="N69" s="1836"/>
      <c r="O69" s="1836"/>
      <c r="P69" s="1836"/>
      <c r="Q69" s="1836"/>
      <c r="R69" s="1836"/>
      <c r="S69" s="1836"/>
      <c r="T69" s="1836"/>
      <c r="U69" s="1836"/>
      <c r="V69" s="1836"/>
      <c r="W69" s="1836"/>
      <c r="X69" s="1836"/>
      <c r="Y69" s="1836"/>
      <c r="Z69" s="1836"/>
      <c r="AA69" s="1836"/>
      <c r="AB69" s="1836"/>
    </row>
    <row r="70" spans="1:28" ht="13.5" customHeight="1">
      <c r="A70" s="1836"/>
      <c r="B70" s="1836"/>
      <c r="C70" s="1836"/>
      <c r="D70" s="1836"/>
      <c r="E70" s="1836"/>
      <c r="F70" s="1836"/>
      <c r="G70" s="1836"/>
      <c r="H70" s="1836"/>
      <c r="I70" s="1836"/>
      <c r="J70" s="1836"/>
      <c r="K70" s="1836"/>
      <c r="L70" s="1836"/>
      <c r="M70" s="1836"/>
      <c r="N70" s="1836"/>
      <c r="O70" s="1836"/>
      <c r="P70" s="1836"/>
      <c r="Q70" s="1836"/>
      <c r="R70" s="1836"/>
      <c r="S70" s="1836"/>
      <c r="T70" s="1836"/>
      <c r="U70" s="1836"/>
      <c r="V70" s="1836"/>
      <c r="W70" s="1836"/>
      <c r="X70" s="1836"/>
      <c r="Y70" s="1836"/>
      <c r="Z70" s="1836"/>
      <c r="AA70" s="1836"/>
      <c r="AB70" s="1836"/>
    </row>
    <row r="71" spans="1:28" ht="13.5" customHeight="1">
      <c r="A71" s="1836"/>
      <c r="B71" s="1836"/>
      <c r="C71" s="1836"/>
      <c r="D71" s="1836"/>
      <c r="E71" s="1836"/>
      <c r="F71" s="1836"/>
      <c r="G71" s="1836"/>
      <c r="H71" s="1836"/>
      <c r="I71" s="1836"/>
      <c r="J71" s="1836"/>
      <c r="K71" s="1836"/>
      <c r="L71" s="1836"/>
      <c r="M71" s="1836"/>
      <c r="N71" s="1836"/>
      <c r="O71" s="1836"/>
      <c r="P71" s="1836"/>
      <c r="Q71" s="1836"/>
      <c r="R71" s="1836"/>
      <c r="S71" s="1836"/>
      <c r="T71" s="1836"/>
      <c r="U71" s="1836"/>
      <c r="V71" s="1836"/>
      <c r="W71" s="1836"/>
      <c r="X71" s="1836"/>
      <c r="Y71" s="1836"/>
      <c r="Z71" s="1836"/>
      <c r="AA71" s="1836"/>
      <c r="AB71" s="1836"/>
    </row>
    <row r="72" spans="1:28" ht="13.5" customHeight="1">
      <c r="A72" s="1836"/>
      <c r="B72" s="1836"/>
      <c r="C72" s="1836"/>
      <c r="D72" s="1836"/>
      <c r="E72" s="1836"/>
      <c r="F72" s="1836"/>
      <c r="G72" s="1836"/>
      <c r="H72" s="1836"/>
      <c r="I72" s="1836"/>
      <c r="J72" s="1836"/>
      <c r="K72" s="1836"/>
      <c r="L72" s="1836"/>
      <c r="M72" s="1836"/>
      <c r="N72" s="1836"/>
      <c r="O72" s="1836"/>
      <c r="P72" s="1836"/>
      <c r="Q72" s="1836"/>
      <c r="R72" s="1836"/>
      <c r="S72" s="1836"/>
      <c r="T72" s="1836"/>
      <c r="U72" s="1836"/>
      <c r="V72" s="1836"/>
      <c r="W72" s="1836"/>
      <c r="X72" s="1836"/>
      <c r="Y72" s="1836"/>
      <c r="Z72" s="1836"/>
      <c r="AA72" s="1836"/>
      <c r="AB72" s="1836"/>
    </row>
    <row r="73" spans="1:28" ht="13.5" customHeight="1">
      <c r="A73" s="1836"/>
      <c r="B73" s="1836"/>
      <c r="C73" s="1836"/>
      <c r="D73" s="1836"/>
      <c r="E73" s="1836"/>
      <c r="F73" s="1836"/>
      <c r="G73" s="1836"/>
      <c r="H73" s="1836"/>
      <c r="I73" s="1836"/>
      <c r="J73" s="1836"/>
      <c r="K73" s="1836"/>
      <c r="L73" s="1836"/>
      <c r="M73" s="1836"/>
      <c r="N73" s="1836"/>
      <c r="O73" s="1836"/>
      <c r="P73" s="1836"/>
      <c r="Q73" s="1836"/>
      <c r="R73" s="1836"/>
      <c r="S73" s="1836"/>
      <c r="T73" s="1836"/>
      <c r="U73" s="1836"/>
      <c r="V73" s="1836"/>
      <c r="W73" s="1836"/>
      <c r="X73" s="1836"/>
      <c r="Y73" s="1836"/>
      <c r="Z73" s="1836"/>
      <c r="AA73" s="1836"/>
      <c r="AB73" s="1836"/>
    </row>
    <row r="74" spans="1:28" ht="13.5" customHeight="1">
      <c r="A74" s="1836"/>
      <c r="B74" s="1836"/>
      <c r="C74" s="1836"/>
      <c r="D74" s="1836"/>
      <c r="E74" s="1836"/>
      <c r="F74" s="1836"/>
      <c r="G74" s="1836"/>
      <c r="H74" s="1836"/>
      <c r="I74" s="1836"/>
      <c r="J74" s="1836"/>
      <c r="K74" s="1836"/>
      <c r="L74" s="1836"/>
      <c r="M74" s="1836"/>
      <c r="N74" s="1836"/>
      <c r="O74" s="1836"/>
      <c r="P74" s="1836"/>
      <c r="Q74" s="1836"/>
      <c r="R74" s="1836"/>
      <c r="S74" s="1836"/>
      <c r="T74" s="1836"/>
      <c r="U74" s="1836"/>
      <c r="V74" s="1836"/>
      <c r="W74" s="1836"/>
      <c r="X74" s="1836"/>
      <c r="Y74" s="1836"/>
      <c r="Z74" s="1836"/>
      <c r="AA74" s="1836"/>
      <c r="AB74" s="1836"/>
    </row>
    <row r="75" spans="1:28" ht="13.5" customHeight="1">
      <c r="A75" s="1836"/>
      <c r="B75" s="1836"/>
      <c r="C75" s="1836"/>
      <c r="D75" s="1836"/>
      <c r="E75" s="1836"/>
      <c r="F75" s="1836"/>
      <c r="G75" s="1836"/>
      <c r="H75" s="1836"/>
      <c r="I75" s="1836"/>
      <c r="J75" s="1836"/>
      <c r="K75" s="1836"/>
      <c r="L75" s="1836"/>
      <c r="M75" s="1836"/>
      <c r="N75" s="1836"/>
      <c r="O75" s="1836"/>
      <c r="P75" s="1836"/>
      <c r="Q75" s="1836"/>
      <c r="R75" s="1836"/>
      <c r="S75" s="1836"/>
      <c r="T75" s="1836"/>
      <c r="U75" s="1836"/>
      <c r="V75" s="1836"/>
      <c r="W75" s="1836"/>
      <c r="X75" s="1836"/>
      <c r="Y75" s="1836"/>
      <c r="Z75" s="1836"/>
      <c r="AA75" s="1836"/>
      <c r="AB75" s="1836"/>
    </row>
    <row r="76" spans="1:28" ht="13.5" customHeight="1">
      <c r="A76" s="1836"/>
      <c r="B76" s="1836"/>
      <c r="C76" s="1836"/>
      <c r="D76" s="1836"/>
      <c r="E76" s="1836"/>
      <c r="F76" s="1836"/>
      <c r="G76" s="1836"/>
      <c r="H76" s="1836"/>
      <c r="I76" s="1836"/>
      <c r="J76" s="1836"/>
      <c r="K76" s="1836"/>
      <c r="L76" s="1836"/>
      <c r="M76" s="1836"/>
      <c r="N76" s="1836"/>
      <c r="O76" s="1836"/>
      <c r="P76" s="1836"/>
      <c r="Q76" s="1836"/>
      <c r="R76" s="1836"/>
      <c r="S76" s="1836"/>
      <c r="T76" s="1836"/>
      <c r="U76" s="1836"/>
      <c r="V76" s="1836"/>
      <c r="W76" s="1836"/>
      <c r="X76" s="1836"/>
      <c r="Y76" s="1836"/>
      <c r="Z76" s="1836"/>
      <c r="AA76" s="1836"/>
      <c r="AB76" s="1836"/>
    </row>
    <row r="77" spans="1:28" ht="13.5" customHeight="1">
      <c r="A77" s="1836"/>
      <c r="B77" s="1836"/>
      <c r="C77" s="1836"/>
      <c r="D77" s="1836"/>
      <c r="E77" s="1836"/>
      <c r="F77" s="1836"/>
      <c r="G77" s="1836"/>
      <c r="H77" s="1836"/>
      <c r="I77" s="1836"/>
      <c r="J77" s="1836"/>
      <c r="K77" s="1836"/>
      <c r="L77" s="1836"/>
      <c r="M77" s="1836"/>
      <c r="N77" s="1836"/>
      <c r="O77" s="1836"/>
      <c r="P77" s="1836"/>
      <c r="Q77" s="1836"/>
      <c r="R77" s="1836"/>
      <c r="S77" s="1836"/>
      <c r="T77" s="1836"/>
      <c r="U77" s="1836"/>
      <c r="V77" s="1836"/>
      <c r="W77" s="1836"/>
      <c r="X77" s="1836"/>
      <c r="Y77" s="1836"/>
      <c r="Z77" s="1836"/>
      <c r="AA77" s="1836"/>
      <c r="AB77" s="1836"/>
    </row>
    <row r="78" spans="1:28" ht="13.5" customHeight="1">
      <c r="A78" s="1836"/>
      <c r="B78" s="1836"/>
      <c r="C78" s="1836"/>
      <c r="D78" s="1836"/>
      <c r="E78" s="1836"/>
      <c r="F78" s="1836"/>
      <c r="G78" s="1836"/>
      <c r="H78" s="1836"/>
      <c r="I78" s="1836"/>
      <c r="J78" s="1836"/>
      <c r="K78" s="1836"/>
      <c r="L78" s="1836"/>
      <c r="M78" s="1836"/>
      <c r="N78" s="1836"/>
      <c r="O78" s="1836"/>
      <c r="P78" s="1836"/>
      <c r="Q78" s="1836"/>
      <c r="R78" s="1836"/>
      <c r="S78" s="1836"/>
      <c r="T78" s="1836"/>
      <c r="U78" s="1836"/>
      <c r="V78" s="1836"/>
      <c r="W78" s="1836"/>
      <c r="X78" s="1836"/>
      <c r="Y78" s="1836"/>
      <c r="Z78" s="1836"/>
      <c r="AA78" s="1836"/>
      <c r="AB78" s="1836"/>
    </row>
    <row r="79" spans="1:28" ht="13.5" customHeight="1">
      <c r="A79" s="1836"/>
      <c r="B79" s="1836"/>
      <c r="C79" s="1836"/>
      <c r="D79" s="1836"/>
      <c r="E79" s="1836"/>
      <c r="F79" s="1836"/>
      <c r="G79" s="1836"/>
      <c r="H79" s="1836"/>
      <c r="I79" s="1836"/>
      <c r="J79" s="1836"/>
      <c r="K79" s="1836"/>
      <c r="L79" s="1836"/>
      <c r="M79" s="1836"/>
      <c r="N79" s="1836"/>
      <c r="O79" s="1836"/>
      <c r="P79" s="1836"/>
      <c r="Q79" s="1836"/>
      <c r="R79" s="1836"/>
      <c r="S79" s="1836"/>
      <c r="T79" s="1836"/>
      <c r="U79" s="1836"/>
      <c r="V79" s="1836"/>
      <c r="W79" s="1836"/>
      <c r="X79" s="1836"/>
      <c r="Y79" s="1836"/>
      <c r="Z79" s="1836"/>
      <c r="AA79" s="1836"/>
      <c r="AB79" s="1836"/>
    </row>
    <row r="80" spans="1:28" ht="13.5" customHeight="1">
      <c r="A80" s="1836"/>
      <c r="B80" s="1836"/>
      <c r="C80" s="1836"/>
      <c r="D80" s="1836"/>
      <c r="E80" s="1836"/>
      <c r="F80" s="1836"/>
      <c r="G80" s="1836"/>
      <c r="H80" s="1836"/>
      <c r="I80" s="1836"/>
      <c r="J80" s="1836"/>
      <c r="K80" s="1836"/>
      <c r="L80" s="1836"/>
      <c r="M80" s="1836"/>
      <c r="N80" s="1836"/>
      <c r="O80" s="1836"/>
      <c r="P80" s="1836"/>
      <c r="Q80" s="1836"/>
      <c r="R80" s="1836"/>
      <c r="S80" s="1836"/>
      <c r="T80" s="1836"/>
      <c r="U80" s="1836"/>
      <c r="V80" s="1836"/>
      <c r="W80" s="1836"/>
      <c r="X80" s="1836"/>
      <c r="Y80" s="1836"/>
      <c r="Z80" s="1836"/>
      <c r="AA80" s="1836"/>
      <c r="AB80" s="1836"/>
    </row>
    <row r="81" spans="1:28" ht="13.5" customHeight="1">
      <c r="A81" s="1836"/>
      <c r="B81" s="1836"/>
      <c r="C81" s="1836"/>
      <c r="D81" s="1836"/>
      <c r="E81" s="1836"/>
      <c r="F81" s="1836"/>
      <c r="G81" s="1836"/>
      <c r="H81" s="1836"/>
      <c r="I81" s="1836"/>
      <c r="J81" s="1836"/>
      <c r="K81" s="1836"/>
      <c r="L81" s="1836"/>
      <c r="M81" s="1836"/>
      <c r="N81" s="1836"/>
      <c r="O81" s="1836"/>
      <c r="P81" s="1836"/>
      <c r="Q81" s="1836"/>
      <c r="R81" s="1836"/>
      <c r="S81" s="1836"/>
      <c r="T81" s="1836"/>
      <c r="U81" s="1836"/>
      <c r="V81" s="1836"/>
      <c r="W81" s="1836"/>
      <c r="X81" s="1836"/>
      <c r="Y81" s="1836"/>
      <c r="Z81" s="1836"/>
      <c r="AA81" s="1836"/>
      <c r="AB81" s="1836"/>
    </row>
    <row r="82" spans="1:28" ht="13.5" customHeight="1">
      <c r="A82" s="1836"/>
      <c r="B82" s="1836"/>
      <c r="C82" s="1836"/>
      <c r="D82" s="1836"/>
      <c r="E82" s="1836"/>
      <c r="F82" s="1836"/>
      <c r="G82" s="1836"/>
      <c r="H82" s="1836"/>
      <c r="I82" s="1836"/>
      <c r="J82" s="1836"/>
      <c r="K82" s="1836"/>
      <c r="L82" s="1836"/>
      <c r="M82" s="1836"/>
      <c r="N82" s="1836"/>
      <c r="O82" s="1836"/>
      <c r="P82" s="1836"/>
      <c r="Q82" s="1836"/>
      <c r="R82" s="1836"/>
      <c r="S82" s="1836"/>
      <c r="T82" s="1836"/>
      <c r="U82" s="1836"/>
      <c r="V82" s="1836"/>
      <c r="W82" s="1836"/>
      <c r="X82" s="1836"/>
      <c r="Y82" s="1836"/>
      <c r="Z82" s="1836"/>
      <c r="AA82" s="1836"/>
      <c r="AB82" s="1836"/>
    </row>
    <row r="83" spans="1:28" ht="13.5" customHeight="1">
      <c r="A83" s="1836"/>
      <c r="B83" s="1836"/>
      <c r="C83" s="1836"/>
      <c r="D83" s="1836"/>
      <c r="E83" s="1836"/>
      <c r="F83" s="1836"/>
      <c r="G83" s="1836"/>
      <c r="H83" s="1836"/>
      <c r="I83" s="1836"/>
      <c r="J83" s="1836"/>
      <c r="K83" s="1836"/>
      <c r="L83" s="1836"/>
      <c r="M83" s="1836"/>
      <c r="N83" s="1836"/>
      <c r="O83" s="1836"/>
      <c r="P83" s="1836"/>
      <c r="Q83" s="1836"/>
      <c r="R83" s="1836"/>
      <c r="S83" s="1836"/>
      <c r="T83" s="1836"/>
      <c r="U83" s="1836"/>
      <c r="V83" s="1836"/>
      <c r="W83" s="1836"/>
      <c r="X83" s="1836"/>
      <c r="Y83" s="1836"/>
      <c r="Z83" s="1836"/>
      <c r="AA83" s="1836"/>
      <c r="AB83" s="1836"/>
    </row>
    <row r="84" spans="1:28" ht="13.5" customHeight="1">
      <c r="A84" s="1836"/>
      <c r="B84" s="1836"/>
      <c r="C84" s="1836"/>
      <c r="D84" s="1836"/>
      <c r="E84" s="1836"/>
      <c r="F84" s="1836"/>
      <c r="G84" s="1836"/>
      <c r="H84" s="1836"/>
      <c r="I84" s="1836"/>
      <c r="J84" s="1836"/>
      <c r="K84" s="1836"/>
      <c r="L84" s="1836"/>
      <c r="M84" s="1836"/>
      <c r="N84" s="1836"/>
      <c r="O84" s="1836"/>
      <c r="P84" s="1836"/>
      <c r="Q84" s="1836"/>
      <c r="R84" s="1836"/>
      <c r="S84" s="1836"/>
      <c r="T84" s="1836"/>
      <c r="U84" s="1836"/>
      <c r="V84" s="1836"/>
      <c r="W84" s="1836"/>
      <c r="X84" s="1836"/>
      <c r="Y84" s="1836"/>
      <c r="Z84" s="1836"/>
      <c r="AA84" s="1836"/>
      <c r="AB84" s="1836"/>
    </row>
    <row r="85" spans="1:28" ht="13.5" customHeight="1">
      <c r="A85" s="1836"/>
      <c r="B85" s="1836"/>
      <c r="C85" s="1836"/>
      <c r="D85" s="1836"/>
      <c r="E85" s="1836"/>
      <c r="F85" s="1836"/>
      <c r="G85" s="1836"/>
      <c r="H85" s="1836"/>
      <c r="I85" s="1836"/>
      <c r="J85" s="1836"/>
      <c r="K85" s="1836"/>
      <c r="L85" s="1836"/>
      <c r="M85" s="1836"/>
      <c r="N85" s="1836"/>
      <c r="O85" s="1836"/>
      <c r="P85" s="1836"/>
      <c r="Q85" s="1836"/>
      <c r="R85" s="1836"/>
      <c r="S85" s="1836"/>
      <c r="T85" s="1836"/>
      <c r="U85" s="1836"/>
      <c r="V85" s="1836"/>
      <c r="W85" s="1836"/>
      <c r="X85" s="1836"/>
      <c r="Y85" s="1836"/>
      <c r="Z85" s="1836"/>
      <c r="AA85" s="1836"/>
      <c r="AB85" s="1836"/>
    </row>
    <row r="86" spans="1:28" ht="13.5" customHeight="1">
      <c r="A86" s="1836"/>
      <c r="B86" s="1836"/>
      <c r="C86" s="1836"/>
      <c r="D86" s="1836"/>
      <c r="E86" s="1836"/>
      <c r="F86" s="1836"/>
      <c r="G86" s="1836"/>
      <c r="H86" s="1836"/>
      <c r="I86" s="1836"/>
      <c r="J86" s="1836"/>
      <c r="K86" s="1836"/>
      <c r="L86" s="1836"/>
      <c r="M86" s="1836"/>
      <c r="N86" s="1836"/>
      <c r="O86" s="1836"/>
      <c r="P86" s="1836"/>
      <c r="Q86" s="1836"/>
      <c r="R86" s="1836"/>
      <c r="S86" s="1836"/>
      <c r="T86" s="1836"/>
      <c r="U86" s="1836"/>
      <c r="V86" s="1836"/>
      <c r="W86" s="1836"/>
      <c r="X86" s="1836"/>
      <c r="Y86" s="1836"/>
      <c r="Z86" s="1836"/>
      <c r="AA86" s="1836"/>
      <c r="AB86" s="1836"/>
    </row>
    <row r="87" spans="1:28" ht="13.5" customHeight="1">
      <c r="A87" s="1836"/>
      <c r="B87" s="1836"/>
      <c r="C87" s="1836"/>
      <c r="D87" s="1836"/>
      <c r="E87" s="1836"/>
      <c r="F87" s="1836"/>
      <c r="G87" s="1836"/>
      <c r="H87" s="1836"/>
      <c r="I87" s="1836"/>
      <c r="J87" s="1836"/>
      <c r="K87" s="1836"/>
      <c r="L87" s="1836"/>
      <c r="M87" s="1836"/>
      <c r="N87" s="1836"/>
      <c r="O87" s="1836"/>
      <c r="P87" s="1836"/>
      <c r="Q87" s="1836"/>
      <c r="R87" s="1836"/>
      <c r="S87" s="1836"/>
      <c r="T87" s="1836"/>
      <c r="U87" s="1836"/>
      <c r="V87" s="1836"/>
      <c r="W87" s="1836"/>
      <c r="X87" s="1836"/>
      <c r="Y87" s="1836"/>
      <c r="Z87" s="1836"/>
      <c r="AA87" s="1836"/>
      <c r="AB87" s="1836"/>
    </row>
    <row r="88" spans="1:28" ht="13.5" customHeight="1">
      <c r="A88" s="1836"/>
      <c r="B88" s="1836"/>
      <c r="C88" s="1836"/>
      <c r="D88" s="1836"/>
      <c r="E88" s="1836"/>
      <c r="F88" s="1836"/>
      <c r="G88" s="1836"/>
      <c r="H88" s="1836"/>
      <c r="I88" s="1836"/>
      <c r="J88" s="1836"/>
      <c r="K88" s="1836"/>
      <c r="L88" s="1836"/>
      <c r="M88" s="1836"/>
      <c r="N88" s="1836"/>
      <c r="O88" s="1836"/>
      <c r="P88" s="1836"/>
      <c r="Q88" s="1836"/>
      <c r="R88" s="1836"/>
      <c r="S88" s="1836"/>
      <c r="T88" s="1836"/>
      <c r="U88" s="1836"/>
      <c r="V88" s="1836"/>
      <c r="W88" s="1836"/>
      <c r="X88" s="1836"/>
      <c r="Y88" s="1836"/>
      <c r="Z88" s="1836"/>
      <c r="AA88" s="1836"/>
      <c r="AB88" s="1836"/>
    </row>
    <row r="89" spans="1:28" ht="13.5" customHeight="1">
      <c r="A89" s="1836"/>
      <c r="B89" s="1836"/>
      <c r="C89" s="1836"/>
      <c r="D89" s="1836"/>
      <c r="E89" s="1836"/>
      <c r="F89" s="1836"/>
      <c r="G89" s="1836"/>
      <c r="H89" s="1836"/>
      <c r="I89" s="1836"/>
      <c r="J89" s="1836"/>
      <c r="K89" s="1836"/>
      <c r="L89" s="1836"/>
      <c r="M89" s="1836"/>
      <c r="N89" s="1836"/>
      <c r="O89" s="1836"/>
      <c r="P89" s="1836"/>
      <c r="Q89" s="1836"/>
      <c r="R89" s="1836"/>
      <c r="S89" s="1836"/>
      <c r="T89" s="1836"/>
      <c r="U89" s="1836"/>
      <c r="V89" s="1836"/>
      <c r="W89" s="1836"/>
      <c r="X89" s="1836"/>
      <c r="Y89" s="1836"/>
      <c r="Z89" s="1836"/>
      <c r="AA89" s="1836"/>
      <c r="AB89" s="1836"/>
    </row>
    <row r="90" spans="1:28" ht="13.5" customHeight="1">
      <c r="A90" s="1836"/>
      <c r="B90" s="1836"/>
      <c r="C90" s="1836"/>
      <c r="D90" s="1836"/>
      <c r="E90" s="1836"/>
      <c r="F90" s="1836"/>
      <c r="G90" s="1836"/>
      <c r="H90" s="1836"/>
      <c r="I90" s="1836"/>
      <c r="J90" s="1836"/>
      <c r="K90" s="1836"/>
      <c r="L90" s="1836"/>
      <c r="M90" s="1836"/>
      <c r="N90" s="1836"/>
      <c r="O90" s="1836"/>
      <c r="P90" s="1836"/>
      <c r="Q90" s="1836"/>
      <c r="R90" s="1836"/>
      <c r="S90" s="1836"/>
      <c r="T90" s="1836"/>
      <c r="U90" s="1836"/>
      <c r="V90" s="1836"/>
      <c r="W90" s="1836"/>
      <c r="X90" s="1836"/>
      <c r="Y90" s="1836"/>
      <c r="Z90" s="1836"/>
      <c r="AA90" s="1836"/>
      <c r="AB90" s="1836"/>
    </row>
    <row r="91" spans="1:28" ht="13.5" customHeight="1">
      <c r="A91" s="1836"/>
      <c r="B91" s="1836"/>
      <c r="C91" s="1836"/>
      <c r="D91" s="1836"/>
      <c r="E91" s="1836"/>
      <c r="F91" s="1836"/>
      <c r="G91" s="1836"/>
      <c r="H91" s="1836"/>
      <c r="I91" s="1836"/>
      <c r="J91" s="1836"/>
      <c r="K91" s="1836"/>
      <c r="L91" s="1836"/>
      <c r="M91" s="1836"/>
      <c r="N91" s="1836"/>
      <c r="O91" s="1836"/>
      <c r="P91" s="1836"/>
      <c r="Q91" s="1836"/>
      <c r="R91" s="1836"/>
      <c r="S91" s="1836"/>
      <c r="T91" s="1836"/>
      <c r="U91" s="1836"/>
      <c r="V91" s="1836"/>
      <c r="W91" s="1836"/>
      <c r="X91" s="1836"/>
      <c r="Y91" s="1836"/>
      <c r="Z91" s="1836"/>
      <c r="AA91" s="1836"/>
      <c r="AB91" s="1836"/>
    </row>
    <row r="92" spans="1:28" ht="13.5" customHeight="1">
      <c r="A92" s="1836"/>
      <c r="B92" s="1836"/>
      <c r="C92" s="1836"/>
      <c r="D92" s="1836"/>
      <c r="E92" s="1836"/>
      <c r="F92" s="1836"/>
      <c r="G92" s="1836"/>
      <c r="H92" s="1836"/>
      <c r="I92" s="1836"/>
      <c r="J92" s="1836"/>
      <c r="K92" s="1836"/>
      <c r="L92" s="1836"/>
      <c r="M92" s="1836"/>
      <c r="N92" s="1836"/>
      <c r="O92" s="1836"/>
      <c r="P92" s="1836"/>
      <c r="Q92" s="1836"/>
      <c r="R92" s="1836"/>
      <c r="S92" s="1836"/>
      <c r="T92" s="1836"/>
      <c r="U92" s="1836"/>
      <c r="V92" s="1836"/>
      <c r="W92" s="1836"/>
      <c r="X92" s="1836"/>
      <c r="Y92" s="1836"/>
      <c r="Z92" s="1836"/>
      <c r="AA92" s="1836"/>
      <c r="AB92" s="1836"/>
    </row>
    <row r="93" spans="1:28" ht="13.5" customHeight="1">
      <c r="A93" s="1836"/>
      <c r="B93" s="1836"/>
      <c r="C93" s="1836"/>
      <c r="D93" s="1836"/>
      <c r="E93" s="1836"/>
      <c r="F93" s="1836"/>
      <c r="G93" s="1836"/>
      <c r="H93" s="1836"/>
      <c r="I93" s="1836"/>
      <c r="J93" s="1836"/>
      <c r="K93" s="1836"/>
      <c r="L93" s="1836"/>
      <c r="M93" s="1836"/>
      <c r="N93" s="1836"/>
      <c r="O93" s="1836"/>
      <c r="P93" s="1836"/>
      <c r="Q93" s="1836"/>
      <c r="R93" s="1836"/>
      <c r="S93" s="1836"/>
      <c r="T93" s="1836"/>
      <c r="U93" s="1836"/>
      <c r="V93" s="1836"/>
      <c r="W93" s="1836"/>
      <c r="X93" s="1836"/>
      <c r="Y93" s="1836"/>
      <c r="Z93" s="1836"/>
      <c r="AA93" s="1836"/>
      <c r="AB93" s="1836"/>
    </row>
    <row r="94" spans="1:28" ht="13.5" customHeight="1">
      <c r="A94" s="1836"/>
      <c r="B94" s="1836"/>
      <c r="C94" s="1836"/>
      <c r="D94" s="1836"/>
      <c r="E94" s="1836"/>
      <c r="F94" s="1836"/>
      <c r="G94" s="1836"/>
      <c r="H94" s="1836"/>
      <c r="I94" s="1836"/>
      <c r="J94" s="1836"/>
      <c r="K94" s="1836"/>
      <c r="L94" s="1836"/>
      <c r="M94" s="1836"/>
      <c r="N94" s="1836"/>
      <c r="O94" s="1836"/>
      <c r="P94" s="1836"/>
      <c r="Q94" s="1836"/>
      <c r="R94" s="1836"/>
      <c r="S94" s="1836"/>
      <c r="T94" s="1836"/>
      <c r="U94" s="1836"/>
      <c r="V94" s="1836"/>
      <c r="W94" s="1836"/>
      <c r="X94" s="1836"/>
      <c r="Y94" s="1836"/>
      <c r="Z94" s="1836"/>
      <c r="AA94" s="1836"/>
      <c r="AB94" s="1836"/>
    </row>
    <row r="95" spans="1:28" ht="13.5" customHeight="1">
      <c r="A95" s="1836"/>
      <c r="B95" s="1836"/>
      <c r="C95" s="1836"/>
      <c r="D95" s="1836"/>
      <c r="E95" s="1836"/>
      <c r="F95" s="1836"/>
      <c r="G95" s="1836"/>
      <c r="H95" s="1836"/>
      <c r="I95" s="1836"/>
      <c r="J95" s="1836"/>
      <c r="K95" s="1836"/>
      <c r="L95" s="1836"/>
      <c r="M95" s="1836"/>
      <c r="N95" s="1836"/>
      <c r="O95" s="1836"/>
      <c r="P95" s="1836"/>
      <c r="Q95" s="1836"/>
      <c r="R95" s="1836"/>
      <c r="S95" s="1836"/>
      <c r="T95" s="1836"/>
      <c r="U95" s="1836"/>
      <c r="V95" s="1836"/>
      <c r="W95" s="1836"/>
      <c r="X95" s="1836"/>
      <c r="Y95" s="1836"/>
      <c r="Z95" s="1836"/>
      <c r="AA95" s="1836"/>
      <c r="AB95" s="1836"/>
    </row>
    <row r="96" spans="1:28" ht="13.5" customHeight="1">
      <c r="A96" s="1836"/>
      <c r="B96" s="1836"/>
      <c r="C96" s="1836"/>
      <c r="D96" s="1836"/>
      <c r="E96" s="1836"/>
      <c r="F96" s="1836"/>
      <c r="G96" s="1836"/>
      <c r="H96" s="1836"/>
      <c r="I96" s="1836"/>
      <c r="J96" s="1836"/>
      <c r="K96" s="1836"/>
      <c r="L96" s="1836"/>
      <c r="M96" s="1836"/>
      <c r="N96" s="1836"/>
      <c r="O96" s="1836"/>
      <c r="P96" s="1836"/>
      <c r="Q96" s="1836"/>
      <c r="R96" s="1836"/>
      <c r="S96" s="1836"/>
      <c r="T96" s="1836"/>
      <c r="U96" s="1836"/>
      <c r="V96" s="1836"/>
      <c r="W96" s="1836"/>
      <c r="X96" s="1836"/>
      <c r="Y96" s="1836"/>
      <c r="Z96" s="1836"/>
      <c r="AA96" s="1836"/>
      <c r="AB96" s="1836"/>
    </row>
    <row r="97" spans="1:28" ht="13.5" customHeight="1">
      <c r="A97" s="1836"/>
      <c r="B97" s="1836"/>
      <c r="C97" s="1836"/>
      <c r="D97" s="1836"/>
      <c r="E97" s="1836"/>
      <c r="F97" s="1836"/>
      <c r="G97" s="1836"/>
      <c r="H97" s="1836"/>
      <c r="I97" s="1836"/>
      <c r="J97" s="1836"/>
      <c r="K97" s="1836"/>
      <c r="L97" s="1836"/>
      <c r="M97" s="1836"/>
      <c r="N97" s="1836"/>
      <c r="O97" s="1836"/>
      <c r="P97" s="1836"/>
      <c r="Q97" s="1836"/>
      <c r="R97" s="1836"/>
      <c r="S97" s="1836"/>
      <c r="T97" s="1836"/>
      <c r="U97" s="1836"/>
      <c r="V97" s="1836"/>
      <c r="W97" s="1836"/>
      <c r="X97" s="1836"/>
      <c r="Y97" s="1836"/>
      <c r="Z97" s="1836"/>
      <c r="AA97" s="1836"/>
      <c r="AB97" s="1836"/>
    </row>
    <row r="98" spans="1:28" ht="13.5" customHeight="1">
      <c r="A98" s="1836"/>
      <c r="B98" s="1836"/>
      <c r="C98" s="1836"/>
      <c r="D98" s="1836"/>
      <c r="E98" s="1836"/>
      <c r="F98" s="1836"/>
      <c r="G98" s="1836"/>
      <c r="H98" s="1836"/>
      <c r="I98" s="1836"/>
      <c r="J98" s="1836"/>
      <c r="K98" s="1836"/>
      <c r="L98" s="1836"/>
      <c r="M98" s="1836"/>
      <c r="N98" s="1836"/>
      <c r="O98" s="1836"/>
      <c r="P98" s="1836"/>
      <c r="Q98" s="1836"/>
      <c r="R98" s="1836"/>
      <c r="S98" s="1836"/>
      <c r="T98" s="1836"/>
      <c r="U98" s="1836"/>
      <c r="V98" s="1836"/>
      <c r="W98" s="1836"/>
      <c r="X98" s="1836"/>
      <c r="Y98" s="1836"/>
      <c r="Z98" s="1836"/>
      <c r="AA98" s="1836"/>
      <c r="AB98" s="1836"/>
    </row>
    <row r="99" spans="1:28" ht="13.5" customHeight="1">
      <c r="A99" s="1836"/>
      <c r="B99" s="1836"/>
      <c r="C99" s="1836"/>
      <c r="D99" s="1836"/>
      <c r="E99" s="1836"/>
      <c r="F99" s="1836"/>
      <c r="G99" s="1836"/>
      <c r="H99" s="1836"/>
      <c r="I99" s="1836"/>
      <c r="J99" s="1836"/>
      <c r="K99" s="1836"/>
      <c r="L99" s="1836"/>
      <c r="M99" s="1836"/>
      <c r="N99" s="1836"/>
      <c r="O99" s="1836"/>
      <c r="P99" s="1836"/>
      <c r="Q99" s="1836"/>
      <c r="R99" s="1836"/>
      <c r="S99" s="1836"/>
      <c r="T99" s="1836"/>
      <c r="U99" s="1836"/>
      <c r="V99" s="1836"/>
      <c r="W99" s="1836"/>
      <c r="X99" s="1836"/>
      <c r="Y99" s="1836"/>
      <c r="Z99" s="1836"/>
      <c r="AA99" s="1836"/>
      <c r="AB99" s="1836"/>
    </row>
    <row r="100" spans="1:28" ht="13.5" customHeight="1">
      <c r="A100" s="1836"/>
      <c r="B100" s="1836"/>
      <c r="C100" s="1836"/>
      <c r="D100" s="1836"/>
      <c r="E100" s="1836"/>
      <c r="F100" s="1836"/>
      <c r="G100" s="1836"/>
      <c r="H100" s="1836"/>
      <c r="I100" s="1836"/>
      <c r="J100" s="1836"/>
      <c r="K100" s="1836"/>
      <c r="L100" s="1836"/>
      <c r="M100" s="1836"/>
      <c r="N100" s="1836"/>
      <c r="O100" s="1836"/>
      <c r="P100" s="1836"/>
      <c r="Q100" s="1836"/>
      <c r="R100" s="1836"/>
      <c r="S100" s="1836"/>
      <c r="T100" s="1836"/>
      <c r="U100" s="1836"/>
      <c r="V100" s="1836"/>
      <c r="W100" s="1836"/>
      <c r="X100" s="1836"/>
      <c r="Y100" s="1836"/>
      <c r="Z100" s="1836"/>
      <c r="AA100" s="1836"/>
      <c r="AB100" s="1836"/>
    </row>
    <row r="101" spans="1:28" ht="13.5" customHeight="1">
      <c r="A101" s="1836"/>
      <c r="B101" s="1836"/>
      <c r="C101" s="1836"/>
      <c r="D101" s="1836"/>
      <c r="E101" s="1836"/>
      <c r="F101" s="1836"/>
      <c r="G101" s="1836"/>
      <c r="H101" s="1836"/>
      <c r="I101" s="1836"/>
      <c r="J101" s="1836"/>
      <c r="K101" s="1836"/>
      <c r="L101" s="1836"/>
      <c r="M101" s="1836"/>
      <c r="N101" s="1836"/>
      <c r="O101" s="1836"/>
      <c r="P101" s="1836"/>
      <c r="Q101" s="1836"/>
      <c r="R101" s="1836"/>
      <c r="S101" s="1836"/>
      <c r="T101" s="1836"/>
      <c r="U101" s="1836"/>
      <c r="V101" s="1836"/>
      <c r="W101" s="1836"/>
      <c r="X101" s="1836"/>
      <c r="Y101" s="1836"/>
      <c r="Z101" s="1836"/>
      <c r="AA101" s="1836"/>
      <c r="AB101" s="1836"/>
    </row>
    <row r="102" spans="1:28" ht="13.5" customHeight="1">
      <c r="A102" s="1836"/>
      <c r="B102" s="1836"/>
      <c r="C102" s="1836"/>
      <c r="D102" s="1836"/>
      <c r="E102" s="1836"/>
      <c r="F102" s="1836"/>
      <c r="G102" s="1836"/>
      <c r="H102" s="1836"/>
      <c r="I102" s="1836"/>
      <c r="J102" s="1836"/>
      <c r="K102" s="1836"/>
      <c r="L102" s="1836"/>
      <c r="M102" s="1836"/>
      <c r="N102" s="1836"/>
      <c r="O102" s="1836"/>
      <c r="P102" s="1836"/>
      <c r="Q102" s="1836"/>
      <c r="R102" s="1836"/>
      <c r="S102" s="1836"/>
      <c r="T102" s="1836"/>
      <c r="U102" s="1836"/>
      <c r="V102" s="1836"/>
      <c r="W102" s="1836"/>
      <c r="X102" s="1836"/>
      <c r="Y102" s="1836"/>
      <c r="Z102" s="1836"/>
      <c r="AA102" s="1836"/>
      <c r="AB102" s="1836"/>
    </row>
    <row r="103" spans="1:28" ht="13.5" customHeight="1">
      <c r="A103" s="1836"/>
      <c r="B103" s="1836"/>
      <c r="C103" s="1836"/>
      <c r="D103" s="1836"/>
      <c r="E103" s="1836"/>
      <c r="F103" s="1836"/>
      <c r="G103" s="1836"/>
      <c r="H103" s="1836"/>
      <c r="I103" s="1836"/>
      <c r="J103" s="1836"/>
      <c r="K103" s="1836"/>
      <c r="L103" s="1836"/>
      <c r="M103" s="1836"/>
      <c r="N103" s="1836"/>
      <c r="O103" s="1836"/>
      <c r="P103" s="1836"/>
      <c r="Q103" s="1836"/>
      <c r="R103" s="1836"/>
      <c r="S103" s="1836"/>
      <c r="T103" s="1836"/>
      <c r="U103" s="1836"/>
      <c r="V103" s="1836"/>
      <c r="W103" s="1836"/>
      <c r="X103" s="1836"/>
      <c r="Y103" s="1836"/>
      <c r="Z103" s="1836"/>
      <c r="AA103" s="1836"/>
      <c r="AB103" s="1836"/>
    </row>
    <row r="104" spans="1:28" ht="13.5" customHeight="1">
      <c r="A104" s="1836"/>
      <c r="B104" s="1836"/>
      <c r="C104" s="1836"/>
      <c r="D104" s="1836"/>
      <c r="E104" s="1836"/>
      <c r="F104" s="1836"/>
      <c r="G104" s="1836"/>
      <c r="H104" s="1836"/>
      <c r="I104" s="1836"/>
      <c r="J104" s="1836"/>
      <c r="K104" s="1836"/>
      <c r="L104" s="1836"/>
      <c r="M104" s="1836"/>
      <c r="N104" s="1836"/>
      <c r="O104" s="1836"/>
      <c r="P104" s="1836"/>
      <c r="Q104" s="1836"/>
      <c r="R104" s="1836"/>
      <c r="S104" s="1836"/>
      <c r="T104" s="1836"/>
      <c r="U104" s="1836"/>
      <c r="V104" s="1836"/>
      <c r="W104" s="1836"/>
      <c r="X104" s="1836"/>
      <c r="Y104" s="1836"/>
      <c r="Z104" s="1836"/>
      <c r="AA104" s="1836"/>
      <c r="AB104" s="1836"/>
    </row>
    <row r="105" spans="1:28" ht="13.5" customHeight="1">
      <c r="A105" s="1836"/>
      <c r="B105" s="1836"/>
      <c r="C105" s="1836"/>
      <c r="D105" s="1836"/>
      <c r="E105" s="1836"/>
      <c r="F105" s="1836"/>
      <c r="G105" s="1836"/>
      <c r="H105" s="1836"/>
      <c r="I105" s="1836"/>
      <c r="J105" s="1836"/>
      <c r="K105" s="1836"/>
      <c r="L105" s="1836"/>
      <c r="M105" s="1836"/>
      <c r="N105" s="1836"/>
      <c r="O105" s="1836"/>
      <c r="P105" s="1836"/>
      <c r="Q105" s="1836"/>
      <c r="R105" s="1836"/>
      <c r="S105" s="1836"/>
      <c r="T105" s="1836"/>
      <c r="U105" s="1836"/>
      <c r="V105" s="1836"/>
      <c r="W105" s="1836"/>
      <c r="X105" s="1836"/>
      <c r="Y105" s="1836"/>
      <c r="Z105" s="1836"/>
      <c r="AA105" s="1836"/>
      <c r="AB105" s="1836"/>
    </row>
    <row r="106" spans="1:28" ht="13.5" customHeight="1">
      <c r="A106" s="1836"/>
      <c r="B106" s="1836"/>
      <c r="C106" s="1836"/>
      <c r="D106" s="1836"/>
      <c r="E106" s="1836"/>
      <c r="F106" s="1836"/>
      <c r="G106" s="1836"/>
      <c r="H106" s="1836"/>
      <c r="I106" s="1836"/>
      <c r="J106" s="1836"/>
      <c r="K106" s="1836"/>
      <c r="L106" s="1836"/>
      <c r="M106" s="1836"/>
      <c r="N106" s="1836"/>
      <c r="O106" s="1836"/>
      <c r="P106" s="1836"/>
      <c r="Q106" s="1836"/>
      <c r="R106" s="1836"/>
      <c r="S106" s="1836"/>
      <c r="T106" s="1836"/>
      <c r="U106" s="1836"/>
      <c r="V106" s="1836"/>
      <c r="W106" s="1836"/>
      <c r="X106" s="1836"/>
      <c r="Y106" s="1836"/>
      <c r="Z106" s="1836"/>
      <c r="AA106" s="1836"/>
      <c r="AB106" s="1836"/>
    </row>
    <row r="107" spans="1:28" ht="13.5" customHeight="1">
      <c r="A107" s="1836"/>
      <c r="B107" s="1836"/>
      <c r="C107" s="1836"/>
      <c r="D107" s="1836"/>
      <c r="E107" s="1836"/>
      <c r="F107" s="1836"/>
      <c r="G107" s="1836"/>
      <c r="H107" s="1836"/>
      <c r="I107" s="1836"/>
      <c r="J107" s="1836"/>
      <c r="K107" s="1836"/>
      <c r="L107" s="1836"/>
      <c r="M107" s="1836"/>
      <c r="N107" s="1836"/>
      <c r="O107" s="1836"/>
      <c r="P107" s="1836"/>
      <c r="Q107" s="1836"/>
      <c r="R107" s="1836"/>
      <c r="S107" s="1836"/>
      <c r="T107" s="1836"/>
      <c r="U107" s="1836"/>
      <c r="V107" s="1836"/>
      <c r="W107" s="1836"/>
      <c r="X107" s="1836"/>
      <c r="Y107" s="1836"/>
      <c r="Z107" s="1836"/>
      <c r="AA107" s="1836"/>
      <c r="AB107" s="1836"/>
    </row>
    <row r="108" spans="1:28" ht="13.5" customHeight="1">
      <c r="A108" s="1836"/>
      <c r="B108" s="1836"/>
      <c r="C108" s="1836"/>
      <c r="D108" s="1836"/>
      <c r="E108" s="1836"/>
      <c r="F108" s="1836"/>
      <c r="G108" s="1836"/>
      <c r="H108" s="1836"/>
      <c r="I108" s="1836"/>
      <c r="J108" s="1836"/>
      <c r="K108" s="1836"/>
      <c r="L108" s="1836"/>
      <c r="M108" s="1836"/>
      <c r="N108" s="1836"/>
      <c r="O108" s="1836"/>
      <c r="P108" s="1836"/>
      <c r="Q108" s="1836"/>
      <c r="R108" s="1836"/>
      <c r="S108" s="1836"/>
      <c r="T108" s="1836"/>
      <c r="U108" s="1836"/>
      <c r="V108" s="1836"/>
      <c r="W108" s="1836"/>
      <c r="X108" s="1836"/>
      <c r="Y108" s="1836"/>
      <c r="Z108" s="1836"/>
      <c r="AA108" s="1836"/>
      <c r="AB108" s="1836"/>
    </row>
    <row r="109" spans="1:28" ht="13.5" customHeight="1">
      <c r="A109" s="1836"/>
      <c r="B109" s="1836"/>
      <c r="C109" s="1836"/>
      <c r="D109" s="1836"/>
      <c r="E109" s="1836"/>
      <c r="F109" s="1836"/>
      <c r="G109" s="1836"/>
      <c r="H109" s="1836"/>
      <c r="I109" s="1836"/>
      <c r="J109" s="1836"/>
      <c r="K109" s="1836"/>
      <c r="L109" s="1836"/>
      <c r="M109" s="1836"/>
      <c r="N109" s="1836"/>
      <c r="O109" s="1836"/>
      <c r="P109" s="1836"/>
      <c r="Q109" s="1836"/>
      <c r="R109" s="1836"/>
      <c r="S109" s="1836"/>
      <c r="T109" s="1836"/>
      <c r="U109" s="1836"/>
      <c r="V109" s="1836"/>
      <c r="W109" s="1836"/>
      <c r="X109" s="1836"/>
      <c r="Y109" s="1836"/>
      <c r="Z109" s="1836"/>
      <c r="AA109" s="1836"/>
      <c r="AB109" s="1836"/>
    </row>
    <row r="110" spans="1:28" ht="13.5" customHeight="1">
      <c r="A110" s="1836"/>
      <c r="B110" s="1836"/>
      <c r="C110" s="1836"/>
      <c r="D110" s="1836"/>
      <c r="E110" s="1836"/>
      <c r="F110" s="1836"/>
      <c r="G110" s="1836"/>
      <c r="H110" s="1836"/>
      <c r="I110" s="1836"/>
      <c r="J110" s="1836"/>
      <c r="K110" s="1836"/>
      <c r="L110" s="1836"/>
      <c r="M110" s="1836"/>
      <c r="N110" s="1836"/>
      <c r="O110" s="1836"/>
      <c r="P110" s="1836"/>
      <c r="Q110" s="1836"/>
      <c r="R110" s="1836"/>
      <c r="S110" s="1836"/>
      <c r="T110" s="1836"/>
      <c r="U110" s="1836"/>
      <c r="V110" s="1836"/>
      <c r="W110" s="1836"/>
      <c r="X110" s="1836"/>
      <c r="Y110" s="1836"/>
      <c r="Z110" s="1836"/>
      <c r="AA110" s="1836"/>
      <c r="AB110" s="1836"/>
    </row>
    <row r="111" spans="1:28" ht="13.5" customHeight="1">
      <c r="A111" s="1836"/>
      <c r="B111" s="1836"/>
      <c r="C111" s="1836"/>
      <c r="D111" s="1836"/>
      <c r="E111" s="1836"/>
      <c r="F111" s="1836"/>
      <c r="G111" s="1836"/>
      <c r="H111" s="1836"/>
      <c r="I111" s="1836"/>
      <c r="J111" s="1836"/>
      <c r="K111" s="1836"/>
      <c r="L111" s="1836"/>
      <c r="M111" s="1836"/>
      <c r="N111" s="1836"/>
      <c r="O111" s="1836"/>
      <c r="P111" s="1836"/>
      <c r="Q111" s="1836"/>
      <c r="R111" s="1836"/>
      <c r="S111" s="1836"/>
      <c r="T111" s="1836"/>
      <c r="U111" s="1836"/>
      <c r="V111" s="1836"/>
      <c r="W111" s="1836"/>
      <c r="X111" s="1836"/>
      <c r="Y111" s="1836"/>
      <c r="Z111" s="1836"/>
      <c r="AA111" s="1836"/>
      <c r="AB111" s="1836"/>
    </row>
    <row r="112" spans="1:28" ht="13.5" customHeight="1">
      <c r="A112" s="1836"/>
      <c r="B112" s="1836"/>
      <c r="C112" s="1836"/>
      <c r="D112" s="1836"/>
      <c r="E112" s="1836"/>
      <c r="F112" s="1836"/>
      <c r="G112" s="1836"/>
      <c r="H112" s="1836"/>
      <c r="I112" s="1836"/>
      <c r="J112" s="1836"/>
      <c r="K112" s="1836"/>
      <c r="L112" s="1836"/>
      <c r="M112" s="1836"/>
      <c r="N112" s="1836"/>
      <c r="O112" s="1836"/>
      <c r="P112" s="1836"/>
      <c r="Q112" s="1836"/>
      <c r="R112" s="1836"/>
      <c r="S112" s="1836"/>
      <c r="T112" s="1836"/>
      <c r="U112" s="1836"/>
      <c r="V112" s="1836"/>
      <c r="W112" s="1836"/>
      <c r="X112" s="1836"/>
      <c r="Y112" s="1836"/>
      <c r="Z112" s="1836"/>
      <c r="AA112" s="1836"/>
      <c r="AB112" s="1836"/>
    </row>
    <row r="113" spans="1:28" ht="13.5" customHeight="1">
      <c r="A113" s="1836"/>
      <c r="B113" s="1836"/>
      <c r="C113" s="1836"/>
      <c r="D113" s="1836"/>
      <c r="E113" s="1836"/>
      <c r="F113" s="1836"/>
      <c r="G113" s="1836"/>
      <c r="H113" s="1836"/>
      <c r="I113" s="1836"/>
      <c r="J113" s="1836"/>
      <c r="K113" s="1836"/>
      <c r="L113" s="1836"/>
      <c r="M113" s="1836"/>
      <c r="N113" s="1836"/>
      <c r="O113" s="1836"/>
      <c r="P113" s="1836"/>
      <c r="Q113" s="1836"/>
      <c r="R113" s="1836"/>
      <c r="S113" s="1836"/>
      <c r="T113" s="1836"/>
      <c r="U113" s="1836"/>
      <c r="V113" s="1836"/>
      <c r="W113" s="1836"/>
      <c r="X113" s="1836"/>
      <c r="Y113" s="1836"/>
      <c r="Z113" s="1836"/>
      <c r="AA113" s="1836"/>
      <c r="AB113" s="1836"/>
    </row>
    <row r="114" spans="1:28" ht="13.5" customHeight="1">
      <c r="A114" s="1836"/>
      <c r="B114" s="1836"/>
      <c r="C114" s="1836"/>
      <c r="D114" s="1836"/>
      <c r="E114" s="1836"/>
      <c r="F114" s="1836"/>
      <c r="G114" s="1836"/>
      <c r="H114" s="1836"/>
      <c r="I114" s="1836"/>
      <c r="J114" s="1836"/>
      <c r="K114" s="1836"/>
      <c r="L114" s="1836"/>
      <c r="M114" s="1836"/>
      <c r="N114" s="1836"/>
      <c r="O114" s="1836"/>
      <c r="P114" s="1836"/>
      <c r="Q114" s="1836"/>
      <c r="R114" s="1836"/>
      <c r="S114" s="1836"/>
      <c r="T114" s="1836"/>
      <c r="U114" s="1836"/>
      <c r="V114" s="1836"/>
      <c r="W114" s="1836"/>
      <c r="X114" s="1836"/>
      <c r="Y114" s="1836"/>
      <c r="Z114" s="1836"/>
      <c r="AA114" s="1836"/>
      <c r="AB114" s="1836"/>
    </row>
    <row r="115" spans="1:28" ht="13.5" customHeight="1">
      <c r="A115" s="1836"/>
      <c r="B115" s="1836"/>
      <c r="C115" s="1836"/>
      <c r="D115" s="1836"/>
      <c r="E115" s="1836"/>
      <c r="F115" s="1836"/>
      <c r="G115" s="1836"/>
      <c r="H115" s="1836"/>
      <c r="I115" s="1836"/>
      <c r="J115" s="1836"/>
      <c r="K115" s="1836"/>
      <c r="L115" s="1836"/>
      <c r="M115" s="1836"/>
      <c r="N115" s="1836"/>
      <c r="O115" s="1836"/>
      <c r="P115" s="1836"/>
      <c r="Q115" s="1836"/>
      <c r="R115" s="1836"/>
      <c r="S115" s="1836"/>
      <c r="T115" s="1836"/>
      <c r="U115" s="1836"/>
      <c r="V115" s="1836"/>
      <c r="W115" s="1836"/>
      <c r="X115" s="1836"/>
      <c r="Y115" s="1836"/>
      <c r="Z115" s="1836"/>
      <c r="AA115" s="1836"/>
      <c r="AB115" s="1836"/>
    </row>
    <row r="116" spans="1:28" ht="13.5" customHeight="1">
      <c r="A116" s="1836"/>
      <c r="B116" s="1836"/>
      <c r="C116" s="1836"/>
      <c r="D116" s="1836"/>
      <c r="E116" s="1836"/>
      <c r="F116" s="1836"/>
      <c r="G116" s="1836"/>
      <c r="H116" s="1836"/>
      <c r="I116" s="1836"/>
      <c r="J116" s="1836"/>
      <c r="K116" s="1836"/>
      <c r="L116" s="1836"/>
      <c r="M116" s="1836"/>
      <c r="N116" s="1836"/>
      <c r="O116" s="1836"/>
      <c r="P116" s="1836"/>
      <c r="Q116" s="1836"/>
      <c r="R116" s="1836"/>
      <c r="S116" s="1836"/>
      <c r="T116" s="1836"/>
      <c r="U116" s="1836"/>
      <c r="V116" s="1836"/>
      <c r="W116" s="1836"/>
      <c r="X116" s="1836"/>
      <c r="Y116" s="1836"/>
      <c r="Z116" s="1836"/>
      <c r="AA116" s="1836"/>
      <c r="AB116" s="1836"/>
    </row>
    <row r="117" spans="1:28" ht="13.5" customHeight="1">
      <c r="A117" s="1836"/>
      <c r="B117" s="1836"/>
      <c r="C117" s="1836"/>
      <c r="D117" s="1836"/>
      <c r="E117" s="1836"/>
      <c r="F117" s="1836"/>
      <c r="G117" s="1836"/>
      <c r="H117" s="1836"/>
      <c r="I117" s="1836"/>
      <c r="J117" s="1836"/>
      <c r="K117" s="1836"/>
      <c r="L117" s="1836"/>
      <c r="M117" s="1836"/>
      <c r="N117" s="1836"/>
      <c r="O117" s="1836"/>
      <c r="P117" s="1836"/>
      <c r="Q117" s="1836"/>
      <c r="R117" s="1836"/>
      <c r="S117" s="1836"/>
      <c r="T117" s="1836"/>
      <c r="U117" s="1836"/>
      <c r="V117" s="1836"/>
      <c r="W117" s="1836"/>
      <c r="X117" s="1836"/>
      <c r="Y117" s="1836"/>
      <c r="Z117" s="1836"/>
      <c r="AA117" s="1836"/>
      <c r="AB117" s="1836"/>
    </row>
    <row r="118" spans="1:28" ht="13.5" customHeight="1">
      <c r="A118" s="1836"/>
      <c r="B118" s="1836"/>
      <c r="C118" s="1836"/>
      <c r="D118" s="1836"/>
      <c r="E118" s="1836"/>
      <c r="F118" s="1836"/>
      <c r="G118" s="1836"/>
      <c r="H118" s="1836"/>
      <c r="I118" s="1836"/>
      <c r="J118" s="1836"/>
      <c r="K118" s="1836"/>
      <c r="L118" s="1836"/>
      <c r="M118" s="1836"/>
      <c r="N118" s="1836"/>
      <c r="O118" s="1836"/>
      <c r="P118" s="1836"/>
      <c r="Q118" s="1836"/>
      <c r="R118" s="1836"/>
      <c r="S118" s="1836"/>
      <c r="T118" s="1836"/>
      <c r="U118" s="1836"/>
      <c r="V118" s="1836"/>
      <c r="W118" s="1836"/>
      <c r="X118" s="1836"/>
      <c r="Y118" s="1836"/>
      <c r="Z118" s="1836"/>
      <c r="AA118" s="1836"/>
      <c r="AB118" s="1836"/>
    </row>
    <row r="119" spans="1:28" ht="13.5" customHeight="1">
      <c r="A119" s="1836"/>
      <c r="B119" s="1836"/>
      <c r="C119" s="1836"/>
      <c r="D119" s="1836"/>
      <c r="E119" s="1836"/>
      <c r="F119" s="1836"/>
      <c r="G119" s="1836"/>
      <c r="H119" s="1836"/>
      <c r="I119" s="1836"/>
      <c r="J119" s="1836"/>
      <c r="K119" s="1836"/>
      <c r="L119" s="1836"/>
      <c r="M119" s="1836"/>
      <c r="N119" s="1836"/>
      <c r="O119" s="1836"/>
      <c r="P119" s="1836"/>
      <c r="Q119" s="1836"/>
      <c r="R119" s="1836"/>
      <c r="S119" s="1836"/>
      <c r="T119" s="1836"/>
      <c r="U119" s="1836"/>
      <c r="V119" s="1836"/>
      <c r="W119" s="1836"/>
      <c r="X119" s="1836"/>
      <c r="Y119" s="1836"/>
      <c r="Z119" s="1836"/>
      <c r="AA119" s="1836"/>
      <c r="AB119" s="1836"/>
    </row>
    <row r="120" spans="1:28" ht="13.5" customHeight="1">
      <c r="A120" s="1836"/>
      <c r="B120" s="1836"/>
      <c r="C120" s="1836"/>
      <c r="D120" s="1836"/>
      <c r="E120" s="1836"/>
      <c r="F120" s="1836"/>
      <c r="G120" s="1836"/>
      <c r="H120" s="1836"/>
      <c r="I120" s="1836"/>
      <c r="J120" s="1836"/>
      <c r="K120" s="1836"/>
      <c r="L120" s="1836"/>
      <c r="M120" s="1836"/>
      <c r="N120" s="1836"/>
      <c r="O120" s="1836"/>
      <c r="P120" s="1836"/>
      <c r="Q120" s="1836"/>
      <c r="R120" s="1836"/>
      <c r="S120" s="1836"/>
      <c r="T120" s="1836"/>
      <c r="U120" s="1836"/>
      <c r="V120" s="1836"/>
      <c r="W120" s="1836"/>
      <c r="X120" s="1836"/>
      <c r="Y120" s="1836"/>
      <c r="Z120" s="1836"/>
      <c r="AA120" s="1836"/>
      <c r="AB120" s="1836"/>
    </row>
    <row r="121" spans="1:28" ht="13.5" customHeight="1">
      <c r="A121" s="1836"/>
      <c r="B121" s="1836"/>
      <c r="C121" s="1836"/>
      <c r="D121" s="1836"/>
      <c r="E121" s="1836"/>
      <c r="F121" s="1836"/>
      <c r="G121" s="1836"/>
      <c r="H121" s="1836"/>
      <c r="I121" s="1836"/>
      <c r="J121" s="1836"/>
      <c r="K121" s="1836"/>
      <c r="L121" s="1836"/>
      <c r="M121" s="1836"/>
      <c r="N121" s="1836"/>
      <c r="O121" s="1836"/>
      <c r="P121" s="1836"/>
      <c r="Q121" s="1836"/>
      <c r="R121" s="1836"/>
      <c r="S121" s="1836"/>
      <c r="T121" s="1836"/>
      <c r="U121" s="1836"/>
      <c r="V121" s="1836"/>
      <c r="W121" s="1836"/>
      <c r="X121" s="1836"/>
      <c r="Y121" s="1836"/>
      <c r="Z121" s="1836"/>
      <c r="AA121" s="1836"/>
      <c r="AB121" s="1836"/>
    </row>
    <row r="122" spans="1:28" ht="13.5" customHeight="1">
      <c r="A122" s="1836"/>
      <c r="B122" s="1836"/>
      <c r="C122" s="1836"/>
      <c r="D122" s="1836"/>
      <c r="E122" s="1836"/>
      <c r="F122" s="1836"/>
      <c r="G122" s="1836"/>
      <c r="H122" s="1836"/>
      <c r="I122" s="1836"/>
      <c r="J122" s="1836"/>
      <c r="K122" s="1836"/>
      <c r="L122" s="1836"/>
      <c r="M122" s="1836"/>
      <c r="N122" s="1836"/>
      <c r="O122" s="1836"/>
      <c r="P122" s="1836"/>
      <c r="Q122" s="1836"/>
      <c r="R122" s="1836"/>
      <c r="S122" s="1836"/>
      <c r="T122" s="1836"/>
      <c r="U122" s="1836"/>
      <c r="V122" s="1836"/>
      <c r="W122" s="1836"/>
      <c r="X122" s="1836"/>
      <c r="Y122" s="1836"/>
      <c r="Z122" s="1836"/>
      <c r="AA122" s="1836"/>
      <c r="AB122" s="1836"/>
    </row>
    <row r="123" spans="1:28" ht="13.5" customHeight="1">
      <c r="A123" s="1836"/>
      <c r="B123" s="1836"/>
      <c r="C123" s="1836"/>
      <c r="D123" s="1836"/>
      <c r="E123" s="1836"/>
      <c r="F123" s="1836"/>
      <c r="G123" s="1836"/>
      <c r="H123" s="1836"/>
      <c r="I123" s="1836"/>
      <c r="J123" s="1836"/>
      <c r="K123" s="1836"/>
      <c r="L123" s="1836"/>
      <c r="M123" s="1836"/>
      <c r="N123" s="1836"/>
      <c r="O123" s="1836"/>
      <c r="P123" s="1836"/>
      <c r="Q123" s="1836"/>
      <c r="R123" s="1836"/>
      <c r="S123" s="1836"/>
      <c r="T123" s="1836"/>
      <c r="U123" s="1836"/>
      <c r="V123" s="1836"/>
      <c r="W123" s="1836"/>
      <c r="X123" s="1836"/>
      <c r="Y123" s="1836"/>
      <c r="Z123" s="1836"/>
      <c r="AA123" s="1836"/>
      <c r="AB123" s="1836"/>
    </row>
    <row r="124" spans="1:28" ht="13.5" customHeight="1">
      <c r="A124" s="1836"/>
      <c r="B124" s="1836"/>
      <c r="C124" s="1836"/>
      <c r="D124" s="1836"/>
      <c r="E124" s="1836"/>
      <c r="F124" s="1836"/>
      <c r="G124" s="1836"/>
      <c r="H124" s="1836"/>
      <c r="I124" s="1836"/>
      <c r="J124" s="1836"/>
      <c r="K124" s="1836"/>
      <c r="L124" s="1836"/>
      <c r="M124" s="1836"/>
      <c r="N124" s="1836"/>
      <c r="O124" s="1836"/>
      <c r="P124" s="1836"/>
      <c r="Q124" s="1836"/>
      <c r="R124" s="1836"/>
      <c r="S124" s="1836"/>
      <c r="T124" s="1836"/>
      <c r="U124" s="1836"/>
      <c r="V124" s="1836"/>
      <c r="W124" s="1836"/>
      <c r="X124" s="1836"/>
      <c r="Y124" s="1836"/>
      <c r="Z124" s="1836"/>
      <c r="AA124" s="1836"/>
      <c r="AB124" s="1836"/>
    </row>
    <row r="125" spans="1:28" ht="13.5" customHeight="1">
      <c r="A125" s="1836"/>
      <c r="B125" s="1836"/>
      <c r="C125" s="1836"/>
      <c r="D125" s="1836"/>
      <c r="E125" s="1836"/>
      <c r="F125" s="1836"/>
      <c r="G125" s="1836"/>
      <c r="H125" s="1836"/>
      <c r="I125" s="1836"/>
      <c r="J125" s="1836"/>
      <c r="K125" s="1836"/>
      <c r="L125" s="1836"/>
      <c r="M125" s="1836"/>
      <c r="N125" s="1836"/>
      <c r="O125" s="1836"/>
      <c r="P125" s="1836"/>
      <c r="Q125" s="1836"/>
      <c r="R125" s="1836"/>
      <c r="S125" s="1836"/>
      <c r="T125" s="1836"/>
      <c r="U125" s="1836"/>
      <c r="V125" s="1836"/>
      <c r="W125" s="1836"/>
      <c r="X125" s="1836"/>
      <c r="Y125" s="1836"/>
      <c r="Z125" s="1836"/>
      <c r="AA125" s="1836"/>
      <c r="AB125" s="1836"/>
    </row>
    <row r="126" spans="1:28" ht="13.5" customHeight="1">
      <c r="A126" s="1836"/>
      <c r="B126" s="1836"/>
      <c r="C126" s="1836"/>
      <c r="D126" s="1836"/>
      <c r="E126" s="1836"/>
      <c r="F126" s="1836"/>
      <c r="G126" s="1836"/>
      <c r="H126" s="1836"/>
      <c r="I126" s="1836"/>
      <c r="J126" s="1836"/>
      <c r="K126" s="1836"/>
      <c r="L126" s="1836"/>
      <c r="M126" s="1836"/>
      <c r="N126" s="1836"/>
      <c r="O126" s="1836"/>
      <c r="P126" s="1836"/>
      <c r="Q126" s="1836"/>
      <c r="R126" s="1836"/>
      <c r="S126" s="1836"/>
      <c r="T126" s="1836"/>
      <c r="U126" s="1836"/>
      <c r="V126" s="1836"/>
      <c r="W126" s="1836"/>
      <c r="X126" s="1836"/>
      <c r="Y126" s="1836"/>
      <c r="Z126" s="1836"/>
      <c r="AA126" s="1836"/>
      <c r="AB126" s="1836"/>
    </row>
    <row r="127" spans="1:28" ht="13.5" customHeight="1">
      <c r="A127" s="1836"/>
      <c r="B127" s="1836"/>
      <c r="C127" s="1836"/>
      <c r="D127" s="1836"/>
      <c r="E127" s="1836"/>
      <c r="F127" s="1836"/>
      <c r="G127" s="1836"/>
      <c r="H127" s="1836"/>
      <c r="I127" s="1836"/>
      <c r="J127" s="1836"/>
      <c r="K127" s="1836"/>
      <c r="L127" s="1836"/>
      <c r="M127" s="1836"/>
      <c r="N127" s="1836"/>
      <c r="O127" s="1836"/>
      <c r="P127" s="1836"/>
      <c r="Q127" s="1836"/>
      <c r="R127" s="1836"/>
      <c r="S127" s="1836"/>
      <c r="T127" s="1836"/>
      <c r="U127" s="1836"/>
      <c r="V127" s="1836"/>
      <c r="W127" s="1836"/>
      <c r="X127" s="1836"/>
      <c r="Y127" s="1836"/>
      <c r="Z127" s="1836"/>
      <c r="AA127" s="1836"/>
      <c r="AB127" s="1836"/>
    </row>
    <row r="128" spans="1:28" ht="13.5" customHeight="1">
      <c r="A128" s="1836"/>
      <c r="B128" s="1836"/>
      <c r="C128" s="1836"/>
      <c r="D128" s="1836"/>
      <c r="E128" s="1836"/>
      <c r="F128" s="1836"/>
      <c r="G128" s="1836"/>
      <c r="H128" s="1836"/>
      <c r="I128" s="1836"/>
      <c r="J128" s="1836"/>
      <c r="K128" s="1836"/>
      <c r="L128" s="1836"/>
      <c r="M128" s="1836"/>
      <c r="N128" s="1836"/>
      <c r="O128" s="1836"/>
      <c r="P128" s="1836"/>
      <c r="Q128" s="1836"/>
      <c r="R128" s="1836"/>
      <c r="S128" s="1836"/>
      <c r="T128" s="1836"/>
      <c r="U128" s="1836"/>
      <c r="V128" s="1836"/>
      <c r="W128" s="1836"/>
      <c r="X128" s="1836"/>
      <c r="Y128" s="1836"/>
      <c r="Z128" s="1836"/>
      <c r="AA128" s="1836"/>
      <c r="AB128" s="1836"/>
    </row>
    <row r="129" spans="1:28" ht="13.5" customHeight="1">
      <c r="A129" s="1836"/>
      <c r="B129" s="1836"/>
      <c r="C129" s="1836"/>
      <c r="D129" s="1836"/>
      <c r="E129" s="1836"/>
      <c r="F129" s="1836"/>
      <c r="G129" s="1836"/>
      <c r="H129" s="1836"/>
      <c r="I129" s="1836"/>
      <c r="J129" s="1836"/>
      <c r="K129" s="1836"/>
      <c r="L129" s="1836"/>
      <c r="M129" s="1836"/>
      <c r="N129" s="1836"/>
      <c r="O129" s="1836"/>
      <c r="P129" s="1836"/>
      <c r="Q129" s="1836"/>
      <c r="R129" s="1836"/>
      <c r="S129" s="1836"/>
      <c r="T129" s="1836"/>
      <c r="U129" s="1836"/>
      <c r="V129" s="1836"/>
      <c r="W129" s="1836"/>
      <c r="X129" s="1836"/>
      <c r="Y129" s="1836"/>
      <c r="Z129" s="1836"/>
      <c r="AA129" s="1836"/>
      <c r="AB129" s="1836"/>
    </row>
    <row r="130" spans="1:28" ht="13.5" customHeight="1">
      <c r="A130" s="1836"/>
      <c r="B130" s="1836"/>
      <c r="C130" s="1836"/>
      <c r="D130" s="1836"/>
      <c r="E130" s="1836"/>
      <c r="F130" s="1836"/>
      <c r="G130" s="1836"/>
      <c r="H130" s="1836"/>
      <c r="I130" s="1836"/>
      <c r="J130" s="1836"/>
      <c r="K130" s="1836"/>
      <c r="L130" s="1836"/>
      <c r="M130" s="1836"/>
      <c r="N130" s="1836"/>
      <c r="O130" s="1836"/>
      <c r="P130" s="1836"/>
      <c r="Q130" s="1836"/>
      <c r="R130" s="1836"/>
      <c r="S130" s="1836"/>
      <c r="T130" s="1836"/>
      <c r="U130" s="1836"/>
      <c r="V130" s="1836"/>
      <c r="W130" s="1836"/>
      <c r="X130" s="1836"/>
      <c r="Y130" s="1836"/>
      <c r="Z130" s="1836"/>
      <c r="AA130" s="1836"/>
      <c r="AB130" s="1836"/>
    </row>
    <row r="131" spans="1:28" ht="13.5" customHeight="1">
      <c r="A131" s="1836"/>
      <c r="B131" s="1836"/>
      <c r="C131" s="1836"/>
      <c r="D131" s="1836"/>
      <c r="E131" s="1836"/>
      <c r="F131" s="1836"/>
      <c r="G131" s="1836"/>
      <c r="H131" s="1836"/>
      <c r="I131" s="1836"/>
      <c r="J131" s="1836"/>
      <c r="K131" s="1836"/>
      <c r="L131" s="1836"/>
      <c r="M131" s="1836"/>
      <c r="N131" s="1836"/>
      <c r="O131" s="1836"/>
      <c r="P131" s="1836"/>
      <c r="Q131" s="1836"/>
      <c r="R131" s="1836"/>
      <c r="S131" s="1836"/>
      <c r="T131" s="1836"/>
      <c r="U131" s="1836"/>
      <c r="V131" s="1836"/>
      <c r="W131" s="1836"/>
      <c r="X131" s="1836"/>
      <c r="Y131" s="1836"/>
      <c r="Z131" s="1836"/>
      <c r="AA131" s="1836"/>
      <c r="AB131" s="1836"/>
    </row>
    <row r="132" spans="1:28" ht="13.5" customHeight="1">
      <c r="A132" s="1836"/>
      <c r="B132" s="1836"/>
      <c r="C132" s="1836"/>
      <c r="D132" s="1836"/>
      <c r="E132" s="1836"/>
      <c r="F132" s="1836"/>
      <c r="G132" s="1836"/>
      <c r="H132" s="1836"/>
      <c r="I132" s="1836"/>
      <c r="J132" s="1836"/>
      <c r="K132" s="1836"/>
      <c r="L132" s="1836"/>
      <c r="M132" s="1836"/>
      <c r="N132" s="1836"/>
      <c r="O132" s="1836"/>
      <c r="P132" s="1836"/>
      <c r="Q132" s="1836"/>
      <c r="R132" s="1836"/>
      <c r="S132" s="1836"/>
      <c r="T132" s="1836"/>
      <c r="U132" s="1836"/>
      <c r="V132" s="1836"/>
      <c r="W132" s="1836"/>
      <c r="X132" s="1836"/>
      <c r="Y132" s="1836"/>
      <c r="Z132" s="1836"/>
      <c r="AA132" s="1836"/>
      <c r="AB132" s="1836"/>
    </row>
    <row r="133" spans="1:28" ht="13.5" customHeight="1">
      <c r="A133" s="1836"/>
      <c r="B133" s="1836"/>
      <c r="C133" s="1836"/>
      <c r="D133" s="1836"/>
      <c r="E133" s="1836"/>
      <c r="F133" s="1836"/>
      <c r="G133" s="1836"/>
      <c r="H133" s="1836"/>
      <c r="I133" s="1836"/>
      <c r="J133" s="1836"/>
      <c r="K133" s="1836"/>
      <c r="L133" s="1836"/>
      <c r="M133" s="1836"/>
      <c r="N133" s="1836"/>
      <c r="O133" s="1836"/>
      <c r="P133" s="1836"/>
      <c r="Q133" s="1836"/>
      <c r="R133" s="1836"/>
      <c r="S133" s="1836"/>
      <c r="T133" s="1836"/>
      <c r="U133" s="1836"/>
      <c r="V133" s="1836"/>
      <c r="W133" s="1836"/>
      <c r="X133" s="1836"/>
      <c r="Y133" s="1836"/>
      <c r="Z133" s="1836"/>
      <c r="AA133" s="1836"/>
      <c r="AB133" s="1836"/>
    </row>
    <row r="134" spans="1:28" ht="13.5" customHeight="1">
      <c r="A134" s="1836"/>
      <c r="B134" s="1836"/>
      <c r="C134" s="1836"/>
      <c r="D134" s="1836"/>
      <c r="E134" s="1836"/>
      <c r="F134" s="1836"/>
      <c r="G134" s="1836"/>
      <c r="H134" s="1836"/>
      <c r="I134" s="1836"/>
      <c r="J134" s="1836"/>
      <c r="K134" s="1836"/>
      <c r="L134" s="1836"/>
      <c r="M134" s="1836"/>
      <c r="N134" s="1836"/>
      <c r="O134" s="1836"/>
      <c r="P134" s="1836"/>
      <c r="Q134" s="1836"/>
      <c r="R134" s="1836"/>
      <c r="S134" s="1836"/>
      <c r="T134" s="1836"/>
      <c r="U134" s="1836"/>
      <c r="V134" s="1836"/>
      <c r="W134" s="1836"/>
      <c r="X134" s="1836"/>
      <c r="Y134" s="1836"/>
      <c r="Z134" s="1836"/>
      <c r="AA134" s="1836"/>
      <c r="AB134" s="1836"/>
    </row>
    <row r="135" spans="1:28" ht="13.5" customHeight="1">
      <c r="A135" s="1836"/>
      <c r="B135" s="1836"/>
      <c r="C135" s="1836"/>
      <c r="D135" s="1836"/>
      <c r="E135" s="1836"/>
      <c r="F135" s="1836"/>
      <c r="G135" s="1836"/>
      <c r="H135" s="1836"/>
      <c r="I135" s="1836"/>
      <c r="J135" s="1836"/>
      <c r="K135" s="1836"/>
      <c r="L135" s="1836"/>
      <c r="M135" s="1836"/>
      <c r="N135" s="1836"/>
      <c r="O135" s="1836"/>
      <c r="P135" s="1836"/>
      <c r="Q135" s="1836"/>
      <c r="R135" s="1836"/>
      <c r="S135" s="1836"/>
      <c r="T135" s="1836"/>
      <c r="U135" s="1836"/>
      <c r="V135" s="1836"/>
      <c r="W135" s="1836"/>
      <c r="X135" s="1836"/>
      <c r="Y135" s="1836"/>
      <c r="Z135" s="1836"/>
      <c r="AA135" s="1836"/>
      <c r="AB135" s="1836"/>
    </row>
    <row r="136" spans="1:28" ht="13.5" customHeight="1">
      <c r="A136" s="1836"/>
      <c r="B136" s="1836"/>
      <c r="C136" s="1836"/>
      <c r="D136" s="1836"/>
      <c r="E136" s="1836"/>
      <c r="F136" s="1836"/>
      <c r="G136" s="1836"/>
      <c r="H136" s="1836"/>
      <c r="I136" s="1836"/>
      <c r="J136" s="1836"/>
      <c r="K136" s="1836"/>
      <c r="L136" s="1836"/>
      <c r="M136" s="1836"/>
      <c r="N136" s="1836"/>
      <c r="O136" s="1836"/>
      <c r="P136" s="1836"/>
      <c r="Q136" s="1836"/>
      <c r="R136" s="1836"/>
      <c r="S136" s="1836"/>
      <c r="T136" s="1836"/>
      <c r="U136" s="1836"/>
      <c r="V136" s="1836"/>
      <c r="W136" s="1836"/>
      <c r="X136" s="1836"/>
      <c r="Y136" s="1836"/>
      <c r="Z136" s="1836"/>
      <c r="AA136" s="1836"/>
      <c r="AB136" s="1836"/>
    </row>
    <row r="137" spans="1:28" ht="13.5" customHeight="1">
      <c r="A137" s="1836"/>
      <c r="B137" s="1836"/>
      <c r="C137" s="1836"/>
      <c r="D137" s="1836"/>
      <c r="E137" s="1836"/>
      <c r="F137" s="1836"/>
      <c r="G137" s="1836"/>
      <c r="H137" s="1836"/>
      <c r="I137" s="1836"/>
      <c r="J137" s="1836"/>
      <c r="K137" s="1836"/>
      <c r="L137" s="1836"/>
      <c r="M137" s="1836"/>
      <c r="N137" s="1836"/>
      <c r="O137" s="1836"/>
      <c r="P137" s="1836"/>
      <c r="Q137" s="1836"/>
      <c r="R137" s="1836"/>
      <c r="S137" s="1836"/>
      <c r="T137" s="1836"/>
      <c r="U137" s="1836"/>
      <c r="V137" s="1836"/>
      <c r="W137" s="1836"/>
      <c r="X137" s="1836"/>
      <c r="Y137" s="1836"/>
      <c r="Z137" s="1836"/>
      <c r="AA137" s="1836"/>
      <c r="AB137" s="1836"/>
    </row>
    <row r="138" spans="1:28" ht="13.5" customHeight="1">
      <c r="A138" s="1836"/>
      <c r="B138" s="1836"/>
      <c r="C138" s="1836"/>
      <c r="D138" s="1836"/>
      <c r="E138" s="1836"/>
      <c r="F138" s="1836"/>
      <c r="G138" s="1836"/>
      <c r="H138" s="1836"/>
      <c r="I138" s="1836"/>
      <c r="J138" s="1836"/>
      <c r="K138" s="1836"/>
      <c r="L138" s="1836"/>
      <c r="M138" s="1836"/>
      <c r="N138" s="1836"/>
      <c r="O138" s="1836"/>
      <c r="P138" s="1836"/>
      <c r="Q138" s="1836"/>
      <c r="R138" s="1836"/>
      <c r="S138" s="1836"/>
      <c r="T138" s="1836"/>
      <c r="U138" s="1836"/>
      <c r="V138" s="1836"/>
      <c r="W138" s="1836"/>
      <c r="X138" s="1836"/>
      <c r="Y138" s="1836"/>
      <c r="Z138" s="1836"/>
      <c r="AA138" s="1836"/>
      <c r="AB138" s="1836"/>
    </row>
    <row r="139" spans="1:28" ht="13.5" customHeight="1">
      <c r="A139" s="1836"/>
      <c r="B139" s="1836"/>
      <c r="C139" s="1836"/>
      <c r="D139" s="1836"/>
      <c r="E139" s="1836"/>
      <c r="F139" s="1836"/>
      <c r="G139" s="1836"/>
      <c r="H139" s="1836"/>
      <c r="I139" s="1836"/>
      <c r="J139" s="1836"/>
      <c r="K139" s="1836"/>
      <c r="L139" s="1836"/>
      <c r="M139" s="1836"/>
      <c r="N139" s="1836"/>
      <c r="O139" s="1836"/>
      <c r="P139" s="1836"/>
      <c r="Q139" s="1836"/>
      <c r="R139" s="1836"/>
      <c r="S139" s="1836"/>
      <c r="T139" s="1836"/>
      <c r="U139" s="1836"/>
      <c r="V139" s="1836"/>
      <c r="W139" s="1836"/>
      <c r="X139" s="1836"/>
      <c r="Y139" s="1836"/>
      <c r="Z139" s="1836"/>
      <c r="AA139" s="1836"/>
      <c r="AB139" s="1836"/>
    </row>
    <row r="140" spans="1:28" ht="13.5" customHeight="1">
      <c r="A140" s="1836"/>
      <c r="B140" s="1836"/>
      <c r="C140" s="1836"/>
      <c r="D140" s="1836"/>
      <c r="E140" s="1836"/>
      <c r="F140" s="1836"/>
      <c r="G140" s="1836"/>
      <c r="H140" s="1836"/>
      <c r="I140" s="1836"/>
      <c r="J140" s="1836"/>
      <c r="K140" s="1836"/>
      <c r="L140" s="1836"/>
      <c r="M140" s="1836"/>
      <c r="N140" s="1836"/>
      <c r="O140" s="1836"/>
      <c r="P140" s="1836"/>
      <c r="Q140" s="1836"/>
      <c r="R140" s="1836"/>
      <c r="S140" s="1836"/>
      <c r="T140" s="1836"/>
      <c r="U140" s="1836"/>
      <c r="V140" s="1836"/>
      <c r="W140" s="1836"/>
      <c r="X140" s="1836"/>
      <c r="Y140" s="1836"/>
      <c r="Z140" s="1836"/>
      <c r="AA140" s="1836"/>
      <c r="AB140" s="1836"/>
    </row>
    <row r="141" spans="1:28" ht="13.5" customHeight="1">
      <c r="A141" s="1836"/>
      <c r="B141" s="1836"/>
      <c r="C141" s="1836"/>
      <c r="D141" s="1836"/>
      <c r="E141" s="1836"/>
      <c r="F141" s="1836"/>
      <c r="G141" s="1836"/>
      <c r="H141" s="1836"/>
      <c r="I141" s="1836"/>
      <c r="J141" s="1836"/>
      <c r="K141" s="1836"/>
      <c r="L141" s="1836"/>
      <c r="M141" s="1836"/>
      <c r="N141" s="1836"/>
      <c r="O141" s="1836"/>
      <c r="P141" s="1836"/>
      <c r="Q141" s="1836"/>
      <c r="R141" s="1836"/>
      <c r="S141" s="1836"/>
      <c r="T141" s="1836"/>
      <c r="U141" s="1836"/>
      <c r="V141" s="1836"/>
      <c r="W141" s="1836"/>
      <c r="X141" s="1836"/>
      <c r="Y141" s="1836"/>
      <c r="Z141" s="1836"/>
      <c r="AA141" s="1836"/>
      <c r="AB141" s="1836"/>
    </row>
    <row r="142" spans="1:28" ht="13.5" customHeight="1">
      <c r="A142" s="1836"/>
      <c r="B142" s="1836"/>
      <c r="C142" s="1836"/>
      <c r="D142" s="1836"/>
      <c r="E142" s="1836"/>
      <c r="F142" s="1836"/>
      <c r="G142" s="1836"/>
      <c r="H142" s="1836"/>
      <c r="I142" s="1836"/>
      <c r="J142" s="1836"/>
      <c r="K142" s="1836"/>
      <c r="L142" s="1836"/>
      <c r="M142" s="1836"/>
      <c r="N142" s="1836"/>
      <c r="O142" s="1836"/>
      <c r="P142" s="1836"/>
      <c r="Q142" s="1836"/>
      <c r="R142" s="1836"/>
      <c r="S142" s="1836"/>
      <c r="T142" s="1836"/>
      <c r="U142" s="1836"/>
      <c r="V142" s="1836"/>
      <c r="W142" s="1836"/>
      <c r="X142" s="1836"/>
      <c r="Y142" s="1836"/>
      <c r="Z142" s="1836"/>
      <c r="AA142" s="1836"/>
      <c r="AB142" s="1836"/>
    </row>
    <row r="143" spans="1:28" ht="13.5" customHeight="1">
      <c r="A143" s="1836"/>
      <c r="B143" s="1836"/>
      <c r="C143" s="1836"/>
      <c r="D143" s="1836"/>
      <c r="E143" s="1836"/>
      <c r="F143" s="1836"/>
      <c r="G143" s="1836"/>
      <c r="H143" s="1836"/>
      <c r="I143" s="1836"/>
      <c r="J143" s="1836"/>
      <c r="K143" s="1836"/>
      <c r="L143" s="1836"/>
      <c r="M143" s="1836"/>
      <c r="N143" s="1836"/>
      <c r="O143" s="1836"/>
      <c r="P143" s="1836"/>
      <c r="Q143" s="1836"/>
      <c r="R143" s="1836"/>
      <c r="S143" s="1836"/>
      <c r="T143" s="1836"/>
      <c r="U143" s="1836"/>
      <c r="V143" s="1836"/>
      <c r="W143" s="1836"/>
      <c r="X143" s="1836"/>
      <c r="Y143" s="1836"/>
      <c r="Z143" s="1836"/>
      <c r="AA143" s="1836"/>
      <c r="AB143" s="1836"/>
    </row>
    <row r="144" spans="1:28" ht="13.5" customHeight="1">
      <c r="A144" s="1836"/>
      <c r="B144" s="1836"/>
      <c r="C144" s="1836"/>
      <c r="D144" s="1836"/>
      <c r="E144" s="1836"/>
      <c r="F144" s="1836"/>
      <c r="G144" s="1836"/>
      <c r="H144" s="1836"/>
      <c r="I144" s="1836"/>
      <c r="J144" s="1836"/>
      <c r="K144" s="1836"/>
      <c r="L144" s="1836"/>
      <c r="M144" s="1836"/>
      <c r="N144" s="1836"/>
      <c r="O144" s="1836"/>
      <c r="P144" s="1836"/>
      <c r="Q144" s="1836"/>
      <c r="R144" s="1836"/>
      <c r="S144" s="1836"/>
      <c r="T144" s="1836"/>
      <c r="U144" s="1836"/>
      <c r="V144" s="1836"/>
      <c r="W144" s="1836"/>
      <c r="X144" s="1836"/>
      <c r="Y144" s="1836"/>
      <c r="Z144" s="1836"/>
      <c r="AA144" s="1836"/>
      <c r="AB144" s="1836"/>
    </row>
    <row r="145" spans="1:28" ht="13.5" customHeight="1">
      <c r="A145" s="1836"/>
      <c r="B145" s="1836"/>
      <c r="C145" s="1836"/>
      <c r="D145" s="1836"/>
      <c r="E145" s="1836"/>
      <c r="F145" s="1836"/>
      <c r="G145" s="1836"/>
      <c r="H145" s="1836"/>
      <c r="I145" s="1836"/>
      <c r="J145" s="1836"/>
      <c r="K145" s="1836"/>
      <c r="L145" s="1836"/>
      <c r="M145" s="1836"/>
      <c r="N145" s="1836"/>
      <c r="O145" s="1836"/>
      <c r="P145" s="1836"/>
      <c r="Q145" s="1836"/>
      <c r="R145" s="1836"/>
      <c r="S145" s="1836"/>
      <c r="T145" s="1836"/>
      <c r="U145" s="1836"/>
      <c r="V145" s="1836"/>
      <c r="W145" s="1836"/>
      <c r="X145" s="1836"/>
      <c r="Y145" s="1836"/>
      <c r="Z145" s="1836"/>
      <c r="AA145" s="1836"/>
      <c r="AB145" s="1836"/>
    </row>
    <row r="146" spans="1:28" ht="13.5" customHeight="1">
      <c r="A146" s="1836"/>
      <c r="B146" s="1836"/>
      <c r="C146" s="1836"/>
      <c r="D146" s="1836"/>
      <c r="E146" s="1836"/>
      <c r="F146" s="1836"/>
      <c r="G146" s="1836"/>
      <c r="H146" s="1836"/>
      <c r="I146" s="1836"/>
      <c r="J146" s="1836"/>
      <c r="K146" s="1836"/>
      <c r="L146" s="1836"/>
      <c r="M146" s="1836"/>
      <c r="N146" s="1836"/>
      <c r="O146" s="1836"/>
      <c r="P146" s="1836"/>
      <c r="Q146" s="1836"/>
      <c r="R146" s="1836"/>
      <c r="S146" s="1836"/>
      <c r="T146" s="1836"/>
      <c r="U146" s="1836"/>
      <c r="V146" s="1836"/>
      <c r="W146" s="1836"/>
      <c r="X146" s="1836"/>
      <c r="Y146" s="1836"/>
      <c r="Z146" s="1836"/>
      <c r="AA146" s="1836"/>
      <c r="AB146" s="1836"/>
    </row>
    <row r="147" spans="1:28" ht="13.5" customHeight="1">
      <c r="A147" s="1836"/>
      <c r="B147" s="1836"/>
      <c r="C147" s="1836"/>
      <c r="D147" s="1836"/>
      <c r="E147" s="1836"/>
      <c r="F147" s="1836"/>
      <c r="G147" s="1836"/>
      <c r="H147" s="1836"/>
      <c r="I147" s="1836"/>
      <c r="J147" s="1836"/>
      <c r="K147" s="1836"/>
      <c r="L147" s="1836"/>
      <c r="M147" s="1836"/>
      <c r="N147" s="1836"/>
      <c r="O147" s="1836"/>
      <c r="P147" s="1836"/>
      <c r="Q147" s="1836"/>
      <c r="R147" s="1836"/>
      <c r="S147" s="1836"/>
      <c r="T147" s="1836"/>
      <c r="U147" s="1836"/>
      <c r="V147" s="1836"/>
      <c r="W147" s="1836"/>
      <c r="X147" s="1836"/>
      <c r="Y147" s="1836"/>
      <c r="Z147" s="1836"/>
      <c r="AA147" s="1836"/>
      <c r="AB147" s="1836"/>
    </row>
    <row r="148" spans="1:28" ht="13.5" customHeight="1">
      <c r="A148" s="1836"/>
      <c r="B148" s="1836"/>
      <c r="C148" s="1836"/>
      <c r="D148" s="1836"/>
      <c r="E148" s="1836"/>
      <c r="F148" s="1836"/>
      <c r="G148" s="1836"/>
      <c r="H148" s="1836"/>
      <c r="I148" s="1836"/>
      <c r="J148" s="1836"/>
      <c r="K148" s="1836"/>
      <c r="L148" s="1836"/>
      <c r="M148" s="1836"/>
      <c r="N148" s="1836"/>
      <c r="O148" s="1836"/>
      <c r="P148" s="1836"/>
      <c r="Q148" s="1836"/>
      <c r="R148" s="1836"/>
      <c r="S148" s="1836"/>
      <c r="T148" s="1836"/>
      <c r="U148" s="1836"/>
      <c r="V148" s="1836"/>
      <c r="W148" s="1836"/>
      <c r="X148" s="1836"/>
      <c r="Y148" s="1836"/>
      <c r="Z148" s="1836"/>
      <c r="AA148" s="1836"/>
      <c r="AB148" s="1836"/>
    </row>
    <row r="149" spans="1:28" ht="13.5" customHeight="1">
      <c r="A149" s="1836"/>
      <c r="B149" s="1836"/>
      <c r="C149" s="1836"/>
      <c r="D149" s="1836"/>
      <c r="E149" s="1836"/>
      <c r="F149" s="1836"/>
      <c r="G149" s="1836"/>
      <c r="H149" s="1836"/>
      <c r="I149" s="1836"/>
      <c r="J149" s="1836"/>
      <c r="K149" s="1836"/>
      <c r="L149" s="1836"/>
      <c r="M149" s="1836"/>
      <c r="N149" s="1836"/>
      <c r="O149" s="1836"/>
      <c r="P149" s="1836"/>
      <c r="Q149" s="1836"/>
      <c r="R149" s="1836"/>
      <c r="S149" s="1836"/>
      <c r="T149" s="1836"/>
      <c r="U149" s="1836"/>
      <c r="V149" s="1836"/>
      <c r="W149" s="1836"/>
      <c r="X149" s="1836"/>
      <c r="Y149" s="1836"/>
      <c r="Z149" s="1836"/>
      <c r="AA149" s="1836"/>
      <c r="AB149" s="1836"/>
    </row>
    <row r="150" spans="1:28" ht="13.5" customHeight="1">
      <c r="A150" s="1836"/>
      <c r="B150" s="1836"/>
      <c r="C150" s="1836"/>
      <c r="D150" s="1836"/>
      <c r="E150" s="1836"/>
      <c r="F150" s="1836"/>
      <c r="G150" s="1836"/>
      <c r="H150" s="1836"/>
      <c r="I150" s="1836"/>
      <c r="J150" s="1836"/>
      <c r="K150" s="1836"/>
      <c r="L150" s="1836"/>
      <c r="M150" s="1836"/>
      <c r="N150" s="1836"/>
      <c r="O150" s="1836"/>
      <c r="P150" s="1836"/>
      <c r="Q150" s="1836"/>
      <c r="R150" s="1836"/>
      <c r="S150" s="1836"/>
      <c r="T150" s="1836"/>
      <c r="U150" s="1836"/>
      <c r="V150" s="1836"/>
      <c r="W150" s="1836"/>
      <c r="X150" s="1836"/>
      <c r="Y150" s="1836"/>
      <c r="Z150" s="1836"/>
      <c r="AA150" s="1836"/>
      <c r="AB150" s="1836"/>
    </row>
    <row r="151" spans="1:28" ht="13.5" customHeight="1">
      <c r="A151" s="1836"/>
      <c r="B151" s="1836"/>
      <c r="C151" s="1836"/>
      <c r="D151" s="1836"/>
      <c r="E151" s="1836"/>
      <c r="F151" s="1836"/>
      <c r="G151" s="1836"/>
      <c r="H151" s="1836"/>
      <c r="I151" s="1836"/>
      <c r="J151" s="1836"/>
      <c r="K151" s="1836"/>
      <c r="L151" s="1836"/>
      <c r="M151" s="1836"/>
      <c r="N151" s="1836"/>
      <c r="O151" s="1836"/>
      <c r="P151" s="1836"/>
      <c r="Q151" s="1836"/>
      <c r="R151" s="1836"/>
      <c r="S151" s="1836"/>
      <c r="T151" s="1836"/>
      <c r="U151" s="1836"/>
      <c r="V151" s="1836"/>
      <c r="W151" s="1836"/>
      <c r="X151" s="1836"/>
      <c r="Y151" s="1836"/>
      <c r="Z151" s="1836"/>
      <c r="AA151" s="1836"/>
      <c r="AB151" s="1836"/>
    </row>
    <row r="152" spans="1:28" ht="13.5" customHeight="1">
      <c r="A152" s="1836"/>
      <c r="B152" s="1836"/>
      <c r="C152" s="1836"/>
      <c r="D152" s="1836"/>
      <c r="E152" s="1836"/>
      <c r="F152" s="1836"/>
      <c r="G152" s="1836"/>
      <c r="H152" s="1836"/>
      <c r="I152" s="1836"/>
      <c r="J152" s="1836"/>
      <c r="K152" s="1836"/>
      <c r="L152" s="1836"/>
      <c r="M152" s="1836"/>
      <c r="N152" s="1836"/>
      <c r="O152" s="1836"/>
      <c r="P152" s="1836"/>
      <c r="Q152" s="1836"/>
      <c r="R152" s="1836"/>
      <c r="S152" s="1836"/>
      <c r="T152" s="1836"/>
      <c r="U152" s="1836"/>
      <c r="V152" s="1836"/>
      <c r="W152" s="1836"/>
      <c r="X152" s="1836"/>
      <c r="Y152" s="1836"/>
      <c r="Z152" s="1836"/>
      <c r="AA152" s="1836"/>
      <c r="AB152" s="1836"/>
    </row>
    <row r="153" spans="1:28" ht="13.5" customHeight="1">
      <c r="A153" s="1836"/>
      <c r="B153" s="1836"/>
      <c r="C153" s="1836"/>
      <c r="D153" s="1836"/>
      <c r="E153" s="1836"/>
      <c r="F153" s="1836"/>
      <c r="G153" s="1836"/>
      <c r="H153" s="1836"/>
      <c r="I153" s="1836"/>
      <c r="J153" s="1836"/>
      <c r="K153" s="1836"/>
      <c r="L153" s="1836"/>
      <c r="M153" s="1836"/>
      <c r="N153" s="1836"/>
      <c r="O153" s="1836"/>
      <c r="P153" s="1836"/>
      <c r="Q153" s="1836"/>
      <c r="R153" s="1836"/>
      <c r="S153" s="1836"/>
      <c r="T153" s="1836"/>
      <c r="U153" s="1836"/>
      <c r="V153" s="1836"/>
      <c r="W153" s="1836"/>
      <c r="X153" s="1836"/>
      <c r="Y153" s="1836"/>
      <c r="Z153" s="1836"/>
      <c r="AA153" s="1836"/>
      <c r="AB153" s="1836"/>
    </row>
    <row r="154" spans="1:28" ht="13.5" customHeight="1">
      <c r="A154" s="1836"/>
      <c r="B154" s="1836"/>
      <c r="C154" s="1836"/>
      <c r="D154" s="1836"/>
      <c r="E154" s="1836"/>
      <c r="F154" s="1836"/>
      <c r="G154" s="1836"/>
      <c r="H154" s="1836"/>
      <c r="I154" s="1836"/>
      <c r="J154" s="1836"/>
      <c r="K154" s="1836"/>
      <c r="L154" s="1836"/>
      <c r="M154" s="1836"/>
      <c r="N154" s="1836"/>
      <c r="O154" s="1836"/>
      <c r="P154" s="1836"/>
      <c r="Q154" s="1836"/>
      <c r="R154" s="1836"/>
      <c r="S154" s="1836"/>
      <c r="T154" s="1836"/>
      <c r="U154" s="1836"/>
      <c r="V154" s="1836"/>
      <c r="W154" s="1836"/>
      <c r="X154" s="1836"/>
      <c r="Y154" s="1836"/>
      <c r="Z154" s="1836"/>
      <c r="AA154" s="1836"/>
      <c r="AB154" s="1836"/>
    </row>
    <row r="155" spans="1:28" ht="13.5" customHeight="1">
      <c r="A155" s="1836"/>
      <c r="B155" s="1836"/>
      <c r="C155" s="1836"/>
      <c r="D155" s="1836"/>
      <c r="E155" s="1836"/>
      <c r="F155" s="1836"/>
      <c r="G155" s="1836"/>
      <c r="H155" s="1836"/>
      <c r="I155" s="1836"/>
      <c r="J155" s="1836"/>
      <c r="K155" s="1836"/>
      <c r="L155" s="1836"/>
      <c r="M155" s="1836"/>
      <c r="N155" s="1836"/>
      <c r="O155" s="1836"/>
      <c r="P155" s="1836"/>
      <c r="Q155" s="1836"/>
      <c r="R155" s="1836"/>
      <c r="S155" s="1836"/>
      <c r="T155" s="1836"/>
      <c r="U155" s="1836"/>
      <c r="V155" s="1836"/>
      <c r="W155" s="1836"/>
      <c r="X155" s="1836"/>
      <c r="Y155" s="1836"/>
      <c r="Z155" s="1836"/>
      <c r="AA155" s="1836"/>
      <c r="AB155" s="1836"/>
    </row>
    <row r="156" spans="1:28" ht="13.5" customHeight="1">
      <c r="A156" s="1836"/>
      <c r="B156" s="1836"/>
      <c r="C156" s="1836"/>
      <c r="D156" s="1836"/>
      <c r="E156" s="1836"/>
      <c r="F156" s="1836"/>
      <c r="G156" s="1836"/>
      <c r="H156" s="1836"/>
      <c r="I156" s="1836"/>
      <c r="J156" s="1836"/>
      <c r="K156" s="1836"/>
      <c r="L156" s="1836"/>
      <c r="M156" s="1836"/>
      <c r="N156" s="1836"/>
      <c r="O156" s="1836"/>
      <c r="P156" s="1836"/>
      <c r="Q156" s="1836"/>
      <c r="R156" s="1836"/>
      <c r="S156" s="1836"/>
      <c r="T156" s="1836"/>
      <c r="U156" s="1836"/>
      <c r="V156" s="1836"/>
      <c r="W156" s="1836"/>
      <c r="X156" s="1836"/>
      <c r="Y156" s="1836"/>
      <c r="Z156" s="1836"/>
      <c r="AA156" s="1836"/>
      <c r="AB156" s="1836"/>
    </row>
    <row r="157" spans="1:28" ht="13.5" customHeight="1">
      <c r="A157" s="1836"/>
      <c r="B157" s="1836"/>
      <c r="C157" s="1836"/>
      <c r="D157" s="1836"/>
      <c r="E157" s="1836"/>
      <c r="F157" s="1836"/>
      <c r="G157" s="1836"/>
      <c r="H157" s="1836"/>
      <c r="I157" s="1836"/>
      <c r="J157" s="1836"/>
      <c r="K157" s="1836"/>
      <c r="L157" s="1836"/>
      <c r="M157" s="1836"/>
      <c r="N157" s="1836"/>
      <c r="O157" s="1836"/>
      <c r="P157" s="1836"/>
      <c r="Q157" s="1836"/>
      <c r="R157" s="1836"/>
      <c r="S157" s="1836"/>
      <c r="T157" s="1836"/>
      <c r="U157" s="1836"/>
      <c r="V157" s="1836"/>
      <c r="W157" s="1836"/>
      <c r="X157" s="1836"/>
      <c r="Y157" s="1836"/>
      <c r="Z157" s="1836"/>
      <c r="AA157" s="1836"/>
      <c r="AB157" s="1836"/>
    </row>
    <row r="158" spans="1:28" ht="13.5" customHeight="1">
      <c r="A158" s="1836"/>
      <c r="B158" s="1836"/>
      <c r="C158" s="1836"/>
      <c r="D158" s="1836"/>
      <c r="E158" s="1836"/>
      <c r="F158" s="1836"/>
      <c r="G158" s="1836"/>
      <c r="H158" s="1836"/>
      <c r="I158" s="1836"/>
      <c r="J158" s="1836"/>
      <c r="K158" s="1836"/>
      <c r="L158" s="1836"/>
      <c r="M158" s="1836"/>
      <c r="N158" s="1836"/>
      <c r="O158" s="1836"/>
      <c r="P158" s="1836"/>
      <c r="Q158" s="1836"/>
      <c r="R158" s="1836"/>
      <c r="S158" s="1836"/>
      <c r="T158" s="1836"/>
      <c r="U158" s="1836"/>
      <c r="V158" s="1836"/>
      <c r="W158" s="1836"/>
      <c r="X158" s="1836"/>
      <c r="Y158" s="1836"/>
      <c r="Z158" s="1836"/>
      <c r="AA158" s="1836"/>
      <c r="AB158" s="1836"/>
    </row>
    <row r="159" spans="1:28" ht="13.5" customHeight="1">
      <c r="A159" s="1836"/>
      <c r="B159" s="1836"/>
      <c r="C159" s="1836"/>
      <c r="D159" s="1836"/>
      <c r="E159" s="1836"/>
      <c r="F159" s="1836"/>
      <c r="G159" s="1836"/>
      <c r="H159" s="1836"/>
      <c r="I159" s="1836"/>
      <c r="J159" s="1836"/>
      <c r="K159" s="1836"/>
      <c r="L159" s="1836"/>
      <c r="M159" s="1836"/>
      <c r="N159" s="1836"/>
      <c r="O159" s="1836"/>
      <c r="P159" s="1836"/>
      <c r="Q159" s="1836"/>
      <c r="R159" s="1836"/>
      <c r="S159" s="1836"/>
      <c r="T159" s="1836"/>
      <c r="U159" s="1836"/>
      <c r="V159" s="1836"/>
      <c r="W159" s="1836"/>
      <c r="X159" s="1836"/>
      <c r="Y159" s="1836"/>
      <c r="Z159" s="1836"/>
      <c r="AA159" s="1836"/>
      <c r="AB159" s="1836"/>
    </row>
    <row r="160" spans="1:28" ht="13.5" customHeight="1">
      <c r="A160" s="1836"/>
      <c r="B160" s="1836"/>
      <c r="C160" s="1836"/>
      <c r="D160" s="1836"/>
      <c r="E160" s="1836"/>
      <c r="F160" s="1836"/>
      <c r="G160" s="1836"/>
      <c r="H160" s="1836"/>
      <c r="I160" s="1836"/>
      <c r="J160" s="1836"/>
      <c r="K160" s="1836"/>
      <c r="L160" s="1836"/>
      <c r="M160" s="1836"/>
      <c r="N160" s="1836"/>
      <c r="O160" s="1836"/>
      <c r="P160" s="1836"/>
      <c r="Q160" s="1836"/>
      <c r="R160" s="1836"/>
      <c r="S160" s="1836"/>
      <c r="T160" s="1836"/>
      <c r="U160" s="1836"/>
      <c r="V160" s="1836"/>
      <c r="W160" s="1836"/>
      <c r="X160" s="1836"/>
      <c r="Y160" s="1836"/>
      <c r="Z160" s="1836"/>
      <c r="AA160" s="1836"/>
      <c r="AB160" s="1836"/>
    </row>
    <row r="161" spans="1:28" ht="13.5" customHeight="1">
      <c r="A161" s="1836"/>
      <c r="B161" s="1836"/>
      <c r="C161" s="1836"/>
      <c r="D161" s="1836"/>
      <c r="E161" s="1836"/>
      <c r="F161" s="1836"/>
      <c r="G161" s="1836"/>
      <c r="H161" s="1836"/>
      <c r="I161" s="1836"/>
      <c r="J161" s="1836"/>
      <c r="K161" s="1836"/>
      <c r="L161" s="1836"/>
      <c r="M161" s="1836"/>
      <c r="N161" s="1836"/>
      <c r="O161" s="1836"/>
      <c r="P161" s="1836"/>
      <c r="Q161" s="1836"/>
      <c r="R161" s="1836"/>
      <c r="S161" s="1836"/>
      <c r="T161" s="1836"/>
      <c r="U161" s="1836"/>
      <c r="V161" s="1836"/>
      <c r="W161" s="1836"/>
      <c r="X161" s="1836"/>
      <c r="Y161" s="1836"/>
      <c r="Z161" s="1836"/>
      <c r="AA161" s="1836"/>
      <c r="AB161" s="1836"/>
    </row>
    <row r="162" spans="1:28" ht="13.5" customHeight="1">
      <c r="A162" s="1836"/>
      <c r="B162" s="1836"/>
      <c r="C162" s="1836"/>
      <c r="D162" s="1836"/>
      <c r="E162" s="1836"/>
      <c r="F162" s="1836"/>
      <c r="G162" s="1836"/>
      <c r="H162" s="1836"/>
      <c r="I162" s="1836"/>
      <c r="J162" s="1836"/>
      <c r="K162" s="1836"/>
      <c r="L162" s="1836"/>
      <c r="M162" s="1836"/>
      <c r="N162" s="1836"/>
      <c r="O162" s="1836"/>
      <c r="P162" s="1836"/>
      <c r="Q162" s="1836"/>
      <c r="R162" s="1836"/>
      <c r="S162" s="1836"/>
      <c r="T162" s="1836"/>
      <c r="U162" s="1836"/>
      <c r="V162" s="1836"/>
      <c r="W162" s="1836"/>
      <c r="X162" s="1836"/>
      <c r="Y162" s="1836"/>
      <c r="Z162" s="1836"/>
      <c r="AA162" s="1836"/>
      <c r="AB162" s="1836"/>
    </row>
    <row r="163" spans="1:28" ht="13.5" customHeight="1">
      <c r="A163" s="1836"/>
      <c r="B163" s="1836"/>
      <c r="C163" s="1836"/>
      <c r="D163" s="1836"/>
      <c r="E163" s="1836"/>
      <c r="F163" s="1836"/>
      <c r="G163" s="1836"/>
      <c r="H163" s="1836"/>
      <c r="I163" s="1836"/>
      <c r="J163" s="1836"/>
      <c r="K163" s="1836"/>
      <c r="L163" s="1836"/>
      <c r="M163" s="1836"/>
      <c r="N163" s="1836"/>
      <c r="O163" s="1836"/>
      <c r="P163" s="1836"/>
      <c r="Q163" s="1836"/>
      <c r="R163" s="1836"/>
      <c r="S163" s="1836"/>
      <c r="T163" s="1836"/>
      <c r="U163" s="1836"/>
      <c r="V163" s="1836"/>
      <c r="W163" s="1836"/>
      <c r="X163" s="1836"/>
      <c r="Y163" s="1836"/>
      <c r="Z163" s="1836"/>
      <c r="AA163" s="1836"/>
      <c r="AB163" s="1836"/>
    </row>
    <row r="164" spans="1:28" ht="13.5" customHeight="1">
      <c r="A164" s="1836"/>
      <c r="B164" s="1836"/>
      <c r="C164" s="1836"/>
      <c r="D164" s="1836"/>
      <c r="E164" s="1836"/>
      <c r="F164" s="1836"/>
      <c r="G164" s="1836"/>
      <c r="H164" s="1836"/>
      <c r="I164" s="1836"/>
      <c r="J164" s="1836"/>
      <c r="K164" s="1836"/>
      <c r="L164" s="1836"/>
      <c r="M164" s="1836"/>
      <c r="N164" s="1836"/>
      <c r="O164" s="1836"/>
      <c r="P164" s="1836"/>
      <c r="Q164" s="1836"/>
      <c r="R164" s="1836"/>
      <c r="S164" s="1836"/>
      <c r="T164" s="1836"/>
      <c r="U164" s="1836"/>
      <c r="V164" s="1836"/>
      <c r="W164" s="1836"/>
      <c r="X164" s="1836"/>
      <c r="Y164" s="1836"/>
      <c r="Z164" s="1836"/>
      <c r="AA164" s="1836"/>
      <c r="AB164" s="1836"/>
    </row>
    <row r="165" spans="1:28" ht="13.5" customHeight="1">
      <c r="A165" s="1836"/>
      <c r="B165" s="1836"/>
      <c r="C165" s="1836"/>
      <c r="D165" s="1836"/>
      <c r="E165" s="1836"/>
      <c r="F165" s="1836"/>
      <c r="G165" s="1836"/>
      <c r="H165" s="1836"/>
      <c r="I165" s="1836"/>
      <c r="J165" s="1836"/>
      <c r="K165" s="1836"/>
      <c r="L165" s="1836"/>
      <c r="M165" s="1836"/>
      <c r="N165" s="1836"/>
      <c r="O165" s="1836"/>
      <c r="P165" s="1836"/>
      <c r="Q165" s="1836"/>
      <c r="R165" s="1836"/>
      <c r="S165" s="1836"/>
      <c r="T165" s="1836"/>
      <c r="U165" s="1836"/>
      <c r="V165" s="1836"/>
      <c r="W165" s="1836"/>
      <c r="X165" s="1836"/>
      <c r="Y165" s="1836"/>
      <c r="Z165" s="1836"/>
      <c r="AA165" s="1836"/>
      <c r="AB165" s="1836"/>
    </row>
    <row r="166" spans="1:28" ht="13.5" customHeight="1">
      <c r="A166" s="1836"/>
      <c r="B166" s="1836"/>
      <c r="C166" s="1836"/>
      <c r="D166" s="1836"/>
      <c r="E166" s="1836"/>
      <c r="F166" s="1836"/>
      <c r="G166" s="1836"/>
      <c r="H166" s="1836"/>
      <c r="I166" s="1836"/>
      <c r="J166" s="1836"/>
      <c r="K166" s="1836"/>
      <c r="L166" s="1836"/>
      <c r="M166" s="1836"/>
      <c r="N166" s="1836"/>
      <c r="O166" s="1836"/>
      <c r="P166" s="1836"/>
      <c r="Q166" s="1836"/>
      <c r="R166" s="1836"/>
      <c r="S166" s="1836"/>
      <c r="T166" s="1836"/>
      <c r="U166" s="1836"/>
      <c r="V166" s="1836"/>
      <c r="W166" s="1836"/>
      <c r="X166" s="1836"/>
      <c r="Y166" s="1836"/>
      <c r="Z166" s="1836"/>
      <c r="AA166" s="1836"/>
      <c r="AB166" s="1836"/>
    </row>
    <row r="167" spans="1:28" ht="13.5" customHeight="1">
      <c r="A167" s="1836"/>
      <c r="B167" s="1836"/>
      <c r="C167" s="1836"/>
      <c r="D167" s="1836"/>
      <c r="E167" s="1836"/>
      <c r="F167" s="1836"/>
      <c r="G167" s="1836"/>
      <c r="H167" s="1836"/>
      <c r="I167" s="1836"/>
      <c r="J167" s="1836"/>
      <c r="K167" s="1836"/>
      <c r="L167" s="1836"/>
      <c r="M167" s="1836"/>
      <c r="N167" s="1836"/>
      <c r="O167" s="1836"/>
      <c r="P167" s="1836"/>
      <c r="Q167" s="1836"/>
      <c r="R167" s="1836"/>
      <c r="S167" s="1836"/>
      <c r="T167" s="1836"/>
      <c r="U167" s="1836"/>
      <c r="V167" s="1836"/>
      <c r="W167" s="1836"/>
      <c r="X167" s="1836"/>
      <c r="Y167" s="1836"/>
      <c r="Z167" s="1836"/>
      <c r="AA167" s="1836"/>
      <c r="AB167" s="1836"/>
    </row>
    <row r="168" spans="1:28" ht="13.5" customHeight="1">
      <c r="A168" s="1836"/>
      <c r="B168" s="1836"/>
      <c r="C168" s="1836"/>
      <c r="D168" s="1836"/>
      <c r="E168" s="1836"/>
      <c r="F168" s="1836"/>
      <c r="G168" s="1836"/>
      <c r="H168" s="1836"/>
      <c r="I168" s="1836"/>
      <c r="J168" s="1836"/>
      <c r="K168" s="1836"/>
      <c r="L168" s="1836"/>
      <c r="M168" s="1836"/>
      <c r="N168" s="1836"/>
      <c r="O168" s="1836"/>
      <c r="P168" s="1836"/>
      <c r="Q168" s="1836"/>
      <c r="R168" s="1836"/>
      <c r="S168" s="1836"/>
      <c r="T168" s="1836"/>
      <c r="U168" s="1836"/>
      <c r="V168" s="1836"/>
      <c r="W168" s="1836"/>
      <c r="X168" s="1836"/>
      <c r="Y168" s="1836"/>
      <c r="Z168" s="1836"/>
      <c r="AA168" s="1836"/>
      <c r="AB168" s="1836"/>
    </row>
    <row r="169" spans="1:28" ht="13.5" customHeight="1">
      <c r="A169" s="1836"/>
      <c r="B169" s="1836"/>
      <c r="C169" s="1836"/>
      <c r="D169" s="1836"/>
      <c r="E169" s="1836"/>
      <c r="F169" s="1836"/>
      <c r="G169" s="1836"/>
      <c r="H169" s="1836"/>
      <c r="I169" s="1836"/>
      <c r="J169" s="1836"/>
      <c r="K169" s="1836"/>
      <c r="L169" s="1836"/>
      <c r="M169" s="1836"/>
      <c r="N169" s="1836"/>
      <c r="O169" s="1836"/>
      <c r="P169" s="1836"/>
      <c r="Q169" s="1836"/>
      <c r="R169" s="1836"/>
      <c r="S169" s="1836"/>
      <c r="T169" s="1836"/>
      <c r="U169" s="1836"/>
      <c r="V169" s="1836"/>
      <c r="W169" s="1836"/>
      <c r="X169" s="1836"/>
      <c r="Y169" s="1836"/>
      <c r="Z169" s="1836"/>
      <c r="AA169" s="1836"/>
      <c r="AB169" s="1836"/>
    </row>
    <row r="170" spans="1:28" ht="13.5" customHeight="1">
      <c r="A170" s="1836"/>
      <c r="B170" s="1836"/>
      <c r="C170" s="1836"/>
      <c r="D170" s="1836"/>
      <c r="E170" s="1836"/>
      <c r="F170" s="1836"/>
      <c r="G170" s="1836"/>
      <c r="H170" s="1836"/>
      <c r="I170" s="1836"/>
      <c r="J170" s="1836"/>
      <c r="K170" s="1836"/>
      <c r="L170" s="1836"/>
      <c r="M170" s="1836"/>
      <c r="N170" s="1836"/>
      <c r="O170" s="1836"/>
      <c r="P170" s="1836"/>
      <c r="Q170" s="1836"/>
      <c r="R170" s="1836"/>
      <c r="S170" s="1836"/>
      <c r="T170" s="1836"/>
      <c r="U170" s="1836"/>
      <c r="V170" s="1836"/>
      <c r="W170" s="1836"/>
      <c r="X170" s="1836"/>
      <c r="Y170" s="1836"/>
      <c r="Z170" s="1836"/>
      <c r="AA170" s="1836"/>
      <c r="AB170" s="1836"/>
    </row>
    <row r="171" spans="1:28" ht="13.5" customHeight="1">
      <c r="A171" s="1836"/>
      <c r="B171" s="1836"/>
      <c r="C171" s="1836"/>
      <c r="D171" s="1836"/>
      <c r="E171" s="1836"/>
      <c r="F171" s="1836"/>
      <c r="G171" s="1836"/>
      <c r="H171" s="1836"/>
      <c r="I171" s="1836"/>
      <c r="J171" s="1836"/>
      <c r="K171" s="1836"/>
      <c r="L171" s="1836"/>
      <c r="M171" s="1836"/>
      <c r="N171" s="1836"/>
      <c r="O171" s="1836"/>
      <c r="P171" s="1836"/>
      <c r="Q171" s="1836"/>
      <c r="R171" s="1836"/>
      <c r="S171" s="1836"/>
      <c r="T171" s="1836"/>
      <c r="U171" s="1836"/>
      <c r="V171" s="1836"/>
      <c r="W171" s="1836"/>
      <c r="X171" s="1836"/>
      <c r="Y171" s="1836"/>
      <c r="Z171" s="1836"/>
      <c r="AA171" s="1836"/>
      <c r="AB171" s="1836"/>
    </row>
    <row r="172" spans="1:28" ht="13.5" customHeight="1">
      <c r="A172" s="1836"/>
      <c r="B172" s="1836"/>
      <c r="C172" s="1836"/>
      <c r="D172" s="1836"/>
      <c r="E172" s="1836"/>
      <c r="F172" s="1836"/>
      <c r="G172" s="1836"/>
      <c r="H172" s="1836"/>
      <c r="I172" s="1836"/>
      <c r="J172" s="1836"/>
      <c r="K172" s="1836"/>
      <c r="L172" s="1836"/>
      <c r="M172" s="1836"/>
      <c r="N172" s="1836"/>
      <c r="O172" s="1836"/>
      <c r="P172" s="1836"/>
      <c r="Q172" s="1836"/>
      <c r="R172" s="1836"/>
      <c r="S172" s="1836"/>
      <c r="T172" s="1836"/>
      <c r="U172" s="1836"/>
      <c r="V172" s="1836"/>
      <c r="W172" s="1836"/>
      <c r="X172" s="1836"/>
      <c r="Y172" s="1836"/>
      <c r="Z172" s="1836"/>
      <c r="AA172" s="1836"/>
      <c r="AB172" s="1836"/>
    </row>
    <row r="173" spans="1:28" ht="13.5" customHeight="1">
      <c r="A173" s="1836"/>
      <c r="B173" s="1836"/>
      <c r="C173" s="1836"/>
      <c r="D173" s="1836"/>
      <c r="E173" s="1836"/>
      <c r="F173" s="1836"/>
      <c r="G173" s="1836"/>
      <c r="H173" s="1836"/>
      <c r="I173" s="1836"/>
      <c r="J173" s="1836"/>
      <c r="K173" s="1836"/>
      <c r="L173" s="1836"/>
      <c r="M173" s="1836"/>
      <c r="N173" s="1836"/>
      <c r="O173" s="1836"/>
      <c r="P173" s="1836"/>
      <c r="Q173" s="1836"/>
      <c r="R173" s="1836"/>
      <c r="S173" s="1836"/>
      <c r="T173" s="1836"/>
      <c r="U173" s="1836"/>
      <c r="V173" s="1836"/>
      <c r="W173" s="1836"/>
      <c r="X173" s="1836"/>
      <c r="Y173" s="1836"/>
      <c r="Z173" s="1836"/>
      <c r="AA173" s="1836"/>
      <c r="AB173" s="1836"/>
    </row>
    <row r="174" spans="1:28" ht="13.5" customHeight="1">
      <c r="A174" s="1836"/>
      <c r="B174" s="1836"/>
      <c r="C174" s="1836"/>
      <c r="D174" s="1836"/>
      <c r="E174" s="1836"/>
      <c r="F174" s="1836"/>
      <c r="G174" s="1836"/>
      <c r="H174" s="1836"/>
      <c r="I174" s="1836"/>
      <c r="J174" s="1836"/>
      <c r="K174" s="1836"/>
      <c r="L174" s="1836"/>
      <c r="M174" s="1836"/>
      <c r="N174" s="1836"/>
      <c r="O174" s="1836"/>
      <c r="P174" s="1836"/>
      <c r="Q174" s="1836"/>
      <c r="R174" s="1836"/>
      <c r="S174" s="1836"/>
      <c r="T174" s="1836"/>
      <c r="U174" s="1836"/>
      <c r="V174" s="1836"/>
      <c r="W174" s="1836"/>
      <c r="X174" s="1836"/>
      <c r="Y174" s="1836"/>
      <c r="Z174" s="1836"/>
      <c r="AA174" s="1836"/>
      <c r="AB174" s="1836"/>
    </row>
    <row r="175" spans="1:28" ht="13.5" customHeight="1">
      <c r="A175" s="1836"/>
      <c r="B175" s="1836"/>
      <c r="C175" s="1836"/>
      <c r="D175" s="1836"/>
      <c r="E175" s="1836"/>
      <c r="F175" s="1836"/>
      <c r="G175" s="1836"/>
      <c r="H175" s="1836"/>
      <c r="I175" s="1836"/>
      <c r="J175" s="1836"/>
      <c r="K175" s="1836"/>
      <c r="L175" s="1836"/>
      <c r="M175" s="1836"/>
      <c r="N175" s="1836"/>
      <c r="O175" s="1836"/>
      <c r="P175" s="1836"/>
      <c r="Q175" s="1836"/>
      <c r="R175" s="1836"/>
      <c r="S175" s="1836"/>
      <c r="T175" s="1836"/>
      <c r="U175" s="1836"/>
      <c r="V175" s="1836"/>
      <c r="W175" s="1836"/>
      <c r="X175" s="1836"/>
      <c r="Y175" s="1836"/>
      <c r="Z175" s="1836"/>
      <c r="AA175" s="1836"/>
      <c r="AB175" s="1836"/>
    </row>
    <row r="176" spans="1:28" ht="13.5" customHeight="1">
      <c r="A176" s="1836"/>
      <c r="B176" s="1836"/>
      <c r="C176" s="1836"/>
      <c r="D176" s="1836"/>
      <c r="E176" s="1836"/>
      <c r="F176" s="1836"/>
      <c r="G176" s="1836"/>
      <c r="H176" s="1836"/>
      <c r="I176" s="1836"/>
      <c r="J176" s="1836"/>
      <c r="K176" s="1836"/>
      <c r="L176" s="1836"/>
      <c r="M176" s="1836"/>
      <c r="N176" s="1836"/>
      <c r="O176" s="1836"/>
      <c r="P176" s="1836"/>
      <c r="Q176" s="1836"/>
      <c r="R176" s="1836"/>
      <c r="S176" s="1836"/>
      <c r="T176" s="1836"/>
      <c r="U176" s="1836"/>
      <c r="V176" s="1836"/>
      <c r="W176" s="1836"/>
      <c r="X176" s="1836"/>
      <c r="Y176" s="1836"/>
      <c r="Z176" s="1836"/>
      <c r="AA176" s="1836"/>
      <c r="AB176" s="1836"/>
    </row>
    <row r="177" spans="1:28" ht="13.5" customHeight="1">
      <c r="A177" s="1836"/>
      <c r="B177" s="1836"/>
      <c r="C177" s="1836"/>
      <c r="D177" s="1836"/>
      <c r="E177" s="1836"/>
      <c r="F177" s="1836"/>
      <c r="G177" s="1836"/>
      <c r="H177" s="1836"/>
      <c r="I177" s="1836"/>
      <c r="J177" s="1836"/>
      <c r="K177" s="1836"/>
      <c r="L177" s="1836"/>
      <c r="M177" s="1836"/>
      <c r="N177" s="1836"/>
      <c r="O177" s="1836"/>
      <c r="P177" s="1836"/>
      <c r="Q177" s="1836"/>
      <c r="R177" s="1836"/>
      <c r="S177" s="1836"/>
      <c r="T177" s="1836"/>
      <c r="U177" s="1836"/>
      <c r="V177" s="1836"/>
      <c r="W177" s="1836"/>
      <c r="X177" s="1836"/>
      <c r="Y177" s="1836"/>
      <c r="Z177" s="1836"/>
      <c r="AA177" s="1836"/>
      <c r="AB177" s="1836"/>
    </row>
    <row r="178" spans="1:28" ht="13.5" customHeight="1">
      <c r="A178" s="1836"/>
      <c r="B178" s="1836"/>
      <c r="C178" s="1836"/>
      <c r="D178" s="1836"/>
      <c r="E178" s="1836"/>
      <c r="F178" s="1836"/>
      <c r="G178" s="1836"/>
      <c r="H178" s="1836"/>
      <c r="I178" s="1836"/>
      <c r="J178" s="1836"/>
      <c r="K178" s="1836"/>
      <c r="L178" s="1836"/>
      <c r="M178" s="1836"/>
      <c r="N178" s="1836"/>
      <c r="O178" s="1836"/>
      <c r="P178" s="1836"/>
      <c r="Q178" s="1836"/>
      <c r="R178" s="1836"/>
      <c r="S178" s="1836"/>
      <c r="T178" s="1836"/>
      <c r="U178" s="1836"/>
      <c r="V178" s="1836"/>
      <c r="W178" s="1836"/>
      <c r="X178" s="1836"/>
      <c r="Y178" s="1836"/>
      <c r="Z178" s="1836"/>
      <c r="AA178" s="1836"/>
      <c r="AB178" s="1836"/>
    </row>
    <row r="179" spans="1:28" ht="13.5" customHeight="1">
      <c r="A179" s="1836"/>
      <c r="B179" s="1836"/>
      <c r="C179" s="1836"/>
      <c r="D179" s="1836"/>
      <c r="E179" s="1836"/>
      <c r="F179" s="1836"/>
      <c r="G179" s="1836"/>
      <c r="H179" s="1836"/>
      <c r="I179" s="1836"/>
      <c r="J179" s="1836"/>
      <c r="K179" s="1836"/>
      <c r="L179" s="1836"/>
      <c r="M179" s="1836"/>
      <c r="N179" s="1836"/>
      <c r="O179" s="1836"/>
      <c r="P179" s="1836"/>
      <c r="Q179" s="1836"/>
      <c r="R179" s="1836"/>
      <c r="S179" s="1836"/>
      <c r="T179" s="1836"/>
      <c r="U179" s="1836"/>
      <c r="V179" s="1836"/>
      <c r="W179" s="1836"/>
      <c r="X179" s="1836"/>
      <c r="Y179" s="1836"/>
      <c r="Z179" s="1836"/>
      <c r="AA179" s="1836"/>
      <c r="AB179" s="1836"/>
    </row>
    <row r="180" spans="1:28" ht="13.5" customHeight="1">
      <c r="A180" s="1836"/>
      <c r="B180" s="1836"/>
      <c r="C180" s="1836"/>
      <c r="D180" s="1836"/>
      <c r="E180" s="1836"/>
      <c r="F180" s="1836"/>
      <c r="G180" s="1836"/>
      <c r="H180" s="1836"/>
      <c r="I180" s="1836"/>
      <c r="J180" s="1836"/>
      <c r="K180" s="1836"/>
      <c r="L180" s="1836"/>
      <c r="M180" s="1836"/>
      <c r="N180" s="1836"/>
      <c r="O180" s="1836"/>
      <c r="P180" s="1836"/>
      <c r="Q180" s="1836"/>
      <c r="R180" s="1836"/>
      <c r="S180" s="1836"/>
      <c r="T180" s="1836"/>
      <c r="U180" s="1836"/>
      <c r="V180" s="1836"/>
      <c r="W180" s="1836"/>
      <c r="X180" s="1836"/>
      <c r="Y180" s="1836"/>
      <c r="Z180" s="1836"/>
      <c r="AA180" s="1836"/>
      <c r="AB180" s="1836"/>
    </row>
    <row r="181" spans="1:28" ht="13.5" customHeight="1">
      <c r="A181" s="1836"/>
      <c r="B181" s="1836"/>
      <c r="C181" s="1836"/>
      <c r="D181" s="1836"/>
      <c r="E181" s="1836"/>
      <c r="F181" s="1836"/>
      <c r="G181" s="1836"/>
      <c r="H181" s="1836"/>
      <c r="I181" s="1836"/>
      <c r="J181" s="1836"/>
      <c r="K181" s="1836"/>
      <c r="L181" s="1836"/>
      <c r="M181" s="1836"/>
      <c r="N181" s="1836"/>
      <c r="O181" s="1836"/>
      <c r="P181" s="1836"/>
      <c r="Q181" s="1836"/>
      <c r="R181" s="1836"/>
      <c r="S181" s="1836"/>
      <c r="T181" s="1836"/>
      <c r="U181" s="1836"/>
      <c r="V181" s="1836"/>
      <c r="W181" s="1836"/>
      <c r="X181" s="1836"/>
      <c r="Y181" s="1836"/>
      <c r="Z181" s="1836"/>
      <c r="AA181" s="1836"/>
      <c r="AB181" s="1836"/>
    </row>
    <row r="182" spans="1:28" ht="13.5" customHeight="1">
      <c r="A182" s="1836"/>
      <c r="B182" s="1836"/>
      <c r="C182" s="1836"/>
      <c r="D182" s="1836"/>
      <c r="E182" s="1836"/>
      <c r="F182" s="1836"/>
      <c r="G182" s="1836"/>
      <c r="H182" s="1836"/>
      <c r="I182" s="1836"/>
      <c r="J182" s="1836"/>
      <c r="K182" s="1836"/>
      <c r="L182" s="1836"/>
      <c r="M182" s="1836"/>
      <c r="N182" s="1836"/>
      <c r="O182" s="1836"/>
      <c r="P182" s="1836"/>
      <c r="Q182" s="1836"/>
      <c r="R182" s="1836"/>
      <c r="S182" s="1836"/>
      <c r="T182" s="1836"/>
      <c r="U182" s="1836"/>
      <c r="V182" s="1836"/>
      <c r="W182" s="1836"/>
      <c r="X182" s="1836"/>
      <c r="Y182" s="1836"/>
      <c r="Z182" s="1836"/>
      <c r="AA182" s="1836"/>
      <c r="AB182" s="1836"/>
    </row>
    <row r="183" spans="1:28" ht="13.5" customHeight="1">
      <c r="A183" s="1836"/>
      <c r="B183" s="1836"/>
      <c r="C183" s="1836"/>
      <c r="D183" s="1836"/>
      <c r="E183" s="1836"/>
      <c r="F183" s="1836"/>
      <c r="G183" s="1836"/>
      <c r="H183" s="1836"/>
      <c r="I183" s="1836"/>
      <c r="J183" s="1836"/>
      <c r="K183" s="1836"/>
      <c r="L183" s="1836"/>
      <c r="M183" s="1836"/>
      <c r="N183" s="1836"/>
      <c r="O183" s="1836"/>
      <c r="P183" s="1836"/>
      <c r="Q183" s="1836"/>
      <c r="R183" s="1836"/>
      <c r="S183" s="1836"/>
      <c r="T183" s="1836"/>
      <c r="U183" s="1836"/>
      <c r="V183" s="1836"/>
      <c r="W183" s="1836"/>
      <c r="X183" s="1836"/>
      <c r="Y183" s="1836"/>
      <c r="Z183" s="1836"/>
      <c r="AA183" s="1836"/>
      <c r="AB183" s="1836"/>
    </row>
    <row r="184" spans="1:28" ht="13.5" customHeight="1">
      <c r="A184" s="1836"/>
      <c r="B184" s="1836"/>
      <c r="C184" s="1836"/>
      <c r="D184" s="1836"/>
      <c r="E184" s="1836"/>
      <c r="F184" s="1836"/>
      <c r="G184" s="1836"/>
      <c r="H184" s="1836"/>
      <c r="I184" s="1836"/>
      <c r="J184" s="1836"/>
      <c r="K184" s="1836"/>
      <c r="L184" s="1836"/>
      <c r="M184" s="1836"/>
      <c r="N184" s="1836"/>
      <c r="O184" s="1836"/>
      <c r="P184" s="1836"/>
      <c r="Q184" s="1836"/>
      <c r="R184" s="1836"/>
      <c r="S184" s="1836"/>
      <c r="T184" s="1836"/>
      <c r="U184" s="1836"/>
      <c r="V184" s="1836"/>
      <c r="W184" s="1836"/>
      <c r="X184" s="1836"/>
      <c r="Y184" s="1836"/>
      <c r="Z184" s="1836"/>
      <c r="AA184" s="1836"/>
      <c r="AB184" s="1836"/>
    </row>
    <row r="185" spans="1:28" ht="13.5" customHeight="1">
      <c r="A185" s="1836"/>
      <c r="B185" s="1836"/>
      <c r="C185" s="1836"/>
      <c r="D185" s="1836"/>
      <c r="E185" s="1836"/>
      <c r="F185" s="1836"/>
      <c r="G185" s="1836"/>
      <c r="H185" s="1836"/>
      <c r="I185" s="1836"/>
      <c r="J185" s="1836"/>
      <c r="K185" s="1836"/>
      <c r="L185" s="1836"/>
      <c r="M185" s="1836"/>
      <c r="N185" s="1836"/>
      <c r="O185" s="1836"/>
      <c r="P185" s="1836"/>
      <c r="Q185" s="1836"/>
      <c r="R185" s="1836"/>
      <c r="S185" s="1836"/>
      <c r="T185" s="1836"/>
      <c r="U185" s="1836"/>
      <c r="V185" s="1836"/>
      <c r="W185" s="1836"/>
      <c r="X185" s="1836"/>
      <c r="Y185" s="1836"/>
      <c r="Z185" s="1836"/>
      <c r="AA185" s="1836"/>
      <c r="AB185" s="1836"/>
    </row>
    <row r="186" spans="1:28" ht="13.5" customHeight="1">
      <c r="A186" s="1836"/>
      <c r="B186" s="1836"/>
      <c r="C186" s="1836"/>
      <c r="D186" s="1836"/>
      <c r="E186" s="1836"/>
      <c r="F186" s="1836"/>
      <c r="G186" s="1836"/>
      <c r="H186" s="1836"/>
      <c r="I186" s="1836"/>
      <c r="J186" s="1836"/>
      <c r="K186" s="1836"/>
      <c r="L186" s="1836"/>
      <c r="M186" s="1836"/>
      <c r="N186" s="1836"/>
      <c r="O186" s="1836"/>
      <c r="P186" s="1836"/>
      <c r="Q186" s="1836"/>
      <c r="R186" s="1836"/>
      <c r="S186" s="1836"/>
      <c r="T186" s="1836"/>
      <c r="U186" s="1836"/>
      <c r="V186" s="1836"/>
      <c r="W186" s="1836"/>
      <c r="X186" s="1836"/>
      <c r="Y186" s="1836"/>
      <c r="Z186" s="1836"/>
      <c r="AA186" s="1836"/>
      <c r="AB186" s="1836"/>
    </row>
    <row r="187" spans="1:28" ht="13.5" customHeight="1">
      <c r="A187" s="1836"/>
      <c r="B187" s="1836"/>
      <c r="C187" s="1836"/>
      <c r="D187" s="1836"/>
      <c r="E187" s="1836"/>
      <c r="F187" s="1836"/>
      <c r="G187" s="1836"/>
      <c r="H187" s="1836"/>
      <c r="I187" s="1836"/>
      <c r="J187" s="1836"/>
      <c r="K187" s="1836"/>
      <c r="L187" s="1836"/>
      <c r="M187" s="1836"/>
      <c r="N187" s="1836"/>
      <c r="O187" s="1836"/>
      <c r="P187" s="1836"/>
      <c r="Q187" s="1836"/>
      <c r="R187" s="1836"/>
      <c r="S187" s="1836"/>
      <c r="T187" s="1836"/>
      <c r="U187" s="1836"/>
      <c r="V187" s="1836"/>
      <c r="W187" s="1836"/>
      <c r="X187" s="1836"/>
      <c r="Y187" s="1836"/>
      <c r="Z187" s="1836"/>
      <c r="AA187" s="1836"/>
      <c r="AB187" s="1836"/>
    </row>
    <row r="188" spans="1:28" ht="13.5" customHeight="1">
      <c r="A188" s="1836"/>
      <c r="B188" s="1836"/>
      <c r="C188" s="1836"/>
      <c r="D188" s="1836"/>
      <c r="E188" s="1836"/>
      <c r="F188" s="1836"/>
      <c r="G188" s="1836"/>
      <c r="H188" s="1836"/>
      <c r="I188" s="1836"/>
      <c r="J188" s="1836"/>
      <c r="K188" s="1836"/>
      <c r="L188" s="1836"/>
      <c r="M188" s="1836"/>
      <c r="N188" s="1836"/>
      <c r="O188" s="1836"/>
      <c r="P188" s="1836"/>
      <c r="Q188" s="1836"/>
      <c r="R188" s="1836"/>
      <c r="S188" s="1836"/>
      <c r="T188" s="1836"/>
      <c r="U188" s="1836"/>
      <c r="V188" s="1836"/>
      <c r="W188" s="1836"/>
      <c r="X188" s="1836"/>
      <c r="Y188" s="1836"/>
      <c r="Z188" s="1836"/>
      <c r="AA188" s="1836"/>
      <c r="AB188" s="1836"/>
    </row>
    <row r="189" spans="1:28" ht="13.5" customHeight="1">
      <c r="A189" s="1836"/>
      <c r="B189" s="1836"/>
      <c r="C189" s="1836"/>
      <c r="D189" s="1836"/>
      <c r="E189" s="1836"/>
      <c r="F189" s="1836"/>
      <c r="G189" s="1836"/>
      <c r="H189" s="1836"/>
      <c r="I189" s="1836"/>
      <c r="J189" s="1836"/>
      <c r="K189" s="1836"/>
      <c r="L189" s="1836"/>
      <c r="M189" s="1836"/>
      <c r="N189" s="1836"/>
      <c r="O189" s="1836"/>
      <c r="P189" s="1836"/>
      <c r="Q189" s="1836"/>
      <c r="R189" s="1836"/>
      <c r="S189" s="1836"/>
      <c r="T189" s="1836"/>
      <c r="U189" s="1836"/>
      <c r="V189" s="1836"/>
      <c r="W189" s="1836"/>
      <c r="X189" s="1836"/>
      <c r="Y189" s="1836"/>
      <c r="Z189" s="1836"/>
      <c r="AA189" s="1836"/>
      <c r="AB189" s="1836"/>
    </row>
    <row r="190" spans="1:28" ht="13.5" customHeight="1">
      <c r="A190" s="1836"/>
      <c r="B190" s="1836"/>
      <c r="C190" s="1836"/>
      <c r="D190" s="1836"/>
      <c r="E190" s="1836"/>
      <c r="F190" s="1836"/>
      <c r="G190" s="1836"/>
      <c r="H190" s="1836"/>
      <c r="I190" s="1836"/>
      <c r="J190" s="1836"/>
      <c r="K190" s="1836"/>
      <c r="L190" s="1836"/>
      <c r="M190" s="1836"/>
      <c r="N190" s="1836"/>
      <c r="O190" s="1836"/>
      <c r="P190" s="1836"/>
      <c r="Q190" s="1836"/>
      <c r="R190" s="1836"/>
      <c r="S190" s="1836"/>
      <c r="T190" s="1836"/>
      <c r="U190" s="1836"/>
      <c r="V190" s="1836"/>
      <c r="W190" s="1836"/>
      <c r="X190" s="1836"/>
      <c r="Y190" s="1836"/>
      <c r="Z190" s="1836"/>
      <c r="AA190" s="1836"/>
      <c r="AB190" s="1836"/>
    </row>
    <row r="191" spans="1:28" ht="13.5" customHeight="1">
      <c r="A191" s="1836"/>
      <c r="B191" s="1836"/>
      <c r="C191" s="1836"/>
      <c r="D191" s="1836"/>
      <c r="E191" s="1836"/>
      <c r="F191" s="1836"/>
      <c r="G191" s="1836"/>
      <c r="H191" s="1836"/>
      <c r="I191" s="1836"/>
      <c r="J191" s="1836"/>
      <c r="K191" s="1836"/>
      <c r="L191" s="1836"/>
      <c r="M191" s="1836"/>
      <c r="N191" s="1836"/>
      <c r="O191" s="1836"/>
      <c r="P191" s="1836"/>
      <c r="Q191" s="1836"/>
      <c r="R191" s="1836"/>
      <c r="S191" s="1836"/>
      <c r="T191" s="1836"/>
      <c r="U191" s="1836"/>
      <c r="V191" s="1836"/>
      <c r="W191" s="1836"/>
      <c r="X191" s="1836"/>
      <c r="Y191" s="1836"/>
      <c r="Z191" s="1836"/>
      <c r="AA191" s="1836"/>
      <c r="AB191" s="1836"/>
    </row>
    <row r="192" spans="1:28" ht="13.5" customHeight="1">
      <c r="A192" s="1836"/>
      <c r="B192" s="1836"/>
      <c r="C192" s="1836"/>
      <c r="D192" s="1836"/>
      <c r="E192" s="1836"/>
      <c r="F192" s="1836"/>
      <c r="G192" s="1836"/>
      <c r="H192" s="1836"/>
      <c r="I192" s="1836"/>
      <c r="J192" s="1836"/>
      <c r="K192" s="1836"/>
      <c r="L192" s="1836"/>
      <c r="M192" s="1836"/>
      <c r="N192" s="1836"/>
      <c r="O192" s="1836"/>
      <c r="P192" s="1836"/>
      <c r="Q192" s="1836"/>
      <c r="R192" s="1836"/>
      <c r="S192" s="1836"/>
      <c r="T192" s="1836"/>
      <c r="U192" s="1836"/>
      <c r="V192" s="1836"/>
      <c r="W192" s="1836"/>
      <c r="X192" s="1836"/>
      <c r="Y192" s="1836"/>
      <c r="Z192" s="1836"/>
      <c r="AA192" s="1836"/>
      <c r="AB192" s="1836"/>
    </row>
    <row r="193" spans="1:28" ht="13.5" customHeight="1">
      <c r="A193" s="1836"/>
      <c r="B193" s="1836"/>
      <c r="C193" s="1836"/>
      <c r="D193" s="1836"/>
      <c r="E193" s="1836"/>
      <c r="F193" s="1836"/>
      <c r="G193" s="1836"/>
      <c r="H193" s="1836"/>
      <c r="I193" s="1836"/>
      <c r="J193" s="1836"/>
      <c r="K193" s="1836"/>
      <c r="L193" s="1836"/>
      <c r="M193" s="1836"/>
      <c r="N193" s="1836"/>
      <c r="O193" s="1836"/>
      <c r="P193" s="1836"/>
      <c r="Q193" s="1836"/>
      <c r="R193" s="1836"/>
      <c r="S193" s="1836"/>
      <c r="T193" s="1836"/>
      <c r="U193" s="1836"/>
      <c r="V193" s="1836"/>
      <c r="W193" s="1836"/>
      <c r="X193" s="1836"/>
      <c r="Y193" s="1836"/>
      <c r="Z193" s="1836"/>
      <c r="AA193" s="1836"/>
      <c r="AB193" s="1836"/>
    </row>
    <row r="194" spans="1:28" ht="13.5" customHeight="1">
      <c r="A194" s="1836"/>
      <c r="B194" s="1836"/>
      <c r="C194" s="1836"/>
      <c r="D194" s="1836"/>
      <c r="E194" s="1836"/>
      <c r="F194" s="1836"/>
      <c r="G194" s="1836"/>
      <c r="H194" s="1836"/>
      <c r="I194" s="1836"/>
      <c r="J194" s="1836"/>
      <c r="K194" s="1836"/>
      <c r="L194" s="1836"/>
      <c r="M194" s="1836"/>
      <c r="N194" s="1836"/>
      <c r="O194" s="1836"/>
      <c r="P194" s="1836"/>
      <c r="Q194" s="1836"/>
      <c r="R194" s="1836"/>
      <c r="S194" s="1836"/>
      <c r="T194" s="1836"/>
      <c r="U194" s="1836"/>
      <c r="V194" s="1836"/>
      <c r="W194" s="1836"/>
      <c r="X194" s="1836"/>
      <c r="Y194" s="1836"/>
      <c r="Z194" s="1836"/>
      <c r="AA194" s="1836"/>
      <c r="AB194" s="1836"/>
    </row>
    <row r="195" spans="1:28" ht="13.5" customHeight="1">
      <c r="A195" s="1836"/>
      <c r="B195" s="1836"/>
      <c r="C195" s="1836"/>
      <c r="D195" s="1836"/>
      <c r="E195" s="1836"/>
      <c r="F195" s="1836"/>
      <c r="G195" s="1836"/>
      <c r="H195" s="1836"/>
      <c r="I195" s="1836"/>
      <c r="J195" s="1836"/>
      <c r="K195" s="1836"/>
      <c r="L195" s="1836"/>
      <c r="M195" s="1836"/>
      <c r="N195" s="1836"/>
      <c r="O195" s="1836"/>
      <c r="P195" s="1836"/>
      <c r="Q195" s="1836"/>
      <c r="R195" s="1836"/>
      <c r="S195" s="1836"/>
      <c r="T195" s="1836"/>
      <c r="U195" s="1836"/>
      <c r="V195" s="1836"/>
      <c r="W195" s="1836"/>
      <c r="X195" s="1836"/>
      <c r="Y195" s="1836"/>
      <c r="Z195" s="1836"/>
      <c r="AA195" s="1836"/>
      <c r="AB195" s="1836"/>
    </row>
    <row r="196" spans="1:28" ht="13.5" customHeight="1">
      <c r="A196" s="1836"/>
      <c r="B196" s="1836"/>
      <c r="C196" s="1836"/>
      <c r="D196" s="1836"/>
      <c r="E196" s="1836"/>
      <c r="F196" s="1836"/>
      <c r="G196" s="1836"/>
      <c r="H196" s="1836"/>
      <c r="I196" s="1836"/>
      <c r="J196" s="1836"/>
      <c r="K196" s="1836"/>
      <c r="L196" s="1836"/>
      <c r="M196" s="1836"/>
      <c r="N196" s="1836"/>
      <c r="O196" s="1836"/>
      <c r="P196" s="1836"/>
      <c r="Q196" s="1836"/>
      <c r="R196" s="1836"/>
      <c r="S196" s="1836"/>
      <c r="T196" s="1836"/>
      <c r="U196" s="1836"/>
      <c r="V196" s="1836"/>
      <c r="W196" s="1836"/>
      <c r="X196" s="1836"/>
      <c r="Y196" s="1836"/>
      <c r="Z196" s="1836"/>
      <c r="AA196" s="1836"/>
      <c r="AB196" s="1836"/>
    </row>
    <row r="197" spans="1:28" ht="13.5" customHeight="1">
      <c r="A197" s="1836"/>
      <c r="B197" s="1836"/>
      <c r="C197" s="1836"/>
      <c r="D197" s="1836"/>
      <c r="E197" s="1836"/>
      <c r="F197" s="1836"/>
      <c r="G197" s="1836"/>
      <c r="H197" s="1836"/>
      <c r="I197" s="1836"/>
      <c r="J197" s="1836"/>
      <c r="K197" s="1836"/>
      <c r="L197" s="1836"/>
      <c r="M197" s="1836"/>
      <c r="N197" s="1836"/>
      <c r="O197" s="1836"/>
      <c r="P197" s="1836"/>
      <c r="Q197" s="1836"/>
      <c r="R197" s="1836"/>
      <c r="S197" s="1836"/>
      <c r="T197" s="1836"/>
      <c r="U197" s="1836"/>
      <c r="V197" s="1836"/>
      <c r="W197" s="1836"/>
      <c r="X197" s="1836"/>
      <c r="Y197" s="1836"/>
      <c r="Z197" s="1836"/>
      <c r="AA197" s="1836"/>
      <c r="AB197" s="1836"/>
    </row>
    <row r="198" spans="1:28" ht="13.5" customHeight="1">
      <c r="A198" s="1836"/>
      <c r="B198" s="1836"/>
      <c r="C198" s="1836"/>
      <c r="D198" s="1836"/>
      <c r="E198" s="1836"/>
      <c r="F198" s="1836"/>
      <c r="G198" s="1836"/>
      <c r="H198" s="1836"/>
      <c r="I198" s="1836"/>
      <c r="J198" s="1836"/>
      <c r="K198" s="1836"/>
      <c r="L198" s="1836"/>
      <c r="M198" s="1836"/>
      <c r="N198" s="1836"/>
      <c r="O198" s="1836"/>
      <c r="P198" s="1836"/>
      <c r="Q198" s="1836"/>
      <c r="R198" s="1836"/>
      <c r="S198" s="1836"/>
      <c r="T198" s="1836"/>
      <c r="U198" s="1836"/>
      <c r="V198" s="1836"/>
      <c r="W198" s="1836"/>
      <c r="X198" s="1836"/>
      <c r="Y198" s="1836"/>
      <c r="Z198" s="1836"/>
      <c r="AA198" s="1836"/>
      <c r="AB198" s="1836"/>
    </row>
    <row r="199" spans="1:28" ht="13.5" customHeight="1">
      <c r="A199" s="1836"/>
      <c r="B199" s="1836"/>
      <c r="C199" s="1836"/>
      <c r="D199" s="1836"/>
      <c r="E199" s="1836"/>
      <c r="F199" s="1836"/>
      <c r="G199" s="1836"/>
      <c r="H199" s="1836"/>
      <c r="I199" s="1836"/>
      <c r="J199" s="1836"/>
      <c r="K199" s="1836"/>
      <c r="L199" s="1836"/>
      <c r="M199" s="1836"/>
      <c r="N199" s="1836"/>
      <c r="O199" s="1836"/>
      <c r="P199" s="1836"/>
      <c r="Q199" s="1836"/>
      <c r="R199" s="1836"/>
      <c r="S199" s="1836"/>
      <c r="T199" s="1836"/>
      <c r="U199" s="1836"/>
      <c r="V199" s="1836"/>
      <c r="W199" s="1836"/>
      <c r="X199" s="1836"/>
      <c r="Y199" s="1836"/>
      <c r="Z199" s="1836"/>
      <c r="AA199" s="1836"/>
      <c r="AB199" s="1836"/>
    </row>
    <row r="200" spans="1:28" ht="13.5" customHeight="1">
      <c r="A200" s="1836"/>
      <c r="B200" s="1836"/>
      <c r="C200" s="1836"/>
      <c r="D200" s="1836"/>
      <c r="E200" s="1836"/>
      <c r="F200" s="1836"/>
      <c r="G200" s="1836"/>
      <c r="H200" s="1836"/>
      <c r="I200" s="1836"/>
      <c r="J200" s="1836"/>
      <c r="K200" s="1836"/>
      <c r="L200" s="1836"/>
      <c r="M200" s="1836"/>
      <c r="N200" s="1836"/>
      <c r="O200" s="1836"/>
      <c r="P200" s="1836"/>
      <c r="Q200" s="1836"/>
      <c r="R200" s="1836"/>
      <c r="S200" s="1836"/>
      <c r="T200" s="1836"/>
      <c r="U200" s="1836"/>
      <c r="V200" s="1836"/>
      <c r="W200" s="1836"/>
      <c r="X200" s="1836"/>
      <c r="Y200" s="1836"/>
      <c r="Z200" s="1836"/>
      <c r="AA200" s="1836"/>
      <c r="AB200" s="1836"/>
    </row>
    <row r="201" spans="1:28" ht="13.5" customHeight="1">
      <c r="A201" s="1836"/>
      <c r="B201" s="1836"/>
      <c r="C201" s="1836"/>
      <c r="D201" s="1836"/>
      <c r="E201" s="1836"/>
      <c r="F201" s="1836"/>
      <c r="G201" s="1836"/>
      <c r="H201" s="1836"/>
      <c r="I201" s="1836"/>
      <c r="J201" s="1836"/>
      <c r="K201" s="1836"/>
      <c r="L201" s="1836"/>
      <c r="M201" s="1836"/>
      <c r="N201" s="1836"/>
      <c r="O201" s="1836"/>
      <c r="P201" s="1836"/>
      <c r="Q201" s="1836"/>
      <c r="R201" s="1836"/>
      <c r="S201" s="1836"/>
      <c r="T201" s="1836"/>
      <c r="U201" s="1836"/>
      <c r="V201" s="1836"/>
      <c r="W201" s="1836"/>
      <c r="X201" s="1836"/>
      <c r="Y201" s="1836"/>
      <c r="Z201" s="1836"/>
      <c r="AA201" s="1836"/>
      <c r="AB201" s="1836"/>
    </row>
    <row r="202" spans="1:28" ht="13.5" customHeight="1">
      <c r="A202" s="1836"/>
      <c r="B202" s="1836"/>
      <c r="C202" s="1836"/>
      <c r="D202" s="1836"/>
      <c r="E202" s="1836"/>
      <c r="F202" s="1836"/>
      <c r="G202" s="1836"/>
      <c r="H202" s="1836"/>
      <c r="I202" s="1836"/>
      <c r="J202" s="1836"/>
      <c r="K202" s="1836"/>
      <c r="L202" s="1836"/>
      <c r="M202" s="1836"/>
      <c r="N202" s="1836"/>
      <c r="O202" s="1836"/>
      <c r="P202" s="1836"/>
      <c r="Q202" s="1836"/>
      <c r="R202" s="1836"/>
      <c r="S202" s="1836"/>
      <c r="T202" s="1836"/>
      <c r="U202" s="1836"/>
      <c r="V202" s="1836"/>
      <c r="W202" s="1836"/>
      <c r="X202" s="1836"/>
      <c r="Y202" s="1836"/>
      <c r="Z202" s="1836"/>
      <c r="AA202" s="1836"/>
      <c r="AB202" s="1836"/>
    </row>
    <row r="203" spans="1:28" ht="13.5" customHeight="1">
      <c r="A203" s="1836"/>
      <c r="B203" s="1836"/>
      <c r="C203" s="1836"/>
      <c r="D203" s="1836"/>
      <c r="E203" s="1836"/>
      <c r="F203" s="1836"/>
      <c r="G203" s="1836"/>
      <c r="H203" s="1836"/>
      <c r="I203" s="1836"/>
      <c r="J203" s="1836"/>
      <c r="K203" s="1836"/>
      <c r="L203" s="1836"/>
      <c r="M203" s="1836"/>
      <c r="N203" s="1836"/>
      <c r="O203" s="1836"/>
      <c r="P203" s="1836"/>
      <c r="Q203" s="1836"/>
      <c r="R203" s="1836"/>
      <c r="S203" s="1836"/>
      <c r="T203" s="1836"/>
      <c r="U203" s="1836"/>
      <c r="V203" s="1836"/>
      <c r="W203" s="1836"/>
      <c r="X203" s="1836"/>
      <c r="Y203" s="1836"/>
      <c r="Z203" s="1836"/>
      <c r="AA203" s="1836"/>
      <c r="AB203" s="1836"/>
    </row>
    <row r="204" spans="1:28" ht="13.5" customHeight="1">
      <c r="A204" s="1836"/>
      <c r="B204" s="1836"/>
      <c r="C204" s="1836"/>
      <c r="D204" s="1836"/>
      <c r="E204" s="1836"/>
      <c r="F204" s="1836"/>
      <c r="G204" s="1836"/>
      <c r="H204" s="1836"/>
      <c r="I204" s="1836"/>
      <c r="J204" s="1836"/>
      <c r="K204" s="1836"/>
      <c r="L204" s="1836"/>
      <c r="M204" s="1836"/>
      <c r="N204" s="1836"/>
      <c r="O204" s="1836"/>
      <c r="P204" s="1836"/>
      <c r="Q204" s="1836"/>
      <c r="R204" s="1836"/>
      <c r="S204" s="1836"/>
      <c r="T204" s="1836"/>
      <c r="U204" s="1836"/>
      <c r="V204" s="1836"/>
      <c r="W204" s="1836"/>
      <c r="X204" s="1836"/>
      <c r="Y204" s="1836"/>
      <c r="Z204" s="1836"/>
      <c r="AA204" s="1836"/>
      <c r="AB204" s="1836"/>
    </row>
    <row r="205" spans="1:28" ht="13.5" customHeight="1">
      <c r="A205" s="1836"/>
      <c r="B205" s="1836"/>
      <c r="C205" s="1836"/>
      <c r="D205" s="1836"/>
      <c r="E205" s="1836"/>
      <c r="F205" s="1836"/>
      <c r="G205" s="1836"/>
      <c r="H205" s="1836"/>
      <c r="I205" s="1836"/>
      <c r="J205" s="1836"/>
      <c r="K205" s="1836"/>
      <c r="L205" s="1836"/>
      <c r="M205" s="1836"/>
      <c r="N205" s="1836"/>
      <c r="O205" s="1836"/>
      <c r="P205" s="1836"/>
      <c r="Q205" s="1836"/>
      <c r="R205" s="1836"/>
      <c r="S205" s="1836"/>
      <c r="T205" s="1836"/>
      <c r="U205" s="1836"/>
      <c r="V205" s="1836"/>
      <c r="W205" s="1836"/>
      <c r="X205" s="1836"/>
      <c r="Y205" s="1836"/>
      <c r="Z205" s="1836"/>
      <c r="AA205" s="1836"/>
      <c r="AB205" s="1836"/>
    </row>
    <row r="206" spans="1:28" ht="13.5" customHeight="1">
      <c r="A206" s="1836"/>
      <c r="B206" s="1836"/>
      <c r="C206" s="1836"/>
      <c r="D206" s="1836"/>
      <c r="E206" s="1836"/>
      <c r="F206" s="1836"/>
      <c r="G206" s="1836"/>
      <c r="H206" s="1836"/>
      <c r="I206" s="1836"/>
      <c r="J206" s="1836"/>
      <c r="K206" s="1836"/>
      <c r="L206" s="1836"/>
      <c r="M206" s="1836"/>
      <c r="N206" s="1836"/>
      <c r="O206" s="1836"/>
      <c r="P206" s="1836"/>
      <c r="Q206" s="1836"/>
      <c r="R206" s="1836"/>
      <c r="S206" s="1836"/>
      <c r="T206" s="1836"/>
      <c r="U206" s="1836"/>
      <c r="V206" s="1836"/>
      <c r="W206" s="1836"/>
      <c r="X206" s="1836"/>
      <c r="Y206" s="1836"/>
      <c r="Z206" s="1836"/>
      <c r="AA206" s="1836"/>
      <c r="AB206" s="1836"/>
    </row>
    <row r="207" spans="1:28" ht="13.5" customHeight="1">
      <c r="A207" s="1836"/>
      <c r="B207" s="1836"/>
      <c r="C207" s="1836"/>
      <c r="D207" s="1836"/>
      <c r="E207" s="1836"/>
      <c r="F207" s="1836"/>
      <c r="G207" s="1836"/>
      <c r="H207" s="1836"/>
      <c r="I207" s="1836"/>
      <c r="J207" s="1836"/>
      <c r="K207" s="1836"/>
      <c r="L207" s="1836"/>
      <c r="M207" s="1836"/>
      <c r="N207" s="1836"/>
      <c r="O207" s="1836"/>
      <c r="P207" s="1836"/>
      <c r="Q207" s="1836"/>
      <c r="R207" s="1836"/>
      <c r="S207" s="1836"/>
      <c r="T207" s="1836"/>
      <c r="U207" s="1836"/>
      <c r="V207" s="1836"/>
      <c r="W207" s="1836"/>
      <c r="X207" s="1836"/>
      <c r="Y207" s="1836"/>
      <c r="Z207" s="1836"/>
      <c r="AA207" s="1836"/>
      <c r="AB207" s="1836"/>
    </row>
    <row r="208" spans="1:28" ht="13.5" customHeight="1">
      <c r="A208" s="1836"/>
      <c r="B208" s="1836"/>
      <c r="C208" s="1836"/>
      <c r="D208" s="1836"/>
      <c r="E208" s="1836"/>
      <c r="F208" s="1836"/>
      <c r="G208" s="1836"/>
      <c r="H208" s="1836"/>
      <c r="I208" s="1836"/>
      <c r="J208" s="1836"/>
      <c r="K208" s="1836"/>
      <c r="L208" s="1836"/>
      <c r="M208" s="1836"/>
      <c r="N208" s="1836"/>
      <c r="O208" s="1836"/>
      <c r="P208" s="1836"/>
      <c r="Q208" s="1836"/>
      <c r="R208" s="1836"/>
      <c r="S208" s="1836"/>
      <c r="T208" s="1836"/>
      <c r="U208" s="1836"/>
      <c r="V208" s="1836"/>
      <c r="W208" s="1836"/>
      <c r="X208" s="1836"/>
      <c r="Y208" s="1836"/>
      <c r="Z208" s="1836"/>
      <c r="AA208" s="1836"/>
      <c r="AB208" s="1836"/>
    </row>
    <row r="209" spans="1:28" ht="13.5" customHeight="1">
      <c r="A209" s="1836"/>
      <c r="B209" s="1836"/>
      <c r="C209" s="1836"/>
      <c r="D209" s="1836"/>
      <c r="E209" s="1836"/>
      <c r="F209" s="1836"/>
      <c r="G209" s="1836"/>
      <c r="H209" s="1836"/>
      <c r="I209" s="1836"/>
      <c r="J209" s="1836"/>
      <c r="K209" s="1836"/>
      <c r="L209" s="1836"/>
      <c r="M209" s="1836"/>
      <c r="N209" s="1836"/>
      <c r="O209" s="1836"/>
      <c r="P209" s="1836"/>
      <c r="Q209" s="1836"/>
      <c r="R209" s="1836"/>
      <c r="S209" s="1836"/>
      <c r="T209" s="1836"/>
      <c r="U209" s="1836"/>
      <c r="V209" s="1836"/>
      <c r="W209" s="1836"/>
      <c r="X209" s="1836"/>
      <c r="Y209" s="1836"/>
      <c r="Z209" s="1836"/>
      <c r="AA209" s="1836"/>
      <c r="AB209" s="1836"/>
    </row>
    <row r="210" spans="1:28" ht="13.5" customHeight="1">
      <c r="A210" s="1836"/>
      <c r="B210" s="1836"/>
      <c r="C210" s="1836"/>
      <c r="D210" s="1836"/>
      <c r="E210" s="1836"/>
      <c r="F210" s="1836"/>
      <c r="G210" s="1836"/>
      <c r="H210" s="1836"/>
      <c r="I210" s="1836"/>
      <c r="J210" s="1836"/>
      <c r="K210" s="1836"/>
      <c r="L210" s="1836"/>
      <c r="M210" s="1836"/>
      <c r="N210" s="1836"/>
      <c r="O210" s="1836"/>
      <c r="P210" s="1836"/>
      <c r="Q210" s="1836"/>
      <c r="R210" s="1836"/>
      <c r="S210" s="1836"/>
      <c r="T210" s="1836"/>
      <c r="U210" s="1836"/>
      <c r="V210" s="1836"/>
      <c r="W210" s="1836"/>
      <c r="X210" s="1836"/>
      <c r="Y210" s="1836"/>
      <c r="Z210" s="1836"/>
      <c r="AA210" s="1836"/>
      <c r="AB210" s="1836"/>
    </row>
    <row r="211" spans="1:28" ht="13.5" customHeight="1">
      <c r="A211" s="1836"/>
      <c r="B211" s="1836"/>
      <c r="C211" s="1836"/>
      <c r="D211" s="1836"/>
      <c r="E211" s="1836"/>
      <c r="F211" s="1836"/>
      <c r="G211" s="1836"/>
      <c r="H211" s="1836"/>
      <c r="I211" s="1836"/>
      <c r="J211" s="1836"/>
      <c r="K211" s="1836"/>
      <c r="L211" s="1836"/>
      <c r="M211" s="1836"/>
      <c r="N211" s="1836"/>
      <c r="O211" s="1836"/>
      <c r="P211" s="1836"/>
      <c r="Q211" s="1836"/>
      <c r="R211" s="1836"/>
      <c r="S211" s="1836"/>
      <c r="T211" s="1836"/>
      <c r="U211" s="1836"/>
      <c r="V211" s="1836"/>
      <c r="W211" s="1836"/>
      <c r="X211" s="1836"/>
      <c r="Y211" s="1836"/>
      <c r="Z211" s="1836"/>
      <c r="AA211" s="1836"/>
      <c r="AB211" s="1836"/>
    </row>
    <row r="212" spans="1:28" ht="13.5" customHeight="1">
      <c r="A212" s="1836"/>
      <c r="B212" s="1836"/>
      <c r="C212" s="1836"/>
      <c r="D212" s="1836"/>
      <c r="E212" s="1836"/>
      <c r="F212" s="1836"/>
      <c r="G212" s="1836"/>
      <c r="H212" s="1836"/>
      <c r="I212" s="1836"/>
      <c r="J212" s="1836"/>
      <c r="K212" s="1836"/>
      <c r="L212" s="1836"/>
      <c r="M212" s="1836"/>
      <c r="N212" s="1836"/>
      <c r="O212" s="1836"/>
      <c r="P212" s="1836"/>
      <c r="Q212" s="1836"/>
      <c r="R212" s="1836"/>
      <c r="S212" s="1836"/>
      <c r="T212" s="1836"/>
      <c r="U212" s="1836"/>
      <c r="V212" s="1836"/>
      <c r="W212" s="1836"/>
      <c r="X212" s="1836"/>
      <c r="Y212" s="1836"/>
      <c r="Z212" s="1836"/>
      <c r="AA212" s="1836"/>
      <c r="AB212" s="1836"/>
    </row>
    <row r="213" spans="1:28" ht="13.5" customHeight="1">
      <c r="A213" s="1836"/>
      <c r="B213" s="1836"/>
      <c r="C213" s="1836"/>
      <c r="D213" s="1836"/>
      <c r="E213" s="1836"/>
      <c r="F213" s="1836"/>
      <c r="G213" s="1836"/>
      <c r="H213" s="1836"/>
      <c r="I213" s="1836"/>
      <c r="J213" s="1836"/>
      <c r="K213" s="1836"/>
      <c r="L213" s="1836"/>
      <c r="M213" s="1836"/>
      <c r="N213" s="1836"/>
      <c r="O213" s="1836"/>
      <c r="P213" s="1836"/>
      <c r="Q213" s="1836"/>
      <c r="R213" s="1836"/>
      <c r="S213" s="1836"/>
      <c r="T213" s="1836"/>
      <c r="U213" s="1836"/>
      <c r="V213" s="1836"/>
      <c r="W213" s="1836"/>
      <c r="X213" s="1836"/>
      <c r="Y213" s="1836"/>
      <c r="Z213" s="1836"/>
      <c r="AA213" s="1836"/>
      <c r="AB213" s="1836"/>
    </row>
    <row r="214" spans="1:28" ht="13.5" customHeight="1">
      <c r="A214" s="1836"/>
      <c r="B214" s="1836"/>
      <c r="C214" s="1836"/>
      <c r="D214" s="1836"/>
      <c r="E214" s="1836"/>
      <c r="F214" s="1836"/>
      <c r="G214" s="1836"/>
      <c r="H214" s="1836"/>
      <c r="I214" s="1836"/>
      <c r="J214" s="1836"/>
      <c r="K214" s="1836"/>
      <c r="L214" s="1836"/>
      <c r="M214" s="1836"/>
      <c r="N214" s="1836"/>
      <c r="O214" s="1836"/>
      <c r="P214" s="1836"/>
      <c r="Q214" s="1836"/>
      <c r="R214" s="1836"/>
      <c r="S214" s="1836"/>
      <c r="T214" s="1836"/>
      <c r="U214" s="1836"/>
      <c r="V214" s="1836"/>
      <c r="W214" s="1836"/>
      <c r="X214" s="1836"/>
      <c r="Y214" s="1836"/>
      <c r="Z214" s="1836"/>
      <c r="AA214" s="1836"/>
      <c r="AB214" s="1836"/>
    </row>
    <row r="215" spans="1:28" ht="13.5" customHeight="1">
      <c r="A215" s="1836"/>
      <c r="B215" s="1836"/>
      <c r="C215" s="1836"/>
      <c r="D215" s="1836"/>
      <c r="E215" s="1836"/>
      <c r="F215" s="1836"/>
      <c r="G215" s="1836"/>
      <c r="H215" s="1836"/>
      <c r="I215" s="1836"/>
      <c r="J215" s="1836"/>
      <c r="K215" s="1836"/>
      <c r="L215" s="1836"/>
      <c r="M215" s="1836"/>
      <c r="N215" s="1836"/>
      <c r="O215" s="1836"/>
      <c r="P215" s="1836"/>
      <c r="Q215" s="1836"/>
      <c r="R215" s="1836"/>
      <c r="S215" s="1836"/>
      <c r="T215" s="1836"/>
      <c r="U215" s="1836"/>
      <c r="V215" s="1836"/>
      <c r="W215" s="1836"/>
      <c r="X215" s="1836"/>
      <c r="Y215" s="1836"/>
      <c r="Z215" s="1836"/>
      <c r="AA215" s="1836"/>
      <c r="AB215" s="1836"/>
    </row>
    <row r="216" spans="1:28" ht="13.5" customHeight="1">
      <c r="A216" s="1836"/>
      <c r="B216" s="1836"/>
      <c r="C216" s="1836"/>
      <c r="D216" s="1836"/>
      <c r="E216" s="1836"/>
      <c r="F216" s="1836"/>
      <c r="G216" s="1836"/>
      <c r="H216" s="1836"/>
      <c r="I216" s="1836"/>
      <c r="J216" s="1836"/>
      <c r="K216" s="1836"/>
      <c r="L216" s="1836"/>
      <c r="M216" s="1836"/>
      <c r="N216" s="1836"/>
      <c r="O216" s="1836"/>
      <c r="P216" s="1836"/>
      <c r="Q216" s="1836"/>
      <c r="R216" s="1836"/>
      <c r="S216" s="1836"/>
      <c r="T216" s="1836"/>
      <c r="U216" s="1836"/>
      <c r="V216" s="1836"/>
      <c r="W216" s="1836"/>
      <c r="X216" s="1836"/>
      <c r="Y216" s="1836"/>
      <c r="Z216" s="1836"/>
      <c r="AA216" s="1836"/>
      <c r="AB216" s="1836"/>
    </row>
    <row r="217" spans="1:28" ht="13.5" customHeight="1">
      <c r="A217" s="1836"/>
      <c r="B217" s="1836"/>
      <c r="C217" s="1836"/>
      <c r="D217" s="1836"/>
      <c r="E217" s="1836"/>
      <c r="F217" s="1836"/>
      <c r="G217" s="1836"/>
      <c r="H217" s="1836"/>
      <c r="I217" s="1836"/>
      <c r="J217" s="1836"/>
      <c r="K217" s="1836"/>
      <c r="L217" s="1836"/>
      <c r="M217" s="1836"/>
      <c r="N217" s="1836"/>
      <c r="O217" s="1836"/>
      <c r="P217" s="1836"/>
      <c r="Q217" s="1836"/>
      <c r="R217" s="1836"/>
      <c r="S217" s="1836"/>
      <c r="T217" s="1836"/>
      <c r="U217" s="1836"/>
      <c r="V217" s="1836"/>
      <c r="W217" s="1836"/>
      <c r="X217" s="1836"/>
      <c r="Y217" s="1836"/>
      <c r="Z217" s="1836"/>
      <c r="AA217" s="1836"/>
      <c r="AB217" s="1836"/>
    </row>
    <row r="218" spans="1:28" ht="13.5" customHeight="1">
      <c r="A218" s="1836"/>
      <c r="B218" s="1836"/>
      <c r="C218" s="1836"/>
      <c r="D218" s="1836"/>
      <c r="E218" s="1836"/>
      <c r="F218" s="1836"/>
      <c r="G218" s="1836"/>
      <c r="H218" s="1836"/>
      <c r="I218" s="1836"/>
      <c r="J218" s="1836"/>
      <c r="K218" s="1836"/>
      <c r="L218" s="1836"/>
      <c r="M218" s="1836"/>
      <c r="N218" s="1836"/>
      <c r="O218" s="1836"/>
      <c r="P218" s="1836"/>
      <c r="Q218" s="1836"/>
      <c r="R218" s="1836"/>
      <c r="S218" s="1836"/>
      <c r="T218" s="1836"/>
      <c r="U218" s="1836"/>
      <c r="V218" s="1836"/>
      <c r="W218" s="1836"/>
      <c r="X218" s="1836"/>
      <c r="Y218" s="1836"/>
      <c r="Z218" s="1836"/>
      <c r="AA218" s="1836"/>
      <c r="AB218" s="1836"/>
    </row>
    <row r="219" spans="1:28" ht="13.5" customHeight="1">
      <c r="A219" s="1836"/>
      <c r="B219" s="1836"/>
      <c r="C219" s="1836"/>
      <c r="D219" s="1836"/>
      <c r="E219" s="1836"/>
      <c r="F219" s="1836"/>
      <c r="G219" s="1836"/>
      <c r="H219" s="1836"/>
      <c r="I219" s="1836"/>
      <c r="J219" s="1836"/>
      <c r="K219" s="1836"/>
      <c r="L219" s="1836"/>
      <c r="M219" s="1836"/>
      <c r="N219" s="1836"/>
      <c r="O219" s="1836"/>
      <c r="P219" s="1836"/>
      <c r="Q219" s="1836"/>
      <c r="R219" s="1836"/>
      <c r="S219" s="1836"/>
      <c r="T219" s="1836"/>
      <c r="U219" s="1836"/>
      <c r="V219" s="1836"/>
      <c r="W219" s="1836"/>
      <c r="X219" s="1836"/>
      <c r="Y219" s="1836"/>
      <c r="Z219" s="1836"/>
      <c r="AA219" s="1836"/>
      <c r="AB219" s="1836"/>
    </row>
    <row r="220" spans="1:28" ht="13.5" customHeight="1">
      <c r="A220" s="1836"/>
      <c r="B220" s="1836"/>
      <c r="C220" s="1836"/>
      <c r="D220" s="1836"/>
      <c r="E220" s="1836"/>
      <c r="F220" s="1836"/>
      <c r="G220" s="1836"/>
      <c r="H220" s="1836"/>
      <c r="I220" s="1836"/>
      <c r="J220" s="1836"/>
      <c r="K220" s="1836"/>
      <c r="L220" s="1836"/>
      <c r="M220" s="1836"/>
      <c r="N220" s="1836"/>
      <c r="O220" s="1836"/>
      <c r="P220" s="1836"/>
      <c r="Q220" s="1836"/>
      <c r="R220" s="1836"/>
      <c r="S220" s="1836"/>
      <c r="T220" s="1836"/>
      <c r="U220" s="1836"/>
      <c r="V220" s="1836"/>
      <c r="W220" s="1836"/>
      <c r="X220" s="1836"/>
      <c r="Y220" s="1836"/>
      <c r="Z220" s="1836"/>
      <c r="AA220" s="1836"/>
      <c r="AB220" s="1836"/>
    </row>
    <row r="221" spans="1:28" ht="13.5" customHeight="1">
      <c r="A221" s="1836"/>
      <c r="B221" s="1836"/>
      <c r="C221" s="1836"/>
      <c r="D221" s="1836"/>
      <c r="E221" s="1836"/>
      <c r="F221" s="1836"/>
      <c r="G221" s="1836"/>
      <c r="H221" s="1836"/>
      <c r="I221" s="1836"/>
      <c r="J221" s="1836"/>
      <c r="K221" s="1836"/>
      <c r="L221" s="1836"/>
      <c r="M221" s="1836"/>
      <c r="N221" s="1836"/>
      <c r="O221" s="1836"/>
      <c r="P221" s="1836"/>
      <c r="Q221" s="1836"/>
      <c r="R221" s="1836"/>
      <c r="S221" s="1836"/>
      <c r="T221" s="1836"/>
      <c r="U221" s="1836"/>
      <c r="V221" s="1836"/>
      <c r="W221" s="1836"/>
      <c r="X221" s="1836"/>
      <c r="Y221" s="1836"/>
      <c r="Z221" s="1836"/>
      <c r="AA221" s="1836"/>
      <c r="AB221" s="1836"/>
    </row>
    <row r="222" spans="1:28" ht="13.5" customHeight="1">
      <c r="A222" s="1836"/>
      <c r="B222" s="1836"/>
      <c r="C222" s="1836"/>
      <c r="D222" s="1836"/>
      <c r="E222" s="1836"/>
      <c r="F222" s="1836"/>
      <c r="G222" s="1836"/>
      <c r="H222" s="1836"/>
      <c r="I222" s="1836"/>
      <c r="J222" s="1836"/>
      <c r="K222" s="1836"/>
      <c r="L222" s="1836"/>
      <c r="M222" s="1836"/>
      <c r="N222" s="1836"/>
      <c r="O222" s="1836"/>
      <c r="P222" s="1836"/>
      <c r="Q222" s="1836"/>
      <c r="R222" s="1836"/>
      <c r="S222" s="1836"/>
      <c r="T222" s="1836"/>
      <c r="U222" s="1836"/>
      <c r="V222" s="1836"/>
      <c r="W222" s="1836"/>
      <c r="X222" s="1836"/>
      <c r="Y222" s="1836"/>
      <c r="Z222" s="1836"/>
      <c r="AA222" s="1836"/>
      <c r="AB222" s="1836"/>
    </row>
    <row r="223" spans="1:28" ht="13.5" customHeight="1">
      <c r="A223" s="1836"/>
      <c r="B223" s="1836"/>
      <c r="C223" s="1836"/>
      <c r="D223" s="1836"/>
      <c r="E223" s="1836"/>
      <c r="F223" s="1836"/>
      <c r="G223" s="1836"/>
      <c r="H223" s="1836"/>
      <c r="I223" s="1836"/>
      <c r="J223" s="1836"/>
      <c r="K223" s="1836"/>
      <c r="L223" s="1836"/>
      <c r="M223" s="1836"/>
      <c r="N223" s="1836"/>
      <c r="O223" s="1836"/>
      <c r="P223" s="1836"/>
      <c r="Q223" s="1836"/>
      <c r="R223" s="1836"/>
      <c r="S223" s="1836"/>
      <c r="T223" s="1836"/>
      <c r="U223" s="1836"/>
      <c r="V223" s="1836"/>
      <c r="W223" s="1836"/>
      <c r="X223" s="1836"/>
      <c r="Y223" s="1836"/>
      <c r="Z223" s="1836"/>
      <c r="AA223" s="1836"/>
      <c r="AB223" s="1836"/>
    </row>
    <row r="224" spans="1:28" ht="13.5" customHeight="1">
      <c r="A224" s="1836"/>
      <c r="B224" s="1836"/>
      <c r="C224" s="1836"/>
      <c r="D224" s="1836"/>
      <c r="E224" s="1836"/>
      <c r="F224" s="1836"/>
      <c r="G224" s="1836"/>
      <c r="H224" s="1836"/>
      <c r="I224" s="1836"/>
      <c r="J224" s="1836"/>
      <c r="K224" s="1836"/>
      <c r="L224" s="1836"/>
      <c r="M224" s="1836"/>
      <c r="N224" s="1836"/>
      <c r="O224" s="1836"/>
      <c r="P224" s="1836"/>
      <c r="Q224" s="1836"/>
      <c r="R224" s="1836"/>
      <c r="S224" s="1836"/>
      <c r="T224" s="1836"/>
      <c r="U224" s="1836"/>
      <c r="V224" s="1836"/>
      <c r="W224" s="1836"/>
      <c r="X224" s="1836"/>
      <c r="Y224" s="1836"/>
      <c r="Z224" s="1836"/>
      <c r="AA224" s="1836"/>
      <c r="AB224" s="1836"/>
    </row>
    <row r="225" spans="1:28" ht="13.5" customHeight="1">
      <c r="A225" s="1836"/>
      <c r="B225" s="1836"/>
      <c r="C225" s="1836"/>
      <c r="D225" s="1836"/>
      <c r="E225" s="1836"/>
      <c r="F225" s="1836"/>
      <c r="G225" s="1836"/>
      <c r="H225" s="1836"/>
      <c r="I225" s="1836"/>
      <c r="J225" s="1836"/>
      <c r="K225" s="1836"/>
      <c r="L225" s="1836"/>
      <c r="M225" s="1836"/>
      <c r="N225" s="1836"/>
      <c r="O225" s="1836"/>
      <c r="P225" s="1836"/>
      <c r="Q225" s="1836"/>
      <c r="R225" s="1836"/>
      <c r="S225" s="1836"/>
      <c r="T225" s="1836"/>
      <c r="U225" s="1836"/>
      <c r="V225" s="1836"/>
      <c r="W225" s="1836"/>
      <c r="X225" s="1836"/>
      <c r="Y225" s="1836"/>
      <c r="Z225" s="1836"/>
      <c r="AA225" s="1836"/>
      <c r="AB225" s="1836"/>
    </row>
    <row r="226" spans="1:28" ht="13.5" customHeight="1">
      <c r="A226" s="1836"/>
      <c r="B226" s="1836"/>
      <c r="C226" s="1836"/>
      <c r="D226" s="1836"/>
      <c r="E226" s="1836"/>
      <c r="F226" s="1836"/>
      <c r="G226" s="1836"/>
      <c r="H226" s="1836"/>
      <c r="I226" s="1836"/>
      <c r="J226" s="1836"/>
      <c r="K226" s="1836"/>
      <c r="L226" s="1836"/>
      <c r="M226" s="1836"/>
      <c r="N226" s="1836"/>
      <c r="O226" s="1836"/>
      <c r="P226" s="1836"/>
      <c r="Q226" s="1836"/>
      <c r="R226" s="1836"/>
      <c r="S226" s="1836"/>
      <c r="T226" s="1836"/>
      <c r="U226" s="1836"/>
      <c r="V226" s="1836"/>
      <c r="W226" s="1836"/>
      <c r="X226" s="1836"/>
      <c r="Y226" s="1836"/>
      <c r="Z226" s="1836"/>
      <c r="AA226" s="1836"/>
      <c r="AB226" s="1836"/>
    </row>
    <row r="227" spans="1:28" ht="13.5" customHeight="1">
      <c r="A227" s="1836"/>
      <c r="B227" s="1836"/>
      <c r="C227" s="1836"/>
      <c r="D227" s="1836"/>
      <c r="E227" s="1836"/>
      <c r="F227" s="1836"/>
      <c r="G227" s="1836"/>
      <c r="H227" s="1836"/>
      <c r="I227" s="1836"/>
      <c r="J227" s="1836"/>
      <c r="K227" s="1836"/>
      <c r="L227" s="1836"/>
      <c r="M227" s="1836"/>
      <c r="N227" s="1836"/>
      <c r="O227" s="1836"/>
      <c r="P227" s="1836"/>
      <c r="Q227" s="1836"/>
      <c r="R227" s="1836"/>
      <c r="S227" s="1836"/>
      <c r="T227" s="1836"/>
      <c r="U227" s="1836"/>
      <c r="V227" s="1836"/>
      <c r="W227" s="1836"/>
      <c r="X227" s="1836"/>
      <c r="Y227" s="1836"/>
      <c r="Z227" s="1836"/>
      <c r="AA227" s="1836"/>
      <c r="AB227" s="1836"/>
    </row>
    <row r="228" spans="1:28" ht="13.5" customHeight="1">
      <c r="A228" s="1836"/>
      <c r="B228" s="1836"/>
      <c r="C228" s="1836"/>
      <c r="D228" s="1836"/>
      <c r="E228" s="1836"/>
      <c r="F228" s="1836"/>
      <c r="G228" s="1836"/>
      <c r="H228" s="1836"/>
      <c r="I228" s="1836"/>
      <c r="J228" s="1836"/>
      <c r="K228" s="1836"/>
      <c r="L228" s="1836"/>
      <c r="M228" s="1836"/>
      <c r="N228" s="1836"/>
      <c r="O228" s="1836"/>
      <c r="P228" s="1836"/>
      <c r="Q228" s="1836"/>
      <c r="R228" s="1836"/>
      <c r="S228" s="1836"/>
      <c r="T228" s="1836"/>
      <c r="U228" s="1836"/>
      <c r="V228" s="1836"/>
      <c r="W228" s="1836"/>
      <c r="X228" s="1836"/>
      <c r="Y228" s="1836"/>
      <c r="Z228" s="1836"/>
      <c r="AA228" s="1836"/>
      <c r="AB228" s="1836"/>
    </row>
    <row r="229" spans="1:28" ht="13.5" customHeight="1">
      <c r="A229" s="1836"/>
      <c r="B229" s="1836"/>
      <c r="C229" s="1836"/>
      <c r="D229" s="1836"/>
      <c r="E229" s="1836"/>
      <c r="F229" s="1836"/>
      <c r="G229" s="1836"/>
      <c r="H229" s="1836"/>
      <c r="I229" s="1836"/>
      <c r="J229" s="1836"/>
      <c r="K229" s="1836"/>
      <c r="L229" s="1836"/>
      <c r="M229" s="1836"/>
      <c r="N229" s="1836"/>
      <c r="O229" s="1836"/>
      <c r="P229" s="1836"/>
      <c r="Q229" s="1836"/>
      <c r="R229" s="1836"/>
      <c r="S229" s="1836"/>
      <c r="T229" s="1836"/>
      <c r="U229" s="1836"/>
      <c r="V229" s="1836"/>
      <c r="W229" s="1836"/>
      <c r="X229" s="1836"/>
      <c r="Y229" s="1836"/>
      <c r="Z229" s="1836"/>
      <c r="AA229" s="1836"/>
      <c r="AB229" s="1836"/>
    </row>
    <row r="230" spans="1:28" ht="13.5" customHeight="1">
      <c r="A230" s="1836"/>
      <c r="B230" s="1836"/>
      <c r="C230" s="1836"/>
      <c r="D230" s="1836"/>
      <c r="E230" s="1836"/>
      <c r="F230" s="1836"/>
      <c r="G230" s="1836"/>
      <c r="H230" s="1836"/>
      <c r="I230" s="1836"/>
      <c r="J230" s="1836"/>
      <c r="K230" s="1836"/>
      <c r="L230" s="1836"/>
      <c r="M230" s="1836"/>
      <c r="N230" s="1836"/>
      <c r="O230" s="1836"/>
      <c r="P230" s="1836"/>
      <c r="Q230" s="1836"/>
      <c r="R230" s="1836"/>
      <c r="S230" s="1836"/>
      <c r="T230" s="1836"/>
      <c r="U230" s="1836"/>
      <c r="V230" s="1836"/>
      <c r="W230" s="1836"/>
      <c r="X230" s="1836"/>
      <c r="Y230" s="1836"/>
      <c r="Z230" s="1836"/>
      <c r="AA230" s="1836"/>
      <c r="AB230" s="1836"/>
    </row>
    <row r="231" spans="1:28" ht="13.5" customHeight="1">
      <c r="A231" s="1836"/>
      <c r="B231" s="1836"/>
      <c r="C231" s="1836"/>
      <c r="D231" s="1836"/>
      <c r="E231" s="1836"/>
      <c r="F231" s="1836"/>
      <c r="G231" s="1836"/>
      <c r="H231" s="1836"/>
      <c r="I231" s="1836"/>
      <c r="J231" s="1836"/>
      <c r="K231" s="1836"/>
      <c r="L231" s="1836"/>
      <c r="M231" s="1836"/>
      <c r="N231" s="1836"/>
      <c r="O231" s="1836"/>
      <c r="P231" s="1836"/>
      <c r="Q231" s="1836"/>
      <c r="R231" s="1836"/>
      <c r="S231" s="1836"/>
      <c r="T231" s="1836"/>
      <c r="U231" s="1836"/>
      <c r="V231" s="1836"/>
      <c r="W231" s="1836"/>
      <c r="X231" s="1836"/>
      <c r="Y231" s="1836"/>
      <c r="Z231" s="1836"/>
      <c r="AA231" s="1836"/>
      <c r="AB231" s="1836"/>
    </row>
    <row r="232" spans="1:28" ht="13.5" customHeight="1">
      <c r="A232" s="1836"/>
      <c r="B232" s="1836"/>
      <c r="C232" s="1836"/>
      <c r="D232" s="1836"/>
      <c r="E232" s="1836"/>
      <c r="F232" s="1836"/>
      <c r="G232" s="1836"/>
      <c r="H232" s="1836"/>
      <c r="I232" s="1836"/>
      <c r="J232" s="1836"/>
      <c r="K232" s="1836"/>
      <c r="L232" s="1836"/>
      <c r="M232" s="1836"/>
      <c r="N232" s="1836"/>
      <c r="O232" s="1836"/>
      <c r="P232" s="1836"/>
      <c r="Q232" s="1836"/>
      <c r="R232" s="1836"/>
      <c r="S232" s="1836"/>
      <c r="T232" s="1836"/>
      <c r="U232" s="1836"/>
      <c r="V232" s="1836"/>
      <c r="W232" s="1836"/>
      <c r="X232" s="1836"/>
      <c r="Y232" s="1836"/>
      <c r="Z232" s="1836"/>
      <c r="AA232" s="1836"/>
      <c r="AB232" s="1836"/>
    </row>
    <row r="233" spans="1:28" ht="13.5" customHeight="1">
      <c r="A233" s="1836"/>
      <c r="B233" s="1836"/>
      <c r="C233" s="1836"/>
      <c r="D233" s="1836"/>
      <c r="E233" s="1836"/>
      <c r="F233" s="1836"/>
      <c r="G233" s="1836"/>
      <c r="H233" s="1836"/>
      <c r="I233" s="1836"/>
      <c r="J233" s="1836"/>
      <c r="K233" s="1836"/>
      <c r="L233" s="1836"/>
      <c r="M233" s="1836"/>
      <c r="N233" s="1836"/>
      <c r="O233" s="1836"/>
      <c r="P233" s="1836"/>
      <c r="Q233" s="1836"/>
      <c r="R233" s="1836"/>
      <c r="S233" s="1836"/>
      <c r="T233" s="1836"/>
      <c r="U233" s="1836"/>
      <c r="V233" s="1836"/>
      <c r="W233" s="1836"/>
      <c r="X233" s="1836"/>
      <c r="Y233" s="1836"/>
      <c r="Z233" s="1836"/>
      <c r="AA233" s="1836"/>
      <c r="AB233" s="1836"/>
    </row>
    <row r="234" spans="1:28" ht="13.5" customHeight="1">
      <c r="A234" s="1836"/>
      <c r="B234" s="1836"/>
      <c r="C234" s="1836"/>
      <c r="D234" s="1836"/>
      <c r="E234" s="1836"/>
      <c r="F234" s="1836"/>
      <c r="G234" s="1836"/>
      <c r="H234" s="1836"/>
      <c r="I234" s="1836"/>
      <c r="J234" s="1836"/>
      <c r="K234" s="1836"/>
      <c r="L234" s="1836"/>
      <c r="M234" s="1836"/>
      <c r="N234" s="1836"/>
      <c r="O234" s="1836"/>
      <c r="P234" s="1836"/>
      <c r="Q234" s="1836"/>
      <c r="R234" s="1836"/>
      <c r="S234" s="1836"/>
      <c r="T234" s="1836"/>
      <c r="U234" s="1836"/>
      <c r="V234" s="1836"/>
      <c r="W234" s="1836"/>
      <c r="X234" s="1836"/>
      <c r="Y234" s="1836"/>
      <c r="Z234" s="1836"/>
      <c r="AA234" s="1836"/>
      <c r="AB234" s="1836"/>
    </row>
    <row r="235" spans="1:28" ht="13.5" customHeight="1">
      <c r="A235" s="1836"/>
      <c r="B235" s="1836"/>
      <c r="C235" s="1836"/>
      <c r="D235" s="1836"/>
      <c r="E235" s="1836"/>
      <c r="F235" s="1836"/>
      <c r="G235" s="1836"/>
      <c r="H235" s="1836"/>
      <c r="I235" s="1836"/>
      <c r="J235" s="1836"/>
      <c r="K235" s="1836"/>
      <c r="L235" s="1836"/>
      <c r="M235" s="1836"/>
      <c r="N235" s="1836"/>
      <c r="O235" s="1836"/>
      <c r="P235" s="1836"/>
      <c r="Q235" s="1836"/>
      <c r="R235" s="1836"/>
      <c r="S235" s="1836"/>
      <c r="T235" s="1836"/>
      <c r="U235" s="1836"/>
      <c r="V235" s="1836"/>
      <c r="W235" s="1836"/>
      <c r="X235" s="1836"/>
      <c r="Y235" s="1836"/>
      <c r="Z235" s="1836"/>
      <c r="AA235" s="1836"/>
      <c r="AB235" s="1836"/>
    </row>
    <row r="236" spans="1:28" ht="13.5" customHeight="1">
      <c r="A236" s="1836"/>
      <c r="B236" s="1836"/>
      <c r="C236" s="1836"/>
      <c r="D236" s="1836"/>
      <c r="E236" s="1836"/>
      <c r="F236" s="1836"/>
      <c r="G236" s="1836"/>
      <c r="H236" s="1836"/>
      <c r="I236" s="1836"/>
      <c r="J236" s="1836"/>
      <c r="K236" s="1836"/>
      <c r="L236" s="1836"/>
      <c r="M236" s="1836"/>
      <c r="N236" s="1836"/>
      <c r="O236" s="1836"/>
      <c r="P236" s="1836"/>
      <c r="Q236" s="1836"/>
      <c r="R236" s="1836"/>
      <c r="S236" s="1836"/>
      <c r="T236" s="1836"/>
      <c r="U236" s="1836"/>
      <c r="V236" s="1836"/>
      <c r="W236" s="1836"/>
      <c r="X236" s="1836"/>
      <c r="Y236" s="1836"/>
      <c r="Z236" s="1836"/>
      <c r="AA236" s="1836"/>
      <c r="AB236" s="1836"/>
    </row>
    <row r="237" spans="1:28" ht="13.5" customHeight="1">
      <c r="A237" s="1836"/>
      <c r="B237" s="1836"/>
      <c r="C237" s="1836"/>
      <c r="D237" s="1836"/>
      <c r="E237" s="1836"/>
      <c r="F237" s="1836"/>
      <c r="G237" s="1836"/>
      <c r="H237" s="1836"/>
      <c r="I237" s="1836"/>
      <c r="J237" s="1836"/>
      <c r="K237" s="1836"/>
      <c r="L237" s="1836"/>
      <c r="M237" s="1836"/>
      <c r="N237" s="1836"/>
      <c r="O237" s="1836"/>
      <c r="P237" s="1836"/>
      <c r="Q237" s="1836"/>
      <c r="R237" s="1836"/>
      <c r="S237" s="1836"/>
      <c r="T237" s="1836"/>
      <c r="U237" s="1836"/>
      <c r="V237" s="1836"/>
      <c r="W237" s="1836"/>
      <c r="X237" s="1836"/>
      <c r="Y237" s="1836"/>
      <c r="Z237" s="1836"/>
      <c r="AA237" s="1836"/>
      <c r="AB237" s="1836"/>
    </row>
    <row r="238" spans="1:28" ht="13.5" customHeight="1">
      <c r="A238" s="1836"/>
      <c r="B238" s="1836"/>
      <c r="C238" s="1836"/>
      <c r="D238" s="1836"/>
      <c r="E238" s="1836"/>
      <c r="F238" s="1836"/>
      <c r="G238" s="1836"/>
      <c r="H238" s="1836"/>
      <c r="I238" s="1836"/>
      <c r="J238" s="1836"/>
      <c r="K238" s="1836"/>
      <c r="L238" s="1836"/>
      <c r="M238" s="1836"/>
      <c r="N238" s="1836"/>
      <c r="O238" s="1836"/>
      <c r="P238" s="1836"/>
      <c r="Q238" s="1836"/>
      <c r="R238" s="1836"/>
      <c r="S238" s="1836"/>
      <c r="T238" s="1836"/>
      <c r="U238" s="1836"/>
      <c r="V238" s="1836"/>
      <c r="W238" s="1836"/>
      <c r="X238" s="1836"/>
      <c r="Y238" s="1836"/>
      <c r="Z238" s="1836"/>
      <c r="AA238" s="1836"/>
      <c r="AB238" s="1836"/>
    </row>
    <row r="239" spans="1:28" ht="13.5" customHeight="1">
      <c r="A239" s="1836"/>
      <c r="B239" s="1836"/>
      <c r="C239" s="1836"/>
      <c r="D239" s="1836"/>
      <c r="E239" s="1836"/>
      <c r="F239" s="1836"/>
      <c r="G239" s="1836"/>
      <c r="H239" s="1836"/>
      <c r="I239" s="1836"/>
      <c r="J239" s="1836"/>
      <c r="K239" s="1836"/>
      <c r="L239" s="1836"/>
      <c r="M239" s="1836"/>
      <c r="N239" s="1836"/>
      <c r="O239" s="1836"/>
      <c r="P239" s="1836"/>
      <c r="Q239" s="1836"/>
      <c r="R239" s="1836"/>
      <c r="S239" s="1836"/>
      <c r="T239" s="1836"/>
      <c r="U239" s="1836"/>
      <c r="V239" s="1836"/>
      <c r="W239" s="1836"/>
      <c r="X239" s="1836"/>
      <c r="Y239" s="1836"/>
      <c r="Z239" s="1836"/>
      <c r="AA239" s="1836"/>
      <c r="AB239" s="1836"/>
    </row>
    <row r="240" spans="1:28" ht="13.5" customHeight="1">
      <c r="A240" s="1836"/>
      <c r="B240" s="1836"/>
      <c r="C240" s="1836"/>
      <c r="D240" s="1836"/>
      <c r="E240" s="1836"/>
      <c r="F240" s="1836"/>
      <c r="G240" s="1836"/>
      <c r="H240" s="1836"/>
      <c r="I240" s="1836"/>
      <c r="J240" s="1836"/>
      <c r="K240" s="1836"/>
      <c r="L240" s="1836"/>
      <c r="M240" s="1836"/>
      <c r="N240" s="1836"/>
      <c r="O240" s="1836"/>
      <c r="P240" s="1836"/>
      <c r="Q240" s="1836"/>
      <c r="R240" s="1836"/>
      <c r="S240" s="1836"/>
      <c r="T240" s="1836"/>
      <c r="U240" s="1836"/>
      <c r="V240" s="1836"/>
      <c r="W240" s="1836"/>
      <c r="X240" s="1836"/>
      <c r="Y240" s="1836"/>
      <c r="Z240" s="1836"/>
      <c r="AA240" s="1836"/>
      <c r="AB240" s="1836"/>
    </row>
    <row r="241" spans="1:28" ht="13.5" customHeight="1">
      <c r="A241" s="1836"/>
      <c r="B241" s="1836"/>
      <c r="C241" s="1836"/>
      <c r="D241" s="1836"/>
      <c r="E241" s="1836"/>
      <c r="F241" s="1836"/>
      <c r="G241" s="1836"/>
      <c r="H241" s="1836"/>
      <c r="I241" s="1836"/>
      <c r="J241" s="1836"/>
      <c r="K241" s="1836"/>
      <c r="L241" s="1836"/>
      <c r="M241" s="1836"/>
      <c r="N241" s="1836"/>
      <c r="O241" s="1836"/>
      <c r="P241" s="1836"/>
      <c r="Q241" s="1836"/>
      <c r="R241" s="1836"/>
      <c r="S241" s="1836"/>
      <c r="T241" s="1836"/>
      <c r="U241" s="1836"/>
      <c r="V241" s="1836"/>
      <c r="W241" s="1836"/>
      <c r="X241" s="1836"/>
      <c r="Y241" s="1836"/>
      <c r="Z241" s="1836"/>
      <c r="AA241" s="1836"/>
      <c r="AB241" s="1836"/>
    </row>
    <row r="242" spans="1:28" ht="13.5" customHeight="1">
      <c r="A242" s="1836"/>
      <c r="B242" s="1836"/>
      <c r="C242" s="1836"/>
      <c r="D242" s="1836"/>
      <c r="E242" s="1836"/>
      <c r="F242" s="1836"/>
      <c r="G242" s="1836"/>
      <c r="H242" s="1836"/>
      <c r="I242" s="1836"/>
      <c r="J242" s="1836"/>
      <c r="K242" s="1836"/>
      <c r="L242" s="1836"/>
      <c r="M242" s="1836"/>
      <c r="N242" s="1836"/>
      <c r="O242" s="1836"/>
      <c r="P242" s="1836"/>
      <c r="Q242" s="1836"/>
      <c r="R242" s="1836"/>
      <c r="S242" s="1836"/>
      <c r="T242" s="1836"/>
      <c r="U242" s="1836"/>
      <c r="V242" s="1836"/>
      <c r="W242" s="1836"/>
      <c r="X242" s="1836"/>
      <c r="Y242" s="1836"/>
      <c r="Z242" s="1836"/>
      <c r="AA242" s="1836"/>
      <c r="AB242" s="1836"/>
    </row>
    <row r="243" spans="1:28" ht="13.5" customHeight="1">
      <c r="A243" s="1836"/>
      <c r="B243" s="1836"/>
      <c r="C243" s="1836"/>
      <c r="D243" s="1836"/>
      <c r="E243" s="1836"/>
      <c r="F243" s="1836"/>
      <c r="G243" s="1836"/>
      <c r="H243" s="1836"/>
      <c r="I243" s="1836"/>
      <c r="J243" s="1836"/>
      <c r="K243" s="1836"/>
      <c r="L243" s="1836"/>
      <c r="M243" s="1836"/>
      <c r="N243" s="1836"/>
      <c r="O243" s="1836"/>
      <c r="P243" s="1836"/>
      <c r="Q243" s="1836"/>
      <c r="R243" s="1836"/>
      <c r="S243" s="1836"/>
      <c r="T243" s="1836"/>
      <c r="U243" s="1836"/>
      <c r="V243" s="1836"/>
      <c r="W243" s="1836"/>
      <c r="X243" s="1836"/>
      <c r="Y243" s="1836"/>
      <c r="Z243" s="1836"/>
      <c r="AA243" s="1836"/>
      <c r="AB243" s="1836"/>
    </row>
    <row r="244" spans="1:28" ht="13.5" customHeight="1">
      <c r="A244" s="1836"/>
      <c r="B244" s="1836"/>
      <c r="C244" s="1836"/>
      <c r="D244" s="1836"/>
      <c r="E244" s="1836"/>
      <c r="F244" s="1836"/>
      <c r="G244" s="1836"/>
      <c r="H244" s="1836"/>
      <c r="I244" s="1836"/>
      <c r="J244" s="1836"/>
      <c r="K244" s="1836"/>
      <c r="L244" s="1836"/>
      <c r="M244" s="1836"/>
      <c r="N244" s="1836"/>
      <c r="O244" s="1836"/>
      <c r="P244" s="1836"/>
      <c r="Q244" s="1836"/>
      <c r="R244" s="1836"/>
      <c r="S244" s="1836"/>
      <c r="T244" s="1836"/>
      <c r="U244" s="1836"/>
      <c r="V244" s="1836"/>
      <c r="W244" s="1836"/>
      <c r="X244" s="1836"/>
      <c r="Y244" s="1836"/>
      <c r="Z244" s="1836"/>
      <c r="AA244" s="1836"/>
      <c r="AB244" s="1836"/>
    </row>
    <row r="245" spans="1:28" ht="13.5" customHeight="1">
      <c r="A245" s="1836"/>
      <c r="B245" s="1836"/>
      <c r="C245" s="1836"/>
      <c r="D245" s="1836"/>
      <c r="E245" s="1836"/>
      <c r="F245" s="1836"/>
      <c r="G245" s="1836"/>
      <c r="H245" s="1836"/>
      <c r="I245" s="1836"/>
      <c r="J245" s="1836"/>
      <c r="K245" s="1836"/>
      <c r="L245" s="1836"/>
      <c r="M245" s="1836"/>
      <c r="N245" s="1836"/>
      <c r="O245" s="1836"/>
      <c r="P245" s="1836"/>
      <c r="Q245" s="1836"/>
      <c r="R245" s="1836"/>
      <c r="S245" s="1836"/>
      <c r="T245" s="1836"/>
      <c r="U245" s="1836"/>
      <c r="V245" s="1836"/>
      <c r="W245" s="1836"/>
      <c r="X245" s="1836"/>
      <c r="Y245" s="1836"/>
      <c r="Z245" s="1836"/>
      <c r="AA245" s="1836"/>
      <c r="AB245" s="1836"/>
    </row>
    <row r="246" spans="1:28" ht="13.5" customHeight="1">
      <c r="A246" s="1836"/>
      <c r="B246" s="1836"/>
      <c r="C246" s="1836"/>
      <c r="D246" s="1836"/>
      <c r="E246" s="1836"/>
      <c r="F246" s="1836"/>
      <c r="G246" s="1836"/>
      <c r="H246" s="1836"/>
      <c r="I246" s="1836"/>
      <c r="J246" s="1836"/>
      <c r="K246" s="1836"/>
      <c r="L246" s="1836"/>
      <c r="M246" s="1836"/>
      <c r="N246" s="1836"/>
      <c r="O246" s="1836"/>
      <c r="P246" s="1836"/>
      <c r="Q246" s="1836"/>
      <c r="R246" s="1836"/>
      <c r="S246" s="1836"/>
      <c r="T246" s="1836"/>
      <c r="U246" s="1836"/>
      <c r="V246" s="1836"/>
      <c r="W246" s="1836"/>
      <c r="X246" s="1836"/>
      <c r="Y246" s="1836"/>
      <c r="Z246" s="1836"/>
      <c r="AA246" s="1836"/>
      <c r="AB246" s="1836"/>
    </row>
    <row r="247" spans="1:28" ht="13.5" customHeight="1">
      <c r="A247" s="1836"/>
      <c r="B247" s="1836"/>
      <c r="C247" s="1836"/>
      <c r="D247" s="1836"/>
      <c r="E247" s="1836"/>
      <c r="F247" s="1836"/>
      <c r="G247" s="1836"/>
      <c r="H247" s="1836"/>
      <c r="I247" s="1836"/>
      <c r="J247" s="1836"/>
      <c r="K247" s="1836"/>
      <c r="L247" s="1836"/>
      <c r="M247" s="1836"/>
      <c r="N247" s="1836"/>
      <c r="O247" s="1836"/>
      <c r="P247" s="1836"/>
      <c r="Q247" s="1836"/>
      <c r="R247" s="1836"/>
      <c r="S247" s="1836"/>
      <c r="T247" s="1836"/>
      <c r="U247" s="1836"/>
      <c r="V247" s="1836"/>
      <c r="W247" s="1836"/>
      <c r="X247" s="1836"/>
      <c r="Y247" s="1836"/>
      <c r="Z247" s="1836"/>
      <c r="AA247" s="1836"/>
      <c r="AB247" s="1836"/>
    </row>
    <row r="248" spans="1:28" ht="13.5" customHeight="1">
      <c r="A248" s="1836"/>
      <c r="B248" s="1836"/>
      <c r="C248" s="1836"/>
      <c r="D248" s="1836"/>
      <c r="E248" s="1836"/>
      <c r="F248" s="1836"/>
      <c r="G248" s="1836"/>
      <c r="H248" s="1836"/>
      <c r="I248" s="1836"/>
      <c r="J248" s="1836"/>
      <c r="K248" s="1836"/>
      <c r="L248" s="1836"/>
      <c r="M248" s="1836"/>
      <c r="N248" s="1836"/>
      <c r="O248" s="1836"/>
      <c r="P248" s="1836"/>
      <c r="Q248" s="1836"/>
      <c r="R248" s="1836"/>
      <c r="S248" s="1836"/>
      <c r="T248" s="1836"/>
      <c r="U248" s="1836"/>
      <c r="V248" s="1836"/>
      <c r="W248" s="1836"/>
      <c r="X248" s="1836"/>
      <c r="Y248" s="1836"/>
      <c r="Z248" s="1836"/>
      <c r="AA248" s="1836"/>
      <c r="AB248" s="1836"/>
    </row>
    <row r="249" spans="1:28" ht="13.5" customHeight="1">
      <c r="A249" s="1836"/>
      <c r="B249" s="1836"/>
      <c r="C249" s="1836"/>
      <c r="D249" s="1836"/>
      <c r="E249" s="1836"/>
      <c r="F249" s="1836"/>
      <c r="G249" s="1836"/>
      <c r="H249" s="1836"/>
      <c r="I249" s="1836"/>
      <c r="J249" s="1836"/>
      <c r="K249" s="1836"/>
      <c r="L249" s="1836"/>
      <c r="M249" s="1836"/>
      <c r="N249" s="1836"/>
      <c r="O249" s="1836"/>
      <c r="P249" s="1836"/>
      <c r="Q249" s="1836"/>
      <c r="R249" s="1836"/>
      <c r="S249" s="1836"/>
      <c r="T249" s="1836"/>
      <c r="U249" s="1836"/>
      <c r="V249" s="1836"/>
      <c r="W249" s="1836"/>
      <c r="X249" s="1836"/>
      <c r="Y249" s="1836"/>
      <c r="Z249" s="1836"/>
      <c r="AA249" s="1836"/>
      <c r="AB249" s="1836"/>
    </row>
    <row r="250" spans="1:28" ht="13.5" customHeight="1">
      <c r="A250" s="1836"/>
      <c r="B250" s="1836"/>
      <c r="C250" s="1836"/>
      <c r="D250" s="1836"/>
      <c r="E250" s="1836"/>
      <c r="F250" s="1836"/>
      <c r="G250" s="1836"/>
      <c r="H250" s="1836"/>
      <c r="I250" s="1836"/>
      <c r="J250" s="1836"/>
      <c r="K250" s="1836"/>
      <c r="L250" s="1836"/>
      <c r="M250" s="1836"/>
      <c r="N250" s="1836"/>
      <c r="O250" s="1836"/>
      <c r="P250" s="1836"/>
      <c r="Q250" s="1836"/>
      <c r="R250" s="1836"/>
      <c r="S250" s="1836"/>
      <c r="T250" s="1836"/>
      <c r="U250" s="1836"/>
      <c r="V250" s="1836"/>
      <c r="W250" s="1836"/>
      <c r="X250" s="1836"/>
      <c r="Y250" s="1836"/>
      <c r="Z250" s="1836"/>
      <c r="AA250" s="1836"/>
      <c r="AB250" s="1836"/>
    </row>
    <row r="251" spans="1:28" ht="13.5" customHeight="1">
      <c r="A251" s="1836"/>
      <c r="B251" s="1836"/>
      <c r="C251" s="1836"/>
      <c r="D251" s="1836"/>
      <c r="E251" s="1836"/>
      <c r="F251" s="1836"/>
      <c r="G251" s="1836"/>
      <c r="H251" s="1836"/>
      <c r="I251" s="1836"/>
      <c r="J251" s="1836"/>
      <c r="K251" s="1836"/>
      <c r="L251" s="1836"/>
      <c r="M251" s="1836"/>
      <c r="N251" s="1836"/>
      <c r="O251" s="1836"/>
      <c r="P251" s="1836"/>
      <c r="Q251" s="1836"/>
      <c r="R251" s="1836"/>
      <c r="S251" s="1836"/>
      <c r="T251" s="1836"/>
      <c r="U251" s="1836"/>
      <c r="V251" s="1836"/>
      <c r="W251" s="1836"/>
      <c r="X251" s="1836"/>
      <c r="Y251" s="1836"/>
      <c r="Z251" s="1836"/>
      <c r="AA251" s="1836"/>
      <c r="AB251" s="1836"/>
    </row>
    <row r="252" spans="1:28" ht="13.5" customHeight="1">
      <c r="A252" s="1836"/>
      <c r="B252" s="1836"/>
      <c r="C252" s="1836"/>
      <c r="D252" s="1836"/>
      <c r="E252" s="1836"/>
      <c r="F252" s="1836"/>
      <c r="G252" s="1836"/>
      <c r="H252" s="1836"/>
      <c r="I252" s="1836"/>
      <c r="J252" s="1836"/>
      <c r="K252" s="1836"/>
      <c r="L252" s="1836"/>
      <c r="M252" s="1836"/>
      <c r="N252" s="1836"/>
      <c r="O252" s="1836"/>
      <c r="P252" s="1836"/>
      <c r="Q252" s="1836"/>
      <c r="R252" s="1836"/>
      <c r="S252" s="1836"/>
      <c r="T252" s="1836"/>
      <c r="U252" s="1836"/>
      <c r="V252" s="1836"/>
      <c r="W252" s="1836"/>
      <c r="X252" s="1836"/>
      <c r="Y252" s="1836"/>
      <c r="Z252" s="1836"/>
      <c r="AA252" s="1836"/>
      <c r="AB252" s="1836"/>
    </row>
    <row r="253" spans="1:28" ht="13.5" customHeight="1">
      <c r="A253" s="1836"/>
      <c r="B253" s="1836"/>
      <c r="C253" s="1836"/>
      <c r="D253" s="1836"/>
      <c r="E253" s="1836"/>
      <c r="F253" s="1836"/>
      <c r="G253" s="1836"/>
      <c r="H253" s="1836"/>
      <c r="I253" s="1836"/>
      <c r="J253" s="1836"/>
      <c r="K253" s="1836"/>
      <c r="L253" s="1836"/>
      <c r="M253" s="1836"/>
      <c r="N253" s="1836"/>
      <c r="O253" s="1836"/>
      <c r="P253" s="1836"/>
      <c r="Q253" s="1836"/>
      <c r="R253" s="1836"/>
      <c r="S253" s="1836"/>
      <c r="T253" s="1836"/>
      <c r="U253" s="1836"/>
      <c r="V253" s="1836"/>
      <c r="W253" s="1836"/>
      <c r="X253" s="1836"/>
      <c r="Y253" s="1836"/>
      <c r="Z253" s="1836"/>
      <c r="AA253" s="1836"/>
      <c r="AB253" s="1836"/>
    </row>
    <row r="254" spans="1:28" ht="13.5" customHeight="1">
      <c r="A254" s="1836"/>
      <c r="B254" s="1836"/>
      <c r="C254" s="1836"/>
      <c r="D254" s="1836"/>
      <c r="E254" s="1836"/>
      <c r="F254" s="1836"/>
      <c r="G254" s="1836"/>
      <c r="H254" s="1836"/>
      <c r="I254" s="1836"/>
      <c r="J254" s="1836"/>
      <c r="K254" s="1836"/>
      <c r="L254" s="1836"/>
      <c r="M254" s="1836"/>
      <c r="N254" s="1836"/>
      <c r="O254" s="1836"/>
      <c r="P254" s="1836"/>
      <c r="Q254" s="1836"/>
      <c r="R254" s="1836"/>
      <c r="S254" s="1836"/>
      <c r="T254" s="1836"/>
      <c r="U254" s="1836"/>
      <c r="V254" s="1836"/>
      <c r="W254" s="1836"/>
      <c r="X254" s="1836"/>
      <c r="Y254" s="1836"/>
      <c r="Z254" s="1836"/>
      <c r="AA254" s="1836"/>
      <c r="AB254" s="1836"/>
    </row>
    <row r="255" spans="1:28" ht="13.5" customHeight="1">
      <c r="A255" s="1836"/>
      <c r="B255" s="1836"/>
      <c r="C255" s="1836"/>
      <c r="D255" s="1836"/>
      <c r="E255" s="1836"/>
      <c r="F255" s="1836"/>
      <c r="G255" s="1836"/>
      <c r="H255" s="1836"/>
      <c r="I255" s="1836"/>
      <c r="J255" s="1836"/>
      <c r="K255" s="1836"/>
      <c r="L255" s="1836"/>
      <c r="M255" s="1836"/>
      <c r="N255" s="1836"/>
      <c r="O255" s="1836"/>
      <c r="P255" s="1836"/>
      <c r="Q255" s="1836"/>
      <c r="R255" s="1836"/>
      <c r="S255" s="1836"/>
      <c r="T255" s="1836"/>
      <c r="U255" s="1836"/>
      <c r="V255" s="1836"/>
      <c r="W255" s="1836"/>
      <c r="X255" s="1836"/>
      <c r="Y255" s="1836"/>
      <c r="Z255" s="1836"/>
      <c r="AA255" s="1836"/>
      <c r="AB255" s="1836"/>
    </row>
    <row r="256" spans="1:28" ht="13.5" customHeight="1">
      <c r="A256" s="1836"/>
      <c r="B256" s="1836"/>
      <c r="C256" s="1836"/>
      <c r="D256" s="1836"/>
      <c r="E256" s="1836"/>
      <c r="F256" s="1836"/>
      <c r="G256" s="1836"/>
      <c r="H256" s="1836"/>
      <c r="I256" s="1836"/>
      <c r="J256" s="1836"/>
      <c r="K256" s="1836"/>
      <c r="L256" s="1836"/>
      <c r="M256" s="1836"/>
      <c r="N256" s="1836"/>
      <c r="O256" s="1836"/>
      <c r="P256" s="1836"/>
      <c r="Q256" s="1836"/>
      <c r="R256" s="1836"/>
      <c r="S256" s="1836"/>
      <c r="T256" s="1836"/>
      <c r="U256" s="1836"/>
      <c r="V256" s="1836"/>
      <c r="W256" s="1836"/>
      <c r="X256" s="1836"/>
      <c r="Y256" s="1836"/>
      <c r="Z256" s="1836"/>
      <c r="AA256" s="1836"/>
      <c r="AB256" s="1836"/>
    </row>
    <row r="257" spans="1:28" ht="13.5" customHeight="1">
      <c r="A257" s="1836"/>
      <c r="B257" s="1836"/>
      <c r="C257" s="1836"/>
      <c r="D257" s="1836"/>
      <c r="E257" s="1836"/>
      <c r="F257" s="1836"/>
      <c r="G257" s="1836"/>
      <c r="H257" s="1836"/>
      <c r="I257" s="1836"/>
      <c r="J257" s="1836"/>
      <c r="K257" s="1836"/>
      <c r="L257" s="1836"/>
      <c r="M257" s="1836"/>
      <c r="N257" s="1836"/>
      <c r="O257" s="1836"/>
      <c r="P257" s="1836"/>
      <c r="Q257" s="1836"/>
      <c r="R257" s="1836"/>
      <c r="S257" s="1836"/>
      <c r="T257" s="1836"/>
      <c r="U257" s="1836"/>
      <c r="V257" s="1836"/>
      <c r="W257" s="1836"/>
      <c r="X257" s="1836"/>
      <c r="Y257" s="1836"/>
      <c r="Z257" s="1836"/>
      <c r="AA257" s="1836"/>
      <c r="AB257" s="1836"/>
    </row>
    <row r="258" spans="1:28" ht="13.5" customHeight="1">
      <c r="A258" s="1836"/>
      <c r="B258" s="1836"/>
      <c r="C258" s="1836"/>
      <c r="D258" s="1836"/>
      <c r="E258" s="1836"/>
      <c r="F258" s="1836"/>
      <c r="G258" s="1836"/>
      <c r="H258" s="1836"/>
      <c r="I258" s="1836"/>
      <c r="J258" s="1836"/>
      <c r="K258" s="1836"/>
      <c r="L258" s="1836"/>
      <c r="M258" s="1836"/>
      <c r="N258" s="1836"/>
      <c r="O258" s="1836"/>
      <c r="P258" s="1836"/>
      <c r="Q258" s="1836"/>
      <c r="R258" s="1836"/>
      <c r="S258" s="1836"/>
      <c r="T258" s="1836"/>
      <c r="U258" s="1836"/>
      <c r="V258" s="1836"/>
      <c r="W258" s="1836"/>
      <c r="X258" s="1836"/>
      <c r="Y258" s="1836"/>
      <c r="Z258" s="1836"/>
      <c r="AA258" s="1836"/>
      <c r="AB258" s="1836"/>
    </row>
    <row r="259" spans="1:28" ht="13.5" customHeight="1">
      <c r="A259" s="1836"/>
      <c r="B259" s="1836"/>
      <c r="C259" s="1836"/>
      <c r="D259" s="1836"/>
      <c r="E259" s="1836"/>
      <c r="F259" s="1836"/>
      <c r="G259" s="1836"/>
      <c r="H259" s="1836"/>
      <c r="I259" s="1836"/>
      <c r="J259" s="1836"/>
      <c r="K259" s="1836"/>
      <c r="L259" s="1836"/>
      <c r="M259" s="1836"/>
      <c r="N259" s="1836"/>
      <c r="O259" s="1836"/>
      <c r="P259" s="1836"/>
      <c r="Q259" s="1836"/>
      <c r="R259" s="1836"/>
      <c r="S259" s="1836"/>
      <c r="T259" s="1836"/>
      <c r="U259" s="1836"/>
      <c r="V259" s="1836"/>
      <c r="W259" s="1836"/>
      <c r="X259" s="1836"/>
      <c r="Y259" s="1836"/>
      <c r="Z259" s="1836"/>
      <c r="AA259" s="1836"/>
      <c r="AB259" s="1836"/>
    </row>
    <row r="260" spans="1:28" ht="13.5" customHeight="1">
      <c r="A260" s="1836"/>
      <c r="B260" s="1836"/>
      <c r="C260" s="1836"/>
      <c r="D260" s="1836"/>
      <c r="E260" s="1836"/>
      <c r="F260" s="1836"/>
      <c r="G260" s="1836"/>
      <c r="H260" s="1836"/>
      <c r="I260" s="1836"/>
      <c r="J260" s="1836"/>
      <c r="K260" s="1836"/>
      <c r="L260" s="1836"/>
      <c r="M260" s="1836"/>
      <c r="N260" s="1836"/>
      <c r="O260" s="1836"/>
      <c r="P260" s="1836"/>
      <c r="Q260" s="1836"/>
      <c r="R260" s="1836"/>
      <c r="S260" s="1836"/>
      <c r="T260" s="1836"/>
      <c r="U260" s="1836"/>
      <c r="V260" s="1836"/>
      <c r="W260" s="1836"/>
      <c r="X260" s="1836"/>
      <c r="Y260" s="1836"/>
      <c r="Z260" s="1836"/>
      <c r="AA260" s="1836"/>
      <c r="AB260" s="1836"/>
    </row>
    <row r="261" spans="1:28" ht="13.5" customHeight="1">
      <c r="A261" s="1836"/>
      <c r="B261" s="1836"/>
      <c r="C261" s="1836"/>
      <c r="D261" s="1836"/>
      <c r="E261" s="1836"/>
      <c r="F261" s="1836"/>
      <c r="G261" s="1836"/>
      <c r="H261" s="1836"/>
      <c r="I261" s="1836"/>
      <c r="J261" s="1836"/>
      <c r="K261" s="1836"/>
      <c r="L261" s="1836"/>
      <c r="M261" s="1836"/>
      <c r="N261" s="1836"/>
      <c r="O261" s="1836"/>
      <c r="P261" s="1836"/>
      <c r="Q261" s="1836"/>
      <c r="R261" s="1836"/>
      <c r="S261" s="1836"/>
      <c r="T261" s="1836"/>
      <c r="U261" s="1836"/>
      <c r="V261" s="1836"/>
      <c r="W261" s="1836"/>
      <c r="X261" s="1836"/>
      <c r="Y261" s="1836"/>
      <c r="Z261" s="1836"/>
      <c r="AA261" s="1836"/>
      <c r="AB261" s="1836"/>
    </row>
    <row r="262" spans="1:28" ht="13.5" customHeight="1">
      <c r="A262" s="1836"/>
      <c r="B262" s="1836"/>
      <c r="C262" s="1836"/>
      <c r="D262" s="1836"/>
      <c r="E262" s="1836"/>
      <c r="F262" s="1836"/>
      <c r="G262" s="1836"/>
      <c r="H262" s="1836"/>
      <c r="I262" s="1836"/>
      <c r="J262" s="1836"/>
      <c r="K262" s="1836"/>
      <c r="L262" s="1836"/>
      <c r="M262" s="1836"/>
      <c r="N262" s="1836"/>
      <c r="O262" s="1836"/>
      <c r="P262" s="1836"/>
      <c r="Q262" s="1836"/>
      <c r="R262" s="1836"/>
      <c r="S262" s="1836"/>
      <c r="T262" s="1836"/>
      <c r="U262" s="1836"/>
      <c r="V262" s="1836"/>
      <c r="W262" s="1836"/>
      <c r="X262" s="1836"/>
      <c r="Y262" s="1836"/>
      <c r="Z262" s="1836"/>
      <c r="AA262" s="1836"/>
      <c r="AB262" s="1836"/>
    </row>
    <row r="263" spans="1:28" ht="13.5" customHeight="1">
      <c r="A263" s="1836"/>
      <c r="B263" s="1836"/>
      <c r="C263" s="1836"/>
      <c r="D263" s="1836"/>
      <c r="E263" s="1836"/>
      <c r="F263" s="1836"/>
      <c r="G263" s="1836"/>
      <c r="H263" s="1836"/>
      <c r="I263" s="1836"/>
      <c r="J263" s="1836"/>
      <c r="K263" s="1836"/>
      <c r="L263" s="1836"/>
      <c r="M263" s="1836"/>
      <c r="N263" s="1836"/>
      <c r="O263" s="1836"/>
      <c r="P263" s="1836"/>
      <c r="Q263" s="1836"/>
      <c r="R263" s="1836"/>
      <c r="S263" s="1836"/>
      <c r="T263" s="1836"/>
      <c r="U263" s="1836"/>
      <c r="V263" s="1836"/>
      <c r="W263" s="1836"/>
      <c r="X263" s="1836"/>
      <c r="Y263" s="1836"/>
      <c r="Z263" s="1836"/>
      <c r="AA263" s="1836"/>
      <c r="AB263" s="1836"/>
    </row>
    <row r="264" spans="1:28" ht="13.5" customHeight="1">
      <c r="A264" s="1836"/>
      <c r="B264" s="1836"/>
      <c r="C264" s="1836"/>
      <c r="D264" s="1836"/>
      <c r="E264" s="1836"/>
      <c r="F264" s="1836"/>
      <c r="G264" s="1836"/>
      <c r="H264" s="1836"/>
      <c r="I264" s="1836"/>
      <c r="J264" s="1836"/>
      <c r="K264" s="1836"/>
      <c r="L264" s="1836"/>
      <c r="M264" s="1836"/>
      <c r="N264" s="1836"/>
      <c r="O264" s="1836"/>
      <c r="P264" s="1836"/>
      <c r="Q264" s="1836"/>
      <c r="R264" s="1836"/>
      <c r="S264" s="1836"/>
      <c r="T264" s="1836"/>
      <c r="U264" s="1836"/>
      <c r="V264" s="1836"/>
      <c r="W264" s="1836"/>
      <c r="X264" s="1836"/>
      <c r="Y264" s="1836"/>
      <c r="Z264" s="1836"/>
      <c r="AA264" s="1836"/>
      <c r="AB264" s="1836"/>
    </row>
    <row r="265" spans="1:28" ht="13.5" customHeight="1">
      <c r="A265" s="1836"/>
      <c r="B265" s="1836"/>
      <c r="C265" s="1836"/>
      <c r="D265" s="1836"/>
      <c r="E265" s="1836"/>
      <c r="F265" s="1836"/>
      <c r="G265" s="1836"/>
      <c r="H265" s="1836"/>
      <c r="I265" s="1836"/>
      <c r="J265" s="1836"/>
      <c r="K265" s="1836"/>
      <c r="L265" s="1836"/>
      <c r="M265" s="1836"/>
      <c r="N265" s="1836"/>
      <c r="O265" s="1836"/>
      <c r="P265" s="1836"/>
      <c r="Q265" s="1836"/>
      <c r="R265" s="1836"/>
      <c r="S265" s="1836"/>
      <c r="T265" s="1836"/>
      <c r="U265" s="1836"/>
      <c r="V265" s="1836"/>
      <c r="W265" s="1836"/>
      <c r="X265" s="1836"/>
      <c r="Y265" s="1836"/>
      <c r="Z265" s="1836"/>
      <c r="AA265" s="1836"/>
      <c r="AB265" s="1836"/>
    </row>
    <row r="266" spans="1:28" ht="13.5" customHeight="1">
      <c r="A266" s="1836"/>
      <c r="B266" s="1836"/>
      <c r="C266" s="1836"/>
      <c r="D266" s="1836"/>
      <c r="E266" s="1836"/>
      <c r="F266" s="1836"/>
      <c r="G266" s="1836"/>
      <c r="H266" s="1836"/>
      <c r="I266" s="1836"/>
      <c r="J266" s="1836"/>
      <c r="K266" s="1836"/>
      <c r="L266" s="1836"/>
      <c r="M266" s="1836"/>
      <c r="N266" s="1836"/>
      <c r="O266" s="1836"/>
      <c r="P266" s="1836"/>
      <c r="Q266" s="1836"/>
      <c r="R266" s="1836"/>
      <c r="S266" s="1836"/>
      <c r="T266" s="1836"/>
      <c r="U266" s="1836"/>
      <c r="V266" s="1836"/>
      <c r="W266" s="1836"/>
      <c r="X266" s="1836"/>
      <c r="Y266" s="1836"/>
      <c r="Z266" s="1836"/>
      <c r="AA266" s="1836"/>
      <c r="AB266" s="1836"/>
    </row>
    <row r="267" spans="1:28" ht="13.5" customHeight="1">
      <c r="A267" s="1836"/>
      <c r="B267" s="1836"/>
      <c r="C267" s="1836"/>
      <c r="D267" s="1836"/>
      <c r="E267" s="1836"/>
      <c r="F267" s="1836"/>
      <c r="G267" s="1836"/>
      <c r="H267" s="1836"/>
      <c r="I267" s="1836"/>
      <c r="J267" s="1836"/>
      <c r="K267" s="1836"/>
      <c r="L267" s="1836"/>
      <c r="M267" s="1836"/>
      <c r="N267" s="1836"/>
      <c r="O267" s="1836"/>
      <c r="P267" s="1836"/>
      <c r="Q267" s="1836"/>
      <c r="R267" s="1836"/>
      <c r="S267" s="1836"/>
      <c r="T267" s="1836"/>
      <c r="U267" s="1836"/>
      <c r="V267" s="1836"/>
      <c r="W267" s="1836"/>
      <c r="X267" s="1836"/>
      <c r="Y267" s="1836"/>
      <c r="Z267" s="1836"/>
      <c r="AA267" s="1836"/>
      <c r="AB267" s="1836"/>
    </row>
    <row r="268" spans="1:28" ht="13.5" customHeight="1">
      <c r="A268" s="1836"/>
      <c r="B268" s="1836"/>
      <c r="C268" s="1836"/>
      <c r="D268" s="1836"/>
      <c r="E268" s="1836"/>
      <c r="F268" s="1836"/>
      <c r="G268" s="1836"/>
      <c r="H268" s="1836"/>
      <c r="I268" s="1836"/>
      <c r="J268" s="1836"/>
      <c r="K268" s="1836"/>
      <c r="L268" s="1836"/>
      <c r="M268" s="1836"/>
      <c r="N268" s="1836"/>
      <c r="O268" s="1836"/>
      <c r="P268" s="1836"/>
      <c r="Q268" s="1836"/>
      <c r="R268" s="1836"/>
      <c r="S268" s="1836"/>
      <c r="T268" s="1836"/>
      <c r="U268" s="1836"/>
      <c r="V268" s="1836"/>
      <c r="W268" s="1836"/>
      <c r="X268" s="1836"/>
      <c r="Y268" s="1836"/>
      <c r="Z268" s="1836"/>
      <c r="AA268" s="1836"/>
      <c r="AB268" s="1836"/>
    </row>
    <row r="269" spans="1:28" ht="13.5" customHeight="1">
      <c r="A269" s="1836"/>
      <c r="B269" s="1836"/>
      <c r="C269" s="1836"/>
      <c r="D269" s="1836"/>
      <c r="E269" s="1836"/>
      <c r="F269" s="1836"/>
      <c r="G269" s="1836"/>
      <c r="H269" s="1836"/>
      <c r="I269" s="1836"/>
      <c r="J269" s="1836"/>
      <c r="K269" s="1836"/>
      <c r="L269" s="1836"/>
      <c r="M269" s="1836"/>
      <c r="N269" s="1836"/>
      <c r="O269" s="1836"/>
      <c r="P269" s="1836"/>
      <c r="Q269" s="1836"/>
      <c r="R269" s="1836"/>
      <c r="S269" s="1836"/>
      <c r="T269" s="1836"/>
      <c r="U269" s="1836"/>
      <c r="V269" s="1836"/>
      <c r="W269" s="1836"/>
      <c r="X269" s="1836"/>
      <c r="Y269" s="1836"/>
      <c r="Z269" s="1836"/>
      <c r="AA269" s="1836"/>
      <c r="AB269" s="1836"/>
    </row>
    <row r="270" spans="1:28" ht="13.5" customHeight="1">
      <c r="A270" s="1836"/>
      <c r="B270" s="1836"/>
      <c r="C270" s="1836"/>
      <c r="D270" s="1836"/>
      <c r="E270" s="1836"/>
      <c r="F270" s="1836"/>
      <c r="G270" s="1836"/>
      <c r="H270" s="1836"/>
      <c r="I270" s="1836"/>
      <c r="J270" s="1836"/>
      <c r="K270" s="1836"/>
      <c r="L270" s="1836"/>
      <c r="M270" s="1836"/>
      <c r="N270" s="1836"/>
      <c r="O270" s="1836"/>
      <c r="P270" s="1836"/>
      <c r="Q270" s="1836"/>
      <c r="R270" s="1836"/>
      <c r="S270" s="1836"/>
      <c r="T270" s="1836"/>
      <c r="U270" s="1836"/>
      <c r="V270" s="1836"/>
      <c r="W270" s="1836"/>
      <c r="X270" s="1836"/>
      <c r="Y270" s="1836"/>
      <c r="Z270" s="1836"/>
      <c r="AA270" s="1836"/>
      <c r="AB270" s="1836"/>
    </row>
    <row r="271" spans="1:28" ht="13.5" customHeight="1">
      <c r="A271" s="1836"/>
      <c r="B271" s="1836"/>
      <c r="C271" s="1836"/>
      <c r="D271" s="1836"/>
      <c r="E271" s="1836"/>
      <c r="F271" s="1836"/>
      <c r="G271" s="1836"/>
      <c r="H271" s="1836"/>
      <c r="I271" s="1836"/>
      <c r="J271" s="1836"/>
      <c r="K271" s="1836"/>
      <c r="L271" s="1836"/>
      <c r="M271" s="1836"/>
      <c r="N271" s="1836"/>
      <c r="O271" s="1836"/>
      <c r="P271" s="1836"/>
      <c r="Q271" s="1836"/>
      <c r="R271" s="1836"/>
      <c r="S271" s="1836"/>
      <c r="T271" s="1836"/>
      <c r="U271" s="1836"/>
      <c r="V271" s="1836"/>
      <c r="W271" s="1836"/>
      <c r="X271" s="1836"/>
      <c r="Y271" s="1836"/>
      <c r="Z271" s="1836"/>
      <c r="AA271" s="1836"/>
      <c r="AB271" s="1836"/>
    </row>
    <row r="272" spans="1:28" ht="13.5" customHeight="1">
      <c r="A272" s="1836"/>
      <c r="B272" s="1836"/>
      <c r="C272" s="1836"/>
      <c r="D272" s="1836"/>
      <c r="E272" s="1836"/>
      <c r="F272" s="1836"/>
      <c r="G272" s="1836"/>
      <c r="H272" s="1836"/>
      <c r="I272" s="1836"/>
      <c r="J272" s="1836"/>
      <c r="K272" s="1836"/>
      <c r="L272" s="1836"/>
      <c r="M272" s="1836"/>
      <c r="N272" s="1836"/>
      <c r="O272" s="1836"/>
      <c r="P272" s="1836"/>
      <c r="Q272" s="1836"/>
      <c r="R272" s="1836"/>
      <c r="S272" s="1836"/>
      <c r="T272" s="1836"/>
      <c r="U272" s="1836"/>
      <c r="V272" s="1836"/>
      <c r="W272" s="1836"/>
      <c r="X272" s="1836"/>
      <c r="Y272" s="1836"/>
      <c r="Z272" s="1836"/>
      <c r="AA272" s="1836"/>
      <c r="AB272" s="1836"/>
    </row>
    <row r="273" spans="1:28" ht="13.5" customHeight="1">
      <c r="A273" s="1836"/>
      <c r="B273" s="1836"/>
      <c r="C273" s="1836"/>
      <c r="D273" s="1836"/>
      <c r="E273" s="1836"/>
      <c r="F273" s="1836"/>
      <c r="G273" s="1836"/>
      <c r="H273" s="1836"/>
      <c r="I273" s="1836"/>
      <c r="J273" s="1836"/>
      <c r="K273" s="1836"/>
      <c r="L273" s="1836"/>
      <c r="M273" s="1836"/>
      <c r="N273" s="1836"/>
      <c r="O273" s="1836"/>
      <c r="P273" s="1836"/>
      <c r="Q273" s="1836"/>
      <c r="R273" s="1836"/>
      <c r="S273" s="1836"/>
      <c r="T273" s="1836"/>
      <c r="U273" s="1836"/>
      <c r="V273" s="1836"/>
      <c r="W273" s="1836"/>
      <c r="X273" s="1836"/>
      <c r="Y273" s="1836"/>
      <c r="Z273" s="1836"/>
      <c r="AA273" s="1836"/>
      <c r="AB273" s="1836"/>
    </row>
    <row r="274" spans="1:28" ht="13.5" customHeight="1">
      <c r="A274" s="1836"/>
      <c r="B274" s="1836"/>
      <c r="C274" s="1836"/>
      <c r="D274" s="1836"/>
      <c r="E274" s="1836"/>
      <c r="F274" s="1836"/>
      <c r="G274" s="1836"/>
      <c r="H274" s="1836"/>
      <c r="I274" s="1836"/>
      <c r="J274" s="1836"/>
      <c r="K274" s="1836"/>
      <c r="L274" s="1836"/>
      <c r="M274" s="1836"/>
      <c r="N274" s="1836"/>
      <c r="O274" s="1836"/>
      <c r="P274" s="1836"/>
      <c r="Q274" s="1836"/>
      <c r="R274" s="1836"/>
      <c r="S274" s="1836"/>
      <c r="T274" s="1836"/>
      <c r="U274" s="1836"/>
      <c r="V274" s="1836"/>
      <c r="W274" s="1836"/>
      <c r="X274" s="1836"/>
      <c r="Y274" s="1836"/>
      <c r="Z274" s="1836"/>
      <c r="AA274" s="1836"/>
      <c r="AB274" s="1836"/>
    </row>
    <row r="275" spans="1:28" ht="13.5" customHeight="1">
      <c r="A275" s="1836"/>
      <c r="B275" s="1836"/>
      <c r="C275" s="1836"/>
      <c r="D275" s="1836"/>
      <c r="E275" s="1836"/>
      <c r="F275" s="1836"/>
      <c r="G275" s="1836"/>
      <c r="H275" s="1836"/>
      <c r="I275" s="1836"/>
      <c r="J275" s="1836"/>
      <c r="K275" s="1836"/>
      <c r="L275" s="1836"/>
      <c r="M275" s="1836"/>
      <c r="N275" s="1836"/>
      <c r="O275" s="1836"/>
      <c r="P275" s="1836"/>
      <c r="Q275" s="1836"/>
      <c r="R275" s="1836"/>
      <c r="S275" s="1836"/>
      <c r="T275" s="1836"/>
      <c r="U275" s="1836"/>
      <c r="V275" s="1836"/>
      <c r="W275" s="1836"/>
      <c r="X275" s="1836"/>
      <c r="Y275" s="1836"/>
      <c r="Z275" s="1836"/>
      <c r="AA275" s="1836"/>
      <c r="AB275" s="1836"/>
    </row>
    <row r="276" spans="1:28" ht="13.5" customHeight="1">
      <c r="A276" s="1836"/>
      <c r="B276" s="1836"/>
      <c r="C276" s="1836"/>
      <c r="D276" s="1836"/>
      <c r="E276" s="1836"/>
      <c r="F276" s="1836"/>
      <c r="G276" s="1836"/>
      <c r="H276" s="1836"/>
      <c r="I276" s="1836"/>
      <c r="J276" s="1836"/>
      <c r="K276" s="1836"/>
      <c r="L276" s="1836"/>
      <c r="M276" s="1836"/>
      <c r="N276" s="1836"/>
      <c r="O276" s="1836"/>
      <c r="P276" s="1836"/>
      <c r="Q276" s="1836"/>
      <c r="R276" s="1836"/>
      <c r="S276" s="1836"/>
      <c r="T276" s="1836"/>
      <c r="U276" s="1836"/>
      <c r="V276" s="1836"/>
      <c r="W276" s="1836"/>
      <c r="X276" s="1836"/>
      <c r="Y276" s="1836"/>
      <c r="Z276" s="1836"/>
      <c r="AA276" s="1836"/>
      <c r="AB276" s="1836"/>
    </row>
    <row r="277" spans="1:28" ht="13.5" customHeight="1">
      <c r="A277" s="1836"/>
      <c r="B277" s="1836"/>
      <c r="C277" s="1836"/>
      <c r="D277" s="1836"/>
      <c r="E277" s="1836"/>
      <c r="F277" s="1836"/>
      <c r="G277" s="1836"/>
      <c r="H277" s="1836"/>
      <c r="I277" s="1836"/>
      <c r="J277" s="1836"/>
      <c r="K277" s="1836"/>
      <c r="L277" s="1836"/>
      <c r="M277" s="1836"/>
      <c r="N277" s="1836"/>
      <c r="O277" s="1836"/>
      <c r="P277" s="1836"/>
      <c r="Q277" s="1836"/>
      <c r="R277" s="1836"/>
      <c r="S277" s="1836"/>
      <c r="T277" s="1836"/>
      <c r="U277" s="1836"/>
      <c r="V277" s="1836"/>
      <c r="W277" s="1836"/>
      <c r="X277" s="1836"/>
      <c r="Y277" s="1836"/>
      <c r="Z277" s="1836"/>
      <c r="AA277" s="1836"/>
      <c r="AB277" s="1836"/>
    </row>
    <row r="278" spans="1:28" ht="13.5" customHeight="1">
      <c r="A278" s="1836"/>
      <c r="B278" s="1836"/>
      <c r="C278" s="1836"/>
      <c r="D278" s="1836"/>
      <c r="E278" s="1836"/>
      <c r="F278" s="1836"/>
      <c r="G278" s="1836"/>
      <c r="H278" s="1836"/>
      <c r="I278" s="1836"/>
      <c r="J278" s="1836"/>
      <c r="K278" s="1836"/>
      <c r="L278" s="1836"/>
      <c r="M278" s="1836"/>
      <c r="N278" s="1836"/>
      <c r="O278" s="1836"/>
      <c r="P278" s="1836"/>
      <c r="Q278" s="1836"/>
      <c r="R278" s="1836"/>
      <c r="S278" s="1836"/>
      <c r="T278" s="1836"/>
      <c r="U278" s="1836"/>
      <c r="V278" s="1836"/>
      <c r="W278" s="1836"/>
      <c r="X278" s="1836"/>
      <c r="Y278" s="1836"/>
      <c r="Z278" s="1836"/>
      <c r="AA278" s="1836"/>
      <c r="AB278" s="1836"/>
    </row>
    <row r="279" spans="1:28" ht="13.5" customHeight="1">
      <c r="A279" s="1836"/>
      <c r="B279" s="1836"/>
      <c r="C279" s="1836"/>
      <c r="D279" s="1836"/>
      <c r="E279" s="1836"/>
      <c r="F279" s="1836"/>
      <c r="G279" s="1836"/>
      <c r="H279" s="1836"/>
      <c r="I279" s="1836"/>
      <c r="J279" s="1836"/>
      <c r="K279" s="1836"/>
      <c r="L279" s="1836"/>
      <c r="M279" s="1836"/>
      <c r="N279" s="1836"/>
      <c r="O279" s="1836"/>
      <c r="P279" s="1836"/>
      <c r="Q279" s="1836"/>
      <c r="R279" s="1836"/>
      <c r="S279" s="1836"/>
      <c r="T279" s="1836"/>
      <c r="U279" s="1836"/>
      <c r="V279" s="1836"/>
      <c r="W279" s="1836"/>
      <c r="X279" s="1836"/>
      <c r="Y279" s="1836"/>
      <c r="Z279" s="1836"/>
      <c r="AA279" s="1836"/>
      <c r="AB279" s="1836"/>
    </row>
    <row r="280" spans="1:28" ht="13.5" customHeight="1">
      <c r="A280" s="1836"/>
      <c r="B280" s="1836"/>
      <c r="C280" s="1836"/>
      <c r="D280" s="1836"/>
      <c r="E280" s="1836"/>
      <c r="F280" s="1836"/>
      <c r="G280" s="1836"/>
      <c r="H280" s="1836"/>
      <c r="I280" s="1836"/>
      <c r="J280" s="1836"/>
      <c r="K280" s="1836"/>
      <c r="L280" s="1836"/>
      <c r="M280" s="1836"/>
      <c r="N280" s="1836"/>
      <c r="O280" s="1836"/>
      <c r="P280" s="1836"/>
      <c r="Q280" s="1836"/>
      <c r="R280" s="1836"/>
      <c r="S280" s="1836"/>
      <c r="T280" s="1836"/>
      <c r="U280" s="1836"/>
      <c r="V280" s="1836"/>
      <c r="W280" s="1836"/>
      <c r="X280" s="1836"/>
      <c r="Y280" s="1836"/>
      <c r="Z280" s="1836"/>
      <c r="AA280" s="1836"/>
      <c r="AB280" s="1836"/>
    </row>
    <row r="281" spans="1:28" ht="13.5" customHeight="1">
      <c r="A281" s="1836"/>
      <c r="B281" s="1836"/>
      <c r="C281" s="1836"/>
      <c r="D281" s="1836"/>
      <c r="E281" s="1836"/>
      <c r="F281" s="1836"/>
      <c r="G281" s="1836"/>
      <c r="H281" s="1836"/>
      <c r="I281" s="1836"/>
      <c r="J281" s="1836"/>
      <c r="K281" s="1836"/>
      <c r="L281" s="1836"/>
      <c r="M281" s="1836"/>
      <c r="N281" s="1836"/>
      <c r="O281" s="1836"/>
      <c r="P281" s="1836"/>
      <c r="Q281" s="1836"/>
      <c r="R281" s="1836"/>
      <c r="S281" s="1836"/>
      <c r="T281" s="1836"/>
      <c r="U281" s="1836"/>
      <c r="V281" s="1836"/>
      <c r="W281" s="1836"/>
      <c r="X281" s="1836"/>
      <c r="Y281" s="1836"/>
      <c r="Z281" s="1836"/>
      <c r="AA281" s="1836"/>
      <c r="AB281" s="1836"/>
    </row>
    <row r="282" spans="1:28" ht="13.5" customHeight="1">
      <c r="A282" s="1836"/>
      <c r="B282" s="1836"/>
      <c r="C282" s="1836"/>
      <c r="D282" s="1836"/>
      <c r="E282" s="1836"/>
      <c r="F282" s="1836"/>
      <c r="G282" s="1836"/>
      <c r="H282" s="1836"/>
      <c r="I282" s="1836"/>
      <c r="J282" s="1836"/>
      <c r="K282" s="1836"/>
      <c r="L282" s="1836"/>
      <c r="M282" s="1836"/>
      <c r="N282" s="1836"/>
      <c r="O282" s="1836"/>
      <c r="P282" s="1836"/>
      <c r="Q282" s="1836"/>
      <c r="R282" s="1836"/>
      <c r="S282" s="1836"/>
      <c r="T282" s="1836"/>
      <c r="U282" s="1836"/>
      <c r="V282" s="1836"/>
      <c r="W282" s="1836"/>
      <c r="X282" s="1836"/>
      <c r="Y282" s="1836"/>
      <c r="Z282" s="1836"/>
      <c r="AA282" s="1836"/>
      <c r="AB282" s="1836"/>
    </row>
    <row r="283" spans="1:28" ht="13.5" customHeight="1">
      <c r="A283" s="1836"/>
      <c r="B283" s="1836"/>
      <c r="C283" s="1836"/>
      <c r="D283" s="1836"/>
      <c r="E283" s="1836"/>
      <c r="F283" s="1836"/>
      <c r="G283" s="1836"/>
      <c r="H283" s="1836"/>
      <c r="I283" s="1836"/>
      <c r="J283" s="1836"/>
      <c r="K283" s="1836"/>
      <c r="L283" s="1836"/>
      <c r="M283" s="1836"/>
      <c r="N283" s="1836"/>
      <c r="O283" s="1836"/>
      <c r="P283" s="1836"/>
      <c r="Q283" s="1836"/>
      <c r="R283" s="1836"/>
      <c r="S283" s="1836"/>
      <c r="T283" s="1836"/>
      <c r="U283" s="1836"/>
      <c r="V283" s="1836"/>
      <c r="W283" s="1836"/>
      <c r="X283" s="1836"/>
      <c r="Y283" s="1836"/>
      <c r="Z283" s="1836"/>
      <c r="AA283" s="1836"/>
      <c r="AB283" s="1836"/>
    </row>
    <row r="284" spans="1:28" ht="13.5" customHeight="1">
      <c r="A284" s="1836"/>
      <c r="B284" s="1836"/>
      <c r="C284" s="1836"/>
      <c r="D284" s="1836"/>
      <c r="E284" s="1836"/>
      <c r="F284" s="1836"/>
      <c r="G284" s="1836"/>
      <c r="H284" s="1836"/>
      <c r="I284" s="1836"/>
      <c r="J284" s="1836"/>
      <c r="K284" s="1836"/>
      <c r="L284" s="1836"/>
      <c r="M284" s="1836"/>
      <c r="N284" s="1836"/>
      <c r="O284" s="1836"/>
      <c r="P284" s="1836"/>
      <c r="Q284" s="1836"/>
      <c r="R284" s="1836"/>
      <c r="S284" s="1836"/>
      <c r="T284" s="1836"/>
      <c r="U284" s="1836"/>
      <c r="V284" s="1836"/>
      <c r="W284" s="1836"/>
      <c r="X284" s="1836"/>
      <c r="Y284" s="1836"/>
      <c r="Z284" s="1836"/>
      <c r="AA284" s="1836"/>
      <c r="AB284" s="1836"/>
    </row>
    <row r="285" spans="1:28" ht="13.5" customHeight="1">
      <c r="A285" s="1836"/>
      <c r="B285" s="1836"/>
      <c r="C285" s="1836"/>
      <c r="D285" s="1836"/>
      <c r="E285" s="1836"/>
      <c r="F285" s="1836"/>
      <c r="G285" s="1836"/>
      <c r="H285" s="1836"/>
      <c r="I285" s="1836"/>
      <c r="J285" s="1836"/>
      <c r="K285" s="1836"/>
      <c r="L285" s="1836"/>
      <c r="M285" s="1836"/>
      <c r="N285" s="1836"/>
      <c r="O285" s="1836"/>
      <c r="P285" s="1836"/>
      <c r="Q285" s="1836"/>
      <c r="R285" s="1836"/>
      <c r="S285" s="1836"/>
      <c r="T285" s="1836"/>
      <c r="U285" s="1836"/>
      <c r="V285" s="1836"/>
      <c r="W285" s="1836"/>
      <c r="X285" s="1836"/>
      <c r="Y285" s="1836"/>
      <c r="Z285" s="1836"/>
      <c r="AA285" s="1836"/>
      <c r="AB285" s="1836"/>
    </row>
    <row r="286" spans="1:28" ht="13.5" customHeight="1">
      <c r="A286" s="1836"/>
      <c r="B286" s="1836"/>
      <c r="C286" s="1836"/>
      <c r="D286" s="1836"/>
      <c r="E286" s="1836"/>
      <c r="F286" s="1836"/>
      <c r="G286" s="1836"/>
      <c r="H286" s="1836"/>
      <c r="I286" s="1836"/>
      <c r="J286" s="1836"/>
      <c r="K286" s="1836"/>
      <c r="L286" s="1836"/>
      <c r="M286" s="1836"/>
      <c r="N286" s="1836"/>
      <c r="O286" s="1836"/>
      <c r="P286" s="1836"/>
      <c r="Q286" s="1836"/>
      <c r="R286" s="1836"/>
      <c r="S286" s="1836"/>
      <c r="T286" s="1836"/>
      <c r="U286" s="1836"/>
      <c r="V286" s="1836"/>
      <c r="W286" s="1836"/>
      <c r="X286" s="1836"/>
      <c r="Y286" s="1836"/>
      <c r="Z286" s="1836"/>
      <c r="AA286" s="1836"/>
      <c r="AB286" s="1836"/>
    </row>
    <row r="287" spans="1:28" ht="13.5" customHeight="1">
      <c r="A287" s="1836"/>
      <c r="B287" s="1836"/>
      <c r="C287" s="1836"/>
      <c r="D287" s="1836"/>
      <c r="E287" s="1836"/>
      <c r="F287" s="1836"/>
      <c r="G287" s="1836"/>
      <c r="H287" s="1836"/>
      <c r="I287" s="1836"/>
      <c r="J287" s="1836"/>
      <c r="K287" s="1836"/>
      <c r="L287" s="1836"/>
      <c r="M287" s="1836"/>
      <c r="N287" s="1836"/>
      <c r="O287" s="1836"/>
      <c r="P287" s="1836"/>
      <c r="Q287" s="1836"/>
      <c r="R287" s="1836"/>
      <c r="S287" s="1836"/>
      <c r="T287" s="1836"/>
      <c r="U287" s="1836"/>
      <c r="V287" s="1836"/>
      <c r="W287" s="1836"/>
      <c r="X287" s="1836"/>
      <c r="Y287" s="1836"/>
      <c r="Z287" s="1836"/>
      <c r="AA287" s="1836"/>
      <c r="AB287" s="1836"/>
    </row>
    <row r="288" spans="1:28" ht="13.5" customHeight="1">
      <c r="A288" s="1836"/>
      <c r="B288" s="1836"/>
      <c r="C288" s="1836"/>
      <c r="D288" s="1836"/>
      <c r="E288" s="1836"/>
      <c r="F288" s="1836"/>
      <c r="G288" s="1836"/>
      <c r="H288" s="1836"/>
      <c r="I288" s="1836"/>
      <c r="J288" s="1836"/>
      <c r="K288" s="1836"/>
      <c r="L288" s="1836"/>
      <c r="M288" s="1836"/>
      <c r="N288" s="1836"/>
      <c r="O288" s="1836"/>
      <c r="P288" s="1836"/>
      <c r="Q288" s="1836"/>
      <c r="R288" s="1836"/>
      <c r="S288" s="1836"/>
      <c r="T288" s="1836"/>
      <c r="U288" s="1836"/>
      <c r="V288" s="1836"/>
      <c r="W288" s="1836"/>
      <c r="X288" s="1836"/>
      <c r="Y288" s="1836"/>
      <c r="Z288" s="1836"/>
      <c r="AA288" s="1836"/>
      <c r="AB288" s="1836"/>
    </row>
    <row r="289" spans="1:28" ht="13.5" customHeight="1">
      <c r="A289" s="1836"/>
      <c r="B289" s="1836"/>
      <c r="C289" s="1836"/>
      <c r="D289" s="1836"/>
      <c r="E289" s="1836"/>
      <c r="F289" s="1836"/>
      <c r="G289" s="1836"/>
      <c r="H289" s="1836"/>
      <c r="I289" s="1836"/>
      <c r="J289" s="1836"/>
      <c r="K289" s="1836"/>
      <c r="L289" s="1836"/>
      <c r="M289" s="1836"/>
      <c r="N289" s="1836"/>
      <c r="O289" s="1836"/>
      <c r="P289" s="1836"/>
      <c r="Q289" s="1836"/>
      <c r="R289" s="1836"/>
      <c r="S289" s="1836"/>
      <c r="T289" s="1836"/>
      <c r="U289" s="1836"/>
      <c r="V289" s="1836"/>
      <c r="W289" s="1836"/>
      <c r="X289" s="1836"/>
      <c r="Y289" s="1836"/>
      <c r="Z289" s="1836"/>
      <c r="AA289" s="1836"/>
      <c r="AB289" s="1836"/>
    </row>
    <row r="290" spans="1:28" ht="13.5" customHeight="1">
      <c r="A290" s="1836"/>
      <c r="B290" s="1836"/>
      <c r="C290" s="1836"/>
      <c r="D290" s="1836"/>
      <c r="E290" s="1836"/>
      <c r="F290" s="1836"/>
      <c r="G290" s="1836"/>
      <c r="H290" s="1836"/>
      <c r="I290" s="1836"/>
      <c r="J290" s="1836"/>
      <c r="K290" s="1836"/>
      <c r="L290" s="1836"/>
      <c r="M290" s="1836"/>
      <c r="N290" s="1836"/>
      <c r="O290" s="1836"/>
      <c r="P290" s="1836"/>
      <c r="Q290" s="1836"/>
      <c r="R290" s="1836"/>
      <c r="S290" s="1836"/>
      <c r="T290" s="1836"/>
      <c r="U290" s="1836"/>
      <c r="V290" s="1836"/>
      <c r="W290" s="1836"/>
      <c r="X290" s="1836"/>
      <c r="Y290" s="1836"/>
      <c r="Z290" s="1836"/>
      <c r="AA290" s="1836"/>
      <c r="AB290" s="1836"/>
    </row>
    <row r="291" spans="1:28" ht="13.5" customHeight="1">
      <c r="A291" s="1836"/>
      <c r="B291" s="1836"/>
      <c r="C291" s="1836"/>
      <c r="D291" s="1836"/>
      <c r="E291" s="1836"/>
      <c r="F291" s="1836"/>
      <c r="G291" s="1836"/>
      <c r="H291" s="1836"/>
      <c r="I291" s="1836"/>
      <c r="J291" s="1836"/>
      <c r="K291" s="1836"/>
      <c r="L291" s="1836"/>
      <c r="M291" s="1836"/>
      <c r="N291" s="1836"/>
      <c r="O291" s="1836"/>
      <c r="P291" s="1836"/>
      <c r="Q291" s="1836"/>
      <c r="R291" s="1836"/>
      <c r="S291" s="1836"/>
      <c r="T291" s="1836"/>
      <c r="U291" s="1836"/>
      <c r="V291" s="1836"/>
      <c r="W291" s="1836"/>
      <c r="X291" s="1836"/>
      <c r="Y291" s="1836"/>
      <c r="Z291" s="1836"/>
      <c r="AA291" s="1836"/>
      <c r="AB291" s="1836"/>
    </row>
    <row r="292" spans="1:28" ht="13.5" customHeight="1">
      <c r="A292" s="1836"/>
      <c r="B292" s="1836"/>
      <c r="C292" s="1836"/>
      <c r="D292" s="1836"/>
      <c r="E292" s="1836"/>
      <c r="F292" s="1836"/>
      <c r="G292" s="1836"/>
      <c r="H292" s="1836"/>
      <c r="I292" s="1836"/>
      <c r="J292" s="1836"/>
      <c r="K292" s="1836"/>
      <c r="L292" s="1836"/>
      <c r="M292" s="1836"/>
      <c r="N292" s="1836"/>
      <c r="O292" s="1836"/>
      <c r="P292" s="1836"/>
      <c r="Q292" s="1836"/>
      <c r="R292" s="1836"/>
      <c r="S292" s="1836"/>
      <c r="T292" s="1836"/>
      <c r="U292" s="1836"/>
      <c r="V292" s="1836"/>
      <c r="W292" s="1836"/>
      <c r="X292" s="1836"/>
      <c r="Y292" s="1836"/>
      <c r="Z292" s="1836"/>
      <c r="AA292" s="1836"/>
      <c r="AB292" s="1836"/>
    </row>
    <row r="293" spans="1:28" ht="13.5" customHeight="1">
      <c r="A293" s="1836"/>
      <c r="B293" s="1836"/>
      <c r="C293" s="1836"/>
      <c r="D293" s="1836"/>
      <c r="E293" s="1836"/>
      <c r="F293" s="1836"/>
      <c r="G293" s="1836"/>
      <c r="H293" s="1836"/>
      <c r="I293" s="1836"/>
      <c r="J293" s="1836"/>
      <c r="K293" s="1836"/>
      <c r="L293" s="1836"/>
      <c r="M293" s="1836"/>
      <c r="N293" s="1836"/>
      <c r="O293" s="1836"/>
      <c r="P293" s="1836"/>
      <c r="Q293" s="1836"/>
      <c r="R293" s="1836"/>
      <c r="S293" s="1836"/>
      <c r="T293" s="1836"/>
      <c r="U293" s="1836"/>
      <c r="V293" s="1836"/>
      <c r="W293" s="1836"/>
      <c r="X293" s="1836"/>
      <c r="Y293" s="1836"/>
      <c r="Z293" s="1836"/>
      <c r="AA293" s="1836"/>
      <c r="AB293" s="1836"/>
    </row>
    <row r="294" spans="1:28" ht="13.5" customHeight="1">
      <c r="A294" s="1836"/>
      <c r="B294" s="1836"/>
      <c r="C294" s="1836"/>
      <c r="D294" s="1836"/>
      <c r="E294" s="1836"/>
      <c r="F294" s="1836"/>
      <c r="G294" s="1836"/>
      <c r="H294" s="1836"/>
      <c r="I294" s="1836"/>
      <c r="J294" s="1836"/>
      <c r="K294" s="1836"/>
      <c r="L294" s="1836"/>
      <c r="M294" s="1836"/>
      <c r="N294" s="1836"/>
      <c r="O294" s="1836"/>
      <c r="P294" s="1836"/>
      <c r="Q294" s="1836"/>
      <c r="R294" s="1836"/>
      <c r="S294" s="1836"/>
      <c r="T294" s="1836"/>
      <c r="U294" s="1836"/>
      <c r="V294" s="1836"/>
      <c r="W294" s="1836"/>
      <c r="X294" s="1836"/>
      <c r="Y294" s="1836"/>
      <c r="Z294" s="1836"/>
      <c r="AA294" s="1836"/>
      <c r="AB294" s="1836"/>
    </row>
    <row r="295" spans="1:28" ht="13.5" customHeight="1">
      <c r="A295" s="1836"/>
      <c r="B295" s="1836"/>
      <c r="C295" s="1836"/>
      <c r="D295" s="1836"/>
      <c r="E295" s="1836"/>
      <c r="F295" s="1836"/>
      <c r="G295" s="1836"/>
      <c r="H295" s="1836"/>
      <c r="I295" s="1836"/>
      <c r="J295" s="1836"/>
      <c r="K295" s="1836"/>
      <c r="L295" s="1836"/>
      <c r="M295" s="1836"/>
      <c r="N295" s="1836"/>
      <c r="O295" s="1836"/>
      <c r="P295" s="1836"/>
      <c r="Q295" s="1836"/>
      <c r="R295" s="1836"/>
      <c r="S295" s="1836"/>
      <c r="T295" s="1836"/>
      <c r="U295" s="1836"/>
      <c r="V295" s="1836"/>
      <c r="W295" s="1836"/>
      <c r="X295" s="1836"/>
      <c r="Y295" s="1836"/>
      <c r="Z295" s="1836"/>
      <c r="AA295" s="1836"/>
      <c r="AB295" s="1836"/>
    </row>
    <row r="296" spans="1:28" ht="13.5" customHeight="1">
      <c r="A296" s="1836"/>
      <c r="B296" s="1836"/>
      <c r="C296" s="1836"/>
      <c r="D296" s="1836"/>
      <c r="E296" s="1836"/>
      <c r="F296" s="1836"/>
      <c r="G296" s="1836"/>
      <c r="H296" s="1836"/>
      <c r="I296" s="1836"/>
      <c r="J296" s="1836"/>
      <c r="K296" s="1836"/>
      <c r="L296" s="1836"/>
      <c r="M296" s="1836"/>
      <c r="N296" s="1836"/>
      <c r="O296" s="1836"/>
      <c r="P296" s="1836"/>
      <c r="Q296" s="1836"/>
      <c r="R296" s="1836"/>
      <c r="S296" s="1836"/>
      <c r="T296" s="1836"/>
      <c r="U296" s="1836"/>
      <c r="V296" s="1836"/>
      <c r="W296" s="1836"/>
      <c r="X296" s="1836"/>
      <c r="Y296" s="1836"/>
      <c r="Z296" s="1836"/>
      <c r="AA296" s="1836"/>
      <c r="AB296" s="1836"/>
    </row>
    <row r="297" spans="1:28" ht="13.5" customHeight="1">
      <c r="A297" s="1836"/>
      <c r="B297" s="1836"/>
      <c r="C297" s="1836"/>
      <c r="D297" s="1836"/>
      <c r="E297" s="1836"/>
      <c r="F297" s="1836"/>
      <c r="G297" s="1836"/>
      <c r="H297" s="1836"/>
      <c r="I297" s="1836"/>
      <c r="J297" s="1836"/>
      <c r="K297" s="1836"/>
      <c r="L297" s="1836"/>
      <c r="M297" s="1836"/>
      <c r="N297" s="1836"/>
      <c r="O297" s="1836"/>
      <c r="P297" s="1836"/>
      <c r="Q297" s="1836"/>
      <c r="R297" s="1836"/>
      <c r="S297" s="1836"/>
      <c r="T297" s="1836"/>
      <c r="U297" s="1836"/>
      <c r="V297" s="1836"/>
      <c r="W297" s="1836"/>
      <c r="X297" s="1836"/>
      <c r="Y297" s="1836"/>
      <c r="Z297" s="1836"/>
      <c r="AA297" s="1836"/>
      <c r="AB297" s="1836"/>
    </row>
    <row r="298" spans="1:28" ht="13.5" customHeight="1">
      <c r="A298" s="1836"/>
      <c r="B298" s="1836"/>
      <c r="C298" s="1836"/>
      <c r="D298" s="1836"/>
      <c r="E298" s="1836"/>
      <c r="F298" s="1836"/>
      <c r="G298" s="1836"/>
      <c r="H298" s="1836"/>
      <c r="I298" s="1836"/>
      <c r="J298" s="1836"/>
      <c r="K298" s="1836"/>
      <c r="L298" s="1836"/>
      <c r="M298" s="1836"/>
      <c r="N298" s="1836"/>
      <c r="O298" s="1836"/>
      <c r="P298" s="1836"/>
      <c r="Q298" s="1836"/>
      <c r="R298" s="1836"/>
      <c r="S298" s="1836"/>
      <c r="T298" s="1836"/>
      <c r="U298" s="1836"/>
      <c r="V298" s="1836"/>
      <c r="W298" s="1836"/>
      <c r="X298" s="1836"/>
      <c r="Y298" s="1836"/>
      <c r="Z298" s="1836"/>
      <c r="AA298" s="1836"/>
      <c r="AB298" s="1836"/>
    </row>
    <row r="299" spans="1:28" ht="13.5" customHeight="1">
      <c r="A299" s="1836"/>
      <c r="B299" s="1836"/>
      <c r="C299" s="1836"/>
      <c r="D299" s="1836"/>
      <c r="E299" s="1836"/>
      <c r="F299" s="1836"/>
      <c r="G299" s="1836"/>
      <c r="H299" s="1836"/>
      <c r="I299" s="1836"/>
      <c r="J299" s="1836"/>
      <c r="K299" s="1836"/>
      <c r="L299" s="1836"/>
      <c r="M299" s="1836"/>
      <c r="N299" s="1836"/>
      <c r="O299" s="1836"/>
      <c r="P299" s="1836"/>
      <c r="Q299" s="1836"/>
      <c r="R299" s="1836"/>
      <c r="S299" s="1836"/>
      <c r="T299" s="1836"/>
      <c r="U299" s="1836"/>
      <c r="V299" s="1836"/>
      <c r="W299" s="1836"/>
      <c r="X299" s="1836"/>
      <c r="Y299" s="1836"/>
      <c r="Z299" s="1836"/>
      <c r="AA299" s="1836"/>
      <c r="AB299" s="1836"/>
    </row>
    <row r="300" spans="1:28" ht="13.5" customHeight="1">
      <c r="A300" s="1836"/>
      <c r="B300" s="1836"/>
      <c r="C300" s="1836"/>
      <c r="D300" s="1836"/>
      <c r="E300" s="1836"/>
      <c r="F300" s="1836"/>
      <c r="G300" s="1836"/>
      <c r="H300" s="1836"/>
      <c r="I300" s="1836"/>
      <c r="J300" s="1836"/>
      <c r="K300" s="1836"/>
      <c r="L300" s="1836"/>
      <c r="M300" s="1836"/>
      <c r="N300" s="1836"/>
      <c r="O300" s="1836"/>
      <c r="P300" s="1836"/>
      <c r="Q300" s="1836"/>
      <c r="R300" s="1836"/>
      <c r="S300" s="1836"/>
      <c r="T300" s="1836"/>
      <c r="U300" s="1836"/>
      <c r="V300" s="1836"/>
      <c r="W300" s="1836"/>
      <c r="X300" s="1836"/>
      <c r="Y300" s="1836"/>
      <c r="Z300" s="1836"/>
      <c r="AA300" s="1836"/>
      <c r="AB300" s="1836"/>
    </row>
    <row r="301" spans="1:28" ht="13.5" customHeight="1">
      <c r="A301" s="1836"/>
      <c r="B301" s="1836"/>
      <c r="C301" s="1836"/>
      <c r="D301" s="1836"/>
      <c r="E301" s="1836"/>
      <c r="F301" s="1836"/>
      <c r="G301" s="1836"/>
      <c r="H301" s="1836"/>
      <c r="I301" s="1836"/>
      <c r="J301" s="1836"/>
      <c r="K301" s="1836"/>
      <c r="L301" s="1836"/>
      <c r="M301" s="1836"/>
      <c r="N301" s="1836"/>
      <c r="O301" s="1836"/>
      <c r="P301" s="1836"/>
      <c r="Q301" s="1836"/>
      <c r="R301" s="1836"/>
      <c r="S301" s="1836"/>
      <c r="T301" s="1836"/>
      <c r="U301" s="1836"/>
      <c r="V301" s="1836"/>
      <c r="W301" s="1836"/>
      <c r="X301" s="1836"/>
      <c r="Y301" s="1836"/>
      <c r="Z301" s="1836"/>
      <c r="AA301" s="1836"/>
      <c r="AB301" s="1836"/>
    </row>
    <row r="302" spans="1:28" ht="13.5" customHeight="1">
      <c r="A302" s="1836"/>
      <c r="B302" s="1836"/>
      <c r="C302" s="1836"/>
      <c r="D302" s="1836"/>
      <c r="E302" s="1836"/>
      <c r="F302" s="1836"/>
      <c r="G302" s="1836"/>
      <c r="H302" s="1836"/>
      <c r="I302" s="1836"/>
      <c r="J302" s="1836"/>
      <c r="K302" s="1836"/>
      <c r="L302" s="1836"/>
      <c r="M302" s="1836"/>
      <c r="N302" s="1836"/>
      <c r="O302" s="1836"/>
      <c r="P302" s="1836"/>
      <c r="Q302" s="1836"/>
      <c r="R302" s="1836"/>
      <c r="S302" s="1836"/>
      <c r="T302" s="1836"/>
      <c r="U302" s="1836"/>
      <c r="V302" s="1836"/>
      <c r="W302" s="1836"/>
      <c r="X302" s="1836"/>
      <c r="Y302" s="1836"/>
      <c r="Z302" s="1836"/>
      <c r="AA302" s="1836"/>
      <c r="AB302" s="1836"/>
    </row>
    <row r="303" spans="1:28" ht="13.5" customHeight="1">
      <c r="A303" s="1836"/>
      <c r="B303" s="1836"/>
      <c r="C303" s="1836"/>
      <c r="D303" s="1836"/>
      <c r="E303" s="1836"/>
      <c r="F303" s="1836"/>
      <c r="G303" s="1836"/>
      <c r="H303" s="1836"/>
      <c r="I303" s="1836"/>
      <c r="J303" s="1836"/>
      <c r="K303" s="1836"/>
      <c r="L303" s="1836"/>
      <c r="M303" s="1836"/>
      <c r="N303" s="1836"/>
      <c r="O303" s="1836"/>
      <c r="P303" s="1836"/>
      <c r="Q303" s="1836"/>
      <c r="R303" s="1836"/>
      <c r="S303" s="1836"/>
      <c r="T303" s="1836"/>
      <c r="U303" s="1836"/>
      <c r="V303" s="1836"/>
      <c r="W303" s="1836"/>
      <c r="X303" s="1836"/>
      <c r="Y303" s="1836"/>
      <c r="Z303" s="1836"/>
      <c r="AA303" s="1836"/>
      <c r="AB303" s="1836"/>
    </row>
    <row r="304" spans="1:28" ht="13.5" customHeight="1">
      <c r="A304" s="1836"/>
      <c r="B304" s="1836"/>
      <c r="C304" s="1836"/>
      <c r="D304" s="1836"/>
      <c r="E304" s="1836"/>
      <c r="F304" s="1836"/>
      <c r="G304" s="1836"/>
      <c r="H304" s="1836"/>
      <c r="I304" s="1836"/>
      <c r="J304" s="1836"/>
      <c r="K304" s="1836"/>
      <c r="L304" s="1836"/>
      <c r="M304" s="1836"/>
      <c r="N304" s="1836"/>
      <c r="O304" s="1836"/>
      <c r="P304" s="1836"/>
      <c r="Q304" s="1836"/>
      <c r="R304" s="1836"/>
      <c r="S304" s="1836"/>
      <c r="T304" s="1836"/>
      <c r="U304" s="1836"/>
      <c r="V304" s="1836"/>
      <c r="W304" s="1836"/>
      <c r="X304" s="1836"/>
      <c r="Y304" s="1836"/>
      <c r="Z304" s="1836"/>
      <c r="AA304" s="1836"/>
      <c r="AB304" s="1836"/>
    </row>
    <row r="305" spans="1:28" ht="13.5" customHeight="1">
      <c r="A305" s="1836"/>
      <c r="B305" s="1836"/>
      <c r="C305" s="1836"/>
      <c r="D305" s="1836"/>
      <c r="E305" s="1836"/>
      <c r="F305" s="1836"/>
      <c r="G305" s="1836"/>
      <c r="H305" s="1836"/>
      <c r="I305" s="1836"/>
      <c r="J305" s="1836"/>
      <c r="K305" s="1836"/>
      <c r="L305" s="1836"/>
      <c r="M305" s="1836"/>
      <c r="N305" s="1836"/>
      <c r="O305" s="1836"/>
      <c r="P305" s="1836"/>
      <c r="Q305" s="1836"/>
      <c r="R305" s="1836"/>
      <c r="S305" s="1836"/>
      <c r="T305" s="1836"/>
      <c r="U305" s="1836"/>
      <c r="V305" s="1836"/>
      <c r="W305" s="1836"/>
      <c r="X305" s="1836"/>
      <c r="Y305" s="1836"/>
      <c r="Z305" s="1836"/>
      <c r="AA305" s="1836"/>
      <c r="AB305" s="1836"/>
    </row>
    <row r="306" spans="1:28" ht="13.5" customHeight="1">
      <c r="A306" s="1836"/>
      <c r="B306" s="1836"/>
      <c r="C306" s="1836"/>
      <c r="D306" s="1836"/>
      <c r="E306" s="1836"/>
      <c r="F306" s="1836"/>
      <c r="G306" s="1836"/>
      <c r="H306" s="1836"/>
      <c r="I306" s="1836"/>
      <c r="J306" s="1836"/>
      <c r="K306" s="1836"/>
      <c r="L306" s="1836"/>
      <c r="M306" s="1836"/>
      <c r="N306" s="1836"/>
      <c r="O306" s="1836"/>
      <c r="P306" s="1836"/>
      <c r="Q306" s="1836"/>
      <c r="R306" s="1836"/>
      <c r="S306" s="1836"/>
      <c r="T306" s="1836"/>
      <c r="U306" s="1836"/>
      <c r="V306" s="1836"/>
      <c r="W306" s="1836"/>
      <c r="X306" s="1836"/>
      <c r="Y306" s="1836"/>
      <c r="Z306" s="1836"/>
      <c r="AA306" s="1836"/>
      <c r="AB306" s="1836"/>
    </row>
    <row r="307" spans="1:28" ht="13.5" customHeight="1">
      <c r="A307" s="1836"/>
      <c r="B307" s="1836"/>
      <c r="C307" s="1836"/>
      <c r="D307" s="1836"/>
      <c r="E307" s="1836"/>
      <c r="F307" s="1836"/>
      <c r="G307" s="1836"/>
      <c r="H307" s="1836"/>
      <c r="I307" s="1836"/>
      <c r="J307" s="1836"/>
      <c r="K307" s="1836"/>
      <c r="L307" s="1836"/>
      <c r="M307" s="1836"/>
      <c r="N307" s="1836"/>
      <c r="O307" s="1836"/>
      <c r="P307" s="1836"/>
      <c r="Q307" s="1836"/>
      <c r="R307" s="1836"/>
      <c r="S307" s="1836"/>
      <c r="T307" s="1836"/>
      <c r="U307" s="1836"/>
      <c r="V307" s="1836"/>
      <c r="W307" s="1836"/>
      <c r="X307" s="1836"/>
      <c r="Y307" s="1836"/>
      <c r="Z307" s="1836"/>
      <c r="AA307" s="1836"/>
      <c r="AB307" s="1836"/>
    </row>
    <row r="308" spans="1:28" ht="13.5" customHeight="1">
      <c r="A308" s="1836"/>
      <c r="B308" s="1836"/>
      <c r="C308" s="1836"/>
      <c r="D308" s="1836"/>
      <c r="E308" s="1836"/>
      <c r="F308" s="1836"/>
      <c r="G308" s="1836"/>
      <c r="H308" s="1836"/>
      <c r="I308" s="1836"/>
      <c r="J308" s="1836"/>
      <c r="K308" s="1836"/>
      <c r="L308" s="1836"/>
      <c r="M308" s="1836"/>
      <c r="N308" s="1836"/>
      <c r="O308" s="1836"/>
      <c r="P308" s="1836"/>
      <c r="Q308" s="1836"/>
      <c r="R308" s="1836"/>
      <c r="S308" s="1836"/>
      <c r="T308" s="1836"/>
      <c r="U308" s="1836"/>
      <c r="V308" s="1836"/>
      <c r="W308" s="1836"/>
      <c r="X308" s="1836"/>
      <c r="Y308" s="1836"/>
      <c r="Z308" s="1836"/>
      <c r="AA308" s="1836"/>
      <c r="AB308" s="1836"/>
    </row>
    <row r="309" spans="1:28" ht="13.5" customHeight="1">
      <c r="A309" s="1836"/>
      <c r="B309" s="1836"/>
      <c r="C309" s="1836"/>
      <c r="D309" s="1836"/>
      <c r="E309" s="1836"/>
      <c r="F309" s="1836"/>
      <c r="G309" s="1836"/>
      <c r="H309" s="1836"/>
      <c r="I309" s="1836"/>
      <c r="J309" s="1836"/>
      <c r="K309" s="1836"/>
      <c r="L309" s="1836"/>
      <c r="M309" s="1836"/>
      <c r="N309" s="1836"/>
      <c r="O309" s="1836"/>
      <c r="P309" s="1836"/>
      <c r="Q309" s="1836"/>
      <c r="R309" s="1836"/>
      <c r="S309" s="1836"/>
      <c r="T309" s="1836"/>
      <c r="U309" s="1836"/>
      <c r="V309" s="1836"/>
      <c r="W309" s="1836"/>
      <c r="X309" s="1836"/>
      <c r="Y309" s="1836"/>
      <c r="Z309" s="1836"/>
      <c r="AA309" s="1836"/>
      <c r="AB309" s="1836"/>
    </row>
    <row r="310" spans="1:28" ht="13.5" customHeight="1">
      <c r="A310" s="1836"/>
      <c r="B310" s="1836"/>
      <c r="C310" s="1836"/>
      <c r="D310" s="1836"/>
      <c r="E310" s="1836"/>
      <c r="F310" s="1836"/>
      <c r="G310" s="1836"/>
      <c r="H310" s="1836"/>
      <c r="I310" s="1836"/>
      <c r="J310" s="1836"/>
      <c r="K310" s="1836"/>
      <c r="L310" s="1836"/>
      <c r="M310" s="1836"/>
      <c r="N310" s="1836"/>
      <c r="O310" s="1836"/>
      <c r="P310" s="1836"/>
      <c r="Q310" s="1836"/>
      <c r="R310" s="1836"/>
      <c r="S310" s="1836"/>
      <c r="T310" s="1836"/>
      <c r="U310" s="1836"/>
      <c r="V310" s="1836"/>
      <c r="W310" s="1836"/>
      <c r="X310" s="1836"/>
      <c r="Y310" s="1836"/>
      <c r="Z310" s="1836"/>
      <c r="AA310" s="1836"/>
      <c r="AB310" s="1836"/>
    </row>
    <row r="311" spans="1:28" ht="13.5" customHeight="1">
      <c r="A311" s="1836"/>
      <c r="B311" s="1836"/>
      <c r="C311" s="1836"/>
      <c r="D311" s="1836"/>
      <c r="E311" s="1836"/>
      <c r="F311" s="1836"/>
      <c r="G311" s="1836"/>
      <c r="H311" s="1836"/>
      <c r="I311" s="1836"/>
      <c r="J311" s="1836"/>
      <c r="K311" s="1836"/>
      <c r="L311" s="1836"/>
      <c r="M311" s="1836"/>
      <c r="N311" s="1836"/>
      <c r="O311" s="1836"/>
      <c r="P311" s="1836"/>
      <c r="Q311" s="1836"/>
      <c r="R311" s="1836"/>
      <c r="S311" s="1836"/>
      <c r="T311" s="1836"/>
      <c r="U311" s="1836"/>
      <c r="V311" s="1836"/>
      <c r="W311" s="1836"/>
      <c r="X311" s="1836"/>
      <c r="Y311" s="1836"/>
      <c r="Z311" s="1836"/>
      <c r="AA311" s="1836"/>
      <c r="AB311" s="1836"/>
    </row>
    <row r="312" spans="1:28" ht="13.5" customHeight="1">
      <c r="A312" s="1836"/>
      <c r="B312" s="1836"/>
      <c r="C312" s="1836"/>
      <c r="D312" s="1836"/>
      <c r="E312" s="1836"/>
      <c r="F312" s="1836"/>
      <c r="G312" s="1836"/>
      <c r="H312" s="1836"/>
      <c r="I312" s="1836"/>
      <c r="J312" s="1836"/>
      <c r="K312" s="1836"/>
      <c r="L312" s="1836"/>
      <c r="M312" s="1836"/>
      <c r="N312" s="1836"/>
      <c r="O312" s="1836"/>
      <c r="P312" s="1836"/>
      <c r="Q312" s="1836"/>
      <c r="R312" s="1836"/>
      <c r="S312" s="1836"/>
      <c r="T312" s="1836"/>
      <c r="U312" s="1836"/>
      <c r="V312" s="1836"/>
      <c r="W312" s="1836"/>
      <c r="X312" s="1836"/>
      <c r="Y312" s="1836"/>
      <c r="Z312" s="1836"/>
      <c r="AA312" s="1836"/>
      <c r="AB312" s="1836"/>
    </row>
    <row r="313" spans="1:28" ht="13.5" customHeight="1">
      <c r="A313" s="1836"/>
      <c r="B313" s="1836"/>
      <c r="C313" s="1836"/>
      <c r="D313" s="1836"/>
      <c r="E313" s="1836"/>
      <c r="F313" s="1836"/>
      <c r="G313" s="1836"/>
      <c r="H313" s="1836"/>
      <c r="I313" s="1836"/>
      <c r="J313" s="1836"/>
      <c r="K313" s="1836"/>
      <c r="L313" s="1836"/>
      <c r="M313" s="1836"/>
      <c r="N313" s="1836"/>
      <c r="O313" s="1836"/>
      <c r="P313" s="1836"/>
      <c r="Q313" s="1836"/>
      <c r="R313" s="1836"/>
      <c r="S313" s="1836"/>
      <c r="T313" s="1836"/>
      <c r="U313" s="1836"/>
      <c r="V313" s="1836"/>
      <c r="W313" s="1836"/>
      <c r="X313" s="1836"/>
      <c r="Y313" s="1836"/>
      <c r="Z313" s="1836"/>
      <c r="AA313" s="1836"/>
      <c r="AB313" s="1836"/>
    </row>
    <row r="314" spans="1:28" ht="13.5" customHeight="1">
      <c r="A314" s="1836"/>
      <c r="B314" s="1836"/>
      <c r="C314" s="1836"/>
      <c r="D314" s="1836"/>
      <c r="E314" s="1836"/>
      <c r="F314" s="1836"/>
      <c r="G314" s="1836"/>
      <c r="H314" s="1836"/>
      <c r="I314" s="1836"/>
      <c r="J314" s="1836"/>
      <c r="K314" s="1836"/>
      <c r="L314" s="1836"/>
      <c r="M314" s="1836"/>
      <c r="N314" s="1836"/>
      <c r="O314" s="1836"/>
      <c r="P314" s="1836"/>
      <c r="Q314" s="1836"/>
      <c r="R314" s="1836"/>
      <c r="S314" s="1836"/>
      <c r="T314" s="1836"/>
      <c r="U314" s="1836"/>
      <c r="V314" s="1836"/>
      <c r="W314" s="1836"/>
      <c r="X314" s="1836"/>
      <c r="Y314" s="1836"/>
      <c r="Z314" s="1836"/>
      <c r="AA314" s="1836"/>
      <c r="AB314" s="1836"/>
    </row>
    <row r="315" spans="1:28" ht="13.5" customHeight="1">
      <c r="A315" s="1836"/>
      <c r="B315" s="1836"/>
      <c r="C315" s="1836"/>
      <c r="D315" s="1836"/>
      <c r="E315" s="1836"/>
      <c r="F315" s="1836"/>
      <c r="G315" s="1836"/>
      <c r="H315" s="1836"/>
      <c r="I315" s="1836"/>
      <c r="J315" s="1836"/>
      <c r="K315" s="1836"/>
      <c r="L315" s="1836"/>
      <c r="M315" s="1836"/>
      <c r="N315" s="1836"/>
      <c r="O315" s="1836"/>
      <c r="P315" s="1836"/>
      <c r="Q315" s="1836"/>
      <c r="R315" s="1836"/>
      <c r="S315" s="1836"/>
      <c r="T315" s="1836"/>
      <c r="U315" s="1836"/>
      <c r="V315" s="1836"/>
      <c r="W315" s="1836"/>
      <c r="X315" s="1836"/>
      <c r="Y315" s="1836"/>
      <c r="Z315" s="1836"/>
      <c r="AA315" s="1836"/>
      <c r="AB315" s="1836"/>
    </row>
    <row r="316" spans="1:28" ht="13.5" customHeight="1">
      <c r="A316" s="1836"/>
      <c r="B316" s="1836"/>
      <c r="C316" s="1836"/>
      <c r="D316" s="1836"/>
      <c r="E316" s="1836"/>
      <c r="F316" s="1836"/>
      <c r="G316" s="1836"/>
      <c r="H316" s="1836"/>
      <c r="I316" s="1836"/>
      <c r="J316" s="1836"/>
      <c r="K316" s="1836"/>
      <c r="L316" s="1836"/>
      <c r="M316" s="1836"/>
      <c r="N316" s="1836"/>
      <c r="O316" s="1836"/>
      <c r="P316" s="1836"/>
      <c r="Q316" s="1836"/>
      <c r="R316" s="1836"/>
      <c r="S316" s="1836"/>
      <c r="T316" s="1836"/>
      <c r="U316" s="1836"/>
      <c r="V316" s="1836"/>
      <c r="W316" s="1836"/>
      <c r="X316" s="1836"/>
      <c r="Y316" s="1836"/>
      <c r="Z316" s="1836"/>
      <c r="AA316" s="1836"/>
      <c r="AB316" s="1836"/>
    </row>
    <row r="317" spans="1:28" ht="13.5" customHeight="1">
      <c r="A317" s="1836"/>
      <c r="B317" s="1836"/>
      <c r="C317" s="1836"/>
      <c r="D317" s="1836"/>
      <c r="E317" s="1836"/>
      <c r="F317" s="1836"/>
      <c r="G317" s="1836"/>
      <c r="H317" s="1836"/>
      <c r="I317" s="1836"/>
      <c r="J317" s="1836"/>
      <c r="K317" s="1836"/>
      <c r="L317" s="1836"/>
      <c r="M317" s="1836"/>
      <c r="N317" s="1836"/>
      <c r="O317" s="1836"/>
      <c r="P317" s="1836"/>
      <c r="Q317" s="1836"/>
      <c r="R317" s="1836"/>
      <c r="S317" s="1836"/>
      <c r="T317" s="1836"/>
      <c r="U317" s="1836"/>
      <c r="V317" s="1836"/>
      <c r="W317" s="1836"/>
      <c r="X317" s="1836"/>
      <c r="Y317" s="1836"/>
      <c r="Z317" s="1836"/>
      <c r="AA317" s="1836"/>
      <c r="AB317" s="1836"/>
    </row>
    <row r="318" spans="1:28" ht="13.5" customHeight="1">
      <c r="A318" s="1836"/>
      <c r="B318" s="1836"/>
      <c r="C318" s="1836"/>
      <c r="D318" s="1836"/>
      <c r="E318" s="1836"/>
      <c r="F318" s="1836"/>
      <c r="G318" s="1836"/>
      <c r="H318" s="1836"/>
      <c r="I318" s="1836"/>
      <c r="J318" s="1836"/>
      <c r="K318" s="1836"/>
      <c r="L318" s="1836"/>
      <c r="M318" s="1836"/>
      <c r="N318" s="1836"/>
      <c r="O318" s="1836"/>
      <c r="P318" s="1836"/>
      <c r="Q318" s="1836"/>
      <c r="R318" s="1836"/>
      <c r="S318" s="1836"/>
      <c r="T318" s="1836"/>
      <c r="U318" s="1836"/>
      <c r="V318" s="1836"/>
      <c r="W318" s="1836"/>
      <c r="X318" s="1836"/>
      <c r="Y318" s="1836"/>
      <c r="Z318" s="1836"/>
      <c r="AA318" s="1836"/>
      <c r="AB318" s="1836"/>
    </row>
    <row r="319" spans="1:28" ht="13.5" customHeight="1">
      <c r="A319" s="1836"/>
      <c r="B319" s="1836"/>
      <c r="C319" s="1836"/>
      <c r="D319" s="1836"/>
      <c r="E319" s="1836"/>
      <c r="F319" s="1836"/>
      <c r="G319" s="1836"/>
      <c r="H319" s="1836"/>
      <c r="I319" s="1836"/>
      <c r="J319" s="1836"/>
      <c r="K319" s="1836"/>
      <c r="L319" s="1836"/>
      <c r="M319" s="1836"/>
      <c r="N319" s="1836"/>
      <c r="O319" s="1836"/>
      <c r="P319" s="1836"/>
      <c r="Q319" s="1836"/>
      <c r="R319" s="1836"/>
      <c r="S319" s="1836"/>
      <c r="T319" s="1836"/>
      <c r="U319" s="1836"/>
      <c r="V319" s="1836"/>
      <c r="W319" s="1836"/>
      <c r="X319" s="1836"/>
      <c r="Y319" s="1836"/>
      <c r="Z319" s="1836"/>
      <c r="AA319" s="1836"/>
      <c r="AB319" s="1836"/>
    </row>
    <row r="320" spans="1:28" ht="13.5" customHeight="1">
      <c r="A320" s="1836"/>
      <c r="B320" s="1836"/>
      <c r="C320" s="1836"/>
      <c r="D320" s="1836"/>
      <c r="E320" s="1836"/>
      <c r="F320" s="1836"/>
      <c r="G320" s="1836"/>
      <c r="H320" s="1836"/>
      <c r="I320" s="1836"/>
      <c r="J320" s="1836"/>
      <c r="K320" s="1836"/>
      <c r="L320" s="1836"/>
      <c r="M320" s="1836"/>
      <c r="N320" s="1836"/>
      <c r="O320" s="1836"/>
      <c r="P320" s="1836"/>
      <c r="Q320" s="1836"/>
      <c r="R320" s="1836"/>
      <c r="S320" s="1836"/>
      <c r="T320" s="1836"/>
      <c r="U320" s="1836"/>
      <c r="V320" s="1836"/>
      <c r="W320" s="1836"/>
      <c r="X320" s="1836"/>
      <c r="Y320" s="1836"/>
      <c r="Z320" s="1836"/>
      <c r="AA320" s="1836"/>
      <c r="AB320" s="1836"/>
    </row>
    <row r="321" spans="1:28" ht="13.5" customHeight="1">
      <c r="A321" s="1836"/>
      <c r="B321" s="1836"/>
      <c r="C321" s="1836"/>
      <c r="D321" s="1836"/>
      <c r="E321" s="1836"/>
      <c r="F321" s="1836"/>
      <c r="G321" s="1836"/>
      <c r="H321" s="1836"/>
      <c r="I321" s="1836"/>
      <c r="J321" s="1836"/>
      <c r="K321" s="1836"/>
      <c r="L321" s="1836"/>
      <c r="M321" s="1836"/>
      <c r="N321" s="1836"/>
      <c r="O321" s="1836"/>
      <c r="P321" s="1836"/>
      <c r="Q321" s="1836"/>
      <c r="R321" s="1836"/>
      <c r="S321" s="1836"/>
      <c r="T321" s="1836"/>
      <c r="U321" s="1836"/>
      <c r="V321" s="1836"/>
      <c r="W321" s="1836"/>
      <c r="X321" s="1836"/>
      <c r="Y321" s="1836"/>
      <c r="Z321" s="1836"/>
      <c r="AA321" s="1836"/>
      <c r="AB321" s="1836"/>
    </row>
    <row r="322" spans="1:28" ht="13.5" customHeight="1">
      <c r="A322" s="1836"/>
      <c r="B322" s="1836"/>
      <c r="C322" s="1836"/>
      <c r="D322" s="1836"/>
      <c r="E322" s="1836"/>
      <c r="F322" s="1836"/>
      <c r="G322" s="1836"/>
      <c r="H322" s="1836"/>
      <c r="I322" s="1836"/>
      <c r="J322" s="1836"/>
      <c r="K322" s="1836"/>
      <c r="L322" s="1836"/>
      <c r="M322" s="1836"/>
      <c r="N322" s="1836"/>
      <c r="O322" s="1836"/>
      <c r="P322" s="1836"/>
      <c r="Q322" s="1836"/>
      <c r="R322" s="1836"/>
      <c r="S322" s="1836"/>
      <c r="T322" s="1836"/>
      <c r="U322" s="1836"/>
      <c r="V322" s="1836"/>
      <c r="W322" s="1836"/>
      <c r="X322" s="1836"/>
      <c r="Y322" s="1836"/>
      <c r="Z322" s="1836"/>
      <c r="AA322" s="1836"/>
      <c r="AB322" s="1836"/>
    </row>
    <row r="323" spans="1:28" ht="13.5" customHeight="1">
      <c r="A323" s="1836"/>
      <c r="B323" s="1836"/>
      <c r="C323" s="1836"/>
      <c r="D323" s="1836"/>
      <c r="E323" s="1836"/>
      <c r="F323" s="1836"/>
      <c r="G323" s="1836"/>
      <c r="H323" s="1836"/>
      <c r="I323" s="1836"/>
      <c r="J323" s="1836"/>
      <c r="K323" s="1836"/>
      <c r="L323" s="1836"/>
      <c r="M323" s="1836"/>
      <c r="N323" s="1836"/>
      <c r="O323" s="1836"/>
      <c r="P323" s="1836"/>
      <c r="Q323" s="1836"/>
      <c r="R323" s="1836"/>
      <c r="S323" s="1836"/>
      <c r="T323" s="1836"/>
      <c r="U323" s="1836"/>
      <c r="V323" s="1836"/>
      <c r="W323" s="1836"/>
      <c r="X323" s="1836"/>
      <c r="Y323" s="1836"/>
      <c r="Z323" s="1836"/>
      <c r="AA323" s="1836"/>
      <c r="AB323" s="1836"/>
    </row>
    <row r="324" spans="1:28" ht="13.5" customHeight="1">
      <c r="A324" s="1836"/>
      <c r="B324" s="1836"/>
      <c r="C324" s="1836"/>
      <c r="D324" s="1836"/>
      <c r="E324" s="1836"/>
      <c r="F324" s="1836"/>
      <c r="G324" s="1836"/>
      <c r="H324" s="1836"/>
      <c r="I324" s="1836"/>
      <c r="J324" s="1836"/>
      <c r="K324" s="1836"/>
      <c r="L324" s="1836"/>
      <c r="M324" s="1836"/>
      <c r="N324" s="1836"/>
      <c r="O324" s="1836"/>
      <c r="P324" s="1836"/>
      <c r="Q324" s="1836"/>
      <c r="R324" s="1836"/>
      <c r="S324" s="1836"/>
      <c r="T324" s="1836"/>
      <c r="U324" s="1836"/>
      <c r="V324" s="1836"/>
      <c r="W324" s="1836"/>
      <c r="X324" s="1836"/>
      <c r="Y324" s="1836"/>
      <c r="Z324" s="1836"/>
      <c r="AA324" s="1836"/>
      <c r="AB324" s="1836"/>
    </row>
    <row r="325" spans="1:28" ht="13.5" customHeight="1">
      <c r="A325" s="1836"/>
      <c r="B325" s="1836"/>
      <c r="C325" s="1836"/>
      <c r="D325" s="1836"/>
      <c r="E325" s="1836"/>
      <c r="F325" s="1836"/>
      <c r="G325" s="1836"/>
      <c r="H325" s="1836"/>
      <c r="I325" s="1836"/>
      <c r="J325" s="1836"/>
      <c r="K325" s="1836"/>
      <c r="L325" s="1836"/>
      <c r="M325" s="1836"/>
      <c r="N325" s="1836"/>
      <c r="O325" s="1836"/>
      <c r="P325" s="1836"/>
      <c r="Q325" s="1836"/>
      <c r="R325" s="1836"/>
      <c r="S325" s="1836"/>
      <c r="T325" s="1836"/>
      <c r="U325" s="1836"/>
      <c r="V325" s="1836"/>
      <c r="W325" s="1836"/>
      <c r="X325" s="1836"/>
      <c r="Y325" s="1836"/>
      <c r="Z325" s="1836"/>
      <c r="AA325" s="1836"/>
      <c r="AB325" s="1836"/>
    </row>
    <row r="326" spans="1:28" ht="13.5" customHeight="1">
      <c r="A326" s="1836"/>
      <c r="B326" s="1836"/>
      <c r="C326" s="1836"/>
      <c r="D326" s="1836"/>
      <c r="E326" s="1836"/>
      <c r="F326" s="1836"/>
      <c r="G326" s="1836"/>
      <c r="H326" s="1836"/>
      <c r="I326" s="1836"/>
      <c r="J326" s="1836"/>
      <c r="K326" s="1836"/>
      <c r="L326" s="1836"/>
      <c r="M326" s="1836"/>
      <c r="N326" s="1836"/>
      <c r="O326" s="1836"/>
      <c r="P326" s="1836"/>
      <c r="Q326" s="1836"/>
      <c r="R326" s="1836"/>
      <c r="S326" s="1836"/>
      <c r="T326" s="1836"/>
      <c r="U326" s="1836"/>
      <c r="V326" s="1836"/>
      <c r="W326" s="1836"/>
      <c r="X326" s="1836"/>
      <c r="Y326" s="1836"/>
      <c r="Z326" s="1836"/>
      <c r="AA326" s="1836"/>
      <c r="AB326" s="1836"/>
    </row>
    <row r="327" spans="1:28" ht="13.5" customHeight="1">
      <c r="A327" s="1836"/>
      <c r="B327" s="1836"/>
      <c r="C327" s="1836"/>
      <c r="D327" s="1836"/>
      <c r="E327" s="1836"/>
      <c r="F327" s="1836"/>
      <c r="G327" s="1836"/>
      <c r="H327" s="1836"/>
      <c r="I327" s="1836"/>
      <c r="J327" s="1836"/>
      <c r="K327" s="1836"/>
      <c r="L327" s="1836"/>
      <c r="M327" s="1836"/>
      <c r="N327" s="1836"/>
      <c r="O327" s="1836"/>
      <c r="P327" s="1836"/>
      <c r="Q327" s="1836"/>
      <c r="R327" s="1836"/>
      <c r="S327" s="1836"/>
      <c r="T327" s="1836"/>
      <c r="U327" s="1836"/>
      <c r="V327" s="1836"/>
      <c r="W327" s="1836"/>
      <c r="X327" s="1836"/>
      <c r="Y327" s="1836"/>
      <c r="Z327" s="1836"/>
      <c r="AA327" s="1836"/>
      <c r="AB327" s="1836"/>
    </row>
    <row r="328" spans="1:28" ht="13.5" customHeight="1">
      <c r="A328" s="1836"/>
      <c r="B328" s="1836"/>
      <c r="C328" s="1836"/>
      <c r="D328" s="1836"/>
      <c r="E328" s="1836"/>
      <c r="F328" s="1836"/>
      <c r="G328" s="1836"/>
      <c r="H328" s="1836"/>
      <c r="I328" s="1836"/>
      <c r="J328" s="1836"/>
      <c r="K328" s="1836"/>
      <c r="L328" s="1836"/>
      <c r="M328" s="1836"/>
      <c r="N328" s="1836"/>
      <c r="O328" s="1836"/>
      <c r="P328" s="1836"/>
      <c r="Q328" s="1836"/>
      <c r="R328" s="1836"/>
      <c r="S328" s="1836"/>
      <c r="T328" s="1836"/>
      <c r="U328" s="1836"/>
      <c r="V328" s="1836"/>
      <c r="W328" s="1836"/>
      <c r="X328" s="1836"/>
      <c r="Y328" s="1836"/>
      <c r="Z328" s="1836"/>
      <c r="AA328" s="1836"/>
      <c r="AB328" s="1836"/>
    </row>
    <row r="329" spans="1:28" ht="13.5" customHeight="1">
      <c r="A329" s="1836"/>
      <c r="B329" s="1836"/>
      <c r="C329" s="1836"/>
      <c r="D329" s="1836"/>
      <c r="E329" s="1836"/>
      <c r="F329" s="1836"/>
      <c r="G329" s="1836"/>
      <c r="H329" s="1836"/>
      <c r="I329" s="1836"/>
      <c r="J329" s="1836"/>
      <c r="K329" s="1836"/>
      <c r="L329" s="1836"/>
      <c r="M329" s="1836"/>
      <c r="N329" s="1836"/>
      <c r="O329" s="1836"/>
      <c r="P329" s="1836"/>
      <c r="Q329" s="1836"/>
      <c r="R329" s="1836"/>
      <c r="S329" s="1836"/>
      <c r="T329" s="1836"/>
      <c r="U329" s="1836"/>
      <c r="V329" s="1836"/>
      <c r="W329" s="1836"/>
      <c r="X329" s="1836"/>
      <c r="Y329" s="1836"/>
      <c r="Z329" s="1836"/>
      <c r="AA329" s="1836"/>
      <c r="AB329" s="1836"/>
    </row>
    <row r="330" spans="1:28" ht="13.5" customHeight="1">
      <c r="A330" s="1836"/>
      <c r="B330" s="1836"/>
      <c r="C330" s="1836"/>
      <c r="D330" s="1836"/>
      <c r="E330" s="1836"/>
      <c r="F330" s="1836"/>
      <c r="G330" s="1836"/>
      <c r="H330" s="1836"/>
      <c r="I330" s="1836"/>
      <c r="J330" s="1836"/>
      <c r="K330" s="1836"/>
      <c r="L330" s="1836"/>
      <c r="M330" s="1836"/>
      <c r="N330" s="1836"/>
      <c r="O330" s="1836"/>
      <c r="P330" s="1836"/>
      <c r="Q330" s="1836"/>
      <c r="R330" s="1836"/>
      <c r="S330" s="1836"/>
      <c r="T330" s="1836"/>
      <c r="U330" s="1836"/>
      <c r="V330" s="1836"/>
      <c r="W330" s="1836"/>
      <c r="X330" s="1836"/>
      <c r="Y330" s="1836"/>
      <c r="Z330" s="1836"/>
      <c r="AA330" s="1836"/>
      <c r="AB330" s="1836"/>
    </row>
    <row r="331" spans="1:28" ht="13.5" customHeight="1">
      <c r="A331" s="1836"/>
      <c r="B331" s="1836"/>
      <c r="C331" s="1836"/>
      <c r="D331" s="1836"/>
      <c r="E331" s="1836"/>
      <c r="F331" s="1836"/>
      <c r="G331" s="1836"/>
      <c r="H331" s="1836"/>
      <c r="I331" s="1836"/>
      <c r="J331" s="1836"/>
      <c r="K331" s="1836"/>
      <c r="L331" s="1836"/>
      <c r="M331" s="1836"/>
      <c r="N331" s="1836"/>
      <c r="O331" s="1836"/>
      <c r="P331" s="1836"/>
      <c r="Q331" s="1836"/>
      <c r="R331" s="1836"/>
      <c r="S331" s="1836"/>
      <c r="T331" s="1836"/>
      <c r="U331" s="1836"/>
      <c r="V331" s="1836"/>
      <c r="W331" s="1836"/>
      <c r="X331" s="1836"/>
      <c r="Y331" s="1836"/>
      <c r="Z331" s="1836"/>
      <c r="AA331" s="1836"/>
      <c r="AB331" s="1836"/>
    </row>
    <row r="332" spans="1:28" ht="13.5" customHeight="1">
      <c r="A332" s="1836"/>
      <c r="B332" s="1836"/>
      <c r="C332" s="1836"/>
      <c r="D332" s="1836"/>
      <c r="E332" s="1836"/>
      <c r="F332" s="1836"/>
      <c r="G332" s="1836"/>
      <c r="H332" s="1836"/>
      <c r="I332" s="1836"/>
      <c r="J332" s="1836"/>
      <c r="K332" s="1836"/>
      <c r="L332" s="1836"/>
      <c r="M332" s="1836"/>
      <c r="N332" s="1836"/>
      <c r="O332" s="1836"/>
      <c r="P332" s="1836"/>
      <c r="Q332" s="1836"/>
      <c r="R332" s="1836"/>
      <c r="S332" s="1836"/>
      <c r="T332" s="1836"/>
      <c r="U332" s="1836"/>
      <c r="V332" s="1836"/>
      <c r="W332" s="1836"/>
      <c r="X332" s="1836"/>
      <c r="Y332" s="1836"/>
      <c r="Z332" s="1836"/>
      <c r="AA332" s="1836"/>
      <c r="AB332" s="1836"/>
    </row>
    <row r="333" spans="1:28" ht="13.5" customHeight="1">
      <c r="A333" s="1836"/>
      <c r="B333" s="1836"/>
      <c r="C333" s="1836"/>
      <c r="D333" s="1836"/>
      <c r="E333" s="1836"/>
      <c r="F333" s="1836"/>
      <c r="G333" s="1836"/>
      <c r="H333" s="1836"/>
      <c r="I333" s="1836"/>
      <c r="J333" s="1836"/>
      <c r="K333" s="1836"/>
      <c r="L333" s="1836"/>
      <c r="M333" s="1836"/>
      <c r="N333" s="1836"/>
      <c r="O333" s="1836"/>
      <c r="P333" s="1836"/>
      <c r="Q333" s="1836"/>
      <c r="R333" s="1836"/>
      <c r="S333" s="1836"/>
      <c r="T333" s="1836"/>
      <c r="U333" s="1836"/>
      <c r="V333" s="1836"/>
      <c r="W333" s="1836"/>
      <c r="X333" s="1836"/>
      <c r="Y333" s="1836"/>
      <c r="Z333" s="1836"/>
      <c r="AA333" s="1836"/>
      <c r="AB333" s="1836"/>
    </row>
    <row r="334" spans="1:28" ht="13.5" customHeight="1">
      <c r="A334" s="1836"/>
      <c r="B334" s="1836"/>
      <c r="C334" s="1836"/>
      <c r="D334" s="1836"/>
      <c r="E334" s="1836"/>
      <c r="F334" s="1836"/>
      <c r="G334" s="1836"/>
      <c r="H334" s="1836"/>
      <c r="I334" s="1836"/>
      <c r="J334" s="1836"/>
      <c r="K334" s="1836"/>
      <c r="L334" s="1836"/>
      <c r="M334" s="1836"/>
      <c r="N334" s="1836"/>
      <c r="O334" s="1836"/>
      <c r="P334" s="1836"/>
      <c r="Q334" s="1836"/>
      <c r="R334" s="1836"/>
      <c r="S334" s="1836"/>
      <c r="T334" s="1836"/>
      <c r="U334" s="1836"/>
      <c r="V334" s="1836"/>
      <c r="W334" s="1836"/>
      <c r="X334" s="1836"/>
      <c r="Y334" s="1836"/>
      <c r="Z334" s="1836"/>
      <c r="AA334" s="1836"/>
      <c r="AB334" s="1836"/>
    </row>
    <row r="335" spans="1:28" ht="13.5" customHeight="1">
      <c r="A335" s="1836"/>
      <c r="B335" s="1836"/>
      <c r="C335" s="1836"/>
      <c r="D335" s="1836"/>
      <c r="E335" s="1836"/>
      <c r="F335" s="1836"/>
      <c r="G335" s="1836"/>
      <c r="H335" s="1836"/>
      <c r="I335" s="1836"/>
      <c r="J335" s="1836"/>
      <c r="K335" s="1836"/>
      <c r="L335" s="1836"/>
      <c r="M335" s="1836"/>
      <c r="N335" s="1836"/>
      <c r="O335" s="1836"/>
      <c r="P335" s="1836"/>
      <c r="Q335" s="1836"/>
      <c r="R335" s="1836"/>
      <c r="S335" s="1836"/>
      <c r="T335" s="1836"/>
      <c r="U335" s="1836"/>
      <c r="V335" s="1836"/>
      <c r="W335" s="1836"/>
      <c r="X335" s="1836"/>
      <c r="Y335" s="1836"/>
      <c r="Z335" s="1836"/>
      <c r="AA335" s="1836"/>
      <c r="AB335" s="1836"/>
    </row>
    <row r="336" spans="1:28" ht="13.5" customHeight="1">
      <c r="A336" s="1836"/>
      <c r="B336" s="1836"/>
      <c r="C336" s="1836"/>
      <c r="D336" s="1836"/>
      <c r="E336" s="1836"/>
      <c r="F336" s="1836"/>
      <c r="G336" s="1836"/>
      <c r="H336" s="1836"/>
      <c r="I336" s="1836"/>
      <c r="J336" s="1836"/>
      <c r="K336" s="1836"/>
      <c r="L336" s="1836"/>
      <c r="M336" s="1836"/>
      <c r="N336" s="1836"/>
      <c r="O336" s="1836"/>
      <c r="P336" s="1836"/>
      <c r="Q336" s="1836"/>
      <c r="R336" s="1836"/>
      <c r="S336" s="1836"/>
      <c r="T336" s="1836"/>
      <c r="U336" s="1836"/>
      <c r="V336" s="1836"/>
      <c r="W336" s="1836"/>
      <c r="X336" s="1836"/>
      <c r="Y336" s="1836"/>
      <c r="Z336" s="1836"/>
      <c r="AA336" s="1836"/>
      <c r="AB336" s="1836"/>
    </row>
    <row r="337" spans="1:28" ht="13.5" customHeight="1">
      <c r="A337" s="1836"/>
      <c r="B337" s="1836"/>
      <c r="C337" s="1836"/>
      <c r="D337" s="1836"/>
      <c r="E337" s="1836"/>
      <c r="F337" s="1836"/>
      <c r="G337" s="1836"/>
      <c r="H337" s="1836"/>
      <c r="I337" s="1836"/>
      <c r="J337" s="1836"/>
      <c r="K337" s="1836"/>
      <c r="L337" s="1836"/>
      <c r="M337" s="1836"/>
      <c r="N337" s="1836"/>
      <c r="O337" s="1836"/>
      <c r="P337" s="1836"/>
      <c r="Q337" s="1836"/>
      <c r="R337" s="1836"/>
      <c r="S337" s="1836"/>
      <c r="T337" s="1836"/>
      <c r="U337" s="1836"/>
      <c r="V337" s="1836"/>
      <c r="W337" s="1836"/>
      <c r="X337" s="1836"/>
      <c r="Y337" s="1836"/>
      <c r="Z337" s="1836"/>
      <c r="AA337" s="1836"/>
      <c r="AB337" s="1836"/>
    </row>
    <row r="338" spans="1:28" ht="13.5" customHeight="1">
      <c r="A338" s="1836"/>
      <c r="B338" s="1836"/>
      <c r="C338" s="1836"/>
      <c r="D338" s="1836"/>
      <c r="E338" s="1836"/>
      <c r="F338" s="1836"/>
      <c r="G338" s="1836"/>
      <c r="H338" s="1836"/>
      <c r="I338" s="1836"/>
      <c r="J338" s="1836"/>
      <c r="K338" s="1836"/>
      <c r="L338" s="1836"/>
      <c r="M338" s="1836"/>
      <c r="N338" s="1836"/>
      <c r="O338" s="1836"/>
      <c r="P338" s="1836"/>
      <c r="Q338" s="1836"/>
      <c r="R338" s="1836"/>
      <c r="S338" s="1836"/>
      <c r="T338" s="1836"/>
      <c r="U338" s="1836"/>
      <c r="V338" s="1836"/>
      <c r="W338" s="1836"/>
      <c r="X338" s="1836"/>
      <c r="Y338" s="1836"/>
      <c r="Z338" s="1836"/>
      <c r="AA338" s="1836"/>
      <c r="AB338" s="1836"/>
    </row>
    <row r="339" spans="1:28" ht="13.5" customHeight="1">
      <c r="A339" s="1836"/>
      <c r="B339" s="1836"/>
      <c r="C339" s="1836"/>
      <c r="D339" s="1836"/>
      <c r="E339" s="1836"/>
      <c r="F339" s="1836"/>
      <c r="G339" s="1836"/>
      <c r="H339" s="1836"/>
      <c r="I339" s="1836"/>
      <c r="J339" s="1836"/>
      <c r="K339" s="1836"/>
      <c r="L339" s="1836"/>
      <c r="M339" s="1836"/>
      <c r="N339" s="1836"/>
      <c r="O339" s="1836"/>
      <c r="P339" s="1836"/>
      <c r="Q339" s="1836"/>
      <c r="R339" s="1836"/>
      <c r="S339" s="1836"/>
      <c r="T339" s="1836"/>
      <c r="U339" s="1836"/>
      <c r="V339" s="1836"/>
      <c r="W339" s="1836"/>
      <c r="X339" s="1836"/>
      <c r="Y339" s="1836"/>
      <c r="Z339" s="1836"/>
      <c r="AA339" s="1836"/>
      <c r="AB339" s="1836"/>
    </row>
    <row r="340" spans="1:28" ht="13.5" customHeight="1">
      <c r="A340" s="1836"/>
      <c r="B340" s="1836"/>
      <c r="C340" s="1836"/>
      <c r="D340" s="1836"/>
      <c r="E340" s="1836"/>
      <c r="F340" s="1836"/>
      <c r="G340" s="1836"/>
      <c r="H340" s="1836"/>
      <c r="I340" s="1836"/>
      <c r="J340" s="1836"/>
      <c r="K340" s="1836"/>
      <c r="L340" s="1836"/>
      <c r="M340" s="1836"/>
      <c r="N340" s="1836"/>
      <c r="O340" s="1836"/>
      <c r="P340" s="1836"/>
      <c r="Q340" s="1836"/>
      <c r="R340" s="1836"/>
      <c r="S340" s="1836"/>
      <c r="T340" s="1836"/>
      <c r="U340" s="1836"/>
      <c r="V340" s="1836"/>
      <c r="W340" s="1836"/>
      <c r="X340" s="1836"/>
      <c r="Y340" s="1836"/>
      <c r="Z340" s="1836"/>
      <c r="AA340" s="1836"/>
      <c r="AB340" s="1836"/>
    </row>
    <row r="341" spans="1:28" ht="13.5" customHeight="1">
      <c r="A341" s="1836"/>
      <c r="B341" s="1836"/>
      <c r="C341" s="1836"/>
      <c r="D341" s="1836"/>
      <c r="E341" s="1836"/>
      <c r="F341" s="1836"/>
      <c r="G341" s="1836"/>
      <c r="H341" s="1836"/>
      <c r="I341" s="1836"/>
      <c r="J341" s="1836"/>
      <c r="K341" s="1836"/>
      <c r="L341" s="1836"/>
      <c r="M341" s="1836"/>
      <c r="N341" s="1836"/>
      <c r="O341" s="1836"/>
      <c r="P341" s="1836"/>
      <c r="Q341" s="1836"/>
      <c r="R341" s="1836"/>
      <c r="S341" s="1836"/>
      <c r="T341" s="1836"/>
      <c r="U341" s="1836"/>
      <c r="V341" s="1836"/>
      <c r="W341" s="1836"/>
      <c r="X341" s="1836"/>
      <c r="Y341" s="1836"/>
      <c r="Z341" s="1836"/>
      <c r="AA341" s="1836"/>
      <c r="AB341" s="1836"/>
    </row>
    <row r="342" spans="1:28" ht="13.5" customHeight="1">
      <c r="A342" s="1836"/>
      <c r="B342" s="1836"/>
      <c r="C342" s="1836"/>
      <c r="D342" s="1836"/>
      <c r="E342" s="1836"/>
      <c r="F342" s="1836"/>
      <c r="G342" s="1836"/>
      <c r="H342" s="1836"/>
      <c r="I342" s="1836"/>
      <c r="J342" s="1836"/>
      <c r="K342" s="1836"/>
      <c r="L342" s="1836"/>
      <c r="M342" s="1836"/>
      <c r="N342" s="1836"/>
      <c r="O342" s="1836"/>
      <c r="P342" s="1836"/>
      <c r="Q342" s="1836"/>
      <c r="R342" s="1836"/>
      <c r="S342" s="1836"/>
      <c r="T342" s="1836"/>
      <c r="U342" s="1836"/>
      <c r="V342" s="1836"/>
      <c r="W342" s="1836"/>
      <c r="X342" s="1836"/>
      <c r="Y342" s="1836"/>
      <c r="Z342" s="1836"/>
      <c r="AA342" s="1836"/>
      <c r="AB342" s="1836"/>
    </row>
    <row r="343" spans="1:28" ht="13.5" customHeight="1">
      <c r="A343" s="1836"/>
      <c r="B343" s="1836"/>
      <c r="C343" s="1836"/>
      <c r="D343" s="1836"/>
      <c r="E343" s="1836"/>
      <c r="F343" s="1836"/>
      <c r="G343" s="1836"/>
      <c r="H343" s="1836"/>
      <c r="I343" s="1836"/>
      <c r="J343" s="1836"/>
      <c r="K343" s="1836"/>
      <c r="L343" s="1836"/>
      <c r="M343" s="1836"/>
      <c r="N343" s="1836"/>
      <c r="O343" s="1836"/>
      <c r="P343" s="1836"/>
      <c r="Q343" s="1836"/>
      <c r="R343" s="1836"/>
      <c r="S343" s="1836"/>
      <c r="T343" s="1836"/>
      <c r="U343" s="1836"/>
      <c r="V343" s="1836"/>
      <c r="W343" s="1836"/>
      <c r="X343" s="1836"/>
      <c r="Y343" s="1836"/>
      <c r="Z343" s="1836"/>
      <c r="AA343" s="1836"/>
      <c r="AB343" s="1836"/>
    </row>
    <row r="344" spans="1:28" ht="13.5" customHeight="1">
      <c r="A344" s="1836"/>
      <c r="B344" s="1836"/>
      <c r="C344" s="1836"/>
      <c r="D344" s="1836"/>
      <c r="E344" s="1836"/>
      <c r="F344" s="1836"/>
      <c r="G344" s="1836"/>
      <c r="H344" s="1836"/>
      <c r="I344" s="1836"/>
      <c r="J344" s="1836"/>
      <c r="K344" s="1836"/>
      <c r="L344" s="1836"/>
      <c r="M344" s="1836"/>
      <c r="N344" s="1836"/>
      <c r="O344" s="1836"/>
      <c r="P344" s="1836"/>
      <c r="Q344" s="1836"/>
      <c r="R344" s="1836"/>
      <c r="S344" s="1836"/>
      <c r="T344" s="1836"/>
      <c r="U344" s="1836"/>
      <c r="V344" s="1836"/>
      <c r="W344" s="1836"/>
      <c r="X344" s="1836"/>
      <c r="Y344" s="1836"/>
      <c r="Z344" s="1836"/>
      <c r="AA344" s="1836"/>
      <c r="AB344" s="1836"/>
    </row>
    <row r="345" spans="1:28" ht="13.5" customHeight="1">
      <c r="A345" s="1836"/>
      <c r="B345" s="1836"/>
      <c r="C345" s="1836"/>
      <c r="D345" s="1836"/>
      <c r="E345" s="1836"/>
      <c r="F345" s="1836"/>
      <c r="G345" s="1836"/>
      <c r="H345" s="1836"/>
      <c r="I345" s="1836"/>
      <c r="J345" s="1836"/>
      <c r="K345" s="1836"/>
      <c r="L345" s="1836"/>
      <c r="M345" s="1836"/>
      <c r="N345" s="1836"/>
      <c r="O345" s="1836"/>
      <c r="P345" s="1836"/>
      <c r="Q345" s="1836"/>
      <c r="R345" s="1836"/>
      <c r="S345" s="1836"/>
      <c r="T345" s="1836"/>
      <c r="U345" s="1836"/>
      <c r="V345" s="1836"/>
      <c r="W345" s="1836"/>
      <c r="X345" s="1836"/>
      <c r="Y345" s="1836"/>
      <c r="Z345" s="1836"/>
      <c r="AA345" s="1836"/>
      <c r="AB345" s="1836"/>
    </row>
    <row r="346" spans="1:28" ht="13.5" customHeight="1">
      <c r="A346" s="1836"/>
      <c r="B346" s="1836"/>
      <c r="C346" s="1836"/>
      <c r="D346" s="1836"/>
      <c r="E346" s="1836"/>
      <c r="F346" s="1836"/>
      <c r="G346" s="1836"/>
      <c r="H346" s="1836"/>
      <c r="I346" s="1836"/>
      <c r="J346" s="1836"/>
      <c r="K346" s="1836"/>
      <c r="L346" s="1836"/>
      <c r="M346" s="1836"/>
      <c r="N346" s="1836"/>
      <c r="O346" s="1836"/>
      <c r="P346" s="1836"/>
      <c r="Q346" s="1836"/>
      <c r="R346" s="1836"/>
      <c r="S346" s="1836"/>
      <c r="T346" s="1836"/>
      <c r="U346" s="1836"/>
      <c r="V346" s="1836"/>
      <c r="W346" s="1836"/>
      <c r="X346" s="1836"/>
      <c r="Y346" s="1836"/>
      <c r="Z346" s="1836"/>
      <c r="AA346" s="1836"/>
      <c r="AB346" s="1836"/>
    </row>
    <row r="347" spans="1:28" ht="13.5" customHeight="1">
      <c r="A347" s="1836"/>
      <c r="B347" s="1836"/>
      <c r="C347" s="1836"/>
      <c r="D347" s="1836"/>
      <c r="E347" s="1836"/>
      <c r="F347" s="1836"/>
      <c r="G347" s="1836"/>
      <c r="H347" s="1836"/>
      <c r="I347" s="1836"/>
      <c r="J347" s="1836"/>
      <c r="K347" s="1836"/>
      <c r="L347" s="1836"/>
      <c r="M347" s="1836"/>
      <c r="N347" s="1836"/>
      <c r="O347" s="1836"/>
      <c r="P347" s="1836"/>
      <c r="Q347" s="1836"/>
      <c r="R347" s="1836"/>
      <c r="S347" s="1836"/>
      <c r="T347" s="1836"/>
      <c r="U347" s="1836"/>
      <c r="V347" s="1836"/>
      <c r="W347" s="1836"/>
      <c r="X347" s="1836"/>
      <c r="Y347" s="1836"/>
      <c r="Z347" s="1836"/>
      <c r="AA347" s="1836"/>
      <c r="AB347" s="1836"/>
    </row>
    <row r="348" spans="1:28" ht="13.5" customHeight="1">
      <c r="A348" s="1836"/>
      <c r="B348" s="1836"/>
      <c r="C348" s="1836"/>
      <c r="D348" s="1836"/>
      <c r="E348" s="1836"/>
      <c r="F348" s="1836"/>
      <c r="G348" s="1836"/>
      <c r="H348" s="1836"/>
      <c r="I348" s="1836"/>
      <c r="J348" s="1836"/>
      <c r="K348" s="1836"/>
      <c r="L348" s="1836"/>
      <c r="M348" s="1836"/>
      <c r="N348" s="1836"/>
      <c r="O348" s="1836"/>
      <c r="P348" s="1836"/>
      <c r="Q348" s="1836"/>
      <c r="R348" s="1836"/>
      <c r="S348" s="1836"/>
      <c r="T348" s="1836"/>
      <c r="U348" s="1836"/>
      <c r="V348" s="1836"/>
      <c r="W348" s="1836"/>
      <c r="X348" s="1836"/>
      <c r="Y348" s="1836"/>
      <c r="Z348" s="1836"/>
      <c r="AA348" s="1836"/>
      <c r="AB348" s="1836"/>
    </row>
    <row r="349" spans="1:28" ht="13.5" customHeight="1">
      <c r="A349" s="1836"/>
      <c r="B349" s="1836"/>
      <c r="C349" s="1836"/>
      <c r="D349" s="1836"/>
      <c r="E349" s="1836"/>
      <c r="F349" s="1836"/>
      <c r="G349" s="1836"/>
      <c r="H349" s="1836"/>
      <c r="I349" s="1836"/>
      <c r="J349" s="1836"/>
      <c r="K349" s="1836"/>
      <c r="L349" s="1836"/>
      <c r="M349" s="1836"/>
      <c r="N349" s="1836"/>
      <c r="O349" s="1836"/>
      <c r="P349" s="1836"/>
      <c r="Q349" s="1836"/>
      <c r="R349" s="1836"/>
      <c r="S349" s="1836"/>
      <c r="T349" s="1836"/>
      <c r="U349" s="1836"/>
      <c r="V349" s="1836"/>
      <c r="W349" s="1836"/>
      <c r="X349" s="1836"/>
      <c r="Y349" s="1836"/>
      <c r="Z349" s="1836"/>
      <c r="AA349" s="1836"/>
      <c r="AB349" s="1836"/>
    </row>
    <row r="350" spans="1:28" ht="13.5" customHeight="1">
      <c r="A350" s="1836"/>
      <c r="B350" s="1836"/>
      <c r="C350" s="1836"/>
      <c r="D350" s="1836"/>
      <c r="E350" s="1836"/>
      <c r="F350" s="1836"/>
      <c r="G350" s="1836"/>
      <c r="H350" s="1836"/>
      <c r="I350" s="1836"/>
      <c r="J350" s="1836"/>
      <c r="K350" s="1836"/>
      <c r="L350" s="1836"/>
      <c r="M350" s="1836"/>
      <c r="N350" s="1836"/>
      <c r="O350" s="1836"/>
      <c r="P350" s="1836"/>
      <c r="Q350" s="1836"/>
      <c r="R350" s="1836"/>
      <c r="S350" s="1836"/>
      <c r="T350" s="1836"/>
      <c r="U350" s="1836"/>
      <c r="V350" s="1836"/>
      <c r="W350" s="1836"/>
      <c r="X350" s="1836"/>
      <c r="Y350" s="1836"/>
      <c r="Z350" s="1836"/>
      <c r="AA350" s="1836"/>
      <c r="AB350" s="1836"/>
    </row>
    <row r="351" spans="1:28" ht="13.5" customHeight="1">
      <c r="A351" s="1836"/>
      <c r="B351" s="1836"/>
      <c r="C351" s="1836"/>
      <c r="D351" s="1836"/>
      <c r="E351" s="1836"/>
      <c r="F351" s="1836"/>
      <c r="G351" s="1836"/>
      <c r="H351" s="1836"/>
      <c r="I351" s="1836"/>
      <c r="J351" s="1836"/>
      <c r="K351" s="1836"/>
      <c r="L351" s="1836"/>
      <c r="M351" s="1836"/>
      <c r="N351" s="1836"/>
      <c r="O351" s="1836"/>
      <c r="P351" s="1836"/>
      <c r="Q351" s="1836"/>
      <c r="R351" s="1836"/>
      <c r="S351" s="1836"/>
      <c r="T351" s="1836"/>
      <c r="U351" s="1836"/>
      <c r="V351" s="1836"/>
      <c r="W351" s="1836"/>
      <c r="X351" s="1836"/>
      <c r="Y351" s="1836"/>
      <c r="Z351" s="1836"/>
      <c r="AA351" s="1836"/>
      <c r="AB351" s="1836"/>
    </row>
    <row r="352" spans="1:28" ht="13.5" customHeight="1">
      <c r="A352" s="1836"/>
      <c r="B352" s="1836"/>
      <c r="C352" s="1836"/>
      <c r="D352" s="1836"/>
      <c r="E352" s="1836"/>
      <c r="F352" s="1836"/>
      <c r="G352" s="1836"/>
      <c r="H352" s="1836"/>
      <c r="I352" s="1836"/>
      <c r="J352" s="1836"/>
      <c r="K352" s="1836"/>
      <c r="L352" s="1836"/>
      <c r="M352" s="1836"/>
      <c r="N352" s="1836"/>
      <c r="O352" s="1836"/>
      <c r="P352" s="1836"/>
      <c r="Q352" s="1836"/>
      <c r="R352" s="1836"/>
      <c r="S352" s="1836"/>
      <c r="T352" s="1836"/>
      <c r="U352" s="1836"/>
      <c r="V352" s="1836"/>
      <c r="W352" s="1836"/>
      <c r="X352" s="1836"/>
      <c r="Y352" s="1836"/>
      <c r="Z352" s="1836"/>
      <c r="AA352" s="1836"/>
      <c r="AB352" s="1836"/>
    </row>
    <row r="353" spans="1:28" ht="13.5" customHeight="1">
      <c r="A353" s="1836"/>
      <c r="B353" s="1836"/>
      <c r="C353" s="1836"/>
      <c r="D353" s="1836"/>
      <c r="E353" s="1836"/>
      <c r="F353" s="1836"/>
      <c r="G353" s="1836"/>
      <c r="H353" s="1836"/>
      <c r="I353" s="1836"/>
      <c r="J353" s="1836"/>
      <c r="K353" s="1836"/>
      <c r="L353" s="1836"/>
      <c r="M353" s="1836"/>
      <c r="N353" s="1836"/>
      <c r="O353" s="1836"/>
      <c r="P353" s="1836"/>
      <c r="Q353" s="1836"/>
      <c r="R353" s="1836"/>
      <c r="S353" s="1836"/>
      <c r="T353" s="1836"/>
      <c r="U353" s="1836"/>
      <c r="V353" s="1836"/>
      <c r="W353" s="1836"/>
      <c r="X353" s="1836"/>
      <c r="Y353" s="1836"/>
      <c r="Z353" s="1836"/>
      <c r="AA353" s="1836"/>
      <c r="AB353" s="1836"/>
    </row>
    <row r="354" spans="1:28" ht="13.5" customHeight="1">
      <c r="A354" s="1836"/>
      <c r="B354" s="1836"/>
      <c r="C354" s="1836"/>
      <c r="D354" s="1836"/>
      <c r="E354" s="1836"/>
      <c r="F354" s="1836"/>
      <c r="G354" s="1836"/>
      <c r="H354" s="1836"/>
      <c r="I354" s="1836"/>
      <c r="J354" s="1836"/>
      <c r="K354" s="1836"/>
      <c r="L354" s="1836"/>
      <c r="M354" s="1836"/>
      <c r="N354" s="1836"/>
      <c r="O354" s="1836"/>
      <c r="P354" s="1836"/>
      <c r="Q354" s="1836"/>
      <c r="R354" s="1836"/>
      <c r="S354" s="1836"/>
      <c r="T354" s="1836"/>
      <c r="U354" s="1836"/>
      <c r="V354" s="1836"/>
      <c r="W354" s="1836"/>
      <c r="X354" s="1836"/>
      <c r="Y354" s="1836"/>
      <c r="Z354" s="1836"/>
      <c r="AA354" s="1836"/>
      <c r="AB354" s="1836"/>
    </row>
    <row r="355" spans="1:28" ht="13.5" customHeight="1">
      <c r="A355" s="1836"/>
      <c r="B355" s="1836"/>
      <c r="C355" s="1836"/>
      <c r="D355" s="1836"/>
      <c r="E355" s="1836"/>
      <c r="F355" s="1836"/>
      <c r="G355" s="1836"/>
      <c r="H355" s="1836"/>
      <c r="I355" s="1836"/>
      <c r="J355" s="1836"/>
      <c r="K355" s="1836"/>
      <c r="L355" s="1836"/>
      <c r="M355" s="1836"/>
      <c r="N355" s="1836"/>
      <c r="O355" s="1836"/>
      <c r="P355" s="1836"/>
      <c r="Q355" s="1836"/>
      <c r="R355" s="1836"/>
      <c r="S355" s="1836"/>
      <c r="T355" s="1836"/>
      <c r="U355" s="1836"/>
      <c r="V355" s="1836"/>
      <c r="W355" s="1836"/>
      <c r="X355" s="1836"/>
      <c r="Y355" s="1836"/>
      <c r="Z355" s="1836"/>
      <c r="AA355" s="1836"/>
      <c r="AB355" s="1836"/>
    </row>
    <row r="356" spans="1:28" ht="13.5" customHeight="1">
      <c r="A356" s="1836"/>
      <c r="B356" s="1836"/>
      <c r="C356" s="1836"/>
      <c r="D356" s="1836"/>
      <c r="E356" s="1836"/>
      <c r="F356" s="1836"/>
      <c r="G356" s="1836"/>
      <c r="H356" s="1836"/>
      <c r="I356" s="1836"/>
      <c r="J356" s="1836"/>
      <c r="K356" s="1836"/>
      <c r="L356" s="1836"/>
      <c r="M356" s="1836"/>
      <c r="N356" s="1836"/>
      <c r="O356" s="1836"/>
      <c r="P356" s="1836"/>
      <c r="Q356" s="1836"/>
      <c r="R356" s="1836"/>
      <c r="S356" s="1836"/>
      <c r="T356" s="1836"/>
      <c r="U356" s="1836"/>
      <c r="V356" s="1836"/>
      <c r="W356" s="1836"/>
      <c r="X356" s="1836"/>
      <c r="Y356" s="1836"/>
      <c r="Z356" s="1836"/>
      <c r="AA356" s="1836"/>
      <c r="AB356" s="1836"/>
    </row>
    <row r="357" spans="1:28" ht="13.5" customHeight="1">
      <c r="A357" s="1836"/>
      <c r="B357" s="1836"/>
      <c r="C357" s="1836"/>
      <c r="D357" s="1836"/>
      <c r="E357" s="1836"/>
      <c r="F357" s="1836"/>
      <c r="G357" s="1836"/>
      <c r="H357" s="1836"/>
      <c r="I357" s="1836"/>
      <c r="J357" s="1836"/>
      <c r="K357" s="1836"/>
      <c r="L357" s="1836"/>
      <c r="M357" s="1836"/>
      <c r="N357" s="1836"/>
      <c r="O357" s="1836"/>
      <c r="P357" s="1836"/>
      <c r="Q357" s="1836"/>
      <c r="R357" s="1836"/>
      <c r="S357" s="1836"/>
      <c r="T357" s="1836"/>
      <c r="U357" s="1836"/>
      <c r="V357" s="1836"/>
      <c r="W357" s="1836"/>
      <c r="X357" s="1836"/>
      <c r="Y357" s="1836"/>
      <c r="Z357" s="1836"/>
      <c r="AA357" s="1836"/>
      <c r="AB357" s="1836"/>
    </row>
    <row r="358" spans="1:28" ht="13.5" customHeight="1">
      <c r="A358" s="1836"/>
      <c r="B358" s="1836"/>
      <c r="C358" s="1836"/>
      <c r="D358" s="1836"/>
      <c r="E358" s="1836"/>
      <c r="F358" s="1836"/>
      <c r="G358" s="1836"/>
      <c r="H358" s="1836"/>
      <c r="I358" s="1836"/>
      <c r="J358" s="1836"/>
      <c r="K358" s="1836"/>
      <c r="L358" s="1836"/>
      <c r="M358" s="1836"/>
      <c r="N358" s="1836"/>
      <c r="O358" s="1836"/>
      <c r="P358" s="1836"/>
      <c r="Q358" s="1836"/>
      <c r="R358" s="1836"/>
      <c r="S358" s="1836"/>
      <c r="T358" s="1836"/>
      <c r="U358" s="1836"/>
      <c r="V358" s="1836"/>
      <c r="W358" s="1836"/>
      <c r="X358" s="1836"/>
      <c r="Y358" s="1836"/>
      <c r="Z358" s="1836"/>
      <c r="AA358" s="1836"/>
      <c r="AB358" s="1836"/>
    </row>
    <row r="359" spans="1:28" ht="13.5" customHeight="1">
      <c r="A359" s="1836"/>
      <c r="B359" s="1836"/>
      <c r="C359" s="1836"/>
      <c r="D359" s="1836"/>
      <c r="E359" s="1836"/>
      <c r="F359" s="1836"/>
      <c r="G359" s="1836"/>
      <c r="H359" s="1836"/>
      <c r="I359" s="1836"/>
      <c r="J359" s="1836"/>
      <c r="K359" s="1836"/>
      <c r="L359" s="1836"/>
      <c r="M359" s="1836"/>
      <c r="N359" s="1836"/>
      <c r="O359" s="1836"/>
      <c r="P359" s="1836"/>
      <c r="Q359" s="1836"/>
      <c r="R359" s="1836"/>
      <c r="S359" s="1836"/>
      <c r="T359" s="1836"/>
      <c r="U359" s="1836"/>
      <c r="V359" s="1836"/>
      <c r="W359" s="1836"/>
      <c r="X359" s="1836"/>
      <c r="Y359" s="1836"/>
      <c r="Z359" s="1836"/>
      <c r="AA359" s="1836"/>
      <c r="AB359" s="1836"/>
    </row>
    <row r="360" spans="1:28" ht="13.5" customHeight="1">
      <c r="A360" s="1836"/>
      <c r="B360" s="1836"/>
      <c r="C360" s="1836"/>
      <c r="D360" s="1836"/>
      <c r="E360" s="1836"/>
      <c r="F360" s="1836"/>
      <c r="G360" s="1836"/>
      <c r="H360" s="1836"/>
      <c r="I360" s="1836"/>
      <c r="J360" s="1836"/>
      <c r="K360" s="1836"/>
      <c r="L360" s="1836"/>
      <c r="M360" s="1836"/>
      <c r="N360" s="1836"/>
      <c r="O360" s="1836"/>
      <c r="P360" s="1836"/>
      <c r="Q360" s="1836"/>
      <c r="R360" s="1836"/>
      <c r="S360" s="1836"/>
      <c r="T360" s="1836"/>
      <c r="U360" s="1836"/>
      <c r="V360" s="1836"/>
      <c r="W360" s="1836"/>
      <c r="X360" s="1836"/>
      <c r="Y360" s="1836"/>
      <c r="Z360" s="1836"/>
      <c r="AA360" s="1836"/>
      <c r="AB360" s="1836"/>
    </row>
    <row r="361" spans="1:28" ht="13.5" customHeight="1">
      <c r="A361" s="1836"/>
      <c r="B361" s="1836"/>
      <c r="C361" s="1836"/>
      <c r="D361" s="1836"/>
      <c r="E361" s="1836"/>
      <c r="F361" s="1836"/>
      <c r="G361" s="1836"/>
      <c r="H361" s="1836"/>
      <c r="I361" s="1836"/>
      <c r="J361" s="1836"/>
      <c r="K361" s="1836"/>
      <c r="L361" s="1836"/>
      <c r="M361" s="1836"/>
      <c r="N361" s="1836"/>
      <c r="O361" s="1836"/>
      <c r="P361" s="1836"/>
      <c r="Q361" s="1836"/>
      <c r="R361" s="1836"/>
      <c r="S361" s="1836"/>
      <c r="T361" s="1836"/>
      <c r="U361" s="1836"/>
      <c r="V361" s="1836"/>
      <c r="W361" s="1836"/>
      <c r="X361" s="1836"/>
      <c r="Y361" s="1836"/>
      <c r="Z361" s="1836"/>
      <c r="AA361" s="1836"/>
      <c r="AB361" s="1836"/>
    </row>
    <row r="362" spans="1:28" ht="13.5" customHeight="1">
      <c r="A362" s="1836"/>
      <c r="B362" s="1836"/>
      <c r="C362" s="1836"/>
      <c r="D362" s="1836"/>
      <c r="E362" s="1836"/>
      <c r="F362" s="1836"/>
      <c r="G362" s="1836"/>
      <c r="H362" s="1836"/>
      <c r="I362" s="1836"/>
      <c r="J362" s="1836"/>
      <c r="K362" s="1836"/>
      <c r="L362" s="1836"/>
      <c r="M362" s="1836"/>
      <c r="N362" s="1836"/>
      <c r="O362" s="1836"/>
      <c r="P362" s="1836"/>
      <c r="Q362" s="1836"/>
      <c r="R362" s="1836"/>
      <c r="S362" s="1836"/>
      <c r="T362" s="1836"/>
      <c r="U362" s="1836"/>
      <c r="V362" s="1836"/>
      <c r="W362" s="1836"/>
      <c r="X362" s="1836"/>
      <c r="Y362" s="1836"/>
      <c r="Z362" s="1836"/>
      <c r="AA362" s="1836"/>
      <c r="AB362" s="1836"/>
    </row>
    <row r="363" spans="1:28" ht="13.5" customHeight="1">
      <c r="A363" s="1836"/>
      <c r="B363" s="1836"/>
      <c r="C363" s="1836"/>
      <c r="D363" s="1836"/>
      <c r="E363" s="1836"/>
      <c r="F363" s="1836"/>
      <c r="G363" s="1836"/>
      <c r="H363" s="1836"/>
      <c r="I363" s="1836"/>
      <c r="J363" s="1836"/>
      <c r="K363" s="1836"/>
      <c r="L363" s="1836"/>
      <c r="M363" s="1836"/>
      <c r="N363" s="1836"/>
      <c r="O363" s="1836"/>
      <c r="P363" s="1836"/>
      <c r="Q363" s="1836"/>
      <c r="R363" s="1836"/>
      <c r="S363" s="1836"/>
      <c r="T363" s="1836"/>
      <c r="U363" s="1836"/>
      <c r="V363" s="1836"/>
      <c r="W363" s="1836"/>
      <c r="X363" s="1836"/>
      <c r="Y363" s="1836"/>
      <c r="Z363" s="1836"/>
      <c r="AA363" s="1836"/>
      <c r="AB363" s="1836"/>
    </row>
    <row r="364" spans="1:28" ht="13.5" customHeight="1">
      <c r="A364" s="1836"/>
      <c r="B364" s="1836"/>
      <c r="C364" s="1836"/>
      <c r="D364" s="1836"/>
      <c r="E364" s="1836"/>
      <c r="F364" s="1836"/>
      <c r="G364" s="1836"/>
      <c r="H364" s="1836"/>
      <c r="I364" s="1836"/>
      <c r="J364" s="1836"/>
      <c r="K364" s="1836"/>
      <c r="L364" s="1836"/>
      <c r="M364" s="1836"/>
      <c r="N364" s="1836"/>
      <c r="O364" s="1836"/>
      <c r="P364" s="1836"/>
      <c r="Q364" s="1836"/>
      <c r="R364" s="1836"/>
      <c r="S364" s="1836"/>
      <c r="T364" s="1836"/>
      <c r="U364" s="1836"/>
      <c r="V364" s="1836"/>
      <c r="W364" s="1836"/>
      <c r="X364" s="1836"/>
      <c r="Y364" s="1836"/>
      <c r="Z364" s="1836"/>
      <c r="AA364" s="1836"/>
      <c r="AB364" s="1836"/>
    </row>
    <row r="365" spans="1:28" ht="13.5" customHeight="1">
      <c r="A365" s="1836"/>
      <c r="B365" s="1836"/>
      <c r="C365" s="1836"/>
      <c r="D365" s="1836"/>
      <c r="E365" s="1836"/>
      <c r="F365" s="1836"/>
      <c r="G365" s="1836"/>
      <c r="H365" s="1836"/>
      <c r="I365" s="1836"/>
      <c r="J365" s="1836"/>
      <c r="K365" s="1836"/>
      <c r="L365" s="1836"/>
      <c r="M365" s="1836"/>
      <c r="N365" s="1836"/>
      <c r="O365" s="1836"/>
      <c r="P365" s="1836"/>
      <c r="Q365" s="1836"/>
      <c r="R365" s="1836"/>
      <c r="S365" s="1836"/>
      <c r="T365" s="1836"/>
      <c r="U365" s="1836"/>
      <c r="V365" s="1836"/>
      <c r="W365" s="1836"/>
      <c r="X365" s="1836"/>
      <c r="Y365" s="1836"/>
      <c r="Z365" s="1836"/>
      <c r="AA365" s="1836"/>
      <c r="AB365" s="1836"/>
    </row>
    <row r="366" spans="1:28" ht="13.5" customHeight="1">
      <c r="A366" s="1836"/>
      <c r="B366" s="1836"/>
      <c r="C366" s="1836"/>
      <c r="D366" s="1836"/>
      <c r="E366" s="1836"/>
      <c r="F366" s="1836"/>
      <c r="G366" s="1836"/>
      <c r="H366" s="1836"/>
      <c r="I366" s="1836"/>
      <c r="J366" s="1836"/>
      <c r="K366" s="1836"/>
      <c r="L366" s="1836"/>
      <c r="M366" s="1836"/>
      <c r="N366" s="1836"/>
      <c r="O366" s="1836"/>
      <c r="P366" s="1836"/>
      <c r="Q366" s="1836"/>
      <c r="R366" s="1836"/>
      <c r="S366" s="1836"/>
      <c r="T366" s="1836"/>
      <c r="U366" s="1836"/>
      <c r="V366" s="1836"/>
      <c r="W366" s="1836"/>
      <c r="X366" s="1836"/>
      <c r="Y366" s="1836"/>
      <c r="Z366" s="1836"/>
      <c r="AA366" s="1836"/>
      <c r="AB366" s="1836"/>
    </row>
    <row r="367" spans="1:28" ht="13.5" customHeight="1">
      <c r="A367" s="1836"/>
      <c r="B367" s="1836"/>
      <c r="C367" s="1836"/>
      <c r="D367" s="1836"/>
      <c r="E367" s="1836"/>
      <c r="F367" s="1836"/>
      <c r="G367" s="1836"/>
      <c r="H367" s="1836"/>
      <c r="I367" s="1836"/>
      <c r="J367" s="1836"/>
      <c r="K367" s="1836"/>
      <c r="L367" s="1836"/>
      <c r="M367" s="1836"/>
      <c r="N367" s="1836"/>
      <c r="O367" s="1836"/>
      <c r="P367" s="1836"/>
      <c r="Q367" s="1836"/>
      <c r="R367" s="1836"/>
      <c r="S367" s="1836"/>
      <c r="T367" s="1836"/>
      <c r="U367" s="1836"/>
      <c r="V367" s="1836"/>
      <c r="W367" s="1836"/>
      <c r="X367" s="1836"/>
      <c r="Y367" s="1836"/>
      <c r="Z367" s="1836"/>
      <c r="AA367" s="1836"/>
      <c r="AB367" s="1836"/>
    </row>
    <row r="368" spans="1:28" ht="13.5" customHeight="1">
      <c r="A368" s="1836"/>
      <c r="B368" s="1836"/>
      <c r="C368" s="1836"/>
      <c r="D368" s="1836"/>
      <c r="E368" s="1836"/>
      <c r="F368" s="1836"/>
      <c r="G368" s="1836"/>
      <c r="H368" s="1836"/>
      <c r="I368" s="1836"/>
      <c r="J368" s="1836"/>
      <c r="K368" s="1836"/>
      <c r="L368" s="1836"/>
      <c r="M368" s="1836"/>
      <c r="N368" s="1836"/>
      <c r="O368" s="1836"/>
      <c r="P368" s="1836"/>
      <c r="Q368" s="1836"/>
      <c r="R368" s="1836"/>
      <c r="S368" s="1836"/>
      <c r="T368" s="1836"/>
      <c r="U368" s="1836"/>
      <c r="V368" s="1836"/>
      <c r="W368" s="1836"/>
      <c r="X368" s="1836"/>
      <c r="Y368" s="1836"/>
      <c r="Z368" s="1836"/>
      <c r="AA368" s="1836"/>
      <c r="AB368" s="1836"/>
    </row>
    <row r="369" spans="1:28" ht="13.5" customHeight="1">
      <c r="A369" s="1836"/>
      <c r="B369" s="1836"/>
      <c r="C369" s="1836"/>
      <c r="D369" s="1836"/>
      <c r="E369" s="1836"/>
      <c r="F369" s="1836"/>
      <c r="G369" s="1836"/>
      <c r="H369" s="1836"/>
      <c r="I369" s="1836"/>
      <c r="J369" s="1836"/>
      <c r="K369" s="1836"/>
      <c r="L369" s="1836"/>
      <c r="M369" s="1836"/>
      <c r="N369" s="1836"/>
      <c r="O369" s="1836"/>
      <c r="P369" s="1836"/>
      <c r="Q369" s="1836"/>
      <c r="R369" s="1836"/>
      <c r="S369" s="1836"/>
      <c r="T369" s="1836"/>
      <c r="U369" s="1836"/>
      <c r="V369" s="1836"/>
      <c r="W369" s="1836"/>
      <c r="X369" s="1836"/>
      <c r="Y369" s="1836"/>
      <c r="Z369" s="1836"/>
      <c r="AA369" s="1836"/>
      <c r="AB369" s="1836"/>
    </row>
    <row r="370" spans="1:28" ht="13.5" customHeight="1">
      <c r="A370" s="1836"/>
      <c r="B370" s="1836"/>
      <c r="C370" s="1836"/>
      <c r="D370" s="1836"/>
      <c r="E370" s="1836"/>
      <c r="F370" s="1836"/>
      <c r="G370" s="1836"/>
      <c r="H370" s="1836"/>
      <c r="I370" s="1836"/>
      <c r="J370" s="1836"/>
      <c r="K370" s="1836"/>
      <c r="L370" s="1836"/>
      <c r="M370" s="1836"/>
      <c r="N370" s="1836"/>
      <c r="O370" s="1836"/>
      <c r="P370" s="1836"/>
      <c r="Q370" s="1836"/>
      <c r="R370" s="1836"/>
      <c r="S370" s="1836"/>
      <c r="T370" s="1836"/>
      <c r="U370" s="1836"/>
      <c r="V370" s="1836"/>
      <c r="W370" s="1836"/>
      <c r="X370" s="1836"/>
      <c r="Y370" s="1836"/>
      <c r="Z370" s="1836"/>
      <c r="AA370" s="1836"/>
      <c r="AB370" s="1836"/>
    </row>
    <row r="371" spans="1:28" ht="13.5" customHeight="1">
      <c r="A371" s="1836"/>
      <c r="B371" s="1836"/>
      <c r="C371" s="1836"/>
      <c r="D371" s="1836"/>
      <c r="E371" s="1836"/>
      <c r="F371" s="1836"/>
      <c r="G371" s="1836"/>
      <c r="H371" s="1836"/>
      <c r="I371" s="1836"/>
      <c r="J371" s="1836"/>
      <c r="K371" s="1836"/>
      <c r="L371" s="1836"/>
      <c r="M371" s="1836"/>
      <c r="N371" s="1836"/>
      <c r="O371" s="1836"/>
      <c r="P371" s="1836"/>
      <c r="Q371" s="1836"/>
      <c r="R371" s="1836"/>
      <c r="S371" s="1836"/>
      <c r="T371" s="1836"/>
      <c r="U371" s="1836"/>
      <c r="V371" s="1836"/>
      <c r="W371" s="1836"/>
      <c r="X371" s="1836"/>
      <c r="Y371" s="1836"/>
      <c r="Z371" s="1836"/>
      <c r="AA371" s="1836"/>
      <c r="AB371" s="1836"/>
    </row>
    <row r="372" spans="1:28" ht="13.5" customHeight="1">
      <c r="A372" s="1836"/>
      <c r="B372" s="1836"/>
      <c r="C372" s="1836"/>
      <c r="D372" s="1836"/>
      <c r="E372" s="1836"/>
      <c r="F372" s="1836"/>
      <c r="G372" s="1836"/>
      <c r="H372" s="1836"/>
      <c r="I372" s="1836"/>
      <c r="J372" s="1836"/>
      <c r="K372" s="1836"/>
      <c r="L372" s="1836"/>
      <c r="M372" s="1836"/>
      <c r="N372" s="1836"/>
      <c r="O372" s="1836"/>
      <c r="P372" s="1836"/>
      <c r="Q372" s="1836"/>
      <c r="R372" s="1836"/>
      <c r="S372" s="1836"/>
      <c r="T372" s="1836"/>
      <c r="U372" s="1836"/>
      <c r="V372" s="1836"/>
      <c r="W372" s="1836"/>
      <c r="X372" s="1836"/>
      <c r="Y372" s="1836"/>
      <c r="Z372" s="1836"/>
      <c r="AA372" s="1836"/>
      <c r="AB372" s="1836"/>
    </row>
    <row r="373" spans="1:28" ht="13.5" customHeight="1">
      <c r="A373" s="1836"/>
      <c r="B373" s="1836"/>
      <c r="C373" s="1836"/>
      <c r="D373" s="1836"/>
      <c r="E373" s="1836"/>
      <c r="F373" s="1836"/>
      <c r="G373" s="1836"/>
      <c r="H373" s="1836"/>
      <c r="I373" s="1836"/>
      <c r="J373" s="1836"/>
      <c r="K373" s="1836"/>
      <c r="L373" s="1836"/>
      <c r="M373" s="1836"/>
      <c r="N373" s="1836"/>
      <c r="O373" s="1836"/>
      <c r="P373" s="1836"/>
      <c r="Q373" s="1836"/>
      <c r="R373" s="1836"/>
      <c r="S373" s="1836"/>
      <c r="T373" s="1836"/>
      <c r="U373" s="1836"/>
      <c r="V373" s="1836"/>
      <c r="W373" s="1836"/>
      <c r="X373" s="1836"/>
      <c r="Y373" s="1836"/>
      <c r="Z373" s="1836"/>
      <c r="AA373" s="1836"/>
      <c r="AB373" s="1836"/>
    </row>
    <row r="374" spans="1:28" ht="13.5" customHeight="1">
      <c r="A374" s="1836"/>
      <c r="B374" s="1836"/>
      <c r="C374" s="1836"/>
      <c r="D374" s="1836"/>
      <c r="E374" s="1836"/>
      <c r="F374" s="1836"/>
      <c r="G374" s="1836"/>
      <c r="H374" s="1836"/>
      <c r="I374" s="1836"/>
      <c r="J374" s="1836"/>
      <c r="K374" s="1836"/>
      <c r="L374" s="1836"/>
      <c r="M374" s="1836"/>
      <c r="N374" s="1836"/>
      <c r="O374" s="1836"/>
      <c r="P374" s="1836"/>
      <c r="Q374" s="1836"/>
      <c r="R374" s="1836"/>
      <c r="S374" s="1836"/>
      <c r="T374" s="1836"/>
      <c r="U374" s="1836"/>
      <c r="V374" s="1836"/>
      <c r="W374" s="1836"/>
      <c r="X374" s="1836"/>
      <c r="Y374" s="1836"/>
      <c r="Z374" s="1836"/>
      <c r="AA374" s="1836"/>
      <c r="AB374" s="1836"/>
    </row>
    <row r="375" spans="1:28" ht="13.5" customHeight="1">
      <c r="A375" s="1836"/>
      <c r="B375" s="1836"/>
      <c r="C375" s="1836"/>
      <c r="D375" s="1836"/>
      <c r="E375" s="1836"/>
      <c r="F375" s="1836"/>
      <c r="G375" s="1836"/>
      <c r="H375" s="1836"/>
      <c r="I375" s="1836"/>
      <c r="J375" s="1836"/>
      <c r="K375" s="1836"/>
      <c r="L375" s="1836"/>
      <c r="M375" s="1836"/>
      <c r="N375" s="1836"/>
      <c r="O375" s="1836"/>
      <c r="P375" s="1836"/>
      <c r="Q375" s="1836"/>
      <c r="R375" s="1836"/>
      <c r="S375" s="1836"/>
      <c r="T375" s="1836"/>
      <c r="U375" s="1836"/>
      <c r="V375" s="1836"/>
      <c r="W375" s="1836"/>
      <c r="X375" s="1836"/>
      <c r="Y375" s="1836"/>
      <c r="Z375" s="1836"/>
      <c r="AA375" s="1836"/>
      <c r="AB375" s="1836"/>
    </row>
    <row r="376" spans="1:28" ht="13.5" customHeight="1">
      <c r="A376" s="1836"/>
      <c r="B376" s="1836"/>
      <c r="C376" s="1836"/>
      <c r="D376" s="1836"/>
      <c r="E376" s="1836"/>
      <c r="F376" s="1836"/>
      <c r="G376" s="1836"/>
      <c r="H376" s="1836"/>
      <c r="I376" s="1836"/>
      <c r="J376" s="1836"/>
      <c r="K376" s="1836"/>
      <c r="L376" s="1836"/>
      <c r="M376" s="1836"/>
      <c r="N376" s="1836"/>
      <c r="O376" s="1836"/>
      <c r="P376" s="1836"/>
      <c r="Q376" s="1836"/>
      <c r="R376" s="1836"/>
      <c r="S376" s="1836"/>
      <c r="T376" s="1836"/>
      <c r="U376" s="1836"/>
      <c r="V376" s="1836"/>
      <c r="W376" s="1836"/>
      <c r="X376" s="1836"/>
      <c r="Y376" s="1836"/>
      <c r="Z376" s="1836"/>
      <c r="AA376" s="1836"/>
      <c r="AB376" s="1836"/>
    </row>
    <row r="377" spans="1:28" ht="13.5" customHeight="1">
      <c r="A377" s="1836"/>
      <c r="B377" s="1836"/>
      <c r="C377" s="1836"/>
      <c r="D377" s="1836"/>
      <c r="E377" s="1836"/>
      <c r="F377" s="1836"/>
      <c r="G377" s="1836"/>
      <c r="H377" s="1836"/>
      <c r="I377" s="1836"/>
      <c r="J377" s="1836"/>
      <c r="K377" s="1836"/>
      <c r="L377" s="1836"/>
      <c r="M377" s="1836"/>
      <c r="N377" s="1836"/>
      <c r="O377" s="1836"/>
      <c r="P377" s="1836"/>
      <c r="Q377" s="1836"/>
      <c r="R377" s="1836"/>
      <c r="S377" s="1836"/>
      <c r="T377" s="1836"/>
      <c r="U377" s="1836"/>
      <c r="V377" s="1836"/>
      <c r="W377" s="1836"/>
      <c r="X377" s="1836"/>
      <c r="Y377" s="1836"/>
      <c r="Z377" s="1836"/>
      <c r="AA377" s="1836"/>
      <c r="AB377" s="1836"/>
    </row>
    <row r="378" spans="1:28" ht="13.5" customHeight="1">
      <c r="A378" s="1836"/>
      <c r="B378" s="1836"/>
      <c r="C378" s="1836"/>
      <c r="D378" s="1836"/>
      <c r="E378" s="1836"/>
      <c r="F378" s="1836"/>
      <c r="G378" s="1836"/>
      <c r="H378" s="1836"/>
      <c r="I378" s="1836"/>
      <c r="J378" s="1836"/>
      <c r="K378" s="1836"/>
      <c r="L378" s="1836"/>
      <c r="M378" s="1836"/>
      <c r="N378" s="1836"/>
      <c r="O378" s="1836"/>
      <c r="P378" s="1836"/>
      <c r="Q378" s="1836"/>
      <c r="R378" s="1836"/>
      <c r="S378" s="1836"/>
      <c r="T378" s="1836"/>
      <c r="U378" s="1836"/>
      <c r="V378" s="1836"/>
      <c r="W378" s="1836"/>
      <c r="X378" s="1836"/>
      <c r="Y378" s="1836"/>
      <c r="Z378" s="1836"/>
      <c r="AA378" s="1836"/>
      <c r="AB378" s="1836"/>
    </row>
    <row r="379" spans="1:28" ht="13.5" customHeight="1">
      <c r="A379" s="1836"/>
      <c r="B379" s="1836"/>
      <c r="C379" s="1836"/>
      <c r="D379" s="1836"/>
      <c r="E379" s="1836"/>
      <c r="F379" s="1836"/>
      <c r="G379" s="1836"/>
      <c r="H379" s="1836"/>
      <c r="I379" s="1836"/>
      <c r="J379" s="1836"/>
      <c r="K379" s="1836"/>
      <c r="L379" s="1836"/>
      <c r="M379" s="1836"/>
      <c r="N379" s="1836"/>
      <c r="O379" s="1836"/>
      <c r="P379" s="1836"/>
      <c r="Q379" s="1836"/>
      <c r="R379" s="1836"/>
      <c r="S379" s="1836"/>
      <c r="T379" s="1836"/>
      <c r="U379" s="1836"/>
      <c r="V379" s="1836"/>
      <c r="W379" s="1836"/>
      <c r="X379" s="1836"/>
      <c r="Y379" s="1836"/>
      <c r="Z379" s="1836"/>
      <c r="AA379" s="1836"/>
      <c r="AB379" s="1836"/>
    </row>
    <row r="380" spans="1:28" ht="13.5" customHeight="1">
      <c r="A380" s="1836"/>
      <c r="B380" s="1836"/>
      <c r="C380" s="1836"/>
      <c r="D380" s="1836"/>
      <c r="E380" s="1836"/>
      <c r="F380" s="1836"/>
      <c r="G380" s="1836"/>
      <c r="H380" s="1836"/>
      <c r="I380" s="1836"/>
      <c r="J380" s="1836"/>
      <c r="K380" s="1836"/>
      <c r="L380" s="1836"/>
      <c r="M380" s="1836"/>
      <c r="N380" s="1836"/>
      <c r="O380" s="1836"/>
      <c r="P380" s="1836"/>
      <c r="Q380" s="1836"/>
      <c r="R380" s="1836"/>
      <c r="S380" s="1836"/>
      <c r="T380" s="1836"/>
      <c r="U380" s="1836"/>
      <c r="V380" s="1836"/>
      <c r="W380" s="1836"/>
      <c r="X380" s="1836"/>
      <c r="Y380" s="1836"/>
      <c r="Z380" s="1836"/>
      <c r="AA380" s="1836"/>
      <c r="AB380" s="1836"/>
    </row>
    <row r="381" spans="1:28" ht="13.5" customHeight="1">
      <c r="A381" s="1836"/>
      <c r="B381" s="1836"/>
      <c r="C381" s="1836"/>
      <c r="D381" s="1836"/>
      <c r="E381" s="1836"/>
      <c r="F381" s="1836"/>
      <c r="G381" s="1836"/>
      <c r="H381" s="1836"/>
      <c r="I381" s="1836"/>
      <c r="J381" s="1836"/>
      <c r="K381" s="1836"/>
      <c r="L381" s="1836"/>
      <c r="M381" s="1836"/>
      <c r="N381" s="1836"/>
      <c r="O381" s="1836"/>
      <c r="P381" s="1836"/>
      <c r="Q381" s="1836"/>
      <c r="R381" s="1836"/>
      <c r="S381" s="1836"/>
      <c r="T381" s="1836"/>
      <c r="U381" s="1836"/>
      <c r="V381" s="1836"/>
      <c r="W381" s="1836"/>
      <c r="X381" s="1836"/>
      <c r="Y381" s="1836"/>
      <c r="Z381" s="1836"/>
      <c r="AA381" s="1836"/>
      <c r="AB381" s="1836"/>
    </row>
    <row r="382" spans="1:28" ht="13.5" customHeight="1">
      <c r="A382" s="1836"/>
      <c r="B382" s="1836"/>
      <c r="C382" s="1836"/>
      <c r="D382" s="1836"/>
      <c r="E382" s="1836"/>
      <c r="F382" s="1836"/>
      <c r="G382" s="1836"/>
      <c r="H382" s="1836"/>
      <c r="I382" s="1836"/>
      <c r="J382" s="1836"/>
      <c r="K382" s="1836"/>
      <c r="L382" s="1836"/>
      <c r="M382" s="1836"/>
      <c r="N382" s="1836"/>
      <c r="O382" s="1836"/>
      <c r="P382" s="1836"/>
      <c r="Q382" s="1836"/>
      <c r="R382" s="1836"/>
      <c r="S382" s="1836"/>
      <c r="T382" s="1836"/>
      <c r="U382" s="1836"/>
      <c r="V382" s="1836"/>
      <c r="W382" s="1836"/>
      <c r="X382" s="1836"/>
      <c r="Y382" s="1836"/>
      <c r="Z382" s="1836"/>
      <c r="AA382" s="1836"/>
      <c r="AB382" s="1836"/>
    </row>
    <row r="383" spans="1:28" ht="13.5" customHeight="1">
      <c r="A383" s="1836"/>
      <c r="B383" s="1836"/>
      <c r="C383" s="1836"/>
      <c r="D383" s="1836"/>
      <c r="E383" s="1836"/>
      <c r="F383" s="1836"/>
      <c r="G383" s="1836"/>
      <c r="H383" s="1836"/>
      <c r="I383" s="1836"/>
      <c r="J383" s="1836"/>
      <c r="K383" s="1836"/>
      <c r="L383" s="1836"/>
      <c r="M383" s="1836"/>
      <c r="N383" s="1836"/>
      <c r="O383" s="1836"/>
      <c r="P383" s="1836"/>
      <c r="Q383" s="1836"/>
      <c r="R383" s="1836"/>
      <c r="S383" s="1836"/>
      <c r="T383" s="1836"/>
      <c r="U383" s="1836"/>
      <c r="V383" s="1836"/>
      <c r="W383" s="1836"/>
      <c r="X383" s="1836"/>
      <c r="Y383" s="1836"/>
      <c r="Z383" s="1836"/>
      <c r="AA383" s="1836"/>
      <c r="AB383" s="1836"/>
    </row>
    <row r="384" spans="1:28" ht="13.5" customHeight="1">
      <c r="A384" s="1836"/>
      <c r="B384" s="1836"/>
      <c r="C384" s="1836"/>
      <c r="D384" s="1836"/>
      <c r="E384" s="1836"/>
      <c r="F384" s="1836"/>
      <c r="G384" s="1836"/>
      <c r="H384" s="1836"/>
      <c r="I384" s="1836"/>
      <c r="J384" s="1836"/>
      <c r="K384" s="1836"/>
      <c r="L384" s="1836"/>
      <c r="M384" s="1836"/>
      <c r="N384" s="1836"/>
      <c r="O384" s="1836"/>
      <c r="P384" s="1836"/>
      <c r="Q384" s="1836"/>
      <c r="R384" s="1836"/>
      <c r="S384" s="1836"/>
      <c r="T384" s="1836"/>
      <c r="U384" s="1836"/>
      <c r="V384" s="1836"/>
      <c r="W384" s="1836"/>
      <c r="X384" s="1836"/>
      <c r="Y384" s="1836"/>
      <c r="Z384" s="1836"/>
      <c r="AA384" s="1836"/>
      <c r="AB384" s="1836"/>
    </row>
    <row r="385" spans="1:28" ht="13.5" customHeight="1">
      <c r="A385" s="1836"/>
      <c r="B385" s="1836"/>
      <c r="C385" s="1836"/>
      <c r="D385" s="1836"/>
      <c r="E385" s="1836"/>
      <c r="F385" s="1836"/>
      <c r="G385" s="1836"/>
      <c r="H385" s="1836"/>
      <c r="I385" s="1836"/>
      <c r="J385" s="1836"/>
      <c r="K385" s="1836"/>
      <c r="L385" s="1836"/>
      <c r="M385" s="1836"/>
      <c r="N385" s="1836"/>
      <c r="O385" s="1836"/>
      <c r="P385" s="1836"/>
      <c r="Q385" s="1836"/>
      <c r="R385" s="1836"/>
      <c r="S385" s="1836"/>
      <c r="T385" s="1836"/>
      <c r="U385" s="1836"/>
      <c r="V385" s="1836"/>
      <c r="W385" s="1836"/>
      <c r="X385" s="1836"/>
      <c r="Y385" s="1836"/>
      <c r="Z385" s="1836"/>
      <c r="AA385" s="1836"/>
      <c r="AB385" s="1836"/>
    </row>
    <row r="386" spans="1:28" ht="13.5" customHeight="1">
      <c r="A386" s="1836"/>
      <c r="B386" s="1836"/>
      <c r="C386" s="1836"/>
      <c r="D386" s="1836"/>
      <c r="E386" s="1836"/>
      <c r="F386" s="1836"/>
      <c r="G386" s="1836"/>
      <c r="H386" s="1836"/>
      <c r="I386" s="1836"/>
      <c r="J386" s="1836"/>
      <c r="K386" s="1836"/>
      <c r="L386" s="1836"/>
      <c r="M386" s="1836"/>
      <c r="N386" s="1836"/>
      <c r="O386" s="1836"/>
      <c r="P386" s="1836"/>
      <c r="Q386" s="1836"/>
      <c r="R386" s="1836"/>
      <c r="S386" s="1836"/>
      <c r="T386" s="1836"/>
      <c r="U386" s="1836"/>
      <c r="V386" s="1836"/>
      <c r="W386" s="1836"/>
      <c r="X386" s="1836"/>
      <c r="Y386" s="1836"/>
      <c r="Z386" s="1836"/>
      <c r="AA386" s="1836"/>
      <c r="AB386" s="1836"/>
    </row>
    <row r="387" spans="1:28" ht="13.5" customHeight="1">
      <c r="A387" s="1836"/>
      <c r="B387" s="1836"/>
      <c r="C387" s="1836"/>
      <c r="D387" s="1836"/>
      <c r="E387" s="1836"/>
      <c r="F387" s="1836"/>
      <c r="G387" s="1836"/>
      <c r="H387" s="1836"/>
      <c r="I387" s="1836"/>
      <c r="J387" s="1836"/>
      <c r="K387" s="1836"/>
      <c r="L387" s="1836"/>
      <c r="M387" s="1836"/>
      <c r="N387" s="1836"/>
      <c r="O387" s="1836"/>
      <c r="P387" s="1836"/>
      <c r="Q387" s="1836"/>
      <c r="R387" s="1836"/>
      <c r="S387" s="1836"/>
      <c r="T387" s="1836"/>
      <c r="U387" s="1836"/>
      <c r="V387" s="1836"/>
      <c r="W387" s="1836"/>
      <c r="X387" s="1836"/>
      <c r="Y387" s="1836"/>
      <c r="Z387" s="1836"/>
      <c r="AA387" s="1836"/>
      <c r="AB387" s="1836"/>
    </row>
    <row r="388" spans="1:28" ht="13.5" customHeight="1">
      <c r="A388" s="1836"/>
      <c r="B388" s="1836"/>
      <c r="C388" s="1836"/>
      <c r="D388" s="1836"/>
      <c r="E388" s="1836"/>
      <c r="F388" s="1836"/>
      <c r="G388" s="1836"/>
      <c r="H388" s="1836"/>
      <c r="I388" s="1836"/>
      <c r="J388" s="1836"/>
      <c r="K388" s="1836"/>
      <c r="L388" s="1836"/>
      <c r="M388" s="1836"/>
      <c r="N388" s="1836"/>
      <c r="O388" s="1836"/>
      <c r="P388" s="1836"/>
      <c r="Q388" s="1836"/>
      <c r="R388" s="1836"/>
      <c r="S388" s="1836"/>
      <c r="T388" s="1836"/>
      <c r="U388" s="1836"/>
      <c r="V388" s="1836"/>
      <c r="W388" s="1836"/>
      <c r="X388" s="1836"/>
      <c r="Y388" s="1836"/>
      <c r="Z388" s="1836"/>
      <c r="AA388" s="1836"/>
      <c r="AB388" s="1836"/>
    </row>
    <row r="389" spans="1:28" ht="13.5" customHeight="1">
      <c r="A389" s="1836"/>
      <c r="B389" s="1836"/>
      <c r="C389" s="1836"/>
      <c r="D389" s="1836"/>
      <c r="E389" s="1836"/>
      <c r="F389" s="1836"/>
      <c r="G389" s="1836"/>
      <c r="H389" s="1836"/>
      <c r="I389" s="1836"/>
      <c r="J389" s="1836"/>
      <c r="K389" s="1836"/>
      <c r="L389" s="1836"/>
      <c r="M389" s="1836"/>
      <c r="N389" s="1836"/>
      <c r="O389" s="1836"/>
      <c r="P389" s="1836"/>
      <c r="Q389" s="1836"/>
      <c r="R389" s="1836"/>
      <c r="S389" s="1836"/>
      <c r="T389" s="1836"/>
      <c r="U389" s="1836"/>
      <c r="V389" s="1836"/>
      <c r="W389" s="1836"/>
      <c r="X389" s="1836"/>
      <c r="Y389" s="1836"/>
      <c r="Z389" s="1836"/>
      <c r="AA389" s="1836"/>
      <c r="AB389" s="1836"/>
    </row>
    <row r="390" spans="1:28" ht="13.5" customHeight="1">
      <c r="A390" s="1836"/>
      <c r="B390" s="1836"/>
      <c r="C390" s="1836"/>
      <c r="D390" s="1836"/>
      <c r="E390" s="1836"/>
      <c r="F390" s="1836"/>
      <c r="G390" s="1836"/>
      <c r="H390" s="1836"/>
      <c r="I390" s="1836"/>
      <c r="J390" s="1836"/>
      <c r="K390" s="1836"/>
      <c r="L390" s="1836"/>
      <c r="M390" s="1836"/>
      <c r="N390" s="1836"/>
      <c r="O390" s="1836"/>
      <c r="P390" s="1836"/>
      <c r="Q390" s="1836"/>
      <c r="R390" s="1836"/>
      <c r="S390" s="1836"/>
      <c r="T390" s="1836"/>
      <c r="U390" s="1836"/>
      <c r="V390" s="1836"/>
      <c r="W390" s="1836"/>
      <c r="X390" s="1836"/>
      <c r="Y390" s="1836"/>
      <c r="Z390" s="1836"/>
      <c r="AA390" s="1836"/>
      <c r="AB390" s="1836"/>
    </row>
    <row r="391" spans="1:28" ht="13.5" customHeight="1">
      <c r="A391" s="1836"/>
      <c r="B391" s="1836"/>
      <c r="C391" s="1836"/>
      <c r="D391" s="1836"/>
      <c r="E391" s="1836"/>
      <c r="F391" s="1836"/>
      <c r="G391" s="1836"/>
      <c r="H391" s="1836"/>
      <c r="I391" s="1836"/>
      <c r="J391" s="1836"/>
      <c r="K391" s="1836"/>
      <c r="L391" s="1836"/>
      <c r="M391" s="1836"/>
      <c r="N391" s="1836"/>
      <c r="O391" s="1836"/>
      <c r="P391" s="1836"/>
      <c r="Q391" s="1836"/>
      <c r="R391" s="1836"/>
      <c r="S391" s="1836"/>
      <c r="T391" s="1836"/>
      <c r="U391" s="1836"/>
      <c r="V391" s="1836"/>
      <c r="W391" s="1836"/>
      <c r="X391" s="1836"/>
      <c r="Y391" s="1836"/>
      <c r="Z391" s="1836"/>
      <c r="AA391" s="1836"/>
      <c r="AB391" s="1836"/>
    </row>
    <row r="392" spans="1:28" ht="13.5" customHeight="1">
      <c r="A392" s="1836"/>
      <c r="B392" s="1836"/>
      <c r="C392" s="1836"/>
      <c r="D392" s="1836"/>
      <c r="E392" s="1836"/>
      <c r="F392" s="1836"/>
      <c r="G392" s="1836"/>
      <c r="H392" s="1836"/>
      <c r="I392" s="1836"/>
      <c r="J392" s="1836"/>
      <c r="K392" s="1836"/>
      <c r="L392" s="1836"/>
      <c r="M392" s="1836"/>
      <c r="N392" s="1836"/>
      <c r="O392" s="1836"/>
      <c r="P392" s="1836"/>
      <c r="Q392" s="1836"/>
      <c r="R392" s="1836"/>
      <c r="S392" s="1836"/>
      <c r="T392" s="1836"/>
      <c r="U392" s="1836"/>
      <c r="V392" s="1836"/>
      <c r="W392" s="1836"/>
      <c r="X392" s="1836"/>
      <c r="Y392" s="1836"/>
      <c r="Z392" s="1836"/>
      <c r="AA392" s="1836"/>
      <c r="AB392" s="1836"/>
    </row>
    <row r="393" spans="1:28" ht="13.5" customHeight="1">
      <c r="A393" s="1836"/>
      <c r="B393" s="1836"/>
      <c r="C393" s="1836"/>
      <c r="D393" s="1836"/>
      <c r="E393" s="1836"/>
      <c r="F393" s="1836"/>
      <c r="G393" s="1836"/>
      <c r="H393" s="1836"/>
      <c r="I393" s="1836"/>
      <c r="J393" s="1836"/>
      <c r="K393" s="1836"/>
      <c r="L393" s="1836"/>
      <c r="M393" s="1836"/>
      <c r="N393" s="1836"/>
      <c r="O393" s="1836"/>
      <c r="P393" s="1836"/>
      <c r="Q393" s="1836"/>
      <c r="R393" s="1836"/>
      <c r="S393" s="1836"/>
      <c r="T393" s="1836"/>
      <c r="U393" s="1836"/>
      <c r="V393" s="1836"/>
      <c r="W393" s="1836"/>
      <c r="X393" s="1836"/>
      <c r="Y393" s="1836"/>
      <c r="Z393" s="1836"/>
      <c r="AA393" s="1836"/>
      <c r="AB393" s="1836"/>
    </row>
    <row r="394" spans="1:28" ht="13.5" customHeight="1">
      <c r="A394" s="1836"/>
      <c r="B394" s="1836"/>
      <c r="C394" s="1836"/>
      <c r="D394" s="1836"/>
      <c r="E394" s="1836"/>
      <c r="F394" s="1836"/>
      <c r="G394" s="1836"/>
      <c r="H394" s="1836"/>
      <c r="I394" s="1836"/>
      <c r="J394" s="1836"/>
      <c r="K394" s="1836"/>
      <c r="L394" s="1836"/>
      <c r="M394" s="1836"/>
      <c r="N394" s="1836"/>
      <c r="O394" s="1836"/>
      <c r="P394" s="1836"/>
      <c r="Q394" s="1836"/>
      <c r="R394" s="1836"/>
      <c r="S394" s="1836"/>
      <c r="T394" s="1836"/>
      <c r="U394" s="1836"/>
      <c r="V394" s="1836"/>
      <c r="W394" s="1836"/>
      <c r="X394" s="1836"/>
      <c r="Y394" s="1836"/>
      <c r="Z394" s="1836"/>
      <c r="AA394" s="1836"/>
      <c r="AB394" s="1836"/>
    </row>
    <row r="395" spans="1:28" ht="13.5" customHeight="1">
      <c r="A395" s="1836"/>
      <c r="B395" s="1836"/>
      <c r="C395" s="1836"/>
      <c r="D395" s="1836"/>
      <c r="E395" s="1836"/>
      <c r="F395" s="1836"/>
      <c r="G395" s="1836"/>
      <c r="H395" s="1836"/>
      <c r="I395" s="1836"/>
      <c r="J395" s="1836"/>
      <c r="K395" s="1836"/>
      <c r="L395" s="1836"/>
      <c r="M395" s="1836"/>
      <c r="N395" s="1836"/>
      <c r="O395" s="1836"/>
      <c r="P395" s="1836"/>
      <c r="Q395" s="1836"/>
      <c r="R395" s="1836"/>
      <c r="S395" s="1836"/>
      <c r="T395" s="1836"/>
      <c r="U395" s="1836"/>
      <c r="V395" s="1836"/>
      <c r="W395" s="1836"/>
      <c r="X395" s="1836"/>
      <c r="Y395" s="1836"/>
      <c r="Z395" s="1836"/>
      <c r="AA395" s="1836"/>
      <c r="AB395" s="1836"/>
    </row>
    <row r="396" spans="1:28" ht="13.5" customHeight="1">
      <c r="A396" s="1836"/>
      <c r="B396" s="1836"/>
      <c r="C396" s="1836"/>
      <c r="D396" s="1836"/>
      <c r="E396" s="1836"/>
      <c r="F396" s="1836"/>
      <c r="G396" s="1836"/>
      <c r="H396" s="1836"/>
      <c r="I396" s="1836"/>
      <c r="J396" s="1836"/>
      <c r="K396" s="1836"/>
      <c r="L396" s="1836"/>
      <c r="M396" s="1836"/>
      <c r="N396" s="1836"/>
      <c r="O396" s="1836"/>
      <c r="P396" s="1836"/>
      <c r="Q396" s="1836"/>
      <c r="R396" s="1836"/>
      <c r="S396" s="1836"/>
      <c r="T396" s="1836"/>
      <c r="U396" s="1836"/>
      <c r="V396" s="1836"/>
      <c r="W396" s="1836"/>
      <c r="X396" s="1836"/>
      <c r="Y396" s="1836"/>
      <c r="Z396" s="1836"/>
      <c r="AA396" s="1836"/>
      <c r="AB396" s="1836"/>
    </row>
    <row r="397" spans="1:28" ht="13.5" customHeight="1">
      <c r="A397" s="1836"/>
      <c r="B397" s="1836"/>
      <c r="C397" s="1836"/>
      <c r="D397" s="1836"/>
      <c r="E397" s="1836"/>
      <c r="F397" s="1836"/>
      <c r="G397" s="1836"/>
      <c r="H397" s="1836"/>
      <c r="I397" s="1836"/>
      <c r="J397" s="1836"/>
      <c r="K397" s="1836"/>
      <c r="L397" s="1836"/>
      <c r="M397" s="1836"/>
      <c r="N397" s="1836"/>
      <c r="O397" s="1836"/>
      <c r="P397" s="1836"/>
      <c r="Q397" s="1836"/>
      <c r="R397" s="1836"/>
      <c r="S397" s="1836"/>
      <c r="T397" s="1836"/>
      <c r="U397" s="1836"/>
      <c r="V397" s="1836"/>
      <c r="W397" s="1836"/>
      <c r="X397" s="1836"/>
      <c r="Y397" s="1836"/>
      <c r="Z397" s="1836"/>
      <c r="AA397" s="1836"/>
      <c r="AB397" s="1836"/>
    </row>
    <row r="398" spans="1:28" ht="13.5" customHeight="1">
      <c r="A398" s="1836"/>
      <c r="B398" s="1836"/>
      <c r="C398" s="1836"/>
      <c r="D398" s="1836"/>
      <c r="E398" s="1836"/>
      <c r="F398" s="1836"/>
      <c r="G398" s="1836"/>
      <c r="H398" s="1836"/>
      <c r="I398" s="1836"/>
      <c r="J398" s="1836"/>
      <c r="K398" s="1836"/>
      <c r="L398" s="1836"/>
      <c r="M398" s="1836"/>
      <c r="N398" s="1836"/>
      <c r="O398" s="1836"/>
      <c r="P398" s="1836"/>
      <c r="Q398" s="1836"/>
      <c r="R398" s="1836"/>
      <c r="S398" s="1836"/>
      <c r="T398" s="1836"/>
      <c r="U398" s="1836"/>
      <c r="V398" s="1836"/>
      <c r="W398" s="1836"/>
      <c r="X398" s="1836"/>
      <c r="Y398" s="1836"/>
      <c r="Z398" s="1836"/>
      <c r="AA398" s="1836"/>
      <c r="AB398" s="1836"/>
    </row>
    <row r="399" spans="1:28" ht="13.5" customHeight="1">
      <c r="A399" s="1836"/>
      <c r="B399" s="1836"/>
      <c r="C399" s="1836"/>
      <c r="D399" s="1836"/>
      <c r="E399" s="1836"/>
      <c r="F399" s="1836"/>
      <c r="G399" s="1836"/>
      <c r="H399" s="1836"/>
      <c r="I399" s="1836"/>
      <c r="J399" s="1836"/>
      <c r="K399" s="1836"/>
      <c r="L399" s="1836"/>
      <c r="M399" s="1836"/>
      <c r="N399" s="1836"/>
      <c r="O399" s="1836"/>
      <c r="P399" s="1836"/>
      <c r="Q399" s="1836"/>
      <c r="R399" s="1836"/>
      <c r="S399" s="1836"/>
      <c r="T399" s="1836"/>
      <c r="U399" s="1836"/>
      <c r="V399" s="1836"/>
      <c r="W399" s="1836"/>
      <c r="X399" s="1836"/>
      <c r="Y399" s="1836"/>
      <c r="Z399" s="1836"/>
      <c r="AA399" s="1836"/>
      <c r="AB399" s="1836"/>
    </row>
    <row r="400" spans="1:28" ht="13.5" customHeight="1">
      <c r="A400" s="1836"/>
      <c r="B400" s="1836"/>
      <c r="C400" s="1836"/>
      <c r="D400" s="1836"/>
      <c r="E400" s="1836"/>
      <c r="F400" s="1836"/>
      <c r="G400" s="1836"/>
      <c r="H400" s="1836"/>
      <c r="I400" s="1836"/>
      <c r="J400" s="1836"/>
      <c r="K400" s="1836"/>
      <c r="L400" s="1836"/>
      <c r="M400" s="1836"/>
      <c r="N400" s="1836"/>
      <c r="O400" s="1836"/>
      <c r="P400" s="1836"/>
      <c r="Q400" s="1836"/>
      <c r="R400" s="1836"/>
      <c r="S400" s="1836"/>
      <c r="T400" s="1836"/>
      <c r="U400" s="1836"/>
      <c r="V400" s="1836"/>
      <c r="W400" s="1836"/>
      <c r="X400" s="1836"/>
      <c r="Y400" s="1836"/>
      <c r="Z400" s="1836"/>
      <c r="AA400" s="1836"/>
      <c r="AB400" s="1836"/>
    </row>
    <row r="401" spans="1:28" ht="13.5" customHeight="1">
      <c r="A401" s="1836"/>
      <c r="B401" s="1836"/>
      <c r="C401" s="1836"/>
      <c r="D401" s="1836"/>
      <c r="E401" s="1836"/>
      <c r="F401" s="1836"/>
      <c r="G401" s="1836"/>
      <c r="H401" s="1836"/>
      <c r="I401" s="1836"/>
      <c r="J401" s="1836"/>
      <c r="K401" s="1836"/>
      <c r="L401" s="1836"/>
      <c r="M401" s="1836"/>
      <c r="N401" s="1836"/>
      <c r="O401" s="1836"/>
      <c r="P401" s="1836"/>
      <c r="Q401" s="1836"/>
      <c r="R401" s="1836"/>
      <c r="S401" s="1836"/>
      <c r="T401" s="1836"/>
      <c r="U401" s="1836"/>
      <c r="V401" s="1836"/>
      <c r="W401" s="1836"/>
      <c r="X401" s="1836"/>
      <c r="Y401" s="1836"/>
      <c r="Z401" s="1836"/>
      <c r="AA401" s="1836"/>
      <c r="AB401" s="1836"/>
    </row>
    <row r="402" spans="1:28" ht="13.5" customHeight="1">
      <c r="A402" s="1836"/>
      <c r="B402" s="1836"/>
      <c r="C402" s="1836"/>
      <c r="D402" s="1836"/>
      <c r="E402" s="1836"/>
      <c r="F402" s="1836"/>
      <c r="G402" s="1836"/>
      <c r="H402" s="1836"/>
      <c r="I402" s="1836"/>
      <c r="J402" s="1836"/>
      <c r="K402" s="1836"/>
      <c r="L402" s="1836"/>
      <c r="M402" s="1836"/>
      <c r="N402" s="1836"/>
      <c r="O402" s="1836"/>
      <c r="P402" s="1836"/>
      <c r="Q402" s="1836"/>
      <c r="R402" s="1836"/>
      <c r="S402" s="1836"/>
      <c r="T402" s="1836"/>
      <c r="U402" s="1836"/>
      <c r="V402" s="1836"/>
      <c r="W402" s="1836"/>
      <c r="X402" s="1836"/>
      <c r="Y402" s="1836"/>
      <c r="Z402" s="1836"/>
      <c r="AA402" s="1836"/>
      <c r="AB402" s="1836"/>
    </row>
    <row r="403" spans="1:28" ht="13.5" customHeight="1">
      <c r="A403" s="1836"/>
      <c r="B403" s="1836"/>
      <c r="C403" s="1836"/>
      <c r="D403" s="1836"/>
      <c r="E403" s="1836"/>
      <c r="F403" s="1836"/>
      <c r="G403" s="1836"/>
      <c r="H403" s="1836"/>
      <c r="I403" s="1836"/>
      <c r="J403" s="1836"/>
      <c r="K403" s="1836"/>
      <c r="L403" s="1836"/>
      <c r="M403" s="1836"/>
      <c r="N403" s="1836"/>
      <c r="O403" s="1836"/>
      <c r="P403" s="1836"/>
      <c r="Q403" s="1836"/>
      <c r="R403" s="1836"/>
      <c r="S403" s="1836"/>
      <c r="T403" s="1836"/>
      <c r="U403" s="1836"/>
      <c r="V403" s="1836"/>
      <c r="W403" s="1836"/>
      <c r="X403" s="1836"/>
      <c r="Y403" s="1836"/>
      <c r="Z403" s="1836"/>
      <c r="AA403" s="1836"/>
      <c r="AB403" s="1836"/>
    </row>
    <row r="404" spans="1:28" ht="13.5" customHeight="1">
      <c r="A404" s="1836"/>
      <c r="B404" s="1836"/>
      <c r="C404" s="1836"/>
      <c r="D404" s="1836"/>
      <c r="E404" s="1836"/>
      <c r="F404" s="1836"/>
      <c r="G404" s="1836"/>
      <c r="H404" s="1836"/>
      <c r="I404" s="1836"/>
      <c r="J404" s="1836"/>
      <c r="K404" s="1836"/>
      <c r="L404" s="1836"/>
      <c r="M404" s="1836"/>
      <c r="N404" s="1836"/>
      <c r="O404" s="1836"/>
      <c r="P404" s="1836"/>
      <c r="Q404" s="1836"/>
      <c r="R404" s="1836"/>
      <c r="S404" s="1836"/>
      <c r="T404" s="1836"/>
      <c r="U404" s="1836"/>
      <c r="V404" s="1836"/>
      <c r="W404" s="1836"/>
      <c r="X404" s="1836"/>
      <c r="Y404" s="1836"/>
      <c r="Z404" s="1836"/>
      <c r="AA404" s="1836"/>
      <c r="AB404" s="1836"/>
    </row>
    <row r="405" spans="1:28" ht="13.5" customHeight="1">
      <c r="A405" s="1836"/>
      <c r="B405" s="1836"/>
      <c r="C405" s="1836"/>
      <c r="D405" s="1836"/>
      <c r="E405" s="1836"/>
      <c r="F405" s="1836"/>
      <c r="G405" s="1836"/>
      <c r="H405" s="1836"/>
      <c r="I405" s="1836"/>
      <c r="J405" s="1836"/>
      <c r="K405" s="1836"/>
      <c r="L405" s="1836"/>
      <c r="M405" s="1836"/>
      <c r="N405" s="1836"/>
      <c r="O405" s="1836"/>
      <c r="P405" s="1836"/>
      <c r="Q405" s="1836"/>
      <c r="R405" s="1836"/>
      <c r="S405" s="1836"/>
      <c r="T405" s="1836"/>
      <c r="U405" s="1836"/>
      <c r="V405" s="1836"/>
      <c r="W405" s="1836"/>
      <c r="X405" s="1836"/>
      <c r="Y405" s="1836"/>
      <c r="Z405" s="1836"/>
      <c r="AA405" s="1836"/>
      <c r="AB405" s="1836"/>
    </row>
    <row r="406" spans="1:28" ht="13.5" customHeight="1">
      <c r="A406" s="1836"/>
      <c r="B406" s="1836"/>
      <c r="C406" s="1836"/>
      <c r="D406" s="1836"/>
      <c r="E406" s="1836"/>
      <c r="F406" s="1836"/>
      <c r="G406" s="1836"/>
      <c r="H406" s="1836"/>
      <c r="I406" s="1836"/>
      <c r="J406" s="1836"/>
      <c r="K406" s="1836"/>
      <c r="L406" s="1836"/>
      <c r="M406" s="1836"/>
      <c r="N406" s="1836"/>
      <c r="O406" s="1836"/>
      <c r="P406" s="1836"/>
      <c r="Q406" s="1836"/>
      <c r="R406" s="1836"/>
      <c r="S406" s="1836"/>
      <c r="T406" s="1836"/>
      <c r="U406" s="1836"/>
      <c r="V406" s="1836"/>
      <c r="W406" s="1836"/>
      <c r="X406" s="1836"/>
      <c r="Y406" s="1836"/>
      <c r="Z406" s="1836"/>
      <c r="AA406" s="1836"/>
      <c r="AB406" s="1836"/>
    </row>
    <row r="407" spans="1:28" ht="13.5" customHeight="1">
      <c r="A407" s="1836"/>
      <c r="B407" s="1836"/>
      <c r="C407" s="1836"/>
      <c r="D407" s="1836"/>
      <c r="E407" s="1836"/>
      <c r="F407" s="1836"/>
      <c r="G407" s="1836"/>
      <c r="H407" s="1836"/>
      <c r="I407" s="1836"/>
      <c r="J407" s="1836"/>
      <c r="K407" s="1836"/>
      <c r="L407" s="1836"/>
      <c r="M407" s="1836"/>
      <c r="N407" s="1836"/>
      <c r="O407" s="1836"/>
      <c r="P407" s="1836"/>
      <c r="Q407" s="1836"/>
      <c r="R407" s="1836"/>
      <c r="S407" s="1836"/>
      <c r="T407" s="1836"/>
      <c r="U407" s="1836"/>
      <c r="V407" s="1836"/>
      <c r="W407" s="1836"/>
      <c r="X407" s="1836"/>
      <c r="Y407" s="1836"/>
      <c r="Z407" s="1836"/>
      <c r="AA407" s="1836"/>
      <c r="AB407" s="1836"/>
    </row>
    <row r="408" spans="1:28" ht="13.5" customHeight="1">
      <c r="A408" s="1836"/>
      <c r="B408" s="1836"/>
      <c r="C408" s="1836"/>
      <c r="D408" s="1836"/>
      <c r="E408" s="1836"/>
      <c r="F408" s="1836"/>
      <c r="G408" s="1836"/>
      <c r="H408" s="1836"/>
      <c r="I408" s="1836"/>
      <c r="J408" s="1836"/>
      <c r="K408" s="1836"/>
      <c r="L408" s="1836"/>
      <c r="M408" s="1836"/>
      <c r="N408" s="1836"/>
      <c r="O408" s="1836"/>
      <c r="P408" s="1836"/>
      <c r="Q408" s="1836"/>
      <c r="R408" s="1836"/>
      <c r="S408" s="1836"/>
      <c r="T408" s="1836"/>
      <c r="U408" s="1836"/>
      <c r="V408" s="1836"/>
      <c r="W408" s="1836"/>
      <c r="X408" s="1836"/>
      <c r="Y408" s="1836"/>
      <c r="Z408" s="1836"/>
      <c r="AA408" s="1836"/>
      <c r="AB408" s="1836"/>
    </row>
    <row r="409" spans="1:28" ht="13.5" customHeight="1">
      <c r="A409" s="1836"/>
      <c r="B409" s="1836"/>
      <c r="C409" s="1836"/>
      <c r="D409" s="1836"/>
      <c r="E409" s="1836"/>
      <c r="F409" s="1836"/>
      <c r="G409" s="1836"/>
      <c r="H409" s="1836"/>
      <c r="I409" s="1836"/>
      <c r="J409" s="1836"/>
      <c r="K409" s="1836"/>
      <c r="L409" s="1836"/>
      <c r="M409" s="1836"/>
      <c r="N409" s="1836"/>
      <c r="O409" s="1836"/>
      <c r="P409" s="1836"/>
      <c r="Q409" s="1836"/>
      <c r="R409" s="1836"/>
      <c r="S409" s="1836"/>
      <c r="T409" s="1836"/>
      <c r="U409" s="1836"/>
      <c r="V409" s="1836"/>
      <c r="W409" s="1836"/>
      <c r="X409" s="1836"/>
      <c r="Y409" s="1836"/>
      <c r="Z409" s="1836"/>
      <c r="AA409" s="1836"/>
      <c r="AB409" s="1836"/>
    </row>
    <row r="410" spans="1:28" ht="13.5" customHeight="1">
      <c r="A410" s="1836"/>
      <c r="B410" s="1836"/>
      <c r="C410" s="1836"/>
      <c r="D410" s="1836"/>
      <c r="E410" s="1836"/>
      <c r="F410" s="1836"/>
      <c r="G410" s="1836"/>
      <c r="H410" s="1836"/>
      <c r="I410" s="1836"/>
      <c r="J410" s="1836"/>
      <c r="K410" s="1836"/>
      <c r="L410" s="1836"/>
      <c r="M410" s="1836"/>
      <c r="N410" s="1836"/>
      <c r="O410" s="1836"/>
      <c r="P410" s="1836"/>
      <c r="Q410" s="1836"/>
      <c r="R410" s="1836"/>
      <c r="S410" s="1836"/>
      <c r="T410" s="1836"/>
      <c r="U410" s="1836"/>
      <c r="V410" s="1836"/>
      <c r="W410" s="1836"/>
      <c r="X410" s="1836"/>
      <c r="Y410" s="1836"/>
      <c r="Z410" s="1836"/>
      <c r="AA410" s="1836"/>
      <c r="AB410" s="1836"/>
    </row>
    <row r="411" spans="1:28" ht="13.5" customHeight="1">
      <c r="A411" s="1836"/>
      <c r="B411" s="1836"/>
      <c r="C411" s="1836"/>
      <c r="D411" s="1836"/>
      <c r="E411" s="1836"/>
      <c r="F411" s="1836"/>
      <c r="G411" s="1836"/>
      <c r="H411" s="1836"/>
      <c r="I411" s="1836"/>
      <c r="J411" s="1836"/>
      <c r="K411" s="1836"/>
      <c r="L411" s="1836"/>
      <c r="M411" s="1836"/>
      <c r="N411" s="1836"/>
      <c r="O411" s="1836"/>
      <c r="P411" s="1836"/>
      <c r="Q411" s="1836"/>
      <c r="R411" s="1836"/>
      <c r="S411" s="1836"/>
      <c r="T411" s="1836"/>
      <c r="U411" s="1836"/>
      <c r="V411" s="1836"/>
      <c r="W411" s="1836"/>
      <c r="X411" s="1836"/>
      <c r="Y411" s="1836"/>
      <c r="Z411" s="1836"/>
      <c r="AA411" s="1836"/>
      <c r="AB411" s="1836"/>
    </row>
    <row r="412" spans="1:28" ht="13.5" customHeight="1">
      <c r="A412" s="1836"/>
      <c r="B412" s="1836"/>
      <c r="C412" s="1836"/>
      <c r="D412" s="1836"/>
      <c r="E412" s="1836"/>
      <c r="F412" s="1836"/>
      <c r="G412" s="1836"/>
      <c r="H412" s="1836"/>
      <c r="I412" s="1836"/>
      <c r="J412" s="1836"/>
      <c r="K412" s="1836"/>
      <c r="L412" s="1836"/>
      <c r="M412" s="1836"/>
      <c r="N412" s="1836"/>
      <c r="O412" s="1836"/>
      <c r="P412" s="1836"/>
      <c r="Q412" s="1836"/>
      <c r="R412" s="1836"/>
      <c r="S412" s="1836"/>
      <c r="T412" s="1836"/>
      <c r="U412" s="1836"/>
      <c r="V412" s="1836"/>
      <c r="W412" s="1836"/>
      <c r="X412" s="1836"/>
      <c r="Y412" s="1836"/>
      <c r="Z412" s="1836"/>
      <c r="AA412" s="1836"/>
      <c r="AB412" s="1836"/>
    </row>
    <row r="413" spans="1:28" ht="13.5" customHeight="1">
      <c r="A413" s="1836"/>
      <c r="B413" s="1836"/>
      <c r="C413" s="1836"/>
      <c r="D413" s="1836"/>
      <c r="E413" s="1836"/>
      <c r="F413" s="1836"/>
      <c r="G413" s="1836"/>
      <c r="H413" s="1836"/>
      <c r="I413" s="1836"/>
      <c r="J413" s="1836"/>
      <c r="K413" s="1836"/>
      <c r="L413" s="1836"/>
      <c r="M413" s="1836"/>
      <c r="N413" s="1836"/>
      <c r="O413" s="1836"/>
      <c r="P413" s="1836"/>
      <c r="Q413" s="1836"/>
      <c r="R413" s="1836"/>
      <c r="S413" s="1836"/>
      <c r="T413" s="1836"/>
      <c r="U413" s="1836"/>
      <c r="V413" s="1836"/>
      <c r="W413" s="1836"/>
      <c r="X413" s="1836"/>
      <c r="Y413" s="1836"/>
      <c r="Z413" s="1836"/>
      <c r="AA413" s="1836"/>
      <c r="AB413" s="1836"/>
    </row>
    <row r="414" spans="1:28" ht="13.5" customHeight="1">
      <c r="A414" s="1836"/>
      <c r="B414" s="1836"/>
      <c r="C414" s="1836"/>
      <c r="D414" s="1836"/>
      <c r="E414" s="1836"/>
      <c r="F414" s="1836"/>
      <c r="G414" s="1836"/>
      <c r="H414" s="1836"/>
      <c r="I414" s="1836"/>
      <c r="J414" s="1836"/>
      <c r="K414" s="1836"/>
      <c r="L414" s="1836"/>
      <c r="M414" s="1836"/>
      <c r="N414" s="1836"/>
      <c r="O414" s="1836"/>
      <c r="P414" s="1836"/>
      <c r="Q414" s="1836"/>
      <c r="R414" s="1836"/>
      <c r="S414" s="1836"/>
      <c r="T414" s="1836"/>
      <c r="U414" s="1836"/>
      <c r="V414" s="1836"/>
      <c r="W414" s="1836"/>
      <c r="X414" s="1836"/>
      <c r="Y414" s="1836"/>
      <c r="Z414" s="1836"/>
      <c r="AA414" s="1836"/>
      <c r="AB414" s="1836"/>
    </row>
    <row r="415" spans="1:28" ht="13.5" customHeight="1">
      <c r="A415" s="1836"/>
      <c r="B415" s="1836"/>
      <c r="C415" s="1836"/>
      <c r="D415" s="1836"/>
      <c r="E415" s="1836"/>
      <c r="F415" s="1836"/>
      <c r="G415" s="1836"/>
      <c r="H415" s="1836"/>
      <c r="I415" s="1836"/>
      <c r="J415" s="1836"/>
      <c r="K415" s="1836"/>
      <c r="L415" s="1836"/>
      <c r="M415" s="1836"/>
      <c r="N415" s="1836"/>
      <c r="O415" s="1836"/>
      <c r="P415" s="1836"/>
      <c r="Q415" s="1836"/>
      <c r="R415" s="1836"/>
      <c r="S415" s="1836"/>
      <c r="T415" s="1836"/>
      <c r="U415" s="1836"/>
      <c r="V415" s="1836"/>
      <c r="W415" s="1836"/>
      <c r="X415" s="1836"/>
      <c r="Y415" s="1836"/>
      <c r="Z415" s="1836"/>
      <c r="AA415" s="1836"/>
      <c r="AB415" s="1836"/>
    </row>
    <row r="416" spans="1:28" ht="13.5" customHeight="1">
      <c r="A416" s="1836"/>
      <c r="B416" s="1836"/>
      <c r="C416" s="1836"/>
      <c r="D416" s="1836"/>
      <c r="E416" s="1836"/>
      <c r="F416" s="1836"/>
      <c r="G416" s="1836"/>
      <c r="H416" s="1836"/>
      <c r="I416" s="1836"/>
      <c r="J416" s="1836"/>
      <c r="K416" s="1836"/>
      <c r="L416" s="1836"/>
      <c r="M416" s="1836"/>
      <c r="N416" s="1836"/>
      <c r="O416" s="1836"/>
      <c r="P416" s="1836"/>
      <c r="Q416" s="1836"/>
      <c r="R416" s="1836"/>
      <c r="S416" s="1836"/>
      <c r="T416" s="1836"/>
      <c r="U416" s="1836"/>
      <c r="V416" s="1836"/>
      <c r="W416" s="1836"/>
      <c r="X416" s="1836"/>
      <c r="Y416" s="1836"/>
      <c r="Z416" s="1836"/>
      <c r="AA416" s="1836"/>
      <c r="AB416" s="1836"/>
    </row>
    <row r="417" spans="1:28" ht="13.5" customHeight="1">
      <c r="A417" s="1836"/>
      <c r="B417" s="1836"/>
      <c r="C417" s="1836"/>
      <c r="D417" s="1836"/>
      <c r="E417" s="1836"/>
      <c r="F417" s="1836"/>
      <c r="G417" s="1836"/>
      <c r="H417" s="1836"/>
      <c r="I417" s="1836"/>
      <c r="J417" s="1836"/>
      <c r="K417" s="1836"/>
      <c r="L417" s="1836"/>
      <c r="M417" s="1836"/>
      <c r="N417" s="1836"/>
      <c r="O417" s="1836"/>
      <c r="P417" s="1836"/>
      <c r="Q417" s="1836"/>
      <c r="R417" s="1836"/>
      <c r="S417" s="1836"/>
      <c r="T417" s="1836"/>
      <c r="U417" s="1836"/>
      <c r="V417" s="1836"/>
      <c r="W417" s="1836"/>
      <c r="X417" s="1836"/>
      <c r="Y417" s="1836"/>
      <c r="Z417" s="1836"/>
      <c r="AA417" s="1836"/>
      <c r="AB417" s="1836"/>
    </row>
    <row r="418" spans="1:28" ht="13.5" customHeight="1">
      <c r="A418" s="1836"/>
      <c r="B418" s="1836"/>
      <c r="C418" s="1836"/>
      <c r="D418" s="1836"/>
      <c r="E418" s="1836"/>
      <c r="F418" s="1836"/>
      <c r="G418" s="1836"/>
      <c r="H418" s="1836"/>
      <c r="I418" s="1836"/>
      <c r="J418" s="1836"/>
      <c r="K418" s="1836"/>
      <c r="L418" s="1836"/>
      <c r="M418" s="1836"/>
      <c r="N418" s="1836"/>
      <c r="O418" s="1836"/>
      <c r="P418" s="1836"/>
      <c r="Q418" s="1836"/>
      <c r="R418" s="1836"/>
      <c r="S418" s="1836"/>
      <c r="T418" s="1836"/>
      <c r="U418" s="1836"/>
      <c r="V418" s="1836"/>
      <c r="W418" s="1836"/>
      <c r="X418" s="1836"/>
      <c r="Y418" s="1836"/>
      <c r="Z418" s="1836"/>
      <c r="AA418" s="1836"/>
      <c r="AB418" s="1836"/>
    </row>
    <row r="419" spans="1:28" ht="13.5" customHeight="1">
      <c r="A419" s="1836"/>
      <c r="B419" s="1836"/>
      <c r="C419" s="1836"/>
      <c r="D419" s="1836"/>
      <c r="E419" s="1836"/>
      <c r="F419" s="1836"/>
      <c r="G419" s="1836"/>
      <c r="H419" s="1836"/>
      <c r="I419" s="1836"/>
      <c r="J419" s="1836"/>
      <c r="K419" s="1836"/>
      <c r="L419" s="1836"/>
      <c r="M419" s="1836"/>
      <c r="N419" s="1836"/>
      <c r="O419" s="1836"/>
      <c r="P419" s="1836"/>
      <c r="Q419" s="1836"/>
      <c r="R419" s="1836"/>
      <c r="S419" s="1836"/>
      <c r="T419" s="1836"/>
      <c r="U419" s="1836"/>
      <c r="V419" s="1836"/>
      <c r="W419" s="1836"/>
      <c r="X419" s="1836"/>
      <c r="Y419" s="1836"/>
      <c r="Z419" s="1836"/>
      <c r="AA419" s="1836"/>
      <c r="AB419" s="1836"/>
    </row>
    <row r="420" spans="1:28" ht="13.5" customHeight="1">
      <c r="A420" s="1836"/>
      <c r="B420" s="1836"/>
      <c r="C420" s="1836"/>
      <c r="D420" s="1836"/>
      <c r="E420" s="1836"/>
      <c r="F420" s="1836"/>
      <c r="G420" s="1836"/>
      <c r="H420" s="1836"/>
      <c r="I420" s="1836"/>
      <c r="J420" s="1836"/>
      <c r="K420" s="1836"/>
      <c r="L420" s="1836"/>
      <c r="M420" s="1836"/>
      <c r="N420" s="1836"/>
      <c r="O420" s="1836"/>
      <c r="P420" s="1836"/>
      <c r="Q420" s="1836"/>
      <c r="R420" s="1836"/>
      <c r="S420" s="1836"/>
      <c r="T420" s="1836"/>
      <c r="U420" s="1836"/>
      <c r="V420" s="1836"/>
      <c r="W420" s="1836"/>
      <c r="X420" s="1836"/>
      <c r="Y420" s="1836"/>
      <c r="Z420" s="1836"/>
      <c r="AA420" s="1836"/>
      <c r="AB420" s="1836"/>
    </row>
    <row r="421" spans="1:28" ht="13.5" customHeight="1">
      <c r="A421" s="1836"/>
      <c r="B421" s="1836"/>
      <c r="C421" s="1836"/>
      <c r="D421" s="1836"/>
      <c r="E421" s="1836"/>
      <c r="F421" s="1836"/>
      <c r="G421" s="1836"/>
      <c r="H421" s="1836"/>
      <c r="I421" s="1836"/>
      <c r="J421" s="1836"/>
      <c r="K421" s="1836"/>
      <c r="L421" s="1836"/>
      <c r="M421" s="1836"/>
      <c r="N421" s="1836"/>
      <c r="O421" s="1836"/>
      <c r="P421" s="1836"/>
      <c r="Q421" s="1836"/>
      <c r="R421" s="1836"/>
      <c r="S421" s="1836"/>
      <c r="T421" s="1836"/>
      <c r="U421" s="1836"/>
      <c r="V421" s="1836"/>
      <c r="W421" s="1836"/>
      <c r="X421" s="1836"/>
      <c r="Y421" s="1836"/>
      <c r="Z421" s="1836"/>
      <c r="AA421" s="1836"/>
      <c r="AB421" s="1836"/>
    </row>
    <row r="422" spans="1:28" ht="13.5" customHeight="1">
      <c r="A422" s="1836"/>
      <c r="B422" s="1836"/>
      <c r="C422" s="1836"/>
      <c r="D422" s="1836"/>
      <c r="E422" s="1836"/>
      <c r="F422" s="1836"/>
      <c r="G422" s="1836"/>
      <c r="H422" s="1836"/>
      <c r="I422" s="1836"/>
      <c r="J422" s="1836"/>
      <c r="K422" s="1836"/>
      <c r="L422" s="1836"/>
      <c r="M422" s="1836"/>
      <c r="N422" s="1836"/>
      <c r="O422" s="1836"/>
      <c r="P422" s="1836"/>
      <c r="Q422" s="1836"/>
      <c r="R422" s="1836"/>
      <c r="S422" s="1836"/>
      <c r="T422" s="1836"/>
      <c r="U422" s="1836"/>
      <c r="V422" s="1836"/>
      <c r="W422" s="1836"/>
      <c r="X422" s="1836"/>
      <c r="Y422" s="1836"/>
      <c r="Z422" s="1836"/>
      <c r="AA422" s="1836"/>
      <c r="AB422" s="1836"/>
    </row>
    <row r="423" spans="1:28" ht="13.5" customHeight="1">
      <c r="A423" s="1836"/>
      <c r="B423" s="1836"/>
      <c r="C423" s="1836"/>
      <c r="D423" s="1836"/>
      <c r="E423" s="1836"/>
      <c r="F423" s="1836"/>
      <c r="G423" s="1836"/>
      <c r="H423" s="1836"/>
      <c r="I423" s="1836"/>
      <c r="J423" s="1836"/>
      <c r="K423" s="1836"/>
      <c r="L423" s="1836"/>
      <c r="M423" s="1836"/>
      <c r="N423" s="1836"/>
      <c r="O423" s="1836"/>
      <c r="P423" s="1836"/>
      <c r="Q423" s="1836"/>
      <c r="R423" s="1836"/>
      <c r="S423" s="1836"/>
      <c r="T423" s="1836"/>
      <c r="U423" s="1836"/>
      <c r="V423" s="1836"/>
      <c r="W423" s="1836"/>
      <c r="X423" s="1836"/>
      <c r="Y423" s="1836"/>
      <c r="Z423" s="1836"/>
      <c r="AA423" s="1836"/>
      <c r="AB423" s="1836"/>
    </row>
    <row r="424" spans="1:28" ht="13.5" customHeight="1">
      <c r="A424" s="1836"/>
      <c r="B424" s="1836"/>
      <c r="C424" s="1836"/>
      <c r="D424" s="1836"/>
      <c r="E424" s="1836"/>
      <c r="F424" s="1836"/>
      <c r="G424" s="1836"/>
      <c r="H424" s="1836"/>
      <c r="I424" s="1836"/>
      <c r="J424" s="1836"/>
      <c r="K424" s="1836"/>
      <c r="L424" s="1836"/>
      <c r="M424" s="1836"/>
      <c r="N424" s="1836"/>
      <c r="O424" s="1836"/>
      <c r="P424" s="1836"/>
      <c r="Q424" s="1836"/>
      <c r="R424" s="1836"/>
      <c r="S424" s="1836"/>
      <c r="T424" s="1836"/>
      <c r="U424" s="1836"/>
      <c r="V424" s="1836"/>
      <c r="W424" s="1836"/>
      <c r="X424" s="1836"/>
      <c r="Y424" s="1836"/>
      <c r="Z424" s="1836"/>
      <c r="AA424" s="1836"/>
      <c r="AB424" s="1836"/>
    </row>
    <row r="425" spans="1:28" ht="13.5" customHeight="1">
      <c r="A425" s="1836"/>
      <c r="B425" s="1836"/>
      <c r="C425" s="1836"/>
      <c r="D425" s="1836"/>
      <c r="E425" s="1836"/>
      <c r="F425" s="1836"/>
      <c r="G425" s="1836"/>
      <c r="H425" s="1836"/>
      <c r="I425" s="1836"/>
      <c r="J425" s="1836"/>
      <c r="K425" s="1836"/>
      <c r="L425" s="1836"/>
      <c r="M425" s="1836"/>
      <c r="N425" s="1836"/>
      <c r="O425" s="1836"/>
      <c r="P425" s="1836"/>
      <c r="Q425" s="1836"/>
      <c r="R425" s="1836"/>
      <c r="S425" s="1836"/>
      <c r="T425" s="1836"/>
      <c r="U425" s="1836"/>
      <c r="V425" s="1836"/>
      <c r="W425" s="1836"/>
      <c r="X425" s="1836"/>
      <c r="Y425" s="1836"/>
      <c r="Z425" s="1836"/>
      <c r="AA425" s="1836"/>
      <c r="AB425" s="1836"/>
    </row>
    <row r="426" spans="1:28" ht="13.5" customHeight="1">
      <c r="A426" s="1836"/>
      <c r="B426" s="1836"/>
      <c r="C426" s="1836"/>
      <c r="D426" s="1836"/>
      <c r="E426" s="1836"/>
      <c r="F426" s="1836"/>
      <c r="G426" s="1836"/>
      <c r="H426" s="1836"/>
      <c r="I426" s="1836"/>
      <c r="J426" s="1836"/>
      <c r="K426" s="1836"/>
      <c r="L426" s="1836"/>
      <c r="M426" s="1836"/>
      <c r="N426" s="1836"/>
      <c r="O426" s="1836"/>
      <c r="P426" s="1836"/>
      <c r="Q426" s="1836"/>
      <c r="R426" s="1836"/>
      <c r="S426" s="1836"/>
      <c r="T426" s="1836"/>
      <c r="U426" s="1836"/>
      <c r="V426" s="1836"/>
      <c r="W426" s="1836"/>
      <c r="X426" s="1836"/>
      <c r="Y426" s="1836"/>
      <c r="Z426" s="1836"/>
      <c r="AA426" s="1836"/>
      <c r="AB426" s="1836"/>
    </row>
    <row r="427" spans="1:28" ht="13.5" customHeight="1">
      <c r="A427" s="1836"/>
      <c r="B427" s="1836"/>
      <c r="C427" s="1836"/>
      <c r="D427" s="1836"/>
      <c r="E427" s="1836"/>
      <c r="F427" s="1836"/>
      <c r="G427" s="1836"/>
      <c r="H427" s="1836"/>
      <c r="I427" s="1836"/>
      <c r="J427" s="1836"/>
      <c r="K427" s="1836"/>
      <c r="L427" s="1836"/>
      <c r="M427" s="1836"/>
      <c r="N427" s="1836"/>
      <c r="O427" s="1836"/>
      <c r="P427" s="1836"/>
      <c r="Q427" s="1836"/>
      <c r="R427" s="1836"/>
      <c r="S427" s="1836"/>
      <c r="T427" s="1836"/>
      <c r="U427" s="1836"/>
      <c r="V427" s="1836"/>
      <c r="W427" s="1836"/>
      <c r="X427" s="1836"/>
      <c r="Y427" s="1836"/>
      <c r="Z427" s="1836"/>
      <c r="AA427" s="1836"/>
      <c r="AB427" s="1836"/>
    </row>
    <row r="428" spans="1:28" ht="13.5" customHeight="1">
      <c r="A428" s="1836"/>
      <c r="B428" s="1836"/>
      <c r="C428" s="1836"/>
      <c r="D428" s="1836"/>
      <c r="E428" s="1836"/>
      <c r="F428" s="1836"/>
      <c r="G428" s="1836"/>
      <c r="H428" s="1836"/>
      <c r="I428" s="1836"/>
      <c r="J428" s="1836"/>
      <c r="K428" s="1836"/>
      <c r="L428" s="1836"/>
      <c r="M428" s="1836"/>
      <c r="N428" s="1836"/>
      <c r="O428" s="1836"/>
      <c r="P428" s="1836"/>
      <c r="Q428" s="1836"/>
      <c r="R428" s="1836"/>
      <c r="S428" s="1836"/>
      <c r="T428" s="1836"/>
      <c r="U428" s="1836"/>
      <c r="V428" s="1836"/>
      <c r="W428" s="1836"/>
      <c r="X428" s="1836"/>
      <c r="Y428" s="1836"/>
      <c r="Z428" s="1836"/>
      <c r="AA428" s="1836"/>
      <c r="AB428" s="1836"/>
    </row>
    <row r="429" spans="1:28" ht="13.5" customHeight="1">
      <c r="A429" s="1836"/>
      <c r="B429" s="1836"/>
      <c r="C429" s="1836"/>
      <c r="D429" s="1836"/>
      <c r="E429" s="1836"/>
      <c r="F429" s="1836"/>
      <c r="G429" s="1836"/>
      <c r="H429" s="1836"/>
      <c r="I429" s="1836"/>
      <c r="J429" s="1836"/>
      <c r="K429" s="1836"/>
      <c r="L429" s="1836"/>
      <c r="M429" s="1836"/>
      <c r="N429" s="1836"/>
      <c r="O429" s="1836"/>
      <c r="P429" s="1836"/>
      <c r="Q429" s="1836"/>
      <c r="R429" s="1836"/>
      <c r="S429" s="1836"/>
      <c r="T429" s="1836"/>
      <c r="U429" s="1836"/>
      <c r="V429" s="1836"/>
      <c r="W429" s="1836"/>
      <c r="X429" s="1836"/>
      <c r="Y429" s="1836"/>
      <c r="Z429" s="1836"/>
      <c r="AA429" s="1836"/>
      <c r="AB429" s="1836"/>
    </row>
    <row r="430" spans="1:28" ht="13.5" customHeight="1">
      <c r="A430" s="1836"/>
      <c r="B430" s="1836"/>
      <c r="C430" s="1836"/>
      <c r="D430" s="1836"/>
      <c r="E430" s="1836"/>
      <c r="F430" s="1836"/>
      <c r="G430" s="1836"/>
      <c r="H430" s="1836"/>
      <c r="I430" s="1836"/>
      <c r="J430" s="1836"/>
      <c r="K430" s="1836"/>
      <c r="L430" s="1836"/>
      <c r="M430" s="1836"/>
      <c r="N430" s="1836"/>
      <c r="O430" s="1836"/>
      <c r="P430" s="1836"/>
      <c r="Q430" s="1836"/>
      <c r="R430" s="1836"/>
      <c r="S430" s="1836"/>
      <c r="T430" s="1836"/>
      <c r="U430" s="1836"/>
      <c r="V430" s="1836"/>
      <c r="W430" s="1836"/>
      <c r="X430" s="1836"/>
      <c r="Y430" s="1836"/>
      <c r="Z430" s="1836"/>
      <c r="AA430" s="1836"/>
      <c r="AB430" s="1836"/>
    </row>
    <row r="431" spans="1:28" ht="13.5" customHeight="1">
      <c r="A431" s="1836"/>
      <c r="B431" s="1836"/>
      <c r="C431" s="1836"/>
      <c r="D431" s="1836"/>
      <c r="E431" s="1836"/>
      <c r="F431" s="1836"/>
      <c r="G431" s="1836"/>
      <c r="H431" s="1836"/>
      <c r="I431" s="1836"/>
      <c r="J431" s="1836"/>
      <c r="K431" s="1836"/>
      <c r="L431" s="1836"/>
      <c r="M431" s="1836"/>
      <c r="N431" s="1836"/>
      <c r="O431" s="1836"/>
      <c r="P431" s="1836"/>
      <c r="Q431" s="1836"/>
      <c r="R431" s="1836"/>
      <c r="S431" s="1836"/>
      <c r="T431" s="1836"/>
      <c r="U431" s="1836"/>
      <c r="V431" s="1836"/>
      <c r="W431" s="1836"/>
      <c r="X431" s="1836"/>
      <c r="Y431" s="1836"/>
      <c r="Z431" s="1836"/>
      <c r="AA431" s="1836"/>
      <c r="AB431" s="1836"/>
    </row>
    <row r="432" spans="1:28" ht="13.5" customHeight="1">
      <c r="A432" s="1836"/>
      <c r="B432" s="1836"/>
      <c r="C432" s="1836"/>
      <c r="D432" s="1836"/>
      <c r="E432" s="1836"/>
      <c r="F432" s="1836"/>
      <c r="G432" s="1836"/>
      <c r="H432" s="1836"/>
      <c r="I432" s="1836"/>
      <c r="J432" s="1836"/>
      <c r="K432" s="1836"/>
      <c r="L432" s="1836"/>
      <c r="M432" s="1836"/>
      <c r="N432" s="1836"/>
      <c r="O432" s="1836"/>
      <c r="P432" s="1836"/>
      <c r="Q432" s="1836"/>
      <c r="R432" s="1836"/>
      <c r="S432" s="1836"/>
      <c r="T432" s="1836"/>
      <c r="U432" s="1836"/>
      <c r="V432" s="1836"/>
      <c r="W432" s="1836"/>
      <c r="X432" s="1836"/>
      <c r="Y432" s="1836"/>
      <c r="Z432" s="1836"/>
      <c r="AA432" s="1836"/>
      <c r="AB432" s="1836"/>
    </row>
    <row r="433" spans="1:28" ht="13.5" customHeight="1">
      <c r="A433" s="1836"/>
      <c r="B433" s="1836"/>
      <c r="C433" s="1836"/>
      <c r="D433" s="1836"/>
      <c r="E433" s="1836"/>
      <c r="F433" s="1836"/>
      <c r="G433" s="1836"/>
      <c r="H433" s="1836"/>
      <c r="I433" s="1836"/>
      <c r="J433" s="1836"/>
      <c r="K433" s="1836"/>
      <c r="L433" s="1836"/>
      <c r="M433" s="1836"/>
      <c r="N433" s="1836"/>
      <c r="O433" s="1836"/>
      <c r="P433" s="1836"/>
      <c r="Q433" s="1836"/>
      <c r="R433" s="1836"/>
      <c r="S433" s="1836"/>
      <c r="T433" s="1836"/>
      <c r="U433" s="1836"/>
      <c r="V433" s="1836"/>
      <c r="W433" s="1836"/>
      <c r="X433" s="1836"/>
      <c r="Y433" s="1836"/>
      <c r="Z433" s="1836"/>
      <c r="AA433" s="1836"/>
      <c r="AB433" s="1836"/>
    </row>
    <row r="434" spans="1:28" ht="13.5" customHeight="1">
      <c r="A434" s="1836"/>
      <c r="B434" s="1836"/>
      <c r="C434" s="1836"/>
      <c r="D434" s="1836"/>
      <c r="E434" s="1836"/>
      <c r="F434" s="1836"/>
      <c r="G434" s="1836"/>
      <c r="H434" s="1836"/>
      <c r="I434" s="1836"/>
      <c r="J434" s="1836"/>
      <c r="K434" s="1836"/>
      <c r="L434" s="1836"/>
      <c r="M434" s="1836"/>
      <c r="N434" s="1836"/>
      <c r="O434" s="1836"/>
      <c r="P434" s="1836"/>
      <c r="Q434" s="1836"/>
      <c r="R434" s="1836"/>
      <c r="S434" s="1836"/>
      <c r="T434" s="1836"/>
      <c r="U434" s="1836"/>
      <c r="V434" s="1836"/>
      <c r="W434" s="1836"/>
      <c r="X434" s="1836"/>
      <c r="Y434" s="1836"/>
      <c r="Z434" s="1836"/>
      <c r="AA434" s="1836"/>
      <c r="AB434" s="1836"/>
    </row>
    <row r="435" spans="1:28" ht="13.5" customHeight="1">
      <c r="A435" s="1836"/>
      <c r="B435" s="1836"/>
      <c r="C435" s="1836"/>
      <c r="D435" s="1836"/>
      <c r="E435" s="1836"/>
      <c r="F435" s="1836"/>
      <c r="G435" s="1836"/>
      <c r="H435" s="1836"/>
      <c r="I435" s="1836"/>
      <c r="J435" s="1836"/>
      <c r="K435" s="1836"/>
      <c r="L435" s="1836"/>
      <c r="M435" s="1836"/>
      <c r="N435" s="1836"/>
      <c r="O435" s="1836"/>
      <c r="P435" s="1836"/>
      <c r="Q435" s="1836"/>
      <c r="R435" s="1836"/>
      <c r="S435" s="1836"/>
      <c r="T435" s="1836"/>
      <c r="U435" s="1836"/>
      <c r="V435" s="1836"/>
      <c r="W435" s="1836"/>
      <c r="X435" s="1836"/>
      <c r="Y435" s="1836"/>
      <c r="Z435" s="1836"/>
      <c r="AA435" s="1836"/>
      <c r="AB435" s="1836"/>
    </row>
    <row r="436" spans="1:28" ht="13.5" customHeight="1">
      <c r="A436" s="1836"/>
      <c r="B436" s="1836"/>
      <c r="C436" s="1836"/>
      <c r="D436" s="1836"/>
      <c r="E436" s="1836"/>
      <c r="F436" s="1836"/>
      <c r="G436" s="1836"/>
      <c r="H436" s="1836"/>
      <c r="I436" s="1836"/>
      <c r="J436" s="1836"/>
      <c r="K436" s="1836"/>
      <c r="L436" s="1836"/>
      <c r="M436" s="1836"/>
      <c r="N436" s="1836"/>
      <c r="O436" s="1836"/>
      <c r="P436" s="1836"/>
      <c r="Q436" s="1836"/>
      <c r="R436" s="1836"/>
      <c r="S436" s="1836"/>
      <c r="T436" s="1836"/>
      <c r="U436" s="1836"/>
      <c r="V436" s="1836"/>
      <c r="W436" s="1836"/>
      <c r="X436" s="1836"/>
      <c r="Y436" s="1836"/>
      <c r="Z436" s="1836"/>
      <c r="AA436" s="1836"/>
      <c r="AB436" s="1836"/>
    </row>
    <row r="437" spans="1:28" ht="13.5" customHeight="1">
      <c r="A437" s="1836"/>
      <c r="B437" s="1836"/>
      <c r="C437" s="1836"/>
      <c r="D437" s="1836"/>
      <c r="E437" s="1836"/>
      <c r="F437" s="1836"/>
      <c r="G437" s="1836"/>
      <c r="H437" s="1836"/>
      <c r="I437" s="1836"/>
      <c r="J437" s="1836"/>
      <c r="K437" s="1836"/>
      <c r="L437" s="1836"/>
      <c r="M437" s="1836"/>
      <c r="N437" s="1836"/>
      <c r="O437" s="1836"/>
      <c r="P437" s="1836"/>
      <c r="Q437" s="1836"/>
      <c r="R437" s="1836"/>
      <c r="S437" s="1836"/>
      <c r="T437" s="1836"/>
      <c r="U437" s="1836"/>
      <c r="V437" s="1836"/>
      <c r="W437" s="1836"/>
      <c r="X437" s="1836"/>
      <c r="Y437" s="1836"/>
      <c r="Z437" s="1836"/>
      <c r="AA437" s="1836"/>
      <c r="AB437" s="1836"/>
    </row>
    <row r="438" spans="1:28" ht="13.5" customHeight="1">
      <c r="A438" s="1836"/>
      <c r="B438" s="1836"/>
      <c r="C438" s="1836"/>
      <c r="D438" s="1836"/>
      <c r="E438" s="1836"/>
      <c r="F438" s="1836"/>
      <c r="G438" s="1836"/>
      <c r="H438" s="1836"/>
      <c r="I438" s="1836"/>
      <c r="J438" s="1836"/>
      <c r="K438" s="1836"/>
      <c r="L438" s="1836"/>
      <c r="M438" s="1836"/>
      <c r="N438" s="1836"/>
      <c r="O438" s="1836"/>
      <c r="P438" s="1836"/>
      <c r="Q438" s="1836"/>
      <c r="R438" s="1836"/>
      <c r="S438" s="1836"/>
      <c r="T438" s="1836"/>
      <c r="U438" s="1836"/>
      <c r="V438" s="1836"/>
      <c r="W438" s="1836"/>
      <c r="X438" s="1836"/>
      <c r="Y438" s="1836"/>
      <c r="Z438" s="1836"/>
      <c r="AA438" s="1836"/>
      <c r="AB438" s="1836"/>
    </row>
    <row r="439" spans="1:28" ht="13.5" customHeight="1">
      <c r="A439" s="1836"/>
      <c r="B439" s="1836"/>
      <c r="C439" s="1836"/>
      <c r="D439" s="1836"/>
      <c r="E439" s="1836"/>
      <c r="F439" s="1836"/>
      <c r="G439" s="1836"/>
      <c r="H439" s="1836"/>
      <c r="I439" s="1836"/>
      <c r="J439" s="1836"/>
      <c r="K439" s="1836"/>
      <c r="L439" s="1836"/>
      <c r="M439" s="1836"/>
      <c r="N439" s="1836"/>
      <c r="O439" s="1836"/>
      <c r="P439" s="1836"/>
      <c r="Q439" s="1836"/>
      <c r="R439" s="1836"/>
      <c r="S439" s="1836"/>
      <c r="T439" s="1836"/>
      <c r="U439" s="1836"/>
      <c r="V439" s="1836"/>
      <c r="W439" s="1836"/>
      <c r="X439" s="1836"/>
      <c r="Y439" s="1836"/>
      <c r="Z439" s="1836"/>
      <c r="AA439" s="1836"/>
      <c r="AB439" s="1836"/>
    </row>
    <row r="440" spans="1:28" ht="13.5" customHeight="1">
      <c r="A440" s="1836"/>
      <c r="B440" s="1836"/>
      <c r="C440" s="1836"/>
      <c r="D440" s="1836"/>
      <c r="E440" s="1836"/>
      <c r="F440" s="1836"/>
      <c r="G440" s="1836"/>
      <c r="H440" s="1836"/>
      <c r="I440" s="1836"/>
      <c r="J440" s="1836"/>
      <c r="K440" s="1836"/>
      <c r="L440" s="1836"/>
      <c r="M440" s="1836"/>
      <c r="N440" s="1836"/>
      <c r="O440" s="1836"/>
      <c r="P440" s="1836"/>
      <c r="Q440" s="1836"/>
      <c r="R440" s="1836"/>
      <c r="S440" s="1836"/>
      <c r="T440" s="1836"/>
      <c r="U440" s="1836"/>
      <c r="V440" s="1836"/>
      <c r="W440" s="1836"/>
      <c r="X440" s="1836"/>
      <c r="Y440" s="1836"/>
      <c r="Z440" s="1836"/>
      <c r="AA440" s="1836"/>
      <c r="AB440" s="1836"/>
    </row>
    <row r="441" spans="1:28" ht="13.5" customHeight="1">
      <c r="A441" s="1836"/>
      <c r="B441" s="1836"/>
      <c r="C441" s="1836"/>
      <c r="D441" s="1836"/>
      <c r="E441" s="1836"/>
      <c r="F441" s="1836"/>
      <c r="G441" s="1836"/>
      <c r="H441" s="1836"/>
      <c r="I441" s="1836"/>
      <c r="J441" s="1836"/>
      <c r="K441" s="1836"/>
      <c r="L441" s="1836"/>
      <c r="M441" s="1836"/>
      <c r="N441" s="1836"/>
      <c r="O441" s="1836"/>
      <c r="P441" s="1836"/>
      <c r="Q441" s="1836"/>
      <c r="R441" s="1836"/>
      <c r="S441" s="1836"/>
      <c r="T441" s="1836"/>
      <c r="U441" s="1836"/>
      <c r="V441" s="1836"/>
      <c r="W441" s="1836"/>
      <c r="X441" s="1836"/>
      <c r="Y441" s="1836"/>
      <c r="Z441" s="1836"/>
      <c r="AA441" s="1836"/>
      <c r="AB441" s="1836"/>
    </row>
    <row r="442" spans="1:28" ht="13.5" customHeight="1">
      <c r="A442" s="1836"/>
      <c r="B442" s="1836"/>
      <c r="C442" s="1836"/>
      <c r="D442" s="1836"/>
      <c r="E442" s="1836"/>
      <c r="F442" s="1836"/>
      <c r="G442" s="1836"/>
      <c r="H442" s="1836"/>
      <c r="I442" s="1836"/>
      <c r="J442" s="1836"/>
      <c r="K442" s="1836"/>
      <c r="L442" s="1836"/>
      <c r="M442" s="1836"/>
      <c r="N442" s="1836"/>
      <c r="O442" s="1836"/>
      <c r="P442" s="1836"/>
      <c r="Q442" s="1836"/>
      <c r="R442" s="1836"/>
      <c r="S442" s="1836"/>
      <c r="T442" s="1836"/>
      <c r="U442" s="1836"/>
      <c r="V442" s="1836"/>
      <c r="W442" s="1836"/>
      <c r="X442" s="1836"/>
      <c r="Y442" s="1836"/>
      <c r="Z442" s="1836"/>
      <c r="AA442" s="1836"/>
      <c r="AB442" s="1836"/>
    </row>
    <row r="443" spans="1:28" ht="13.5" customHeight="1">
      <c r="A443" s="1836"/>
      <c r="B443" s="1836"/>
      <c r="C443" s="1836"/>
      <c r="D443" s="1836"/>
      <c r="E443" s="1836"/>
      <c r="F443" s="1836"/>
      <c r="G443" s="1836"/>
      <c r="H443" s="1836"/>
      <c r="I443" s="1836"/>
      <c r="J443" s="1836"/>
      <c r="K443" s="1836"/>
      <c r="L443" s="1836"/>
      <c r="M443" s="1836"/>
      <c r="N443" s="1836"/>
      <c r="O443" s="1836"/>
      <c r="P443" s="1836"/>
      <c r="Q443" s="1836"/>
      <c r="R443" s="1836"/>
      <c r="S443" s="1836"/>
      <c r="T443" s="1836"/>
      <c r="U443" s="1836"/>
      <c r="V443" s="1836"/>
      <c r="W443" s="1836"/>
      <c r="X443" s="1836"/>
      <c r="Y443" s="1836"/>
      <c r="Z443" s="1836"/>
      <c r="AA443" s="1836"/>
      <c r="AB443" s="1836"/>
    </row>
    <row r="444" spans="1:28" ht="13.5" customHeight="1">
      <c r="A444" s="1836"/>
      <c r="B444" s="1836"/>
      <c r="C444" s="1836"/>
      <c r="D444" s="1836"/>
      <c r="E444" s="1836"/>
      <c r="F444" s="1836"/>
      <c r="G444" s="1836"/>
      <c r="H444" s="1836"/>
      <c r="I444" s="1836"/>
      <c r="J444" s="1836"/>
      <c r="K444" s="1836"/>
      <c r="L444" s="1836"/>
      <c r="M444" s="1836"/>
      <c r="N444" s="1836"/>
      <c r="O444" s="1836"/>
      <c r="P444" s="1836"/>
      <c r="Q444" s="1836"/>
      <c r="R444" s="1836"/>
      <c r="S444" s="1836"/>
      <c r="T444" s="1836"/>
      <c r="U444" s="1836"/>
      <c r="V444" s="1836"/>
      <c r="W444" s="1836"/>
      <c r="X444" s="1836"/>
      <c r="Y444" s="1836"/>
      <c r="Z444" s="1836"/>
      <c r="AA444" s="1836"/>
      <c r="AB444" s="1836"/>
    </row>
    <row r="445" spans="1:28" ht="13.5" customHeight="1">
      <c r="A445" s="1836"/>
      <c r="B445" s="1836"/>
      <c r="C445" s="1836"/>
      <c r="D445" s="1836"/>
      <c r="E445" s="1836"/>
      <c r="F445" s="1836"/>
      <c r="G445" s="1836"/>
      <c r="H445" s="1836"/>
      <c r="I445" s="1836"/>
      <c r="J445" s="1836"/>
      <c r="K445" s="1836"/>
      <c r="L445" s="1836"/>
      <c r="M445" s="1836"/>
      <c r="N445" s="1836"/>
      <c r="O445" s="1836"/>
      <c r="P445" s="1836"/>
      <c r="Q445" s="1836"/>
      <c r="R445" s="1836"/>
      <c r="S445" s="1836"/>
      <c r="T445" s="1836"/>
      <c r="U445" s="1836"/>
      <c r="V445" s="1836"/>
      <c r="W445" s="1836"/>
      <c r="X445" s="1836"/>
      <c r="Y445" s="1836"/>
      <c r="Z445" s="1836"/>
      <c r="AA445" s="1836"/>
      <c r="AB445" s="1836"/>
    </row>
    <row r="446" spans="1:28" ht="13.5" customHeight="1">
      <c r="A446" s="1836"/>
      <c r="B446" s="1836"/>
      <c r="C446" s="1836"/>
      <c r="D446" s="1836"/>
      <c r="E446" s="1836"/>
      <c r="F446" s="1836"/>
      <c r="G446" s="1836"/>
      <c r="H446" s="1836"/>
      <c r="I446" s="1836"/>
      <c r="J446" s="1836"/>
      <c r="K446" s="1836"/>
      <c r="L446" s="1836"/>
      <c r="M446" s="1836"/>
      <c r="N446" s="1836"/>
      <c r="O446" s="1836"/>
      <c r="P446" s="1836"/>
      <c r="Q446" s="1836"/>
      <c r="R446" s="1836"/>
      <c r="S446" s="1836"/>
      <c r="T446" s="1836"/>
      <c r="U446" s="1836"/>
      <c r="V446" s="1836"/>
      <c r="W446" s="1836"/>
      <c r="X446" s="1836"/>
      <c r="Y446" s="1836"/>
      <c r="Z446" s="1836"/>
      <c r="AA446" s="1836"/>
      <c r="AB446" s="1836"/>
    </row>
    <row r="447" spans="1:28" ht="13.5" customHeight="1">
      <c r="A447" s="1836"/>
      <c r="B447" s="1836"/>
      <c r="C447" s="1836"/>
      <c r="D447" s="1836"/>
      <c r="E447" s="1836"/>
      <c r="F447" s="1836"/>
      <c r="G447" s="1836"/>
      <c r="H447" s="1836"/>
      <c r="I447" s="1836"/>
      <c r="J447" s="1836"/>
      <c r="K447" s="1836"/>
      <c r="L447" s="1836"/>
      <c r="M447" s="1836"/>
      <c r="N447" s="1836"/>
      <c r="O447" s="1836"/>
      <c r="P447" s="1836"/>
      <c r="Q447" s="1836"/>
      <c r="R447" s="1836"/>
      <c r="S447" s="1836"/>
      <c r="T447" s="1836"/>
      <c r="U447" s="1836"/>
      <c r="V447" s="1836"/>
      <c r="W447" s="1836"/>
      <c r="X447" s="1836"/>
      <c r="Y447" s="1836"/>
      <c r="Z447" s="1836"/>
      <c r="AA447" s="1836"/>
      <c r="AB447" s="1836"/>
    </row>
    <row r="448" spans="1:28" ht="13.5" customHeight="1">
      <c r="A448" s="1836"/>
      <c r="B448" s="1836"/>
      <c r="C448" s="1836"/>
      <c r="D448" s="1836"/>
      <c r="E448" s="1836"/>
      <c r="F448" s="1836"/>
      <c r="G448" s="1836"/>
      <c r="H448" s="1836"/>
      <c r="I448" s="1836"/>
      <c r="J448" s="1836"/>
      <c r="K448" s="1836"/>
      <c r="L448" s="1836"/>
      <c r="M448" s="1836"/>
      <c r="N448" s="1836"/>
      <c r="O448" s="1836"/>
      <c r="P448" s="1836"/>
      <c r="Q448" s="1836"/>
      <c r="R448" s="1836"/>
      <c r="S448" s="1836"/>
      <c r="T448" s="1836"/>
      <c r="U448" s="1836"/>
      <c r="V448" s="1836"/>
      <c r="W448" s="1836"/>
      <c r="X448" s="1836"/>
      <c r="Y448" s="1836"/>
      <c r="Z448" s="1836"/>
      <c r="AA448" s="1836"/>
      <c r="AB448" s="1836"/>
    </row>
    <row r="449" spans="1:28" ht="13.5" customHeight="1">
      <c r="A449" s="1836"/>
      <c r="B449" s="1836"/>
      <c r="C449" s="1836"/>
      <c r="D449" s="1836"/>
      <c r="E449" s="1836"/>
      <c r="F449" s="1836"/>
      <c r="G449" s="1836"/>
      <c r="H449" s="1836"/>
      <c r="I449" s="1836"/>
      <c r="J449" s="1836"/>
      <c r="K449" s="1836"/>
      <c r="L449" s="1836"/>
      <c r="M449" s="1836"/>
      <c r="N449" s="1836"/>
      <c r="O449" s="1836"/>
      <c r="P449" s="1836"/>
      <c r="Q449" s="1836"/>
      <c r="R449" s="1836"/>
      <c r="S449" s="1836"/>
      <c r="T449" s="1836"/>
      <c r="U449" s="1836"/>
      <c r="V449" s="1836"/>
      <c r="W449" s="1836"/>
      <c r="X449" s="1836"/>
      <c r="Y449" s="1836"/>
      <c r="Z449" s="1836"/>
      <c r="AA449" s="1836"/>
      <c r="AB449" s="1836"/>
    </row>
    <row r="450" spans="1:28" ht="13.5" customHeight="1">
      <c r="A450" s="1836"/>
      <c r="B450" s="1836"/>
      <c r="C450" s="1836"/>
      <c r="D450" s="1836"/>
      <c r="E450" s="1836"/>
      <c r="F450" s="1836"/>
      <c r="G450" s="1836"/>
      <c r="H450" s="1836"/>
      <c r="I450" s="1836"/>
      <c r="J450" s="1836"/>
      <c r="K450" s="1836"/>
      <c r="L450" s="1836"/>
      <c r="M450" s="1836"/>
      <c r="N450" s="1836"/>
      <c r="O450" s="1836"/>
      <c r="P450" s="1836"/>
      <c r="Q450" s="1836"/>
      <c r="R450" s="1836"/>
      <c r="S450" s="1836"/>
      <c r="T450" s="1836"/>
      <c r="U450" s="1836"/>
      <c r="V450" s="1836"/>
      <c r="W450" s="1836"/>
      <c r="X450" s="1836"/>
      <c r="Y450" s="1836"/>
      <c r="Z450" s="1836"/>
      <c r="AA450" s="1836"/>
      <c r="AB450" s="1836"/>
    </row>
    <row r="451" spans="1:28" ht="13.5" customHeight="1">
      <c r="A451" s="1836"/>
      <c r="B451" s="1836"/>
      <c r="C451" s="1836"/>
      <c r="D451" s="1836"/>
      <c r="E451" s="1836"/>
      <c r="F451" s="1836"/>
      <c r="G451" s="1836"/>
      <c r="H451" s="1836"/>
      <c r="I451" s="1836"/>
      <c r="J451" s="1836"/>
      <c r="K451" s="1836"/>
      <c r="L451" s="1836"/>
      <c r="M451" s="1836"/>
      <c r="N451" s="1836"/>
      <c r="O451" s="1836"/>
      <c r="P451" s="1836"/>
      <c r="Q451" s="1836"/>
      <c r="R451" s="1836"/>
      <c r="S451" s="1836"/>
      <c r="T451" s="1836"/>
      <c r="U451" s="1836"/>
      <c r="V451" s="1836"/>
      <c r="W451" s="1836"/>
      <c r="X451" s="1836"/>
      <c r="Y451" s="1836"/>
      <c r="Z451" s="1836"/>
      <c r="AA451" s="1836"/>
      <c r="AB451" s="1836"/>
    </row>
    <row r="452" spans="1:28" ht="13.5" customHeight="1">
      <c r="A452" s="1836"/>
      <c r="B452" s="1836"/>
      <c r="C452" s="1836"/>
      <c r="D452" s="1836"/>
      <c r="E452" s="1836"/>
      <c r="F452" s="1836"/>
      <c r="G452" s="1836"/>
      <c r="H452" s="1836"/>
      <c r="I452" s="1836"/>
      <c r="J452" s="1836"/>
      <c r="K452" s="1836"/>
      <c r="L452" s="1836"/>
      <c r="M452" s="1836"/>
      <c r="N452" s="1836"/>
      <c r="O452" s="1836"/>
      <c r="P452" s="1836"/>
      <c r="Q452" s="1836"/>
      <c r="R452" s="1836"/>
      <c r="S452" s="1836"/>
      <c r="T452" s="1836"/>
      <c r="U452" s="1836"/>
      <c r="V452" s="1836"/>
      <c r="W452" s="1836"/>
      <c r="X452" s="1836"/>
      <c r="Y452" s="1836"/>
      <c r="Z452" s="1836"/>
      <c r="AA452" s="1836"/>
      <c r="AB452" s="1836"/>
    </row>
    <row r="453" spans="1:28" ht="13.5" customHeight="1">
      <c r="A453" s="1836"/>
      <c r="B453" s="1836"/>
      <c r="C453" s="1836"/>
      <c r="D453" s="1836"/>
      <c r="E453" s="1836"/>
      <c r="F453" s="1836"/>
      <c r="G453" s="1836"/>
      <c r="H453" s="1836"/>
      <c r="I453" s="1836"/>
      <c r="J453" s="1836"/>
      <c r="K453" s="1836"/>
      <c r="L453" s="1836"/>
      <c r="M453" s="1836"/>
      <c r="N453" s="1836"/>
      <c r="O453" s="1836"/>
      <c r="P453" s="1836"/>
      <c r="Q453" s="1836"/>
      <c r="R453" s="1836"/>
      <c r="S453" s="1836"/>
      <c r="T453" s="1836"/>
      <c r="U453" s="1836"/>
      <c r="V453" s="1836"/>
      <c r="W453" s="1836"/>
      <c r="X453" s="1836"/>
      <c r="Y453" s="1836"/>
      <c r="Z453" s="1836"/>
      <c r="AA453" s="1836"/>
      <c r="AB453" s="1836"/>
    </row>
    <row r="454" spans="1:28" ht="13.5" customHeight="1">
      <c r="A454" s="1836"/>
      <c r="B454" s="1836"/>
      <c r="C454" s="1836"/>
      <c r="D454" s="1836"/>
      <c r="E454" s="1836"/>
      <c r="F454" s="1836"/>
      <c r="G454" s="1836"/>
      <c r="H454" s="1836"/>
      <c r="I454" s="1836"/>
      <c r="J454" s="1836"/>
      <c r="K454" s="1836"/>
      <c r="L454" s="1836"/>
      <c r="M454" s="1836"/>
      <c r="N454" s="1836"/>
      <c r="O454" s="1836"/>
      <c r="P454" s="1836"/>
      <c r="Q454" s="1836"/>
      <c r="R454" s="1836"/>
      <c r="S454" s="1836"/>
      <c r="T454" s="1836"/>
      <c r="U454" s="1836"/>
      <c r="V454" s="1836"/>
      <c r="W454" s="1836"/>
      <c r="X454" s="1836"/>
      <c r="Y454" s="1836"/>
      <c r="Z454" s="1836"/>
      <c r="AA454" s="1836"/>
      <c r="AB454" s="1836"/>
    </row>
    <row r="455" spans="1:28" ht="13.5" customHeight="1">
      <c r="A455" s="1836"/>
      <c r="B455" s="1836"/>
      <c r="C455" s="1836"/>
      <c r="D455" s="1836"/>
      <c r="E455" s="1836"/>
      <c r="F455" s="1836"/>
      <c r="G455" s="1836"/>
      <c r="H455" s="1836"/>
      <c r="I455" s="1836"/>
      <c r="J455" s="1836"/>
      <c r="K455" s="1836"/>
      <c r="L455" s="1836"/>
      <c r="M455" s="1836"/>
      <c r="N455" s="1836"/>
      <c r="O455" s="1836"/>
      <c r="P455" s="1836"/>
      <c r="Q455" s="1836"/>
      <c r="R455" s="1836"/>
      <c r="S455" s="1836"/>
      <c r="T455" s="1836"/>
      <c r="U455" s="1836"/>
      <c r="V455" s="1836"/>
      <c r="W455" s="1836"/>
      <c r="X455" s="1836"/>
      <c r="Y455" s="1836"/>
      <c r="Z455" s="1836"/>
      <c r="AA455" s="1836"/>
      <c r="AB455" s="1836"/>
    </row>
    <row r="456" spans="1:28" ht="13.5" customHeight="1">
      <c r="A456" s="1836"/>
      <c r="B456" s="1836"/>
      <c r="C456" s="1836"/>
      <c r="D456" s="1836"/>
      <c r="E456" s="1836"/>
      <c r="F456" s="1836"/>
      <c r="G456" s="1836"/>
      <c r="H456" s="1836"/>
      <c r="I456" s="1836"/>
      <c r="J456" s="1836"/>
      <c r="K456" s="1836"/>
      <c r="L456" s="1836"/>
      <c r="M456" s="1836"/>
      <c r="N456" s="1836"/>
      <c r="O456" s="1836"/>
      <c r="P456" s="1836"/>
      <c r="Q456" s="1836"/>
      <c r="R456" s="1836"/>
      <c r="S456" s="1836"/>
      <c r="T456" s="1836"/>
      <c r="U456" s="1836"/>
      <c r="V456" s="1836"/>
      <c r="W456" s="1836"/>
      <c r="X456" s="1836"/>
      <c r="Y456" s="1836"/>
      <c r="Z456" s="1836"/>
      <c r="AA456" s="1836"/>
      <c r="AB456" s="1836"/>
    </row>
    <row r="457" spans="1:28" ht="13.5" customHeight="1">
      <c r="A457" s="1836"/>
      <c r="B457" s="1836"/>
      <c r="C457" s="1836"/>
      <c r="D457" s="1836"/>
      <c r="E457" s="1836"/>
      <c r="F457" s="1836"/>
      <c r="G457" s="1836"/>
      <c r="H457" s="1836"/>
      <c r="I457" s="1836"/>
      <c r="J457" s="1836"/>
      <c r="K457" s="1836"/>
      <c r="L457" s="1836"/>
      <c r="M457" s="1836"/>
      <c r="N457" s="1836"/>
      <c r="O457" s="1836"/>
      <c r="P457" s="1836"/>
      <c r="Q457" s="1836"/>
      <c r="R457" s="1836"/>
      <c r="S457" s="1836"/>
      <c r="T457" s="1836"/>
      <c r="U457" s="1836"/>
      <c r="V457" s="1836"/>
      <c r="W457" s="1836"/>
      <c r="X457" s="1836"/>
      <c r="Y457" s="1836"/>
      <c r="Z457" s="1836"/>
      <c r="AA457" s="1836"/>
      <c r="AB457" s="1836"/>
    </row>
    <row r="458" spans="1:28" ht="13.5" customHeight="1">
      <c r="A458" s="1836"/>
      <c r="B458" s="1836"/>
      <c r="C458" s="1836"/>
      <c r="D458" s="1836"/>
      <c r="E458" s="1836"/>
      <c r="F458" s="1836"/>
      <c r="G458" s="1836"/>
      <c r="H458" s="1836"/>
      <c r="I458" s="1836"/>
      <c r="J458" s="1836"/>
      <c r="K458" s="1836"/>
      <c r="L458" s="1836"/>
      <c r="M458" s="1836"/>
      <c r="N458" s="1836"/>
      <c r="O458" s="1836"/>
      <c r="P458" s="1836"/>
      <c r="Q458" s="1836"/>
      <c r="R458" s="1836"/>
      <c r="S458" s="1836"/>
      <c r="T458" s="1836"/>
      <c r="U458" s="1836"/>
      <c r="V458" s="1836"/>
      <c r="W458" s="1836"/>
      <c r="X458" s="1836"/>
      <c r="Y458" s="1836"/>
      <c r="Z458" s="1836"/>
      <c r="AA458" s="1836"/>
      <c r="AB458" s="1836"/>
    </row>
    <row r="459" spans="1:28" ht="13.5" customHeight="1">
      <c r="A459" s="1836"/>
      <c r="B459" s="1836"/>
      <c r="C459" s="1836"/>
      <c r="D459" s="1836"/>
      <c r="E459" s="1836"/>
      <c r="F459" s="1836"/>
      <c r="G459" s="1836"/>
      <c r="H459" s="1836"/>
      <c r="I459" s="1836"/>
      <c r="J459" s="1836"/>
      <c r="K459" s="1836"/>
      <c r="L459" s="1836"/>
      <c r="M459" s="1836"/>
      <c r="N459" s="1836"/>
      <c r="O459" s="1836"/>
      <c r="P459" s="1836"/>
      <c r="Q459" s="1836"/>
      <c r="R459" s="1836"/>
      <c r="S459" s="1836"/>
      <c r="T459" s="1836"/>
      <c r="U459" s="1836"/>
      <c r="V459" s="1836"/>
      <c r="W459" s="1836"/>
      <c r="X459" s="1836"/>
      <c r="Y459" s="1836"/>
      <c r="Z459" s="1836"/>
      <c r="AA459" s="1836"/>
      <c r="AB459" s="1836"/>
    </row>
    <row r="460" spans="1:28" ht="13.5" customHeight="1">
      <c r="A460" s="1836"/>
      <c r="B460" s="1836"/>
      <c r="C460" s="1836"/>
      <c r="D460" s="1836"/>
      <c r="E460" s="1836"/>
      <c r="F460" s="1836"/>
      <c r="G460" s="1836"/>
      <c r="H460" s="1836"/>
      <c r="I460" s="1836"/>
      <c r="J460" s="1836"/>
      <c r="K460" s="1836"/>
      <c r="L460" s="1836"/>
      <c r="M460" s="1836"/>
      <c r="N460" s="1836"/>
      <c r="O460" s="1836"/>
      <c r="P460" s="1836"/>
      <c r="Q460" s="1836"/>
      <c r="R460" s="1836"/>
      <c r="S460" s="1836"/>
      <c r="T460" s="1836"/>
      <c r="U460" s="1836"/>
      <c r="V460" s="1836"/>
      <c r="W460" s="1836"/>
      <c r="X460" s="1836"/>
      <c r="Y460" s="1836"/>
      <c r="Z460" s="1836"/>
      <c r="AA460" s="1836"/>
      <c r="AB460" s="1836"/>
    </row>
    <row r="461" spans="1:28" ht="13.5" customHeight="1">
      <c r="A461" s="1836"/>
      <c r="B461" s="1836"/>
      <c r="C461" s="1836"/>
      <c r="D461" s="1836"/>
      <c r="E461" s="1836"/>
      <c r="F461" s="1836"/>
      <c r="G461" s="1836"/>
      <c r="H461" s="1836"/>
      <c r="I461" s="1836"/>
      <c r="J461" s="1836"/>
      <c r="K461" s="1836"/>
      <c r="L461" s="1836"/>
      <c r="M461" s="1836"/>
      <c r="N461" s="1836"/>
      <c r="O461" s="1836"/>
      <c r="P461" s="1836"/>
      <c r="Q461" s="1836"/>
      <c r="R461" s="1836"/>
      <c r="S461" s="1836"/>
      <c r="T461" s="1836"/>
      <c r="U461" s="1836"/>
      <c r="V461" s="1836"/>
      <c r="W461" s="1836"/>
      <c r="X461" s="1836"/>
      <c r="Y461" s="1836"/>
      <c r="Z461" s="1836"/>
      <c r="AA461" s="1836"/>
      <c r="AB461" s="1836"/>
    </row>
    <row r="462" spans="1:28" ht="13.5" customHeight="1">
      <c r="A462" s="1836"/>
      <c r="B462" s="1836"/>
      <c r="C462" s="1836"/>
      <c r="D462" s="1836"/>
      <c r="E462" s="1836"/>
      <c r="F462" s="1836"/>
      <c r="G462" s="1836"/>
      <c r="H462" s="1836"/>
      <c r="I462" s="1836"/>
      <c r="J462" s="1836"/>
      <c r="K462" s="1836"/>
      <c r="L462" s="1836"/>
      <c r="M462" s="1836"/>
      <c r="N462" s="1836"/>
      <c r="O462" s="1836"/>
      <c r="P462" s="1836"/>
      <c r="Q462" s="1836"/>
      <c r="R462" s="1836"/>
      <c r="S462" s="1836"/>
      <c r="T462" s="1836"/>
      <c r="U462" s="1836"/>
      <c r="V462" s="1836"/>
      <c r="W462" s="1836"/>
      <c r="X462" s="1836"/>
      <c r="Y462" s="1836"/>
      <c r="Z462" s="1836"/>
      <c r="AA462" s="1836"/>
      <c r="AB462" s="1836"/>
    </row>
    <row r="463" spans="1:28" ht="13.5" customHeight="1">
      <c r="A463" s="1836"/>
      <c r="B463" s="1836"/>
      <c r="C463" s="1836"/>
      <c r="D463" s="1836"/>
      <c r="E463" s="1836"/>
      <c r="F463" s="1836"/>
      <c r="G463" s="1836"/>
      <c r="H463" s="1836"/>
      <c r="I463" s="1836"/>
      <c r="J463" s="1836"/>
      <c r="K463" s="1836"/>
      <c r="L463" s="1836"/>
      <c r="M463" s="1836"/>
      <c r="N463" s="1836"/>
      <c r="O463" s="1836"/>
      <c r="P463" s="1836"/>
      <c r="Q463" s="1836"/>
      <c r="R463" s="1836"/>
      <c r="S463" s="1836"/>
      <c r="T463" s="1836"/>
      <c r="U463" s="1836"/>
      <c r="V463" s="1836"/>
      <c r="W463" s="1836"/>
      <c r="X463" s="1836"/>
      <c r="Y463" s="1836"/>
      <c r="Z463" s="1836"/>
      <c r="AA463" s="1836"/>
      <c r="AB463" s="1836"/>
    </row>
    <row r="464" spans="1:28" ht="13.5" customHeight="1">
      <c r="A464" s="1836"/>
      <c r="B464" s="1836"/>
      <c r="C464" s="1836"/>
      <c r="D464" s="1836"/>
      <c r="E464" s="1836"/>
      <c r="F464" s="1836"/>
      <c r="G464" s="1836"/>
      <c r="H464" s="1836"/>
      <c r="I464" s="1836"/>
      <c r="J464" s="1836"/>
      <c r="K464" s="1836"/>
      <c r="L464" s="1836"/>
      <c r="M464" s="1836"/>
      <c r="N464" s="1836"/>
      <c r="O464" s="1836"/>
      <c r="P464" s="1836"/>
      <c r="Q464" s="1836"/>
      <c r="R464" s="1836"/>
      <c r="S464" s="1836"/>
      <c r="T464" s="1836"/>
      <c r="U464" s="1836"/>
      <c r="V464" s="1836"/>
      <c r="W464" s="1836"/>
      <c r="X464" s="1836"/>
      <c r="Y464" s="1836"/>
      <c r="Z464" s="1836"/>
      <c r="AA464" s="1836"/>
      <c r="AB464" s="1836"/>
    </row>
    <row r="465" spans="1:28" ht="13.5" customHeight="1">
      <c r="A465" s="1836"/>
      <c r="B465" s="1836"/>
      <c r="C465" s="1836"/>
      <c r="D465" s="1836"/>
      <c r="E465" s="1836"/>
      <c r="F465" s="1836"/>
      <c r="G465" s="1836"/>
      <c r="H465" s="1836"/>
      <c r="I465" s="1836"/>
      <c r="J465" s="1836"/>
      <c r="K465" s="1836"/>
      <c r="L465" s="1836"/>
      <c r="M465" s="1836"/>
      <c r="N465" s="1836"/>
      <c r="O465" s="1836"/>
      <c r="P465" s="1836"/>
      <c r="Q465" s="1836"/>
      <c r="R465" s="1836"/>
      <c r="S465" s="1836"/>
      <c r="T465" s="1836"/>
      <c r="U465" s="1836"/>
      <c r="V465" s="1836"/>
      <c r="W465" s="1836"/>
      <c r="X465" s="1836"/>
      <c r="Y465" s="1836"/>
      <c r="Z465" s="1836"/>
      <c r="AA465" s="1836"/>
      <c r="AB465" s="1836"/>
    </row>
    <row r="466" spans="1:28" ht="13.5" customHeight="1">
      <c r="A466" s="1836"/>
      <c r="B466" s="1836"/>
      <c r="C466" s="1836"/>
      <c r="D466" s="1836"/>
      <c r="E466" s="1836"/>
      <c r="F466" s="1836"/>
      <c r="G466" s="1836"/>
      <c r="H466" s="1836"/>
      <c r="I466" s="1836"/>
      <c r="J466" s="1836"/>
      <c r="K466" s="1836"/>
      <c r="L466" s="1836"/>
      <c r="M466" s="1836"/>
      <c r="N466" s="1836"/>
      <c r="O466" s="1836"/>
      <c r="P466" s="1836"/>
      <c r="Q466" s="1836"/>
      <c r="R466" s="1836"/>
      <c r="S466" s="1836"/>
      <c r="T466" s="1836"/>
      <c r="U466" s="1836"/>
      <c r="V466" s="1836"/>
      <c r="W466" s="1836"/>
      <c r="X466" s="1836"/>
      <c r="Y466" s="1836"/>
      <c r="Z466" s="1836"/>
      <c r="AA466" s="1836"/>
      <c r="AB466" s="1836"/>
    </row>
    <row r="467" spans="1:28" ht="13.5" customHeight="1">
      <c r="A467" s="1836"/>
      <c r="B467" s="1836"/>
      <c r="C467" s="1836"/>
      <c r="D467" s="1836"/>
      <c r="E467" s="1836"/>
      <c r="F467" s="1836"/>
      <c r="G467" s="1836"/>
      <c r="H467" s="1836"/>
      <c r="I467" s="1836"/>
      <c r="J467" s="1836"/>
      <c r="K467" s="1836"/>
      <c r="L467" s="1836"/>
      <c r="M467" s="1836"/>
      <c r="N467" s="1836"/>
      <c r="O467" s="1836"/>
      <c r="P467" s="1836"/>
      <c r="Q467" s="1836"/>
      <c r="R467" s="1836"/>
      <c r="S467" s="1836"/>
      <c r="T467" s="1836"/>
      <c r="U467" s="1836"/>
      <c r="V467" s="1836"/>
      <c r="W467" s="1836"/>
      <c r="X467" s="1836"/>
      <c r="Y467" s="1836"/>
      <c r="Z467" s="1836"/>
      <c r="AA467" s="1836"/>
      <c r="AB467" s="1836"/>
    </row>
    <row r="468" spans="1:28" ht="13.5" customHeight="1">
      <c r="A468" s="1836"/>
      <c r="B468" s="1836"/>
      <c r="C468" s="1836"/>
      <c r="D468" s="1836"/>
      <c r="E468" s="1836"/>
      <c r="F468" s="1836"/>
      <c r="G468" s="1836"/>
      <c r="H468" s="1836"/>
      <c r="I468" s="1836"/>
      <c r="J468" s="1836"/>
      <c r="K468" s="1836"/>
      <c r="L468" s="1836"/>
      <c r="M468" s="1836"/>
      <c r="N468" s="1836"/>
      <c r="O468" s="1836"/>
      <c r="P468" s="1836"/>
      <c r="Q468" s="1836"/>
      <c r="R468" s="1836"/>
      <c r="S468" s="1836"/>
      <c r="T468" s="1836"/>
      <c r="U468" s="1836"/>
      <c r="V468" s="1836"/>
      <c r="W468" s="1836"/>
      <c r="X468" s="1836"/>
      <c r="Y468" s="1836"/>
      <c r="Z468" s="1836"/>
      <c r="AA468" s="1836"/>
      <c r="AB468" s="1836"/>
    </row>
    <row r="469" spans="1:28" ht="13.5" customHeight="1">
      <c r="A469" s="1836"/>
      <c r="B469" s="1836"/>
      <c r="C469" s="1836"/>
      <c r="D469" s="1836"/>
      <c r="E469" s="1836"/>
      <c r="F469" s="1836"/>
      <c r="G469" s="1836"/>
      <c r="H469" s="1836"/>
      <c r="I469" s="1836"/>
      <c r="J469" s="1836"/>
      <c r="K469" s="1836"/>
      <c r="L469" s="1836"/>
      <c r="M469" s="1836"/>
      <c r="N469" s="1836"/>
      <c r="O469" s="1836"/>
      <c r="P469" s="1836"/>
      <c r="Q469" s="1836"/>
      <c r="R469" s="1836"/>
      <c r="S469" s="1836"/>
      <c r="T469" s="1836"/>
      <c r="U469" s="1836"/>
      <c r="V469" s="1836"/>
      <c r="W469" s="1836"/>
      <c r="X469" s="1836"/>
      <c r="Y469" s="1836"/>
      <c r="Z469" s="1836"/>
      <c r="AA469" s="1836"/>
      <c r="AB469" s="1836"/>
    </row>
    <row r="470" spans="1:28" ht="13.5" customHeight="1">
      <c r="A470" s="1836"/>
      <c r="B470" s="1836"/>
      <c r="C470" s="1836"/>
      <c r="D470" s="1836"/>
      <c r="E470" s="1836"/>
      <c r="F470" s="1836"/>
      <c r="G470" s="1836"/>
      <c r="H470" s="1836"/>
      <c r="I470" s="1836"/>
      <c r="J470" s="1836"/>
      <c r="K470" s="1836"/>
      <c r="L470" s="1836"/>
      <c r="M470" s="1836"/>
      <c r="N470" s="1836"/>
      <c r="O470" s="1836"/>
      <c r="P470" s="1836"/>
      <c r="Q470" s="1836"/>
      <c r="R470" s="1836"/>
      <c r="S470" s="1836"/>
      <c r="T470" s="1836"/>
      <c r="U470" s="1836"/>
      <c r="V470" s="1836"/>
      <c r="W470" s="1836"/>
      <c r="X470" s="1836"/>
      <c r="Y470" s="1836"/>
      <c r="Z470" s="1836"/>
      <c r="AA470" s="1836"/>
      <c r="AB470" s="1836"/>
    </row>
    <row r="471" spans="1:28" ht="13.5" customHeight="1">
      <c r="A471" s="1836"/>
      <c r="B471" s="1836"/>
      <c r="C471" s="1836"/>
      <c r="D471" s="1836"/>
      <c r="E471" s="1836"/>
      <c r="F471" s="1836"/>
      <c r="G471" s="1836"/>
      <c r="H471" s="1836"/>
      <c r="I471" s="1836"/>
      <c r="J471" s="1836"/>
      <c r="K471" s="1836"/>
      <c r="L471" s="1836"/>
      <c r="M471" s="1836"/>
      <c r="N471" s="1836"/>
      <c r="O471" s="1836"/>
      <c r="P471" s="1836"/>
      <c r="Q471" s="1836"/>
      <c r="R471" s="1836"/>
      <c r="S471" s="1836"/>
      <c r="T471" s="1836"/>
      <c r="U471" s="1836"/>
      <c r="V471" s="1836"/>
      <c r="W471" s="1836"/>
      <c r="X471" s="1836"/>
      <c r="Y471" s="1836"/>
      <c r="Z471" s="1836"/>
      <c r="AA471" s="1836"/>
      <c r="AB471" s="1836"/>
    </row>
    <row r="472" spans="1:28" ht="13.5" customHeight="1">
      <c r="A472" s="1836"/>
      <c r="B472" s="1836"/>
      <c r="C472" s="1836"/>
      <c r="D472" s="1836"/>
      <c r="E472" s="1836"/>
      <c r="F472" s="1836"/>
      <c r="G472" s="1836"/>
      <c r="H472" s="1836"/>
      <c r="I472" s="1836"/>
      <c r="J472" s="1836"/>
      <c r="K472" s="1836"/>
      <c r="L472" s="1836"/>
      <c r="M472" s="1836"/>
      <c r="N472" s="1836"/>
      <c r="O472" s="1836"/>
      <c r="P472" s="1836"/>
      <c r="Q472" s="1836"/>
      <c r="R472" s="1836"/>
      <c r="S472" s="1836"/>
      <c r="T472" s="1836"/>
      <c r="U472" s="1836"/>
      <c r="V472" s="1836"/>
      <c r="W472" s="1836"/>
      <c r="X472" s="1836"/>
      <c r="Y472" s="1836"/>
      <c r="Z472" s="1836"/>
      <c r="AA472" s="1836"/>
      <c r="AB472" s="1836"/>
    </row>
    <row r="473" spans="1:28" ht="13.5" customHeight="1">
      <c r="A473" s="1836"/>
      <c r="B473" s="1836"/>
      <c r="C473" s="1836"/>
      <c r="D473" s="1836"/>
      <c r="E473" s="1836"/>
      <c r="F473" s="1836"/>
      <c r="G473" s="1836"/>
      <c r="H473" s="1836"/>
      <c r="I473" s="1836"/>
      <c r="J473" s="1836"/>
      <c r="K473" s="1836"/>
      <c r="L473" s="1836"/>
      <c r="M473" s="1836"/>
      <c r="N473" s="1836"/>
      <c r="O473" s="1836"/>
      <c r="P473" s="1836"/>
      <c r="Q473" s="1836"/>
      <c r="R473" s="1836"/>
      <c r="S473" s="1836"/>
      <c r="T473" s="1836"/>
      <c r="U473" s="1836"/>
      <c r="V473" s="1836"/>
      <c r="W473" s="1836"/>
      <c r="X473" s="1836"/>
      <c r="Y473" s="1836"/>
      <c r="Z473" s="1836"/>
      <c r="AA473" s="1836"/>
      <c r="AB473" s="1836"/>
    </row>
    <row r="474" spans="1:28" ht="13.5" customHeight="1">
      <c r="A474" s="1836"/>
      <c r="B474" s="1836"/>
      <c r="C474" s="1836"/>
      <c r="D474" s="1836"/>
      <c r="E474" s="1836"/>
      <c r="F474" s="1836"/>
      <c r="G474" s="1836"/>
      <c r="H474" s="1836"/>
      <c r="I474" s="1836"/>
      <c r="J474" s="1836"/>
      <c r="K474" s="1836"/>
      <c r="L474" s="1836"/>
      <c r="M474" s="1836"/>
      <c r="N474" s="1836"/>
      <c r="O474" s="1836"/>
      <c r="P474" s="1836"/>
      <c r="Q474" s="1836"/>
      <c r="R474" s="1836"/>
      <c r="S474" s="1836"/>
      <c r="T474" s="1836"/>
      <c r="U474" s="1836"/>
      <c r="V474" s="1836"/>
      <c r="W474" s="1836"/>
      <c r="X474" s="1836"/>
      <c r="Y474" s="1836"/>
      <c r="Z474" s="1836"/>
      <c r="AA474" s="1836"/>
      <c r="AB474" s="1836"/>
    </row>
    <row r="475" spans="1:28" ht="13.5" customHeight="1">
      <c r="A475" s="1836"/>
      <c r="B475" s="1836"/>
      <c r="C475" s="1836"/>
      <c r="D475" s="1836"/>
      <c r="E475" s="1836"/>
      <c r="F475" s="1836"/>
      <c r="G475" s="1836"/>
      <c r="H475" s="1836"/>
      <c r="I475" s="1836"/>
      <c r="J475" s="1836"/>
      <c r="K475" s="1836"/>
      <c r="L475" s="1836"/>
      <c r="M475" s="1836"/>
      <c r="N475" s="1836"/>
      <c r="O475" s="1836"/>
      <c r="P475" s="1836"/>
      <c r="Q475" s="1836"/>
      <c r="R475" s="1836"/>
      <c r="S475" s="1836"/>
      <c r="T475" s="1836"/>
      <c r="U475" s="1836"/>
      <c r="V475" s="1836"/>
      <c r="W475" s="1836"/>
      <c r="X475" s="1836"/>
      <c r="Y475" s="1836"/>
      <c r="Z475" s="1836"/>
      <c r="AA475" s="1836"/>
      <c r="AB475" s="1836"/>
    </row>
    <row r="476" spans="1:28" ht="13.5" customHeight="1">
      <c r="A476" s="1836"/>
      <c r="B476" s="1836"/>
      <c r="C476" s="1836"/>
      <c r="D476" s="1836"/>
      <c r="E476" s="1836"/>
      <c r="F476" s="1836"/>
      <c r="G476" s="1836"/>
      <c r="H476" s="1836"/>
      <c r="I476" s="1836"/>
      <c r="J476" s="1836"/>
      <c r="K476" s="1836"/>
      <c r="L476" s="1836"/>
      <c r="M476" s="1836"/>
      <c r="N476" s="1836"/>
      <c r="O476" s="1836"/>
      <c r="P476" s="1836"/>
      <c r="Q476" s="1836"/>
      <c r="R476" s="1836"/>
      <c r="S476" s="1836"/>
      <c r="T476" s="1836"/>
      <c r="U476" s="1836"/>
      <c r="V476" s="1836"/>
      <c r="W476" s="1836"/>
      <c r="X476" s="1836"/>
      <c r="Y476" s="1836"/>
      <c r="Z476" s="1836"/>
      <c r="AA476" s="1836"/>
      <c r="AB476" s="1836"/>
    </row>
    <row r="477" spans="1:28" ht="13.5" customHeight="1">
      <c r="A477" s="1836"/>
      <c r="B477" s="1836"/>
      <c r="C477" s="1836"/>
      <c r="D477" s="1836"/>
      <c r="E477" s="1836"/>
      <c r="F477" s="1836"/>
      <c r="G477" s="1836"/>
      <c r="H477" s="1836"/>
      <c r="I477" s="1836"/>
      <c r="J477" s="1836"/>
      <c r="K477" s="1836"/>
      <c r="L477" s="1836"/>
      <c r="M477" s="1836"/>
      <c r="N477" s="1836"/>
      <c r="O477" s="1836"/>
      <c r="P477" s="1836"/>
      <c r="Q477" s="1836"/>
      <c r="R477" s="1836"/>
      <c r="S477" s="1836"/>
      <c r="T477" s="1836"/>
      <c r="U477" s="1836"/>
      <c r="V477" s="1836"/>
      <c r="W477" s="1836"/>
      <c r="X477" s="1836"/>
      <c r="Y477" s="1836"/>
      <c r="Z477" s="1836"/>
      <c r="AA477" s="1836"/>
      <c r="AB477" s="1836"/>
    </row>
    <row r="478" spans="1:28" ht="13.5" customHeight="1">
      <c r="A478" s="1836"/>
      <c r="B478" s="1836"/>
      <c r="C478" s="1836"/>
      <c r="D478" s="1836"/>
      <c r="E478" s="1836"/>
      <c r="F478" s="1836"/>
      <c r="G478" s="1836"/>
      <c r="H478" s="1836"/>
      <c r="I478" s="1836"/>
      <c r="J478" s="1836"/>
      <c r="K478" s="1836"/>
      <c r="L478" s="1836"/>
      <c r="M478" s="1836"/>
      <c r="N478" s="1836"/>
      <c r="O478" s="1836"/>
      <c r="P478" s="1836"/>
      <c r="Q478" s="1836"/>
      <c r="R478" s="1836"/>
      <c r="S478" s="1836"/>
      <c r="T478" s="1836"/>
      <c r="U478" s="1836"/>
      <c r="V478" s="1836"/>
      <c r="W478" s="1836"/>
      <c r="X478" s="1836"/>
      <c r="Y478" s="1836"/>
      <c r="Z478" s="1836"/>
      <c r="AA478" s="1836"/>
      <c r="AB478" s="1836"/>
    </row>
    <row r="479" spans="1:28" ht="13.5" customHeight="1">
      <c r="A479" s="1836"/>
      <c r="B479" s="1836"/>
      <c r="C479" s="1836"/>
      <c r="D479" s="1836"/>
      <c r="E479" s="1836"/>
      <c r="F479" s="1836"/>
      <c r="G479" s="1836"/>
      <c r="H479" s="1836"/>
      <c r="I479" s="1836"/>
      <c r="J479" s="1836"/>
      <c r="K479" s="1836"/>
      <c r="L479" s="1836"/>
      <c r="M479" s="1836"/>
      <c r="N479" s="1836"/>
      <c r="O479" s="1836"/>
      <c r="P479" s="1836"/>
      <c r="Q479" s="1836"/>
      <c r="R479" s="1836"/>
      <c r="S479" s="1836"/>
      <c r="T479" s="1836"/>
      <c r="U479" s="1836"/>
      <c r="V479" s="1836"/>
      <c r="W479" s="1836"/>
      <c r="X479" s="1836"/>
      <c r="Y479" s="1836"/>
      <c r="Z479" s="1836"/>
      <c r="AA479" s="1836"/>
      <c r="AB479" s="1836"/>
    </row>
    <row r="480" spans="1:28" ht="13.5" customHeight="1">
      <c r="A480" s="1836"/>
      <c r="B480" s="1836"/>
      <c r="C480" s="1836"/>
      <c r="D480" s="1836"/>
      <c r="E480" s="1836"/>
      <c r="F480" s="1836"/>
      <c r="G480" s="1836"/>
      <c r="H480" s="1836"/>
      <c r="I480" s="1836"/>
      <c r="J480" s="1836"/>
      <c r="K480" s="1836"/>
      <c r="L480" s="1836"/>
      <c r="M480" s="1836"/>
      <c r="N480" s="1836"/>
      <c r="O480" s="1836"/>
      <c r="P480" s="1836"/>
      <c r="Q480" s="1836"/>
      <c r="R480" s="1836"/>
      <c r="S480" s="1836"/>
      <c r="T480" s="1836"/>
      <c r="U480" s="1836"/>
      <c r="V480" s="1836"/>
      <c r="W480" s="1836"/>
      <c r="X480" s="1836"/>
      <c r="Y480" s="1836"/>
      <c r="Z480" s="1836"/>
      <c r="AA480" s="1836"/>
      <c r="AB480" s="1836"/>
    </row>
    <row r="481" spans="1:28" ht="13.5" customHeight="1">
      <c r="A481" s="1836"/>
      <c r="B481" s="1836"/>
      <c r="C481" s="1836"/>
      <c r="D481" s="1836"/>
      <c r="E481" s="1836"/>
      <c r="F481" s="1836"/>
      <c r="G481" s="1836"/>
      <c r="H481" s="1836"/>
      <c r="I481" s="1836"/>
      <c r="J481" s="1836"/>
      <c r="K481" s="1836"/>
      <c r="L481" s="1836"/>
      <c r="M481" s="1836"/>
      <c r="N481" s="1836"/>
      <c r="O481" s="1836"/>
      <c r="P481" s="1836"/>
      <c r="Q481" s="1836"/>
      <c r="R481" s="1836"/>
      <c r="S481" s="1836"/>
      <c r="T481" s="1836"/>
      <c r="U481" s="1836"/>
      <c r="V481" s="1836"/>
      <c r="W481" s="1836"/>
      <c r="X481" s="1836"/>
      <c r="Y481" s="1836"/>
      <c r="Z481" s="1836"/>
      <c r="AA481" s="1836"/>
      <c r="AB481" s="1836"/>
    </row>
    <row r="482" spans="1:28" ht="13.5" customHeight="1">
      <c r="A482" s="1836"/>
      <c r="B482" s="1836"/>
      <c r="C482" s="1836"/>
      <c r="D482" s="1836"/>
      <c r="E482" s="1836"/>
      <c r="F482" s="1836"/>
      <c r="G482" s="1836"/>
      <c r="H482" s="1836"/>
      <c r="I482" s="1836"/>
      <c r="J482" s="1836"/>
      <c r="K482" s="1836"/>
      <c r="L482" s="1836"/>
      <c r="M482" s="1836"/>
      <c r="N482" s="1836"/>
      <c r="O482" s="1836"/>
      <c r="P482" s="1836"/>
      <c r="Q482" s="1836"/>
      <c r="R482" s="1836"/>
      <c r="S482" s="1836"/>
      <c r="T482" s="1836"/>
      <c r="U482" s="1836"/>
      <c r="V482" s="1836"/>
      <c r="W482" s="1836"/>
      <c r="X482" s="1836"/>
      <c r="Y482" s="1836"/>
      <c r="Z482" s="1836"/>
      <c r="AA482" s="1836"/>
      <c r="AB482" s="1836"/>
    </row>
    <row r="483" spans="1:28" ht="13.5" customHeight="1">
      <c r="A483" s="1836"/>
      <c r="B483" s="1836"/>
      <c r="C483" s="1836"/>
      <c r="D483" s="1836"/>
      <c r="E483" s="1836"/>
      <c r="F483" s="1836"/>
      <c r="G483" s="1836"/>
      <c r="H483" s="1836"/>
      <c r="I483" s="1836"/>
      <c r="J483" s="1836"/>
      <c r="K483" s="1836"/>
      <c r="L483" s="1836"/>
      <c r="M483" s="1836"/>
      <c r="N483" s="1836"/>
      <c r="O483" s="1836"/>
      <c r="P483" s="1836"/>
      <c r="Q483" s="1836"/>
      <c r="R483" s="1836"/>
      <c r="S483" s="1836"/>
      <c r="T483" s="1836"/>
      <c r="U483" s="1836"/>
      <c r="V483" s="1836"/>
      <c r="W483" s="1836"/>
      <c r="X483" s="1836"/>
      <c r="Y483" s="1836"/>
      <c r="Z483" s="1836"/>
      <c r="AA483" s="1836"/>
      <c r="AB483" s="1836"/>
    </row>
    <row r="484" spans="1:28" ht="13.5" customHeight="1">
      <c r="A484" s="1836"/>
      <c r="B484" s="1836"/>
      <c r="C484" s="1836"/>
      <c r="D484" s="1836"/>
      <c r="E484" s="1836"/>
      <c r="F484" s="1836"/>
      <c r="G484" s="1836"/>
      <c r="H484" s="1836"/>
      <c r="I484" s="1836"/>
      <c r="J484" s="1836"/>
      <c r="K484" s="1836"/>
      <c r="L484" s="1836"/>
      <c r="M484" s="1836"/>
      <c r="N484" s="1836"/>
      <c r="O484" s="1836"/>
      <c r="P484" s="1836"/>
      <c r="Q484" s="1836"/>
      <c r="R484" s="1836"/>
      <c r="S484" s="1836"/>
      <c r="T484" s="1836"/>
      <c r="U484" s="1836"/>
      <c r="V484" s="1836"/>
      <c r="W484" s="1836"/>
      <c r="X484" s="1836"/>
      <c r="Y484" s="1836"/>
      <c r="Z484" s="1836"/>
      <c r="AA484" s="1836"/>
      <c r="AB484" s="1836"/>
    </row>
    <row r="485" spans="1:28" ht="13.5" customHeight="1">
      <c r="A485" s="1836"/>
      <c r="B485" s="1836"/>
      <c r="C485" s="1836"/>
      <c r="D485" s="1836"/>
      <c r="E485" s="1836"/>
      <c r="F485" s="1836"/>
      <c r="G485" s="1836"/>
      <c r="H485" s="1836"/>
      <c r="I485" s="1836"/>
      <c r="J485" s="1836"/>
      <c r="K485" s="1836"/>
      <c r="L485" s="1836"/>
      <c r="M485" s="1836"/>
      <c r="N485" s="1836"/>
      <c r="O485" s="1836"/>
      <c r="P485" s="1836"/>
      <c r="Q485" s="1836"/>
      <c r="R485" s="1836"/>
      <c r="S485" s="1836"/>
      <c r="T485" s="1836"/>
      <c r="U485" s="1836"/>
      <c r="V485" s="1836"/>
      <c r="W485" s="1836"/>
      <c r="X485" s="1836"/>
      <c r="Y485" s="1836"/>
      <c r="Z485" s="1836"/>
      <c r="AA485" s="1836"/>
      <c r="AB485" s="1836"/>
    </row>
    <row r="486" spans="1:28" ht="13.5" customHeight="1">
      <c r="A486" s="1836"/>
      <c r="B486" s="1836"/>
      <c r="C486" s="1836"/>
      <c r="D486" s="1836"/>
      <c r="E486" s="1836"/>
      <c r="F486" s="1836"/>
      <c r="G486" s="1836"/>
      <c r="H486" s="1836"/>
      <c r="I486" s="1836"/>
      <c r="J486" s="1836"/>
      <c r="K486" s="1836"/>
      <c r="L486" s="1836"/>
      <c r="M486" s="1836"/>
      <c r="N486" s="1836"/>
      <c r="O486" s="1836"/>
      <c r="P486" s="1836"/>
      <c r="Q486" s="1836"/>
      <c r="R486" s="1836"/>
      <c r="S486" s="1836"/>
      <c r="T486" s="1836"/>
      <c r="U486" s="1836"/>
      <c r="V486" s="1836"/>
      <c r="W486" s="1836"/>
      <c r="X486" s="1836"/>
      <c r="Y486" s="1836"/>
      <c r="Z486" s="1836"/>
      <c r="AA486" s="1836"/>
      <c r="AB486" s="1836"/>
    </row>
    <row r="487" spans="1:28" ht="13.5" customHeight="1">
      <c r="A487" s="1836"/>
      <c r="B487" s="1836"/>
      <c r="C487" s="1836"/>
      <c r="D487" s="1836"/>
      <c r="E487" s="1836"/>
      <c r="F487" s="1836"/>
      <c r="G487" s="1836"/>
      <c r="H487" s="1836"/>
      <c r="I487" s="1836"/>
      <c r="J487" s="1836"/>
      <c r="K487" s="1836"/>
      <c r="L487" s="1836"/>
      <c r="M487" s="1836"/>
      <c r="N487" s="1836"/>
      <c r="O487" s="1836"/>
      <c r="P487" s="1836"/>
      <c r="Q487" s="1836"/>
      <c r="R487" s="1836"/>
      <c r="S487" s="1836"/>
      <c r="T487" s="1836"/>
      <c r="U487" s="1836"/>
      <c r="V487" s="1836"/>
      <c r="W487" s="1836"/>
      <c r="X487" s="1836"/>
      <c r="Y487" s="1836"/>
      <c r="Z487" s="1836"/>
      <c r="AA487" s="1836"/>
      <c r="AB487" s="1836"/>
    </row>
    <row r="488" spans="1:28" ht="13.5" customHeight="1">
      <c r="A488" s="1836"/>
      <c r="B488" s="1836"/>
      <c r="C488" s="1836"/>
      <c r="D488" s="1836"/>
      <c r="E488" s="1836"/>
      <c r="F488" s="1836"/>
      <c r="G488" s="1836"/>
      <c r="H488" s="1836"/>
      <c r="I488" s="1836"/>
      <c r="J488" s="1836"/>
      <c r="K488" s="1836"/>
      <c r="L488" s="1836"/>
      <c r="M488" s="1836"/>
      <c r="N488" s="1836"/>
      <c r="O488" s="1836"/>
      <c r="P488" s="1836"/>
      <c r="Q488" s="1836"/>
      <c r="R488" s="1836"/>
      <c r="S488" s="1836"/>
      <c r="T488" s="1836"/>
      <c r="U488" s="1836"/>
      <c r="V488" s="1836"/>
      <c r="W488" s="1836"/>
      <c r="X488" s="1836"/>
      <c r="Y488" s="1836"/>
      <c r="Z488" s="1836"/>
      <c r="AA488" s="1836"/>
      <c r="AB488" s="1836"/>
    </row>
    <row r="489" spans="1:28" ht="13.5" customHeight="1">
      <c r="A489" s="1836"/>
      <c r="B489" s="1836"/>
      <c r="C489" s="1836"/>
      <c r="D489" s="1836"/>
      <c r="E489" s="1836"/>
      <c r="F489" s="1836"/>
      <c r="G489" s="1836"/>
      <c r="H489" s="1836"/>
      <c r="I489" s="1836"/>
      <c r="J489" s="1836"/>
      <c r="K489" s="1836"/>
      <c r="L489" s="1836"/>
      <c r="M489" s="1836"/>
      <c r="N489" s="1836"/>
      <c r="O489" s="1836"/>
      <c r="P489" s="1836"/>
      <c r="Q489" s="1836"/>
      <c r="R489" s="1836"/>
      <c r="S489" s="1836"/>
      <c r="T489" s="1836"/>
      <c r="U489" s="1836"/>
      <c r="V489" s="1836"/>
      <c r="W489" s="1836"/>
      <c r="X489" s="1836"/>
      <c r="Y489" s="1836"/>
      <c r="Z489" s="1836"/>
      <c r="AA489" s="1836"/>
      <c r="AB489" s="1836"/>
    </row>
    <row r="490" spans="1:28" ht="13.5" customHeight="1">
      <c r="A490" s="1836"/>
      <c r="B490" s="1836"/>
      <c r="C490" s="1836"/>
      <c r="D490" s="1836"/>
      <c r="E490" s="1836"/>
      <c r="F490" s="1836"/>
      <c r="G490" s="1836"/>
      <c r="H490" s="1836"/>
      <c r="I490" s="1836"/>
      <c r="J490" s="1836"/>
      <c r="K490" s="1836"/>
      <c r="L490" s="1836"/>
      <c r="M490" s="1836"/>
      <c r="N490" s="1836"/>
      <c r="O490" s="1836"/>
      <c r="P490" s="1836"/>
      <c r="Q490" s="1836"/>
      <c r="R490" s="1836"/>
      <c r="S490" s="1836"/>
      <c r="T490" s="1836"/>
      <c r="U490" s="1836"/>
      <c r="V490" s="1836"/>
      <c r="W490" s="1836"/>
      <c r="X490" s="1836"/>
      <c r="Y490" s="1836"/>
      <c r="Z490" s="1836"/>
      <c r="AA490" s="1836"/>
      <c r="AB490" s="1836"/>
    </row>
    <row r="491" spans="1:28" ht="13.5" customHeight="1">
      <c r="A491" s="1836"/>
      <c r="B491" s="1836"/>
      <c r="C491" s="1836"/>
      <c r="D491" s="1836"/>
      <c r="E491" s="1836"/>
      <c r="F491" s="1836"/>
      <c r="G491" s="1836"/>
      <c r="H491" s="1836"/>
      <c r="I491" s="1836"/>
      <c r="J491" s="1836"/>
      <c r="K491" s="1836"/>
      <c r="L491" s="1836"/>
      <c r="M491" s="1836"/>
      <c r="N491" s="1836"/>
      <c r="O491" s="1836"/>
      <c r="P491" s="1836"/>
      <c r="Q491" s="1836"/>
      <c r="R491" s="1836"/>
      <c r="S491" s="1836"/>
      <c r="T491" s="1836"/>
      <c r="U491" s="1836"/>
      <c r="V491" s="1836"/>
      <c r="W491" s="1836"/>
      <c r="X491" s="1836"/>
      <c r="Y491" s="1836"/>
      <c r="Z491" s="1836"/>
      <c r="AA491" s="1836"/>
      <c r="AB491" s="1836"/>
    </row>
    <row r="492" spans="1:28" ht="13.5" customHeight="1">
      <c r="A492" s="1836"/>
      <c r="B492" s="1836"/>
      <c r="C492" s="1836"/>
      <c r="D492" s="1836"/>
      <c r="E492" s="1836"/>
      <c r="F492" s="1836"/>
      <c r="G492" s="1836"/>
      <c r="H492" s="1836"/>
      <c r="I492" s="1836"/>
      <c r="J492" s="1836"/>
      <c r="K492" s="1836"/>
      <c r="L492" s="1836"/>
      <c r="M492" s="1836"/>
      <c r="N492" s="1836"/>
      <c r="O492" s="1836"/>
      <c r="P492" s="1836"/>
      <c r="Q492" s="1836"/>
      <c r="R492" s="1836"/>
      <c r="S492" s="1836"/>
      <c r="T492" s="1836"/>
      <c r="U492" s="1836"/>
      <c r="V492" s="1836"/>
      <c r="W492" s="1836"/>
      <c r="X492" s="1836"/>
      <c r="Y492" s="1836"/>
      <c r="Z492" s="1836"/>
      <c r="AA492" s="1836"/>
      <c r="AB492" s="1836"/>
    </row>
    <row r="493" spans="1:28" ht="13.5" customHeight="1">
      <c r="A493" s="1836"/>
      <c r="B493" s="1836"/>
      <c r="C493" s="1836"/>
      <c r="D493" s="1836"/>
      <c r="E493" s="1836"/>
      <c r="F493" s="1836"/>
      <c r="G493" s="1836"/>
      <c r="H493" s="1836"/>
      <c r="I493" s="1836"/>
      <c r="J493" s="1836"/>
      <c r="K493" s="1836"/>
      <c r="L493" s="1836"/>
      <c r="M493" s="1836"/>
      <c r="N493" s="1836"/>
      <c r="O493" s="1836"/>
      <c r="P493" s="1836"/>
      <c r="Q493" s="1836"/>
      <c r="R493" s="1836"/>
      <c r="S493" s="1836"/>
      <c r="T493" s="1836"/>
      <c r="U493" s="1836"/>
      <c r="V493" s="1836"/>
      <c r="W493" s="1836"/>
      <c r="X493" s="1836"/>
      <c r="Y493" s="1836"/>
      <c r="Z493" s="1836"/>
      <c r="AA493" s="1836"/>
      <c r="AB493" s="1836"/>
    </row>
    <row r="494" spans="1:28" ht="13.5" customHeight="1">
      <c r="A494" s="1836"/>
      <c r="B494" s="1836"/>
      <c r="C494" s="1836"/>
      <c r="D494" s="1836"/>
      <c r="E494" s="1836"/>
      <c r="F494" s="1836"/>
      <c r="G494" s="1836"/>
      <c r="H494" s="1836"/>
      <c r="I494" s="1836"/>
      <c r="J494" s="1836"/>
      <c r="K494" s="1836"/>
      <c r="L494" s="1836"/>
      <c r="M494" s="1836"/>
      <c r="N494" s="1836"/>
      <c r="O494" s="1836"/>
      <c r="P494" s="1836"/>
      <c r="Q494" s="1836"/>
      <c r="R494" s="1836"/>
      <c r="S494" s="1836"/>
      <c r="T494" s="1836"/>
      <c r="U494" s="1836"/>
      <c r="V494" s="1836"/>
      <c r="W494" s="1836"/>
      <c r="X494" s="1836"/>
      <c r="Y494" s="1836"/>
      <c r="Z494" s="1836"/>
      <c r="AA494" s="1836"/>
      <c r="AB494" s="1836"/>
    </row>
    <row r="495" spans="1:28" ht="13.5" customHeight="1">
      <c r="A495" s="1836"/>
      <c r="B495" s="1836"/>
      <c r="C495" s="1836"/>
      <c r="D495" s="1836"/>
      <c r="E495" s="1836"/>
      <c r="F495" s="1836"/>
      <c r="G495" s="1836"/>
      <c r="H495" s="1836"/>
      <c r="I495" s="1836"/>
      <c r="J495" s="1836"/>
      <c r="K495" s="1836"/>
      <c r="L495" s="1836"/>
      <c r="M495" s="1836"/>
      <c r="N495" s="1836"/>
      <c r="O495" s="1836"/>
      <c r="P495" s="1836"/>
      <c r="Q495" s="1836"/>
      <c r="R495" s="1836"/>
      <c r="S495" s="1836"/>
      <c r="T495" s="1836"/>
      <c r="U495" s="1836"/>
      <c r="V495" s="1836"/>
      <c r="W495" s="1836"/>
      <c r="X495" s="1836"/>
      <c r="Y495" s="1836"/>
      <c r="Z495" s="1836"/>
      <c r="AA495" s="1836"/>
      <c r="AB495" s="1836"/>
    </row>
    <row r="496" spans="1:28" ht="13.5" customHeight="1">
      <c r="A496" s="1836"/>
      <c r="B496" s="1836"/>
      <c r="C496" s="1836"/>
      <c r="D496" s="1836"/>
      <c r="E496" s="1836"/>
      <c r="F496" s="1836"/>
      <c r="G496" s="1836"/>
      <c r="H496" s="1836"/>
      <c r="I496" s="1836"/>
      <c r="J496" s="1836"/>
      <c r="K496" s="1836"/>
      <c r="L496" s="1836"/>
      <c r="M496" s="1836"/>
      <c r="N496" s="1836"/>
      <c r="O496" s="1836"/>
      <c r="P496" s="1836"/>
      <c r="Q496" s="1836"/>
      <c r="R496" s="1836"/>
      <c r="S496" s="1836"/>
      <c r="T496" s="1836"/>
      <c r="U496" s="1836"/>
      <c r="V496" s="1836"/>
      <c r="W496" s="1836"/>
      <c r="X496" s="1836"/>
      <c r="Y496" s="1836"/>
      <c r="Z496" s="1836"/>
      <c r="AA496" s="1836"/>
      <c r="AB496" s="1836"/>
    </row>
    <row r="497" spans="1:28" ht="13.5" customHeight="1">
      <c r="A497" s="1836"/>
      <c r="B497" s="1836"/>
      <c r="C497" s="1836"/>
      <c r="D497" s="1836"/>
      <c r="E497" s="1836"/>
      <c r="F497" s="1836"/>
      <c r="G497" s="1836"/>
      <c r="H497" s="1836"/>
      <c r="I497" s="1836"/>
      <c r="J497" s="1836"/>
      <c r="K497" s="1836"/>
      <c r="L497" s="1836"/>
      <c r="M497" s="1836"/>
      <c r="N497" s="1836"/>
      <c r="O497" s="1836"/>
      <c r="P497" s="1836"/>
      <c r="Q497" s="1836"/>
      <c r="R497" s="1836"/>
      <c r="S497" s="1836"/>
      <c r="T497" s="1836"/>
      <c r="U497" s="1836"/>
      <c r="V497" s="1836"/>
      <c r="W497" s="1836"/>
      <c r="X497" s="1836"/>
      <c r="Y497" s="1836"/>
      <c r="Z497" s="1836"/>
      <c r="AA497" s="1836"/>
      <c r="AB497" s="1836"/>
    </row>
    <row r="498" spans="1:28" ht="13.5" customHeight="1">
      <c r="A498" s="1836"/>
      <c r="B498" s="1836"/>
      <c r="C498" s="1836"/>
      <c r="D498" s="1836"/>
      <c r="E498" s="1836"/>
      <c r="F498" s="1836"/>
      <c r="G498" s="1836"/>
      <c r="H498" s="1836"/>
      <c r="I498" s="1836"/>
      <c r="J498" s="1836"/>
      <c r="K498" s="1836"/>
      <c r="L498" s="1836"/>
      <c r="M498" s="1836"/>
      <c r="N498" s="1836"/>
      <c r="O498" s="1836"/>
      <c r="P498" s="1836"/>
      <c r="Q498" s="1836"/>
      <c r="R498" s="1836"/>
      <c r="S498" s="1836"/>
      <c r="T498" s="1836"/>
      <c r="U498" s="1836"/>
      <c r="V498" s="1836"/>
      <c r="W498" s="1836"/>
      <c r="X498" s="1836"/>
      <c r="Y498" s="1836"/>
      <c r="Z498" s="1836"/>
      <c r="AA498" s="1836"/>
      <c r="AB498" s="1836"/>
    </row>
    <row r="499" spans="1:28" ht="13.5" customHeight="1">
      <c r="A499" s="1836"/>
      <c r="B499" s="1836"/>
      <c r="C499" s="1836"/>
      <c r="D499" s="1836"/>
      <c r="E499" s="1836"/>
      <c r="F499" s="1836"/>
      <c r="G499" s="1836"/>
      <c r="H499" s="1836"/>
      <c r="I499" s="1836"/>
      <c r="J499" s="1836"/>
      <c r="K499" s="1836"/>
      <c r="L499" s="1836"/>
      <c r="M499" s="1836"/>
      <c r="N499" s="1836"/>
      <c r="O499" s="1836"/>
      <c r="P499" s="1836"/>
      <c r="Q499" s="1836"/>
      <c r="R499" s="1836"/>
      <c r="S499" s="1836"/>
      <c r="T499" s="1836"/>
      <c r="U499" s="1836"/>
      <c r="V499" s="1836"/>
      <c r="W499" s="1836"/>
      <c r="X499" s="1836"/>
      <c r="Y499" s="1836"/>
      <c r="Z499" s="1836"/>
      <c r="AA499" s="1836"/>
      <c r="AB499" s="1836"/>
    </row>
    <row r="500" spans="1:28" ht="13.5" customHeight="1">
      <c r="A500" s="1836"/>
      <c r="B500" s="1836"/>
      <c r="C500" s="1836"/>
      <c r="D500" s="1836"/>
      <c r="E500" s="1836"/>
      <c r="F500" s="1836"/>
      <c r="G500" s="1836"/>
      <c r="H500" s="1836"/>
      <c r="I500" s="1836"/>
      <c r="J500" s="1836"/>
      <c r="K500" s="1836"/>
      <c r="L500" s="1836"/>
      <c r="M500" s="1836"/>
      <c r="N500" s="1836"/>
      <c r="O500" s="1836"/>
      <c r="P500" s="1836"/>
      <c r="Q500" s="1836"/>
      <c r="R500" s="1836"/>
      <c r="S500" s="1836"/>
      <c r="T500" s="1836"/>
      <c r="U500" s="1836"/>
      <c r="V500" s="1836"/>
      <c r="W500" s="1836"/>
      <c r="X500" s="1836"/>
      <c r="Y500" s="1836"/>
      <c r="Z500" s="1836"/>
      <c r="AA500" s="1836"/>
      <c r="AB500" s="1836"/>
    </row>
    <row r="501" spans="1:28" ht="13.5" customHeight="1">
      <c r="A501" s="1836"/>
      <c r="B501" s="1836"/>
      <c r="C501" s="1836"/>
      <c r="D501" s="1836"/>
      <c r="E501" s="1836"/>
      <c r="F501" s="1836"/>
      <c r="G501" s="1836"/>
      <c r="H501" s="1836"/>
      <c r="I501" s="1836"/>
      <c r="J501" s="1836"/>
      <c r="K501" s="1836"/>
      <c r="L501" s="1836"/>
      <c r="M501" s="1836"/>
      <c r="N501" s="1836"/>
      <c r="O501" s="1836"/>
      <c r="P501" s="1836"/>
      <c r="Q501" s="1836"/>
      <c r="R501" s="1836"/>
      <c r="S501" s="1836"/>
      <c r="T501" s="1836"/>
      <c r="U501" s="1836"/>
      <c r="V501" s="1836"/>
      <c r="W501" s="1836"/>
      <c r="X501" s="1836"/>
      <c r="Y501" s="1836"/>
      <c r="Z501" s="1836"/>
      <c r="AA501" s="1836"/>
      <c r="AB501" s="1836"/>
    </row>
    <row r="502" spans="1:28" ht="13.5" customHeight="1">
      <c r="A502" s="1836"/>
      <c r="B502" s="1836"/>
      <c r="C502" s="1836"/>
      <c r="D502" s="1836"/>
      <c r="E502" s="1836"/>
      <c r="F502" s="1836"/>
      <c r="G502" s="1836"/>
      <c r="H502" s="1836"/>
      <c r="I502" s="1836"/>
      <c r="J502" s="1836"/>
      <c r="K502" s="1836"/>
      <c r="L502" s="1836"/>
      <c r="M502" s="1836"/>
      <c r="N502" s="1836"/>
      <c r="O502" s="1836"/>
      <c r="P502" s="1836"/>
      <c r="Q502" s="1836"/>
      <c r="R502" s="1836"/>
      <c r="S502" s="1836"/>
      <c r="T502" s="1836"/>
      <c r="U502" s="1836"/>
      <c r="V502" s="1836"/>
      <c r="W502" s="1836"/>
      <c r="X502" s="1836"/>
      <c r="Y502" s="1836"/>
      <c r="Z502" s="1836"/>
      <c r="AA502" s="1836"/>
      <c r="AB502" s="1836"/>
    </row>
    <row r="503" spans="1:28" ht="13.5" customHeight="1">
      <c r="A503" s="1836"/>
      <c r="B503" s="1836"/>
      <c r="C503" s="1836"/>
      <c r="D503" s="1836"/>
      <c r="E503" s="1836"/>
      <c r="F503" s="1836"/>
      <c r="G503" s="1836"/>
      <c r="H503" s="1836"/>
      <c r="I503" s="1836"/>
      <c r="J503" s="1836"/>
      <c r="K503" s="1836"/>
      <c r="L503" s="1836"/>
      <c r="M503" s="1836"/>
      <c r="N503" s="1836"/>
      <c r="O503" s="1836"/>
      <c r="P503" s="1836"/>
      <c r="Q503" s="1836"/>
      <c r="R503" s="1836"/>
      <c r="S503" s="1836"/>
      <c r="T503" s="1836"/>
      <c r="U503" s="1836"/>
      <c r="V503" s="1836"/>
      <c r="W503" s="1836"/>
      <c r="X503" s="1836"/>
      <c r="Y503" s="1836"/>
      <c r="Z503" s="1836"/>
      <c r="AA503" s="1836"/>
      <c r="AB503" s="1836"/>
    </row>
    <row r="504" spans="1:28" ht="13.5" customHeight="1">
      <c r="A504" s="1836"/>
      <c r="B504" s="1836"/>
      <c r="C504" s="1836"/>
      <c r="D504" s="1836"/>
      <c r="E504" s="1836"/>
      <c r="F504" s="1836"/>
      <c r="G504" s="1836"/>
      <c r="H504" s="1836"/>
      <c r="I504" s="1836"/>
      <c r="J504" s="1836"/>
      <c r="K504" s="1836"/>
      <c r="L504" s="1836"/>
      <c r="M504" s="1836"/>
      <c r="N504" s="1836"/>
      <c r="O504" s="1836"/>
      <c r="P504" s="1836"/>
      <c r="Q504" s="1836"/>
      <c r="R504" s="1836"/>
      <c r="S504" s="1836"/>
      <c r="T504" s="1836"/>
      <c r="U504" s="1836"/>
      <c r="V504" s="1836"/>
      <c r="W504" s="1836"/>
      <c r="X504" s="1836"/>
      <c r="Y504" s="1836"/>
      <c r="Z504" s="1836"/>
      <c r="AA504" s="1836"/>
      <c r="AB504" s="1836"/>
    </row>
    <row r="505" spans="1:28" ht="13.5" customHeight="1">
      <c r="A505" s="1836"/>
      <c r="B505" s="1836"/>
      <c r="C505" s="1836"/>
      <c r="D505" s="1836"/>
      <c r="E505" s="1836"/>
      <c r="F505" s="1836"/>
      <c r="G505" s="1836"/>
      <c r="H505" s="1836"/>
      <c r="I505" s="1836"/>
      <c r="J505" s="1836"/>
      <c r="K505" s="1836"/>
      <c r="L505" s="1836"/>
      <c r="M505" s="1836"/>
      <c r="N505" s="1836"/>
      <c r="O505" s="1836"/>
      <c r="P505" s="1836"/>
      <c r="Q505" s="1836"/>
      <c r="R505" s="1836"/>
      <c r="S505" s="1836"/>
      <c r="T505" s="1836"/>
      <c r="U505" s="1836"/>
      <c r="V505" s="1836"/>
      <c r="W505" s="1836"/>
      <c r="X505" s="1836"/>
      <c r="Y505" s="1836"/>
      <c r="Z505" s="1836"/>
      <c r="AA505" s="1836"/>
      <c r="AB505" s="1836"/>
    </row>
    <row r="506" spans="1:28" ht="13.5" customHeight="1">
      <c r="A506" s="1836"/>
      <c r="B506" s="1836"/>
      <c r="C506" s="1836"/>
      <c r="D506" s="1836"/>
      <c r="E506" s="1836"/>
      <c r="F506" s="1836"/>
      <c r="G506" s="1836"/>
      <c r="H506" s="1836"/>
      <c r="I506" s="1836"/>
      <c r="J506" s="1836"/>
      <c r="K506" s="1836"/>
      <c r="L506" s="1836"/>
      <c r="M506" s="1836"/>
      <c r="N506" s="1836"/>
      <c r="O506" s="1836"/>
      <c r="P506" s="1836"/>
      <c r="Q506" s="1836"/>
      <c r="R506" s="1836"/>
      <c r="S506" s="1836"/>
      <c r="T506" s="1836"/>
      <c r="U506" s="1836"/>
      <c r="V506" s="1836"/>
      <c r="W506" s="1836"/>
      <c r="X506" s="1836"/>
      <c r="Y506" s="1836"/>
      <c r="Z506" s="1836"/>
      <c r="AA506" s="1836"/>
      <c r="AB506" s="1836"/>
    </row>
    <row r="507" spans="1:28" ht="13.5" customHeight="1">
      <c r="A507" s="1836"/>
      <c r="B507" s="1836"/>
      <c r="C507" s="1836"/>
      <c r="D507" s="1836"/>
      <c r="E507" s="1836"/>
      <c r="F507" s="1836"/>
      <c r="G507" s="1836"/>
      <c r="H507" s="1836"/>
      <c r="I507" s="1836"/>
      <c r="J507" s="1836"/>
      <c r="K507" s="1836"/>
      <c r="L507" s="1836"/>
      <c r="M507" s="1836"/>
      <c r="N507" s="1836"/>
      <c r="O507" s="1836"/>
      <c r="P507" s="1836"/>
      <c r="Q507" s="1836"/>
      <c r="R507" s="1836"/>
      <c r="S507" s="1836"/>
      <c r="T507" s="1836"/>
      <c r="U507" s="1836"/>
      <c r="V507" s="1836"/>
      <c r="W507" s="1836"/>
      <c r="X507" s="1836"/>
      <c r="Y507" s="1836"/>
      <c r="Z507" s="1836"/>
      <c r="AA507" s="1836"/>
      <c r="AB507" s="1836"/>
    </row>
    <row r="508" spans="1:28" ht="13.5" customHeight="1">
      <c r="A508" s="1836"/>
      <c r="B508" s="1836"/>
      <c r="C508" s="1836"/>
      <c r="D508" s="1836"/>
      <c r="E508" s="1836"/>
      <c r="F508" s="1836"/>
      <c r="G508" s="1836"/>
      <c r="H508" s="1836"/>
      <c r="I508" s="1836"/>
      <c r="J508" s="1836"/>
      <c r="K508" s="1836"/>
      <c r="L508" s="1836"/>
      <c r="M508" s="1836"/>
      <c r="N508" s="1836"/>
      <c r="O508" s="1836"/>
      <c r="P508" s="1836"/>
      <c r="Q508" s="1836"/>
      <c r="R508" s="1836"/>
      <c r="S508" s="1836"/>
      <c r="T508" s="1836"/>
      <c r="U508" s="1836"/>
      <c r="V508" s="1836"/>
      <c r="W508" s="1836"/>
      <c r="X508" s="1836"/>
      <c r="Y508" s="1836"/>
      <c r="Z508" s="1836"/>
      <c r="AA508" s="1836"/>
      <c r="AB508" s="1836"/>
    </row>
    <row r="509" spans="1:28" ht="13.5" customHeight="1">
      <c r="A509" s="1836"/>
      <c r="B509" s="1836"/>
      <c r="C509" s="1836"/>
      <c r="D509" s="1836"/>
      <c r="E509" s="1836"/>
      <c r="F509" s="1836"/>
      <c r="G509" s="1836"/>
      <c r="H509" s="1836"/>
      <c r="I509" s="1836"/>
      <c r="J509" s="1836"/>
      <c r="K509" s="1836"/>
      <c r="L509" s="1836"/>
      <c r="M509" s="1836"/>
      <c r="N509" s="1836"/>
      <c r="O509" s="1836"/>
      <c r="P509" s="1836"/>
      <c r="Q509" s="1836"/>
      <c r="R509" s="1836"/>
      <c r="S509" s="1836"/>
      <c r="T509" s="1836"/>
      <c r="U509" s="1836"/>
      <c r="V509" s="1836"/>
      <c r="W509" s="1836"/>
      <c r="X509" s="1836"/>
      <c r="Y509" s="1836"/>
      <c r="Z509" s="1836"/>
      <c r="AA509" s="1836"/>
      <c r="AB509" s="1836"/>
    </row>
    <row r="510" spans="1:28" ht="13.5" customHeight="1">
      <c r="A510" s="1836"/>
      <c r="B510" s="1836"/>
      <c r="C510" s="1836"/>
      <c r="D510" s="1836"/>
      <c r="E510" s="1836"/>
      <c r="F510" s="1836"/>
      <c r="G510" s="1836"/>
      <c r="H510" s="1836"/>
      <c r="I510" s="1836"/>
      <c r="J510" s="1836"/>
      <c r="K510" s="1836"/>
      <c r="L510" s="1836"/>
      <c r="M510" s="1836"/>
      <c r="N510" s="1836"/>
      <c r="O510" s="1836"/>
      <c r="P510" s="1836"/>
      <c r="Q510" s="1836"/>
      <c r="R510" s="1836"/>
      <c r="S510" s="1836"/>
      <c r="T510" s="1836"/>
      <c r="U510" s="1836"/>
      <c r="V510" s="1836"/>
      <c r="W510" s="1836"/>
      <c r="X510" s="1836"/>
      <c r="Y510" s="1836"/>
      <c r="Z510" s="1836"/>
      <c r="AA510" s="1836"/>
      <c r="AB510" s="1836"/>
    </row>
    <row r="511" spans="1:28" ht="13.5" customHeight="1">
      <c r="A511" s="1836"/>
      <c r="B511" s="1836"/>
      <c r="C511" s="1836"/>
      <c r="D511" s="1836"/>
      <c r="E511" s="1836"/>
      <c r="F511" s="1836"/>
      <c r="G511" s="1836"/>
      <c r="H511" s="1836"/>
      <c r="I511" s="1836"/>
      <c r="J511" s="1836"/>
      <c r="K511" s="1836"/>
      <c r="L511" s="1836"/>
      <c r="M511" s="1836"/>
      <c r="N511" s="1836"/>
      <c r="O511" s="1836"/>
      <c r="P511" s="1836"/>
      <c r="Q511" s="1836"/>
      <c r="R511" s="1836"/>
      <c r="S511" s="1836"/>
      <c r="T511" s="1836"/>
      <c r="U511" s="1836"/>
      <c r="V511" s="1836"/>
      <c r="W511" s="1836"/>
      <c r="X511" s="1836"/>
      <c r="Y511" s="1836"/>
      <c r="Z511" s="1836"/>
      <c r="AA511" s="1836"/>
      <c r="AB511" s="1836"/>
    </row>
    <row r="512" spans="1:28" ht="13.5" customHeight="1">
      <c r="A512" s="1836"/>
      <c r="B512" s="1836"/>
      <c r="C512" s="1836"/>
      <c r="D512" s="1836"/>
      <c r="E512" s="1836"/>
      <c r="F512" s="1836"/>
      <c r="G512" s="1836"/>
      <c r="H512" s="1836"/>
      <c r="I512" s="1836"/>
      <c r="J512" s="1836"/>
      <c r="K512" s="1836"/>
      <c r="L512" s="1836"/>
      <c r="M512" s="1836"/>
      <c r="N512" s="1836"/>
      <c r="O512" s="1836"/>
      <c r="P512" s="1836"/>
      <c r="Q512" s="1836"/>
      <c r="R512" s="1836"/>
      <c r="S512" s="1836"/>
      <c r="T512" s="1836"/>
      <c r="U512" s="1836"/>
      <c r="V512" s="1836"/>
      <c r="W512" s="1836"/>
      <c r="X512" s="1836"/>
      <c r="Y512" s="1836"/>
      <c r="Z512" s="1836"/>
      <c r="AA512" s="1836"/>
      <c r="AB512" s="1836"/>
    </row>
    <row r="513" spans="1:28" ht="13.5" customHeight="1">
      <c r="A513" s="1836"/>
      <c r="B513" s="1836"/>
      <c r="C513" s="1836"/>
      <c r="D513" s="1836"/>
      <c r="E513" s="1836"/>
      <c r="F513" s="1836"/>
      <c r="G513" s="1836"/>
      <c r="H513" s="1836"/>
      <c r="I513" s="1836"/>
      <c r="J513" s="1836"/>
      <c r="K513" s="1836"/>
      <c r="L513" s="1836"/>
      <c r="M513" s="1836"/>
      <c r="N513" s="1836"/>
      <c r="O513" s="1836"/>
      <c r="P513" s="1836"/>
      <c r="Q513" s="1836"/>
      <c r="R513" s="1836"/>
      <c r="S513" s="1836"/>
      <c r="T513" s="1836"/>
      <c r="U513" s="1836"/>
      <c r="V513" s="1836"/>
      <c r="W513" s="1836"/>
      <c r="X513" s="1836"/>
      <c r="Y513" s="1836"/>
      <c r="Z513" s="1836"/>
      <c r="AA513" s="1836"/>
      <c r="AB513" s="1836"/>
    </row>
    <row r="514" spans="1:28" ht="13.5" customHeight="1">
      <c r="A514" s="1836"/>
      <c r="B514" s="1836"/>
      <c r="C514" s="1836"/>
      <c r="D514" s="1836"/>
      <c r="E514" s="1836"/>
      <c r="F514" s="1836"/>
      <c r="G514" s="1836"/>
      <c r="H514" s="1836"/>
      <c r="I514" s="1836"/>
      <c r="J514" s="1836"/>
      <c r="K514" s="1836"/>
      <c r="L514" s="1836"/>
      <c r="M514" s="1836"/>
      <c r="N514" s="1836"/>
      <c r="O514" s="1836"/>
      <c r="P514" s="1836"/>
      <c r="Q514" s="1836"/>
      <c r="R514" s="1836"/>
      <c r="S514" s="1836"/>
      <c r="T514" s="1836"/>
      <c r="U514" s="1836"/>
      <c r="V514" s="1836"/>
      <c r="W514" s="1836"/>
      <c r="X514" s="1836"/>
      <c r="Y514" s="1836"/>
      <c r="Z514" s="1836"/>
      <c r="AA514" s="1836"/>
      <c r="AB514" s="1836"/>
    </row>
    <row r="515" spans="1:28" ht="13.5" customHeight="1">
      <c r="A515" s="1836"/>
      <c r="B515" s="1836"/>
      <c r="C515" s="1836"/>
      <c r="D515" s="1836"/>
      <c r="E515" s="1836"/>
      <c r="F515" s="1836"/>
      <c r="G515" s="1836"/>
      <c r="H515" s="1836"/>
      <c r="I515" s="1836"/>
      <c r="J515" s="1836"/>
      <c r="K515" s="1836"/>
      <c r="L515" s="1836"/>
      <c r="M515" s="1836"/>
      <c r="N515" s="1836"/>
      <c r="O515" s="1836"/>
      <c r="P515" s="1836"/>
      <c r="Q515" s="1836"/>
      <c r="R515" s="1836"/>
      <c r="S515" s="1836"/>
      <c r="T515" s="1836"/>
      <c r="U515" s="1836"/>
      <c r="V515" s="1836"/>
      <c r="W515" s="1836"/>
      <c r="X515" s="1836"/>
      <c r="Y515" s="1836"/>
      <c r="Z515" s="1836"/>
      <c r="AA515" s="1836"/>
      <c r="AB515" s="1836"/>
    </row>
    <row r="516" spans="1:28" ht="13.5" customHeight="1">
      <c r="A516" s="1836"/>
      <c r="B516" s="1836"/>
      <c r="C516" s="1836"/>
      <c r="D516" s="1836"/>
      <c r="E516" s="1836"/>
      <c r="F516" s="1836"/>
      <c r="G516" s="1836"/>
      <c r="H516" s="1836"/>
      <c r="I516" s="1836"/>
      <c r="J516" s="1836"/>
      <c r="K516" s="1836"/>
      <c r="L516" s="1836"/>
      <c r="M516" s="1836"/>
      <c r="N516" s="1836"/>
      <c r="O516" s="1836"/>
      <c r="P516" s="1836"/>
      <c r="Q516" s="1836"/>
      <c r="R516" s="1836"/>
      <c r="S516" s="1836"/>
      <c r="T516" s="1836"/>
      <c r="U516" s="1836"/>
      <c r="V516" s="1836"/>
      <c r="W516" s="1836"/>
      <c r="X516" s="1836"/>
      <c r="Y516" s="1836"/>
      <c r="Z516" s="1836"/>
      <c r="AA516" s="1836"/>
      <c r="AB516" s="1836"/>
    </row>
    <row r="517" spans="1:28" ht="13.5" customHeight="1">
      <c r="A517" s="1836"/>
      <c r="B517" s="1836"/>
      <c r="C517" s="1836"/>
      <c r="D517" s="1836"/>
      <c r="E517" s="1836"/>
      <c r="F517" s="1836"/>
      <c r="G517" s="1836"/>
      <c r="H517" s="1836"/>
      <c r="I517" s="1836"/>
      <c r="J517" s="1836"/>
      <c r="K517" s="1836"/>
      <c r="L517" s="1836"/>
      <c r="M517" s="1836"/>
      <c r="N517" s="1836"/>
      <c r="O517" s="1836"/>
      <c r="P517" s="1836"/>
      <c r="Q517" s="1836"/>
      <c r="R517" s="1836"/>
      <c r="S517" s="1836"/>
      <c r="T517" s="1836"/>
      <c r="U517" s="1836"/>
      <c r="V517" s="1836"/>
      <c r="W517" s="1836"/>
      <c r="X517" s="1836"/>
      <c r="Y517" s="1836"/>
      <c r="Z517" s="1836"/>
      <c r="AA517" s="1836"/>
      <c r="AB517" s="1836"/>
    </row>
    <row r="518" spans="1:28" ht="13.5" customHeight="1">
      <c r="A518" s="1836"/>
      <c r="B518" s="1836"/>
      <c r="C518" s="1836"/>
      <c r="D518" s="1836"/>
      <c r="E518" s="1836"/>
      <c r="F518" s="1836"/>
      <c r="G518" s="1836"/>
      <c r="H518" s="1836"/>
      <c r="I518" s="1836"/>
      <c r="J518" s="1836"/>
      <c r="K518" s="1836"/>
      <c r="L518" s="1836"/>
      <c r="M518" s="1836"/>
      <c r="N518" s="1836"/>
      <c r="O518" s="1836"/>
      <c r="P518" s="1836"/>
      <c r="Q518" s="1836"/>
      <c r="R518" s="1836"/>
      <c r="S518" s="1836"/>
      <c r="T518" s="1836"/>
      <c r="U518" s="1836"/>
      <c r="V518" s="1836"/>
      <c r="W518" s="1836"/>
      <c r="X518" s="1836"/>
      <c r="Y518" s="1836"/>
      <c r="Z518" s="1836"/>
      <c r="AA518" s="1836"/>
      <c r="AB518" s="1836"/>
    </row>
    <row r="519" spans="1:28" ht="13.5" customHeight="1">
      <c r="A519" s="1836"/>
      <c r="B519" s="1836"/>
      <c r="C519" s="1836"/>
      <c r="D519" s="1836"/>
      <c r="E519" s="1836"/>
      <c r="F519" s="1836"/>
      <c r="G519" s="1836"/>
      <c r="H519" s="1836"/>
      <c r="I519" s="1836"/>
      <c r="J519" s="1836"/>
      <c r="K519" s="1836"/>
      <c r="L519" s="1836"/>
      <c r="M519" s="1836"/>
      <c r="N519" s="1836"/>
      <c r="O519" s="1836"/>
      <c r="P519" s="1836"/>
      <c r="Q519" s="1836"/>
      <c r="R519" s="1836"/>
      <c r="S519" s="1836"/>
      <c r="T519" s="1836"/>
      <c r="U519" s="1836"/>
      <c r="V519" s="1836"/>
      <c r="W519" s="1836"/>
      <c r="X519" s="1836"/>
      <c r="Y519" s="1836"/>
      <c r="Z519" s="1836"/>
      <c r="AA519" s="1836"/>
      <c r="AB519" s="1836"/>
    </row>
    <row r="520" spans="1:28" ht="13.5" customHeight="1">
      <c r="A520" s="1836"/>
      <c r="B520" s="1836"/>
      <c r="C520" s="1836"/>
      <c r="D520" s="1836"/>
      <c r="E520" s="1836"/>
      <c r="F520" s="1836"/>
      <c r="G520" s="1836"/>
      <c r="H520" s="1836"/>
      <c r="I520" s="1836"/>
      <c r="J520" s="1836"/>
      <c r="K520" s="1836"/>
      <c r="L520" s="1836"/>
      <c r="M520" s="1836"/>
      <c r="N520" s="1836"/>
      <c r="O520" s="1836"/>
      <c r="P520" s="1836"/>
      <c r="Q520" s="1836"/>
      <c r="R520" s="1836"/>
      <c r="S520" s="1836"/>
      <c r="T520" s="1836"/>
      <c r="U520" s="1836"/>
      <c r="V520" s="1836"/>
      <c r="W520" s="1836"/>
      <c r="X520" s="1836"/>
      <c r="Y520" s="1836"/>
      <c r="Z520" s="1836"/>
      <c r="AA520" s="1836"/>
      <c r="AB520" s="1836"/>
    </row>
    <row r="521" spans="1:28" ht="13.5" customHeight="1">
      <c r="A521" s="1836"/>
      <c r="B521" s="1836"/>
      <c r="C521" s="1836"/>
      <c r="D521" s="1836"/>
      <c r="E521" s="1836"/>
      <c r="F521" s="1836"/>
      <c r="G521" s="1836"/>
      <c r="H521" s="1836"/>
      <c r="I521" s="1836"/>
      <c r="J521" s="1836"/>
      <c r="K521" s="1836"/>
      <c r="L521" s="1836"/>
      <c r="M521" s="1836"/>
      <c r="N521" s="1836"/>
      <c r="O521" s="1836"/>
      <c r="P521" s="1836"/>
      <c r="Q521" s="1836"/>
      <c r="R521" s="1836"/>
      <c r="S521" s="1836"/>
      <c r="T521" s="1836"/>
      <c r="U521" s="1836"/>
      <c r="V521" s="1836"/>
      <c r="W521" s="1836"/>
      <c r="X521" s="1836"/>
      <c r="Y521" s="1836"/>
      <c r="Z521" s="1836"/>
      <c r="AA521" s="1836"/>
      <c r="AB521" s="1836"/>
    </row>
    <row r="522" spans="1:28" ht="13.5" customHeight="1">
      <c r="A522" s="1836"/>
      <c r="B522" s="1836"/>
      <c r="C522" s="1836"/>
      <c r="D522" s="1836"/>
      <c r="E522" s="1836"/>
      <c r="F522" s="1836"/>
      <c r="G522" s="1836"/>
      <c r="H522" s="1836"/>
      <c r="I522" s="1836"/>
      <c r="J522" s="1836"/>
      <c r="K522" s="1836"/>
      <c r="L522" s="1836"/>
      <c r="M522" s="1836"/>
      <c r="N522" s="1836"/>
      <c r="O522" s="1836"/>
      <c r="P522" s="1836"/>
      <c r="Q522" s="1836"/>
      <c r="R522" s="1836"/>
      <c r="S522" s="1836"/>
      <c r="T522" s="1836"/>
      <c r="U522" s="1836"/>
      <c r="V522" s="1836"/>
      <c r="W522" s="1836"/>
      <c r="X522" s="1836"/>
      <c r="Y522" s="1836"/>
      <c r="Z522" s="1836"/>
      <c r="AA522" s="1836"/>
      <c r="AB522" s="1836"/>
    </row>
    <row r="523" spans="1:28" ht="13.5" customHeight="1">
      <c r="A523" s="1836"/>
      <c r="B523" s="1836"/>
      <c r="C523" s="1836"/>
      <c r="D523" s="1836"/>
      <c r="E523" s="1836"/>
      <c r="F523" s="1836"/>
      <c r="G523" s="1836"/>
      <c r="H523" s="1836"/>
      <c r="I523" s="1836"/>
      <c r="J523" s="1836"/>
      <c r="K523" s="1836"/>
      <c r="L523" s="1836"/>
      <c r="M523" s="1836"/>
      <c r="N523" s="1836"/>
      <c r="O523" s="1836"/>
      <c r="P523" s="1836"/>
      <c r="Q523" s="1836"/>
      <c r="R523" s="1836"/>
      <c r="S523" s="1836"/>
      <c r="T523" s="1836"/>
      <c r="U523" s="1836"/>
      <c r="V523" s="1836"/>
      <c r="W523" s="1836"/>
      <c r="X523" s="1836"/>
      <c r="Y523" s="1836"/>
      <c r="Z523" s="1836"/>
      <c r="AA523" s="1836"/>
      <c r="AB523" s="1836"/>
    </row>
    <row r="524" spans="1:28" ht="13.5" customHeight="1">
      <c r="A524" s="1836"/>
      <c r="B524" s="1836"/>
      <c r="C524" s="1836"/>
      <c r="D524" s="1836"/>
      <c r="E524" s="1836"/>
      <c r="F524" s="1836"/>
      <c r="G524" s="1836"/>
      <c r="H524" s="1836"/>
      <c r="I524" s="1836"/>
      <c r="J524" s="1836"/>
      <c r="K524" s="1836"/>
      <c r="L524" s="1836"/>
      <c r="M524" s="1836"/>
      <c r="N524" s="1836"/>
      <c r="O524" s="1836"/>
      <c r="P524" s="1836"/>
      <c r="Q524" s="1836"/>
      <c r="R524" s="1836"/>
      <c r="S524" s="1836"/>
      <c r="T524" s="1836"/>
      <c r="U524" s="1836"/>
      <c r="V524" s="1836"/>
      <c r="W524" s="1836"/>
      <c r="X524" s="1836"/>
      <c r="Y524" s="1836"/>
      <c r="Z524" s="1836"/>
      <c r="AA524" s="1836"/>
      <c r="AB524" s="1836"/>
    </row>
    <row r="525" spans="1:28" ht="13.5" customHeight="1">
      <c r="A525" s="1836"/>
      <c r="B525" s="1836"/>
      <c r="C525" s="1836"/>
      <c r="D525" s="1836"/>
      <c r="E525" s="1836"/>
      <c r="F525" s="1836"/>
      <c r="G525" s="1836"/>
      <c r="H525" s="1836"/>
      <c r="I525" s="1836"/>
      <c r="J525" s="1836"/>
      <c r="K525" s="1836"/>
      <c r="L525" s="1836"/>
      <c r="M525" s="1836"/>
      <c r="N525" s="1836"/>
      <c r="O525" s="1836"/>
      <c r="P525" s="1836"/>
      <c r="Q525" s="1836"/>
      <c r="R525" s="1836"/>
      <c r="S525" s="1836"/>
      <c r="T525" s="1836"/>
      <c r="U525" s="1836"/>
      <c r="V525" s="1836"/>
      <c r="W525" s="1836"/>
      <c r="X525" s="1836"/>
      <c r="Y525" s="1836"/>
      <c r="Z525" s="1836"/>
      <c r="AA525" s="1836"/>
      <c r="AB525" s="1836"/>
    </row>
    <row r="526" spans="1:28" ht="13.5" customHeight="1">
      <c r="A526" s="1836"/>
      <c r="B526" s="1836"/>
      <c r="C526" s="1836"/>
      <c r="D526" s="1836"/>
      <c r="E526" s="1836"/>
      <c r="F526" s="1836"/>
      <c r="G526" s="1836"/>
      <c r="H526" s="1836"/>
      <c r="I526" s="1836"/>
      <c r="J526" s="1836"/>
      <c r="K526" s="1836"/>
      <c r="L526" s="1836"/>
      <c r="M526" s="1836"/>
      <c r="N526" s="1836"/>
      <c r="O526" s="1836"/>
      <c r="P526" s="1836"/>
      <c r="Q526" s="1836"/>
      <c r="R526" s="1836"/>
      <c r="S526" s="1836"/>
      <c r="T526" s="1836"/>
      <c r="U526" s="1836"/>
      <c r="V526" s="1836"/>
      <c r="W526" s="1836"/>
      <c r="X526" s="1836"/>
      <c r="Y526" s="1836"/>
      <c r="Z526" s="1836"/>
      <c r="AA526" s="1836"/>
      <c r="AB526" s="1836"/>
    </row>
    <row r="527" spans="1:28" ht="13.5" customHeight="1">
      <c r="A527" s="1836"/>
      <c r="B527" s="1836"/>
      <c r="C527" s="1836"/>
      <c r="D527" s="1836"/>
      <c r="E527" s="1836"/>
      <c r="F527" s="1836"/>
      <c r="G527" s="1836"/>
      <c r="H527" s="1836"/>
      <c r="I527" s="1836"/>
      <c r="J527" s="1836"/>
      <c r="K527" s="1836"/>
      <c r="L527" s="1836"/>
      <c r="M527" s="1836"/>
      <c r="N527" s="1836"/>
      <c r="O527" s="1836"/>
      <c r="P527" s="1836"/>
      <c r="Q527" s="1836"/>
      <c r="R527" s="1836"/>
      <c r="S527" s="1836"/>
      <c r="T527" s="1836"/>
      <c r="U527" s="1836"/>
      <c r="V527" s="1836"/>
      <c r="W527" s="1836"/>
      <c r="X527" s="1836"/>
      <c r="Y527" s="1836"/>
      <c r="Z527" s="1836"/>
      <c r="AA527" s="1836"/>
      <c r="AB527" s="1836"/>
    </row>
    <row r="528" spans="1:28" ht="13.5" customHeight="1">
      <c r="A528" s="1836"/>
      <c r="B528" s="1836"/>
      <c r="C528" s="1836"/>
      <c r="D528" s="1836"/>
      <c r="E528" s="1836"/>
      <c r="F528" s="1836"/>
      <c r="G528" s="1836"/>
      <c r="H528" s="1836"/>
      <c r="I528" s="1836"/>
      <c r="J528" s="1836"/>
      <c r="K528" s="1836"/>
      <c r="L528" s="1836"/>
      <c r="M528" s="1836"/>
      <c r="N528" s="1836"/>
      <c r="O528" s="1836"/>
      <c r="P528" s="1836"/>
      <c r="Q528" s="1836"/>
      <c r="R528" s="1836"/>
      <c r="S528" s="1836"/>
      <c r="T528" s="1836"/>
      <c r="U528" s="1836"/>
      <c r="V528" s="1836"/>
      <c r="W528" s="1836"/>
      <c r="X528" s="1836"/>
      <c r="Y528" s="1836"/>
      <c r="Z528" s="1836"/>
      <c r="AA528" s="1836"/>
      <c r="AB528" s="1836"/>
    </row>
    <row r="529" spans="1:28" ht="13.5" customHeight="1">
      <c r="A529" s="1836"/>
      <c r="B529" s="1836"/>
      <c r="C529" s="1836"/>
      <c r="D529" s="1836"/>
      <c r="E529" s="1836"/>
      <c r="F529" s="1836"/>
      <c r="G529" s="1836"/>
      <c r="H529" s="1836"/>
      <c r="I529" s="1836"/>
      <c r="J529" s="1836"/>
      <c r="K529" s="1836"/>
      <c r="L529" s="1836"/>
      <c r="M529" s="1836"/>
      <c r="N529" s="1836"/>
      <c r="O529" s="1836"/>
      <c r="P529" s="1836"/>
      <c r="Q529" s="1836"/>
      <c r="R529" s="1836"/>
      <c r="S529" s="1836"/>
      <c r="T529" s="1836"/>
      <c r="U529" s="1836"/>
      <c r="V529" s="1836"/>
      <c r="W529" s="1836"/>
      <c r="X529" s="1836"/>
      <c r="Y529" s="1836"/>
      <c r="Z529" s="1836"/>
      <c r="AA529" s="1836"/>
      <c r="AB529" s="1836"/>
    </row>
    <row r="530" spans="1:28" ht="13.5" customHeight="1">
      <c r="A530" s="1836"/>
      <c r="B530" s="1836"/>
      <c r="C530" s="1836"/>
      <c r="D530" s="1836"/>
      <c r="E530" s="1836"/>
      <c r="F530" s="1836"/>
      <c r="G530" s="1836"/>
      <c r="H530" s="1836"/>
      <c r="I530" s="1836"/>
      <c r="J530" s="1836"/>
      <c r="K530" s="1836"/>
      <c r="L530" s="1836"/>
      <c r="M530" s="1836"/>
      <c r="N530" s="1836"/>
      <c r="O530" s="1836"/>
      <c r="P530" s="1836"/>
      <c r="Q530" s="1836"/>
      <c r="R530" s="1836"/>
      <c r="S530" s="1836"/>
      <c r="T530" s="1836"/>
      <c r="U530" s="1836"/>
      <c r="V530" s="1836"/>
      <c r="W530" s="1836"/>
      <c r="X530" s="1836"/>
      <c r="Y530" s="1836"/>
      <c r="Z530" s="1836"/>
      <c r="AA530" s="1836"/>
      <c r="AB530" s="1836"/>
    </row>
    <row r="531" spans="1:28" ht="13.5" customHeight="1">
      <c r="A531" s="1836"/>
      <c r="B531" s="1836"/>
      <c r="C531" s="1836"/>
      <c r="D531" s="1836"/>
      <c r="E531" s="1836"/>
      <c r="F531" s="1836"/>
      <c r="G531" s="1836"/>
      <c r="H531" s="1836"/>
      <c r="I531" s="1836"/>
      <c r="J531" s="1836"/>
      <c r="K531" s="1836"/>
      <c r="L531" s="1836"/>
      <c r="M531" s="1836"/>
      <c r="N531" s="1836"/>
      <c r="O531" s="1836"/>
      <c r="P531" s="1836"/>
      <c r="Q531" s="1836"/>
      <c r="R531" s="1836"/>
      <c r="S531" s="1836"/>
      <c r="T531" s="1836"/>
      <c r="U531" s="1836"/>
      <c r="V531" s="1836"/>
      <c r="W531" s="1836"/>
      <c r="X531" s="1836"/>
      <c r="Y531" s="1836"/>
      <c r="Z531" s="1836"/>
      <c r="AA531" s="1836"/>
      <c r="AB531" s="1836"/>
    </row>
    <row r="532" spans="1:28" ht="13.5" customHeight="1">
      <c r="A532" s="1836"/>
      <c r="B532" s="1836"/>
      <c r="C532" s="1836"/>
      <c r="D532" s="1836"/>
      <c r="E532" s="1836"/>
      <c r="F532" s="1836"/>
      <c r="G532" s="1836"/>
      <c r="H532" s="1836"/>
      <c r="I532" s="1836"/>
      <c r="J532" s="1836"/>
      <c r="K532" s="1836"/>
      <c r="L532" s="1836"/>
      <c r="M532" s="1836"/>
      <c r="N532" s="1836"/>
      <c r="O532" s="1836"/>
      <c r="P532" s="1836"/>
      <c r="Q532" s="1836"/>
      <c r="R532" s="1836"/>
      <c r="S532" s="1836"/>
      <c r="T532" s="1836"/>
      <c r="U532" s="1836"/>
      <c r="V532" s="1836"/>
      <c r="W532" s="1836"/>
      <c r="X532" s="1836"/>
      <c r="Y532" s="1836"/>
      <c r="Z532" s="1836"/>
      <c r="AA532" s="1836"/>
      <c r="AB532" s="1836"/>
    </row>
    <row r="533" spans="1:28" ht="13.5" customHeight="1">
      <c r="A533" s="1836"/>
      <c r="B533" s="1836"/>
      <c r="C533" s="1836"/>
      <c r="D533" s="1836"/>
      <c r="E533" s="1836"/>
      <c r="F533" s="1836"/>
      <c r="G533" s="1836"/>
      <c r="H533" s="1836"/>
      <c r="I533" s="1836"/>
      <c r="J533" s="1836"/>
      <c r="K533" s="1836"/>
      <c r="L533" s="1836"/>
      <c r="M533" s="1836"/>
      <c r="N533" s="1836"/>
      <c r="O533" s="1836"/>
      <c r="P533" s="1836"/>
      <c r="Q533" s="1836"/>
      <c r="R533" s="1836"/>
      <c r="S533" s="1836"/>
      <c r="T533" s="1836"/>
      <c r="U533" s="1836"/>
      <c r="V533" s="1836"/>
      <c r="W533" s="1836"/>
      <c r="X533" s="1836"/>
      <c r="Y533" s="1836"/>
      <c r="Z533" s="1836"/>
      <c r="AA533" s="1836"/>
      <c r="AB533" s="1836"/>
    </row>
    <row r="534" spans="1:28" ht="13.5" customHeight="1">
      <c r="A534" s="1836"/>
      <c r="B534" s="1836"/>
      <c r="C534" s="1836"/>
      <c r="D534" s="1836"/>
      <c r="E534" s="1836"/>
      <c r="F534" s="1836"/>
      <c r="G534" s="1836"/>
      <c r="H534" s="1836"/>
      <c r="I534" s="1836"/>
      <c r="J534" s="1836"/>
      <c r="K534" s="1836"/>
      <c r="L534" s="1836"/>
      <c r="M534" s="1836"/>
      <c r="N534" s="1836"/>
      <c r="O534" s="1836"/>
      <c r="P534" s="1836"/>
      <c r="Q534" s="1836"/>
      <c r="R534" s="1836"/>
      <c r="S534" s="1836"/>
      <c r="T534" s="1836"/>
      <c r="U534" s="1836"/>
      <c r="V534" s="1836"/>
      <c r="W534" s="1836"/>
      <c r="X534" s="1836"/>
      <c r="Y534" s="1836"/>
      <c r="Z534" s="1836"/>
      <c r="AA534" s="1836"/>
      <c r="AB534" s="1836"/>
    </row>
    <row r="535" spans="1:28" ht="13.5" customHeight="1">
      <c r="A535" s="1836"/>
      <c r="B535" s="1836"/>
      <c r="C535" s="1836"/>
      <c r="D535" s="1836"/>
      <c r="E535" s="1836"/>
      <c r="F535" s="1836"/>
      <c r="G535" s="1836"/>
      <c r="H535" s="1836"/>
      <c r="I535" s="1836"/>
      <c r="J535" s="1836"/>
      <c r="K535" s="1836"/>
      <c r="L535" s="1836"/>
      <c r="M535" s="1836"/>
      <c r="N535" s="1836"/>
      <c r="O535" s="1836"/>
      <c r="P535" s="1836"/>
      <c r="Q535" s="1836"/>
      <c r="R535" s="1836"/>
      <c r="S535" s="1836"/>
      <c r="T535" s="1836"/>
      <c r="U535" s="1836"/>
      <c r="V535" s="1836"/>
      <c r="W535" s="1836"/>
      <c r="X535" s="1836"/>
      <c r="Y535" s="1836"/>
      <c r="Z535" s="1836"/>
      <c r="AA535" s="1836"/>
      <c r="AB535" s="1836"/>
    </row>
    <row r="536" spans="1:28" ht="13.5" customHeight="1">
      <c r="A536" s="1836"/>
      <c r="B536" s="1836"/>
      <c r="C536" s="1836"/>
      <c r="D536" s="1836"/>
      <c r="E536" s="1836"/>
      <c r="F536" s="1836"/>
      <c r="G536" s="1836"/>
      <c r="H536" s="1836"/>
      <c r="I536" s="1836"/>
      <c r="J536" s="1836"/>
      <c r="K536" s="1836"/>
      <c r="L536" s="1836"/>
      <c r="M536" s="1836"/>
      <c r="N536" s="1836"/>
      <c r="O536" s="1836"/>
      <c r="P536" s="1836"/>
      <c r="Q536" s="1836"/>
      <c r="R536" s="1836"/>
      <c r="S536" s="1836"/>
      <c r="T536" s="1836"/>
      <c r="U536" s="1836"/>
      <c r="V536" s="1836"/>
      <c r="W536" s="1836"/>
      <c r="X536" s="1836"/>
      <c r="Y536" s="1836"/>
      <c r="Z536" s="1836"/>
      <c r="AA536" s="1836"/>
      <c r="AB536" s="1836"/>
    </row>
    <row r="537" spans="1:28" ht="13.5" customHeight="1">
      <c r="A537" s="1836"/>
      <c r="B537" s="1836"/>
      <c r="C537" s="1836"/>
      <c r="D537" s="1836"/>
      <c r="E537" s="1836"/>
      <c r="F537" s="1836"/>
      <c r="G537" s="1836"/>
      <c r="H537" s="1836"/>
      <c r="I537" s="1836"/>
      <c r="J537" s="1836"/>
      <c r="K537" s="1836"/>
      <c r="L537" s="1836"/>
      <c r="M537" s="1836"/>
      <c r="N537" s="1836"/>
      <c r="O537" s="1836"/>
      <c r="P537" s="1836"/>
      <c r="Q537" s="1836"/>
      <c r="R537" s="1836"/>
      <c r="S537" s="1836"/>
      <c r="T537" s="1836"/>
      <c r="U537" s="1836"/>
      <c r="V537" s="1836"/>
      <c r="W537" s="1836"/>
      <c r="X537" s="1836"/>
      <c r="Y537" s="1836"/>
      <c r="Z537" s="1836"/>
      <c r="AA537" s="1836"/>
      <c r="AB537" s="1836"/>
    </row>
    <row r="538" spans="1:28" ht="13.5" customHeight="1">
      <c r="A538" s="1836"/>
      <c r="B538" s="1836"/>
      <c r="C538" s="1836"/>
      <c r="D538" s="1836"/>
      <c r="E538" s="1836"/>
      <c r="F538" s="1836"/>
      <c r="G538" s="1836"/>
      <c r="H538" s="1836"/>
      <c r="I538" s="1836"/>
      <c r="J538" s="1836"/>
      <c r="K538" s="1836"/>
      <c r="L538" s="1836"/>
      <c r="M538" s="1836"/>
      <c r="N538" s="1836"/>
      <c r="O538" s="1836"/>
      <c r="P538" s="1836"/>
      <c r="Q538" s="1836"/>
      <c r="R538" s="1836"/>
      <c r="S538" s="1836"/>
      <c r="T538" s="1836"/>
      <c r="U538" s="1836"/>
      <c r="V538" s="1836"/>
      <c r="W538" s="1836"/>
      <c r="X538" s="1836"/>
      <c r="Y538" s="1836"/>
      <c r="Z538" s="1836"/>
      <c r="AA538" s="1836"/>
      <c r="AB538" s="1836"/>
    </row>
    <row r="539" spans="1:28" ht="13.5" customHeight="1">
      <c r="A539" s="1836"/>
      <c r="B539" s="1836"/>
      <c r="C539" s="1836"/>
      <c r="D539" s="1836"/>
      <c r="E539" s="1836"/>
      <c r="F539" s="1836"/>
      <c r="G539" s="1836"/>
      <c r="H539" s="1836"/>
      <c r="I539" s="1836"/>
      <c r="J539" s="1836"/>
      <c r="K539" s="1836"/>
      <c r="L539" s="1836"/>
      <c r="M539" s="1836"/>
      <c r="N539" s="1836"/>
      <c r="O539" s="1836"/>
      <c r="P539" s="1836"/>
      <c r="Q539" s="1836"/>
      <c r="R539" s="1836"/>
      <c r="S539" s="1836"/>
      <c r="T539" s="1836"/>
      <c r="U539" s="1836"/>
      <c r="V539" s="1836"/>
      <c r="W539" s="1836"/>
      <c r="X539" s="1836"/>
      <c r="Y539" s="1836"/>
      <c r="Z539" s="1836"/>
      <c r="AA539" s="1836"/>
      <c r="AB539" s="1836"/>
    </row>
    <row r="540" spans="1:28" ht="13.5" customHeight="1">
      <c r="A540" s="1836"/>
      <c r="B540" s="1836"/>
      <c r="C540" s="1836"/>
      <c r="D540" s="1836"/>
      <c r="E540" s="1836"/>
      <c r="F540" s="1836"/>
      <c r="G540" s="1836"/>
      <c r="H540" s="1836"/>
      <c r="I540" s="1836"/>
      <c r="J540" s="1836"/>
      <c r="K540" s="1836"/>
      <c r="L540" s="1836"/>
      <c r="M540" s="1836"/>
      <c r="N540" s="1836"/>
      <c r="O540" s="1836"/>
      <c r="P540" s="1836"/>
      <c r="Q540" s="1836"/>
      <c r="R540" s="1836"/>
      <c r="S540" s="1836"/>
      <c r="T540" s="1836"/>
      <c r="U540" s="1836"/>
      <c r="V540" s="1836"/>
      <c r="W540" s="1836"/>
      <c r="X540" s="1836"/>
      <c r="Y540" s="1836"/>
      <c r="Z540" s="1836"/>
      <c r="AA540" s="1836"/>
      <c r="AB540" s="1836"/>
    </row>
    <row r="541" spans="1:28" ht="13.5" customHeight="1">
      <c r="A541" s="1836"/>
      <c r="B541" s="1836"/>
      <c r="C541" s="1836"/>
      <c r="D541" s="1836"/>
      <c r="E541" s="1836"/>
      <c r="F541" s="1836"/>
      <c r="G541" s="1836"/>
      <c r="H541" s="1836"/>
      <c r="I541" s="1836"/>
      <c r="J541" s="1836"/>
      <c r="K541" s="1836"/>
      <c r="L541" s="1836"/>
      <c r="M541" s="1836"/>
      <c r="N541" s="1836"/>
      <c r="O541" s="1836"/>
      <c r="P541" s="1836"/>
      <c r="Q541" s="1836"/>
      <c r="R541" s="1836"/>
      <c r="S541" s="1836"/>
      <c r="T541" s="1836"/>
      <c r="U541" s="1836"/>
      <c r="V541" s="1836"/>
      <c r="W541" s="1836"/>
      <c r="X541" s="1836"/>
      <c r="Y541" s="1836"/>
      <c r="Z541" s="1836"/>
      <c r="AA541" s="1836"/>
      <c r="AB541" s="1836"/>
    </row>
    <row r="542" spans="1:28" ht="13.5" customHeight="1">
      <c r="A542" s="1836"/>
      <c r="B542" s="1836"/>
      <c r="C542" s="1836"/>
      <c r="D542" s="1836"/>
      <c r="E542" s="1836"/>
      <c r="F542" s="1836"/>
      <c r="G542" s="1836"/>
      <c r="H542" s="1836"/>
      <c r="I542" s="1836"/>
      <c r="J542" s="1836"/>
      <c r="K542" s="1836"/>
      <c r="L542" s="1836"/>
      <c r="M542" s="1836"/>
      <c r="N542" s="1836"/>
      <c r="O542" s="1836"/>
      <c r="P542" s="1836"/>
      <c r="Q542" s="1836"/>
      <c r="R542" s="1836"/>
      <c r="S542" s="1836"/>
      <c r="T542" s="1836"/>
      <c r="U542" s="1836"/>
      <c r="V542" s="1836"/>
      <c r="W542" s="1836"/>
      <c r="X542" s="1836"/>
      <c r="Y542" s="1836"/>
      <c r="Z542" s="1836"/>
      <c r="AA542" s="1836"/>
      <c r="AB542" s="1836"/>
    </row>
    <row r="543" spans="1:28" ht="13.5" customHeight="1">
      <c r="A543" s="1836"/>
      <c r="B543" s="1836"/>
      <c r="C543" s="1836"/>
      <c r="D543" s="1836"/>
      <c r="E543" s="1836"/>
      <c r="F543" s="1836"/>
      <c r="G543" s="1836"/>
      <c r="H543" s="1836"/>
      <c r="I543" s="1836"/>
      <c r="J543" s="1836"/>
      <c r="K543" s="1836"/>
      <c r="L543" s="1836"/>
      <c r="M543" s="1836"/>
      <c r="N543" s="1836"/>
      <c r="O543" s="1836"/>
      <c r="P543" s="1836"/>
      <c r="Q543" s="1836"/>
      <c r="R543" s="1836"/>
      <c r="S543" s="1836"/>
      <c r="T543" s="1836"/>
      <c r="U543" s="1836"/>
      <c r="V543" s="1836"/>
      <c r="W543" s="1836"/>
      <c r="X543" s="1836"/>
      <c r="Y543" s="1836"/>
      <c r="Z543" s="1836"/>
      <c r="AA543" s="1836"/>
      <c r="AB543" s="1836"/>
    </row>
    <row r="544" spans="1:28" ht="13.5" customHeight="1">
      <c r="A544" s="1836"/>
      <c r="B544" s="1836"/>
      <c r="C544" s="1836"/>
      <c r="D544" s="1836"/>
      <c r="E544" s="1836"/>
      <c r="F544" s="1836"/>
      <c r="G544" s="1836"/>
      <c r="H544" s="1836"/>
      <c r="I544" s="1836"/>
      <c r="J544" s="1836"/>
      <c r="K544" s="1836"/>
      <c r="L544" s="1836"/>
      <c r="M544" s="1836"/>
      <c r="N544" s="1836"/>
      <c r="O544" s="1836"/>
      <c r="P544" s="1836"/>
      <c r="Q544" s="1836"/>
      <c r="R544" s="1836"/>
      <c r="S544" s="1836"/>
      <c r="T544" s="1836"/>
      <c r="U544" s="1836"/>
      <c r="V544" s="1836"/>
      <c r="W544" s="1836"/>
      <c r="X544" s="1836"/>
      <c r="Y544" s="1836"/>
      <c r="Z544" s="1836"/>
      <c r="AA544" s="1836"/>
      <c r="AB544" s="1836"/>
    </row>
    <row r="545" spans="1:28" ht="13.5" customHeight="1">
      <c r="A545" s="1836"/>
      <c r="B545" s="1836"/>
      <c r="C545" s="1836"/>
      <c r="D545" s="1836"/>
      <c r="E545" s="1836"/>
      <c r="F545" s="1836"/>
      <c r="G545" s="1836"/>
      <c r="H545" s="1836"/>
      <c r="I545" s="1836"/>
      <c r="J545" s="1836"/>
      <c r="K545" s="1836"/>
      <c r="L545" s="1836"/>
      <c r="M545" s="1836"/>
      <c r="N545" s="1836"/>
      <c r="O545" s="1836"/>
      <c r="P545" s="1836"/>
      <c r="Q545" s="1836"/>
      <c r="R545" s="1836"/>
      <c r="S545" s="1836"/>
      <c r="T545" s="1836"/>
      <c r="U545" s="1836"/>
      <c r="V545" s="1836"/>
      <c r="W545" s="1836"/>
      <c r="X545" s="1836"/>
      <c r="Y545" s="1836"/>
      <c r="Z545" s="1836"/>
      <c r="AA545" s="1836"/>
      <c r="AB545" s="1836"/>
    </row>
    <row r="546" spans="1:28" ht="13.5" customHeight="1">
      <c r="A546" s="1836"/>
      <c r="B546" s="1836"/>
      <c r="C546" s="1836"/>
      <c r="D546" s="1836"/>
      <c r="E546" s="1836"/>
      <c r="F546" s="1836"/>
      <c r="G546" s="1836"/>
      <c r="H546" s="1836"/>
      <c r="I546" s="1836"/>
      <c r="J546" s="1836"/>
      <c r="K546" s="1836"/>
      <c r="L546" s="1836"/>
      <c r="M546" s="1836"/>
      <c r="N546" s="1836"/>
      <c r="O546" s="1836"/>
      <c r="P546" s="1836"/>
      <c r="Q546" s="1836"/>
      <c r="R546" s="1836"/>
      <c r="S546" s="1836"/>
      <c r="T546" s="1836"/>
      <c r="U546" s="1836"/>
      <c r="V546" s="1836"/>
      <c r="W546" s="1836"/>
      <c r="X546" s="1836"/>
      <c r="Y546" s="1836"/>
      <c r="Z546" s="1836"/>
      <c r="AA546" s="1836"/>
      <c r="AB546" s="1836"/>
    </row>
    <row r="547" spans="1:28" ht="13.5" customHeight="1">
      <c r="A547" s="1836"/>
      <c r="B547" s="1836"/>
      <c r="C547" s="1836"/>
      <c r="D547" s="1836"/>
      <c r="E547" s="1836"/>
      <c r="F547" s="1836"/>
      <c r="G547" s="1836"/>
      <c r="H547" s="1836"/>
      <c r="I547" s="1836"/>
      <c r="J547" s="1836"/>
      <c r="K547" s="1836"/>
      <c r="L547" s="1836"/>
      <c r="M547" s="1836"/>
      <c r="N547" s="1836"/>
      <c r="O547" s="1836"/>
      <c r="P547" s="1836"/>
      <c r="Q547" s="1836"/>
      <c r="R547" s="1836"/>
      <c r="S547" s="1836"/>
      <c r="T547" s="1836"/>
      <c r="U547" s="1836"/>
      <c r="V547" s="1836"/>
      <c r="W547" s="1836"/>
      <c r="X547" s="1836"/>
      <c r="Y547" s="1836"/>
      <c r="Z547" s="1836"/>
      <c r="AA547" s="1836"/>
      <c r="AB547" s="1836"/>
    </row>
    <row r="548" spans="1:28" ht="13.5" customHeight="1">
      <c r="A548" s="1836"/>
      <c r="B548" s="1836"/>
      <c r="C548" s="1836"/>
      <c r="D548" s="1836"/>
      <c r="E548" s="1836"/>
      <c r="F548" s="1836"/>
      <c r="G548" s="1836"/>
      <c r="H548" s="1836"/>
      <c r="I548" s="1836"/>
      <c r="J548" s="1836"/>
      <c r="K548" s="1836"/>
      <c r="L548" s="1836"/>
      <c r="M548" s="1836"/>
      <c r="N548" s="1836"/>
      <c r="O548" s="1836"/>
      <c r="P548" s="1836"/>
      <c r="Q548" s="1836"/>
      <c r="R548" s="1836"/>
      <c r="S548" s="1836"/>
      <c r="T548" s="1836"/>
      <c r="U548" s="1836"/>
      <c r="V548" s="1836"/>
      <c r="W548" s="1836"/>
      <c r="X548" s="1836"/>
      <c r="Y548" s="1836"/>
      <c r="Z548" s="1836"/>
      <c r="AA548" s="1836"/>
      <c r="AB548" s="1836"/>
    </row>
    <row r="549" spans="1:28" ht="13.5" customHeight="1">
      <c r="A549" s="1836"/>
      <c r="B549" s="1836"/>
      <c r="C549" s="1836"/>
      <c r="D549" s="1836"/>
      <c r="E549" s="1836"/>
      <c r="F549" s="1836"/>
      <c r="G549" s="1836"/>
      <c r="H549" s="1836"/>
      <c r="I549" s="1836"/>
      <c r="J549" s="1836"/>
      <c r="K549" s="1836"/>
      <c r="L549" s="1836"/>
      <c r="M549" s="1836"/>
      <c r="N549" s="1836"/>
      <c r="O549" s="1836"/>
      <c r="P549" s="1836"/>
      <c r="Q549" s="1836"/>
      <c r="R549" s="1836"/>
      <c r="S549" s="1836"/>
      <c r="T549" s="1836"/>
      <c r="U549" s="1836"/>
      <c r="V549" s="1836"/>
      <c r="W549" s="1836"/>
      <c r="X549" s="1836"/>
      <c r="Y549" s="1836"/>
      <c r="Z549" s="1836"/>
      <c r="AA549" s="1836"/>
      <c r="AB549" s="1836"/>
    </row>
    <row r="550" spans="1:28" ht="13.5" customHeight="1">
      <c r="A550" s="1836"/>
      <c r="B550" s="1836"/>
      <c r="C550" s="1836"/>
      <c r="D550" s="1836"/>
      <c r="E550" s="1836"/>
      <c r="F550" s="1836"/>
      <c r="G550" s="1836"/>
      <c r="H550" s="1836"/>
      <c r="I550" s="1836"/>
      <c r="J550" s="1836"/>
      <c r="K550" s="1836"/>
      <c r="L550" s="1836"/>
      <c r="M550" s="1836"/>
      <c r="N550" s="1836"/>
      <c r="O550" s="1836"/>
      <c r="P550" s="1836"/>
      <c r="Q550" s="1836"/>
      <c r="R550" s="1836"/>
      <c r="S550" s="1836"/>
      <c r="T550" s="1836"/>
      <c r="U550" s="1836"/>
      <c r="V550" s="1836"/>
      <c r="W550" s="1836"/>
      <c r="X550" s="1836"/>
      <c r="Y550" s="1836"/>
      <c r="Z550" s="1836"/>
      <c r="AA550" s="1836"/>
      <c r="AB550" s="1836"/>
    </row>
    <row r="551" spans="1:28" ht="13.5" customHeight="1">
      <c r="A551" s="1836"/>
      <c r="B551" s="1836"/>
      <c r="C551" s="1836"/>
      <c r="D551" s="1836"/>
      <c r="E551" s="1836"/>
      <c r="F551" s="1836"/>
      <c r="G551" s="1836"/>
      <c r="H551" s="1836"/>
      <c r="I551" s="1836"/>
      <c r="J551" s="1836"/>
      <c r="K551" s="1836"/>
      <c r="L551" s="1836"/>
      <c r="M551" s="1836"/>
      <c r="N551" s="1836"/>
      <c r="O551" s="1836"/>
      <c r="P551" s="1836"/>
      <c r="Q551" s="1836"/>
      <c r="R551" s="1836"/>
      <c r="S551" s="1836"/>
      <c r="T551" s="1836"/>
      <c r="U551" s="1836"/>
      <c r="V551" s="1836"/>
      <c r="W551" s="1836"/>
      <c r="X551" s="1836"/>
      <c r="Y551" s="1836"/>
      <c r="Z551" s="1836"/>
      <c r="AA551" s="1836"/>
      <c r="AB551" s="1836"/>
    </row>
    <row r="552" spans="1:28" ht="13.5" customHeight="1">
      <c r="A552" s="1836"/>
      <c r="B552" s="1836"/>
      <c r="C552" s="1836"/>
      <c r="D552" s="1836"/>
      <c r="E552" s="1836"/>
      <c r="F552" s="1836"/>
      <c r="G552" s="1836"/>
      <c r="H552" s="1836"/>
      <c r="I552" s="1836"/>
      <c r="J552" s="1836"/>
      <c r="K552" s="1836"/>
      <c r="L552" s="1836"/>
      <c r="M552" s="1836"/>
      <c r="N552" s="1836"/>
      <c r="O552" s="1836"/>
      <c r="P552" s="1836"/>
      <c r="Q552" s="1836"/>
      <c r="R552" s="1836"/>
      <c r="S552" s="1836"/>
      <c r="T552" s="1836"/>
      <c r="U552" s="1836"/>
      <c r="V552" s="1836"/>
      <c r="W552" s="1836"/>
      <c r="X552" s="1836"/>
      <c r="Y552" s="1836"/>
      <c r="Z552" s="1836"/>
      <c r="AA552" s="1836"/>
      <c r="AB552" s="1836"/>
    </row>
    <row r="553" spans="1:28" ht="13.5" customHeight="1">
      <c r="A553" s="1836"/>
      <c r="B553" s="1836"/>
      <c r="C553" s="1836"/>
      <c r="D553" s="1836"/>
      <c r="E553" s="1836"/>
      <c r="F553" s="1836"/>
      <c r="G553" s="1836"/>
      <c r="H553" s="1836"/>
      <c r="I553" s="1836"/>
      <c r="J553" s="1836"/>
      <c r="K553" s="1836"/>
      <c r="L553" s="1836"/>
      <c r="M553" s="1836"/>
      <c r="N553" s="1836"/>
      <c r="O553" s="1836"/>
      <c r="P553" s="1836"/>
      <c r="Q553" s="1836"/>
      <c r="R553" s="1836"/>
      <c r="S553" s="1836"/>
      <c r="T553" s="1836"/>
      <c r="U553" s="1836"/>
      <c r="V553" s="1836"/>
      <c r="W553" s="1836"/>
      <c r="X553" s="1836"/>
      <c r="Y553" s="1836"/>
      <c r="Z553" s="1836"/>
      <c r="AA553" s="1836"/>
      <c r="AB553" s="1836"/>
    </row>
    <row r="554" spans="1:28" ht="13.5" customHeight="1">
      <c r="A554" s="1836"/>
      <c r="B554" s="1836"/>
      <c r="C554" s="1836"/>
      <c r="D554" s="1836"/>
      <c r="E554" s="1836"/>
      <c r="F554" s="1836"/>
      <c r="G554" s="1836"/>
      <c r="H554" s="1836"/>
      <c r="I554" s="1836"/>
      <c r="J554" s="1836"/>
      <c r="K554" s="1836"/>
      <c r="L554" s="1836"/>
      <c r="M554" s="1836"/>
      <c r="N554" s="1836"/>
      <c r="O554" s="1836"/>
      <c r="P554" s="1836"/>
      <c r="Q554" s="1836"/>
      <c r="R554" s="1836"/>
      <c r="S554" s="1836"/>
      <c r="T554" s="1836"/>
      <c r="U554" s="1836"/>
      <c r="V554" s="1836"/>
      <c r="W554" s="1836"/>
      <c r="X554" s="1836"/>
      <c r="Y554" s="1836"/>
      <c r="Z554" s="1836"/>
      <c r="AA554" s="1836"/>
      <c r="AB554" s="1836"/>
    </row>
    <row r="555" spans="1:28" ht="13.5" customHeight="1">
      <c r="A555" s="1836"/>
      <c r="B555" s="1836"/>
      <c r="C555" s="1836"/>
      <c r="D555" s="1836"/>
      <c r="E555" s="1836"/>
      <c r="F555" s="1836"/>
      <c r="G555" s="1836"/>
      <c r="H555" s="1836"/>
      <c r="I555" s="1836"/>
      <c r="J555" s="1836"/>
      <c r="K555" s="1836"/>
      <c r="L555" s="1836"/>
      <c r="M555" s="1836"/>
      <c r="N555" s="1836"/>
      <c r="O555" s="1836"/>
      <c r="P555" s="1836"/>
      <c r="Q555" s="1836"/>
      <c r="R555" s="1836"/>
      <c r="S555" s="1836"/>
      <c r="T555" s="1836"/>
      <c r="U555" s="1836"/>
      <c r="V555" s="1836"/>
      <c r="W555" s="1836"/>
      <c r="X555" s="1836"/>
      <c r="Y555" s="1836"/>
      <c r="Z555" s="1836"/>
      <c r="AA555" s="1836"/>
      <c r="AB555" s="1836"/>
    </row>
    <row r="556" spans="1:28" ht="13.5" customHeight="1">
      <c r="A556" s="1836"/>
      <c r="B556" s="1836"/>
      <c r="C556" s="1836"/>
      <c r="D556" s="1836"/>
      <c r="E556" s="1836"/>
      <c r="F556" s="1836"/>
      <c r="G556" s="1836"/>
      <c r="H556" s="1836"/>
      <c r="I556" s="1836"/>
      <c r="J556" s="1836"/>
      <c r="K556" s="1836"/>
      <c r="L556" s="1836"/>
      <c r="M556" s="1836"/>
      <c r="N556" s="1836"/>
      <c r="O556" s="1836"/>
      <c r="P556" s="1836"/>
      <c r="Q556" s="1836"/>
      <c r="R556" s="1836"/>
      <c r="S556" s="1836"/>
      <c r="T556" s="1836"/>
      <c r="U556" s="1836"/>
      <c r="V556" s="1836"/>
      <c r="W556" s="1836"/>
      <c r="X556" s="1836"/>
      <c r="Y556" s="1836"/>
      <c r="Z556" s="1836"/>
      <c r="AA556" s="1836"/>
      <c r="AB556" s="1836"/>
    </row>
    <row r="557" spans="1:28" ht="13.5" customHeight="1">
      <c r="A557" s="1836"/>
      <c r="B557" s="1836"/>
      <c r="C557" s="1836"/>
      <c r="D557" s="1836"/>
      <c r="E557" s="1836"/>
      <c r="F557" s="1836"/>
      <c r="G557" s="1836"/>
      <c r="H557" s="1836"/>
      <c r="I557" s="1836"/>
      <c r="J557" s="1836"/>
      <c r="K557" s="1836"/>
      <c r="L557" s="1836"/>
      <c r="M557" s="1836"/>
      <c r="N557" s="1836"/>
      <c r="O557" s="1836"/>
      <c r="P557" s="1836"/>
      <c r="Q557" s="1836"/>
      <c r="R557" s="1836"/>
      <c r="S557" s="1836"/>
      <c r="T557" s="1836"/>
      <c r="U557" s="1836"/>
      <c r="V557" s="1836"/>
      <c r="W557" s="1836"/>
      <c r="X557" s="1836"/>
      <c r="Y557" s="1836"/>
      <c r="Z557" s="1836"/>
      <c r="AA557" s="1836"/>
      <c r="AB557" s="1836"/>
    </row>
    <row r="558" spans="1:28" ht="13.5" customHeight="1">
      <c r="A558" s="1836"/>
      <c r="B558" s="1836"/>
      <c r="C558" s="1836"/>
      <c r="D558" s="1836"/>
      <c r="E558" s="1836"/>
      <c r="F558" s="1836"/>
      <c r="G558" s="1836"/>
      <c r="H558" s="1836"/>
      <c r="I558" s="1836"/>
      <c r="J558" s="1836"/>
      <c r="K558" s="1836"/>
      <c r="L558" s="1836"/>
      <c r="M558" s="1836"/>
      <c r="N558" s="1836"/>
      <c r="O558" s="1836"/>
      <c r="P558" s="1836"/>
      <c r="Q558" s="1836"/>
      <c r="R558" s="1836"/>
      <c r="S558" s="1836"/>
      <c r="T558" s="1836"/>
      <c r="U558" s="1836"/>
      <c r="V558" s="1836"/>
      <c r="W558" s="1836"/>
      <c r="X558" s="1836"/>
      <c r="Y558" s="1836"/>
      <c r="Z558" s="1836"/>
      <c r="AA558" s="1836"/>
      <c r="AB558" s="1836"/>
    </row>
    <row r="559" spans="1:28" ht="13.5" customHeight="1">
      <c r="A559" s="1836"/>
      <c r="B559" s="1836"/>
      <c r="C559" s="1836"/>
      <c r="D559" s="1836"/>
      <c r="E559" s="1836"/>
      <c r="F559" s="1836"/>
      <c r="G559" s="1836"/>
      <c r="H559" s="1836"/>
      <c r="I559" s="1836"/>
      <c r="J559" s="1836"/>
      <c r="K559" s="1836"/>
      <c r="L559" s="1836"/>
      <c r="M559" s="1836"/>
      <c r="N559" s="1836"/>
      <c r="O559" s="1836"/>
      <c r="P559" s="1836"/>
      <c r="Q559" s="1836"/>
      <c r="R559" s="1836"/>
      <c r="S559" s="1836"/>
      <c r="T559" s="1836"/>
      <c r="U559" s="1836"/>
      <c r="V559" s="1836"/>
      <c r="W559" s="1836"/>
      <c r="X559" s="1836"/>
      <c r="Y559" s="1836"/>
      <c r="Z559" s="1836"/>
      <c r="AA559" s="1836"/>
      <c r="AB559" s="1836"/>
    </row>
    <row r="560" spans="1:28" ht="13.5" customHeight="1">
      <c r="A560" s="1836"/>
      <c r="B560" s="1836"/>
      <c r="C560" s="1836"/>
      <c r="D560" s="1836"/>
      <c r="E560" s="1836"/>
      <c r="F560" s="1836"/>
      <c r="G560" s="1836"/>
      <c r="H560" s="1836"/>
      <c r="I560" s="1836"/>
      <c r="J560" s="1836"/>
      <c r="K560" s="1836"/>
      <c r="L560" s="1836"/>
      <c r="M560" s="1836"/>
      <c r="N560" s="1836"/>
      <c r="O560" s="1836"/>
      <c r="P560" s="1836"/>
      <c r="Q560" s="1836"/>
      <c r="R560" s="1836"/>
      <c r="S560" s="1836"/>
      <c r="T560" s="1836"/>
      <c r="U560" s="1836"/>
      <c r="V560" s="1836"/>
      <c r="W560" s="1836"/>
      <c r="X560" s="1836"/>
      <c r="Y560" s="1836"/>
      <c r="Z560" s="1836"/>
      <c r="AA560" s="1836"/>
      <c r="AB560" s="1836"/>
    </row>
    <row r="561" spans="1:28" ht="13.5" customHeight="1">
      <c r="A561" s="1836"/>
      <c r="B561" s="1836"/>
      <c r="C561" s="1836"/>
      <c r="D561" s="1836"/>
      <c r="E561" s="1836"/>
      <c r="F561" s="1836"/>
      <c r="G561" s="1836"/>
      <c r="H561" s="1836"/>
      <c r="I561" s="1836"/>
      <c r="J561" s="1836"/>
      <c r="K561" s="1836"/>
      <c r="L561" s="1836"/>
      <c r="M561" s="1836"/>
      <c r="N561" s="1836"/>
      <c r="O561" s="1836"/>
      <c r="P561" s="1836"/>
      <c r="Q561" s="1836"/>
      <c r="R561" s="1836"/>
      <c r="S561" s="1836"/>
      <c r="T561" s="1836"/>
      <c r="U561" s="1836"/>
      <c r="V561" s="1836"/>
      <c r="W561" s="1836"/>
      <c r="X561" s="1836"/>
      <c r="Y561" s="1836"/>
      <c r="Z561" s="1836"/>
      <c r="AA561" s="1836"/>
      <c r="AB561" s="1836"/>
    </row>
    <row r="562" spans="1:28" ht="13.5" customHeight="1">
      <c r="A562" s="1836"/>
      <c r="B562" s="1836"/>
      <c r="C562" s="1836"/>
      <c r="D562" s="1836"/>
      <c r="E562" s="1836"/>
      <c r="F562" s="1836"/>
      <c r="G562" s="1836"/>
      <c r="H562" s="1836"/>
      <c r="I562" s="1836"/>
      <c r="J562" s="1836"/>
      <c r="K562" s="1836"/>
      <c r="L562" s="1836"/>
      <c r="M562" s="1836"/>
      <c r="N562" s="1836"/>
      <c r="O562" s="1836"/>
      <c r="P562" s="1836"/>
      <c r="Q562" s="1836"/>
      <c r="R562" s="1836"/>
      <c r="S562" s="1836"/>
      <c r="T562" s="1836"/>
      <c r="U562" s="1836"/>
      <c r="V562" s="1836"/>
      <c r="W562" s="1836"/>
      <c r="X562" s="1836"/>
      <c r="Y562" s="1836"/>
      <c r="Z562" s="1836"/>
      <c r="AA562" s="1836"/>
      <c r="AB562" s="1836"/>
    </row>
    <row r="563" spans="1:28" ht="13.5" customHeight="1">
      <c r="A563" s="1836"/>
      <c r="B563" s="1836"/>
      <c r="C563" s="1836"/>
      <c r="D563" s="1836"/>
      <c r="E563" s="1836"/>
      <c r="F563" s="1836"/>
      <c r="G563" s="1836"/>
      <c r="H563" s="1836"/>
      <c r="I563" s="1836"/>
      <c r="J563" s="1836"/>
      <c r="K563" s="1836"/>
      <c r="L563" s="1836"/>
      <c r="M563" s="1836"/>
      <c r="N563" s="1836"/>
      <c r="O563" s="1836"/>
      <c r="P563" s="1836"/>
      <c r="Q563" s="1836"/>
      <c r="R563" s="1836"/>
      <c r="S563" s="1836"/>
      <c r="T563" s="1836"/>
      <c r="U563" s="1836"/>
      <c r="V563" s="1836"/>
      <c r="W563" s="1836"/>
      <c r="X563" s="1836"/>
      <c r="Y563" s="1836"/>
      <c r="Z563" s="1836"/>
      <c r="AA563" s="1836"/>
      <c r="AB563" s="1836"/>
    </row>
    <row r="564" spans="1:28" ht="13.5" customHeight="1">
      <c r="A564" s="1836"/>
      <c r="B564" s="1836"/>
      <c r="C564" s="1836"/>
      <c r="D564" s="1836"/>
      <c r="E564" s="1836"/>
      <c r="F564" s="1836"/>
      <c r="G564" s="1836"/>
      <c r="H564" s="1836"/>
      <c r="I564" s="1836"/>
      <c r="J564" s="1836"/>
      <c r="K564" s="1836"/>
      <c r="L564" s="1836"/>
      <c r="M564" s="1836"/>
      <c r="N564" s="1836"/>
      <c r="O564" s="1836"/>
      <c r="P564" s="1836"/>
      <c r="Q564" s="1836"/>
      <c r="R564" s="1836"/>
      <c r="S564" s="1836"/>
      <c r="T564" s="1836"/>
      <c r="U564" s="1836"/>
      <c r="V564" s="1836"/>
      <c r="W564" s="1836"/>
      <c r="X564" s="1836"/>
      <c r="Y564" s="1836"/>
      <c r="Z564" s="1836"/>
      <c r="AA564" s="1836"/>
      <c r="AB564" s="1836"/>
    </row>
    <row r="565" spans="1:28" ht="13.5" customHeight="1">
      <c r="A565" s="1836"/>
      <c r="B565" s="1836"/>
      <c r="C565" s="1836"/>
      <c r="D565" s="1836"/>
      <c r="E565" s="1836"/>
      <c r="F565" s="1836"/>
      <c r="G565" s="1836"/>
      <c r="H565" s="1836"/>
      <c r="I565" s="1836"/>
      <c r="J565" s="1836"/>
      <c r="K565" s="1836"/>
      <c r="L565" s="1836"/>
      <c r="M565" s="1836"/>
      <c r="N565" s="1836"/>
      <c r="O565" s="1836"/>
      <c r="P565" s="1836"/>
      <c r="Q565" s="1836"/>
      <c r="R565" s="1836"/>
      <c r="S565" s="1836"/>
      <c r="T565" s="1836"/>
      <c r="U565" s="1836"/>
      <c r="V565" s="1836"/>
      <c r="W565" s="1836"/>
      <c r="X565" s="1836"/>
      <c r="Y565" s="1836"/>
      <c r="Z565" s="1836"/>
      <c r="AA565" s="1836"/>
      <c r="AB565" s="1836"/>
    </row>
    <row r="566" spans="1:28" ht="13.5" customHeight="1">
      <c r="A566" s="1836"/>
      <c r="B566" s="1836"/>
      <c r="C566" s="1836"/>
      <c r="D566" s="1836"/>
      <c r="E566" s="1836"/>
      <c r="F566" s="1836"/>
      <c r="G566" s="1836"/>
      <c r="H566" s="1836"/>
      <c r="I566" s="1836"/>
      <c r="J566" s="1836"/>
      <c r="K566" s="1836"/>
      <c r="L566" s="1836"/>
      <c r="M566" s="1836"/>
      <c r="N566" s="1836"/>
      <c r="O566" s="1836"/>
      <c r="P566" s="1836"/>
      <c r="Q566" s="1836"/>
      <c r="R566" s="1836"/>
      <c r="S566" s="1836"/>
      <c r="T566" s="1836"/>
      <c r="U566" s="1836"/>
      <c r="V566" s="1836"/>
      <c r="W566" s="1836"/>
      <c r="X566" s="1836"/>
      <c r="Y566" s="1836"/>
      <c r="Z566" s="1836"/>
      <c r="AA566" s="1836"/>
      <c r="AB566" s="1836"/>
    </row>
    <row r="567" spans="1:28" ht="13.5" customHeight="1">
      <c r="A567" s="1836"/>
      <c r="B567" s="1836"/>
      <c r="C567" s="1836"/>
      <c r="D567" s="1836"/>
      <c r="E567" s="1836"/>
      <c r="F567" s="1836"/>
      <c r="G567" s="1836"/>
      <c r="H567" s="1836"/>
      <c r="I567" s="1836"/>
      <c r="J567" s="1836"/>
      <c r="K567" s="1836"/>
      <c r="L567" s="1836"/>
      <c r="M567" s="1836"/>
      <c r="N567" s="1836"/>
      <c r="O567" s="1836"/>
      <c r="P567" s="1836"/>
      <c r="Q567" s="1836"/>
      <c r="R567" s="1836"/>
      <c r="S567" s="1836"/>
      <c r="T567" s="1836"/>
      <c r="U567" s="1836"/>
      <c r="V567" s="1836"/>
      <c r="W567" s="1836"/>
      <c r="X567" s="1836"/>
      <c r="Y567" s="1836"/>
      <c r="Z567" s="1836"/>
      <c r="AA567" s="1836"/>
      <c r="AB567" s="1836"/>
    </row>
    <row r="568" spans="1:28" ht="13.5" customHeight="1">
      <c r="A568" s="1836"/>
      <c r="B568" s="1836"/>
      <c r="C568" s="1836"/>
      <c r="D568" s="1836"/>
      <c r="E568" s="1836"/>
      <c r="F568" s="1836"/>
      <c r="G568" s="1836"/>
      <c r="H568" s="1836"/>
      <c r="I568" s="1836"/>
      <c r="J568" s="1836"/>
      <c r="K568" s="1836"/>
      <c r="L568" s="1836"/>
      <c r="M568" s="1836"/>
      <c r="N568" s="1836"/>
      <c r="O568" s="1836"/>
      <c r="P568" s="1836"/>
      <c r="Q568" s="1836"/>
      <c r="R568" s="1836"/>
      <c r="S568" s="1836"/>
      <c r="T568" s="1836"/>
      <c r="U568" s="1836"/>
      <c r="V568" s="1836"/>
      <c r="W568" s="1836"/>
      <c r="X568" s="1836"/>
      <c r="Y568" s="1836"/>
      <c r="Z568" s="1836"/>
      <c r="AA568" s="1836"/>
      <c r="AB568" s="1836"/>
    </row>
    <row r="569" spans="1:28" ht="13.5" customHeight="1">
      <c r="A569" s="1836"/>
      <c r="B569" s="1836"/>
      <c r="C569" s="1836"/>
      <c r="D569" s="1836"/>
      <c r="E569" s="1836"/>
      <c r="F569" s="1836"/>
      <c r="G569" s="1836"/>
      <c r="H569" s="1836"/>
      <c r="I569" s="1836"/>
      <c r="J569" s="1836"/>
      <c r="K569" s="1836"/>
      <c r="L569" s="1836"/>
      <c r="M569" s="1836"/>
      <c r="N569" s="1836"/>
      <c r="O569" s="1836"/>
      <c r="P569" s="1836"/>
      <c r="Q569" s="1836"/>
      <c r="R569" s="1836"/>
      <c r="S569" s="1836"/>
      <c r="T569" s="1836"/>
      <c r="U569" s="1836"/>
      <c r="V569" s="1836"/>
      <c r="W569" s="1836"/>
      <c r="X569" s="1836"/>
      <c r="Y569" s="1836"/>
      <c r="Z569" s="1836"/>
      <c r="AA569" s="1836"/>
      <c r="AB569" s="1836"/>
    </row>
    <row r="570" spans="1:28" ht="13.5" customHeight="1">
      <c r="A570" s="1836"/>
      <c r="B570" s="1836"/>
      <c r="C570" s="1836"/>
      <c r="D570" s="1836"/>
      <c r="E570" s="1836"/>
      <c r="F570" s="1836"/>
      <c r="G570" s="1836"/>
      <c r="H570" s="1836"/>
      <c r="I570" s="1836"/>
      <c r="J570" s="1836"/>
      <c r="K570" s="1836"/>
      <c r="L570" s="1836"/>
      <c r="M570" s="1836"/>
      <c r="N570" s="1836"/>
      <c r="O570" s="1836"/>
      <c r="P570" s="1836"/>
      <c r="Q570" s="1836"/>
      <c r="R570" s="1836"/>
      <c r="S570" s="1836"/>
      <c r="T570" s="1836"/>
      <c r="U570" s="1836"/>
      <c r="V570" s="1836"/>
      <c r="W570" s="1836"/>
      <c r="X570" s="1836"/>
      <c r="Y570" s="1836"/>
      <c r="Z570" s="1836"/>
      <c r="AA570" s="1836"/>
      <c r="AB570" s="1836"/>
    </row>
    <row r="571" spans="1:28" ht="13.5" customHeight="1">
      <c r="A571" s="1836"/>
      <c r="B571" s="1836"/>
      <c r="C571" s="1836"/>
      <c r="D571" s="1836"/>
      <c r="E571" s="1836"/>
      <c r="F571" s="1836"/>
      <c r="G571" s="1836"/>
      <c r="H571" s="1836"/>
      <c r="I571" s="1836"/>
      <c r="J571" s="1836"/>
      <c r="K571" s="1836"/>
      <c r="L571" s="1836"/>
      <c r="M571" s="1836"/>
      <c r="N571" s="1836"/>
      <c r="O571" s="1836"/>
      <c r="P571" s="1836"/>
      <c r="Q571" s="1836"/>
      <c r="R571" s="1836"/>
      <c r="S571" s="1836"/>
      <c r="T571" s="1836"/>
      <c r="U571" s="1836"/>
      <c r="V571" s="1836"/>
      <c r="W571" s="1836"/>
      <c r="X571" s="1836"/>
      <c r="Y571" s="1836"/>
      <c r="Z571" s="1836"/>
      <c r="AA571" s="1836"/>
      <c r="AB571" s="1836"/>
    </row>
    <row r="572" spans="1:28" ht="13.5" customHeight="1">
      <c r="A572" s="1836"/>
      <c r="B572" s="1836"/>
      <c r="C572" s="1836"/>
      <c r="D572" s="1836"/>
      <c r="E572" s="1836"/>
      <c r="F572" s="1836"/>
      <c r="G572" s="1836"/>
      <c r="H572" s="1836"/>
      <c r="I572" s="1836"/>
      <c r="J572" s="1836"/>
      <c r="K572" s="1836"/>
      <c r="L572" s="1836"/>
      <c r="M572" s="1836"/>
      <c r="N572" s="1836"/>
      <c r="O572" s="1836"/>
      <c r="P572" s="1836"/>
      <c r="Q572" s="1836"/>
      <c r="R572" s="1836"/>
      <c r="S572" s="1836"/>
      <c r="T572" s="1836"/>
      <c r="U572" s="1836"/>
      <c r="V572" s="1836"/>
      <c r="W572" s="1836"/>
      <c r="X572" s="1836"/>
      <c r="Y572" s="1836"/>
      <c r="Z572" s="1836"/>
      <c r="AA572" s="1836"/>
      <c r="AB572" s="1836"/>
    </row>
    <row r="573" spans="1:28" ht="13.5" customHeight="1">
      <c r="A573" s="1836"/>
      <c r="B573" s="1836"/>
      <c r="C573" s="1836"/>
      <c r="D573" s="1836"/>
      <c r="E573" s="1836"/>
      <c r="F573" s="1836"/>
      <c r="G573" s="1836"/>
      <c r="H573" s="1836"/>
      <c r="I573" s="1836"/>
      <c r="J573" s="1836"/>
      <c r="K573" s="1836"/>
      <c r="L573" s="1836"/>
      <c r="M573" s="1836"/>
      <c r="N573" s="1836"/>
      <c r="O573" s="1836"/>
      <c r="P573" s="1836"/>
      <c r="Q573" s="1836"/>
      <c r="R573" s="1836"/>
      <c r="S573" s="1836"/>
      <c r="T573" s="1836"/>
      <c r="U573" s="1836"/>
      <c r="V573" s="1836"/>
      <c r="W573" s="1836"/>
      <c r="X573" s="1836"/>
      <c r="Y573" s="1836"/>
      <c r="Z573" s="1836"/>
      <c r="AA573" s="1836"/>
      <c r="AB573" s="1836"/>
    </row>
    <row r="574" spans="1:28" ht="13.5" customHeight="1">
      <c r="A574" s="1836"/>
      <c r="B574" s="1836"/>
      <c r="C574" s="1836"/>
      <c r="D574" s="1836"/>
      <c r="E574" s="1836"/>
      <c r="F574" s="1836"/>
      <c r="G574" s="1836"/>
      <c r="H574" s="1836"/>
      <c r="I574" s="1836"/>
      <c r="J574" s="1836"/>
      <c r="K574" s="1836"/>
      <c r="L574" s="1836"/>
      <c r="M574" s="1836"/>
      <c r="N574" s="1836"/>
      <c r="O574" s="1836"/>
      <c r="P574" s="1836"/>
      <c r="Q574" s="1836"/>
      <c r="R574" s="1836"/>
      <c r="S574" s="1836"/>
      <c r="T574" s="1836"/>
      <c r="U574" s="1836"/>
      <c r="V574" s="1836"/>
      <c r="W574" s="1836"/>
      <c r="X574" s="1836"/>
      <c r="Y574" s="1836"/>
      <c r="Z574" s="1836"/>
      <c r="AA574" s="1836"/>
      <c r="AB574" s="1836"/>
    </row>
    <row r="575" spans="1:28" ht="13.5" customHeight="1">
      <c r="A575" s="1836"/>
      <c r="B575" s="1836"/>
      <c r="C575" s="1836"/>
      <c r="D575" s="1836"/>
      <c r="E575" s="1836"/>
      <c r="F575" s="1836"/>
      <c r="G575" s="1836"/>
      <c r="H575" s="1836"/>
      <c r="I575" s="1836"/>
      <c r="J575" s="1836"/>
      <c r="K575" s="1836"/>
      <c r="L575" s="1836"/>
      <c r="M575" s="1836"/>
      <c r="N575" s="1836"/>
      <c r="O575" s="1836"/>
      <c r="P575" s="1836"/>
      <c r="Q575" s="1836"/>
      <c r="R575" s="1836"/>
      <c r="S575" s="1836"/>
      <c r="T575" s="1836"/>
      <c r="U575" s="1836"/>
      <c r="V575" s="1836"/>
      <c r="W575" s="1836"/>
      <c r="X575" s="1836"/>
      <c r="Y575" s="1836"/>
      <c r="Z575" s="1836"/>
      <c r="AA575" s="1836"/>
      <c r="AB575" s="1836"/>
    </row>
    <row r="576" spans="1:28" ht="13.5" customHeight="1">
      <c r="A576" s="1836"/>
      <c r="B576" s="1836"/>
      <c r="C576" s="1836"/>
      <c r="D576" s="1836"/>
      <c r="E576" s="1836"/>
      <c r="F576" s="1836"/>
      <c r="G576" s="1836"/>
      <c r="H576" s="1836"/>
      <c r="I576" s="1836"/>
      <c r="J576" s="1836"/>
      <c r="K576" s="1836"/>
      <c r="L576" s="1836"/>
      <c r="M576" s="1836"/>
      <c r="N576" s="1836"/>
      <c r="O576" s="1836"/>
      <c r="P576" s="1836"/>
      <c r="Q576" s="1836"/>
      <c r="R576" s="1836"/>
      <c r="S576" s="1836"/>
      <c r="T576" s="1836"/>
      <c r="U576" s="1836"/>
      <c r="V576" s="1836"/>
      <c r="W576" s="1836"/>
      <c r="X576" s="1836"/>
      <c r="Y576" s="1836"/>
      <c r="Z576" s="1836"/>
      <c r="AA576" s="1836"/>
      <c r="AB576" s="1836"/>
    </row>
    <row r="577" spans="1:28" ht="13.5" customHeight="1">
      <c r="A577" s="1836"/>
      <c r="B577" s="1836"/>
      <c r="C577" s="1836"/>
      <c r="D577" s="1836"/>
      <c r="E577" s="1836"/>
      <c r="F577" s="1836"/>
      <c r="G577" s="1836"/>
      <c r="H577" s="1836"/>
      <c r="I577" s="1836"/>
      <c r="J577" s="1836"/>
      <c r="K577" s="1836"/>
      <c r="L577" s="1836"/>
      <c r="M577" s="1836"/>
      <c r="N577" s="1836"/>
      <c r="O577" s="1836"/>
      <c r="P577" s="1836"/>
      <c r="Q577" s="1836"/>
      <c r="R577" s="1836"/>
      <c r="S577" s="1836"/>
      <c r="T577" s="1836"/>
      <c r="U577" s="1836"/>
      <c r="V577" s="1836"/>
      <c r="W577" s="1836"/>
      <c r="X577" s="1836"/>
      <c r="Y577" s="1836"/>
      <c r="Z577" s="1836"/>
      <c r="AA577" s="1836"/>
      <c r="AB577" s="1836"/>
    </row>
    <row r="578" spans="1:28" ht="13.5" customHeight="1">
      <c r="A578" s="1836"/>
      <c r="B578" s="1836"/>
      <c r="C578" s="1836"/>
      <c r="D578" s="1836"/>
      <c r="E578" s="1836"/>
      <c r="F578" s="1836"/>
      <c r="G578" s="1836"/>
      <c r="H578" s="1836"/>
      <c r="I578" s="1836"/>
      <c r="J578" s="1836"/>
      <c r="K578" s="1836"/>
      <c r="L578" s="1836"/>
      <c r="M578" s="1836"/>
      <c r="N578" s="1836"/>
      <c r="O578" s="1836"/>
      <c r="P578" s="1836"/>
      <c r="Q578" s="1836"/>
      <c r="R578" s="1836"/>
      <c r="S578" s="1836"/>
      <c r="T578" s="1836"/>
      <c r="U578" s="1836"/>
      <c r="V578" s="1836"/>
      <c r="W578" s="1836"/>
      <c r="X578" s="1836"/>
      <c r="Y578" s="1836"/>
      <c r="Z578" s="1836"/>
      <c r="AA578" s="1836"/>
      <c r="AB578" s="1836"/>
    </row>
    <row r="579" spans="1:28" ht="13.5" customHeight="1">
      <c r="A579" s="1836"/>
      <c r="B579" s="1836"/>
      <c r="C579" s="1836"/>
      <c r="D579" s="1836"/>
      <c r="E579" s="1836"/>
      <c r="F579" s="1836"/>
      <c r="G579" s="1836"/>
      <c r="H579" s="1836"/>
      <c r="I579" s="1836"/>
      <c r="J579" s="1836"/>
      <c r="K579" s="1836"/>
      <c r="L579" s="1836"/>
      <c r="M579" s="1836"/>
      <c r="N579" s="1836"/>
      <c r="O579" s="1836"/>
      <c r="P579" s="1836"/>
      <c r="Q579" s="1836"/>
      <c r="R579" s="1836"/>
      <c r="S579" s="1836"/>
      <c r="T579" s="1836"/>
      <c r="U579" s="1836"/>
      <c r="V579" s="1836"/>
      <c r="W579" s="1836"/>
      <c r="X579" s="1836"/>
      <c r="Y579" s="1836"/>
      <c r="Z579" s="1836"/>
      <c r="AA579" s="1836"/>
      <c r="AB579" s="1836"/>
    </row>
    <row r="580" spans="1:28" ht="13.5" customHeight="1">
      <c r="A580" s="1836"/>
      <c r="B580" s="1836"/>
      <c r="C580" s="1836"/>
      <c r="D580" s="1836"/>
      <c r="E580" s="1836"/>
      <c r="F580" s="1836"/>
      <c r="G580" s="1836"/>
      <c r="H580" s="1836"/>
      <c r="I580" s="1836"/>
      <c r="J580" s="1836"/>
      <c r="K580" s="1836"/>
      <c r="L580" s="1836"/>
      <c r="M580" s="1836"/>
      <c r="N580" s="1836"/>
      <c r="O580" s="1836"/>
      <c r="P580" s="1836"/>
      <c r="Q580" s="1836"/>
      <c r="R580" s="1836"/>
      <c r="S580" s="1836"/>
      <c r="T580" s="1836"/>
      <c r="U580" s="1836"/>
      <c r="V580" s="1836"/>
      <c r="W580" s="1836"/>
      <c r="X580" s="1836"/>
      <c r="Y580" s="1836"/>
      <c r="Z580" s="1836"/>
      <c r="AA580" s="1836"/>
      <c r="AB580" s="1836"/>
    </row>
    <row r="581" spans="1:28" ht="13.5" customHeight="1">
      <c r="A581" s="1836"/>
      <c r="B581" s="1836"/>
      <c r="C581" s="1836"/>
      <c r="D581" s="1836"/>
      <c r="E581" s="1836"/>
      <c r="F581" s="1836"/>
      <c r="G581" s="1836"/>
      <c r="H581" s="1836"/>
      <c r="I581" s="1836"/>
      <c r="J581" s="1836"/>
      <c r="K581" s="1836"/>
      <c r="L581" s="1836"/>
      <c r="M581" s="1836"/>
      <c r="N581" s="1836"/>
      <c r="O581" s="1836"/>
      <c r="P581" s="1836"/>
      <c r="Q581" s="1836"/>
      <c r="R581" s="1836"/>
      <c r="S581" s="1836"/>
      <c r="T581" s="1836"/>
      <c r="U581" s="1836"/>
      <c r="V581" s="1836"/>
      <c r="W581" s="1836"/>
      <c r="X581" s="1836"/>
      <c r="Y581" s="1836"/>
      <c r="Z581" s="1836"/>
      <c r="AA581" s="1836"/>
      <c r="AB581" s="1836"/>
    </row>
    <row r="582" spans="1:28" ht="13.5" customHeight="1">
      <c r="A582" s="1836"/>
      <c r="B582" s="1836"/>
      <c r="C582" s="1836"/>
      <c r="D582" s="1836"/>
      <c r="E582" s="1836"/>
      <c r="F582" s="1836"/>
      <c r="G582" s="1836"/>
      <c r="H582" s="1836"/>
      <c r="I582" s="1836"/>
      <c r="J582" s="1836"/>
      <c r="K582" s="1836"/>
      <c r="L582" s="1836"/>
      <c r="M582" s="1836"/>
      <c r="N582" s="1836"/>
      <c r="O582" s="1836"/>
      <c r="P582" s="1836"/>
      <c r="Q582" s="1836"/>
      <c r="R582" s="1836"/>
      <c r="S582" s="1836"/>
      <c r="T582" s="1836"/>
      <c r="U582" s="1836"/>
      <c r="V582" s="1836"/>
      <c r="W582" s="1836"/>
      <c r="X582" s="1836"/>
      <c r="Y582" s="1836"/>
      <c r="Z582" s="1836"/>
      <c r="AA582" s="1836"/>
      <c r="AB582" s="1836"/>
    </row>
    <row r="583" spans="1:28" ht="13.5" customHeight="1">
      <c r="A583" s="1836"/>
      <c r="B583" s="1836"/>
      <c r="C583" s="1836"/>
      <c r="D583" s="1836"/>
      <c r="E583" s="1836"/>
      <c r="F583" s="1836"/>
      <c r="G583" s="1836"/>
      <c r="H583" s="1836"/>
      <c r="I583" s="1836"/>
      <c r="J583" s="1836"/>
      <c r="K583" s="1836"/>
      <c r="L583" s="1836"/>
      <c r="M583" s="1836"/>
      <c r="N583" s="1836"/>
      <c r="O583" s="1836"/>
      <c r="P583" s="1836"/>
      <c r="Q583" s="1836"/>
      <c r="R583" s="1836"/>
      <c r="S583" s="1836"/>
      <c r="T583" s="1836"/>
      <c r="U583" s="1836"/>
      <c r="V583" s="1836"/>
      <c r="W583" s="1836"/>
      <c r="X583" s="1836"/>
      <c r="Y583" s="1836"/>
      <c r="Z583" s="1836"/>
      <c r="AA583" s="1836"/>
      <c r="AB583" s="1836"/>
    </row>
    <row r="584" spans="1:28" ht="13.5" customHeight="1">
      <c r="A584" s="1836"/>
      <c r="B584" s="1836"/>
      <c r="C584" s="1836"/>
      <c r="D584" s="1836"/>
      <c r="E584" s="1836"/>
      <c r="F584" s="1836"/>
      <c r="G584" s="1836"/>
      <c r="H584" s="1836"/>
      <c r="I584" s="1836"/>
      <c r="J584" s="1836"/>
      <c r="K584" s="1836"/>
      <c r="L584" s="1836"/>
      <c r="M584" s="1836"/>
      <c r="N584" s="1836"/>
      <c r="O584" s="1836"/>
      <c r="P584" s="1836"/>
      <c r="Q584" s="1836"/>
      <c r="R584" s="1836"/>
      <c r="S584" s="1836"/>
      <c r="T584" s="1836"/>
      <c r="U584" s="1836"/>
      <c r="V584" s="1836"/>
      <c r="W584" s="1836"/>
      <c r="X584" s="1836"/>
      <c r="Y584" s="1836"/>
      <c r="Z584" s="1836"/>
      <c r="AA584" s="1836"/>
      <c r="AB584" s="1836"/>
    </row>
    <row r="585" spans="1:28" ht="13.5" customHeight="1">
      <c r="A585" s="1836"/>
      <c r="B585" s="1836"/>
      <c r="C585" s="1836"/>
      <c r="D585" s="1836"/>
      <c r="E585" s="1836"/>
      <c r="F585" s="1836"/>
      <c r="G585" s="1836"/>
      <c r="H585" s="1836"/>
      <c r="I585" s="1836"/>
      <c r="J585" s="1836"/>
      <c r="K585" s="1836"/>
      <c r="L585" s="1836"/>
      <c r="M585" s="1836"/>
      <c r="N585" s="1836"/>
      <c r="O585" s="1836"/>
      <c r="P585" s="1836"/>
      <c r="Q585" s="1836"/>
      <c r="R585" s="1836"/>
      <c r="S585" s="1836"/>
      <c r="T585" s="1836"/>
      <c r="U585" s="1836"/>
      <c r="V585" s="1836"/>
      <c r="W585" s="1836"/>
      <c r="X585" s="1836"/>
      <c r="Y585" s="1836"/>
      <c r="Z585" s="1836"/>
      <c r="AA585" s="1836"/>
      <c r="AB585" s="1836"/>
    </row>
    <row r="586" spans="1:28" ht="13.5" customHeight="1">
      <c r="A586" s="1836"/>
      <c r="B586" s="1836"/>
      <c r="C586" s="1836"/>
      <c r="D586" s="1836"/>
      <c r="E586" s="1836"/>
      <c r="F586" s="1836"/>
      <c r="G586" s="1836"/>
      <c r="H586" s="1836"/>
      <c r="I586" s="1836"/>
      <c r="J586" s="1836"/>
      <c r="K586" s="1836"/>
      <c r="L586" s="1836"/>
      <c r="M586" s="1836"/>
      <c r="N586" s="1836"/>
      <c r="O586" s="1836"/>
      <c r="P586" s="1836"/>
      <c r="Q586" s="1836"/>
      <c r="R586" s="1836"/>
      <c r="S586" s="1836"/>
      <c r="T586" s="1836"/>
      <c r="U586" s="1836"/>
      <c r="V586" s="1836"/>
      <c r="W586" s="1836"/>
      <c r="X586" s="1836"/>
      <c r="Y586" s="1836"/>
      <c r="Z586" s="1836"/>
      <c r="AA586" s="1836"/>
      <c r="AB586" s="1836"/>
    </row>
    <row r="587" spans="1:28" ht="13.5" customHeight="1">
      <c r="A587" s="1836"/>
      <c r="B587" s="1836"/>
      <c r="C587" s="1836"/>
      <c r="D587" s="1836"/>
      <c r="E587" s="1836"/>
      <c r="F587" s="1836"/>
      <c r="G587" s="1836"/>
      <c r="H587" s="1836"/>
      <c r="I587" s="1836"/>
      <c r="J587" s="1836"/>
      <c r="K587" s="1836"/>
      <c r="L587" s="1836"/>
      <c r="M587" s="1836"/>
      <c r="N587" s="1836"/>
      <c r="O587" s="1836"/>
      <c r="P587" s="1836"/>
      <c r="Q587" s="1836"/>
      <c r="R587" s="1836"/>
      <c r="S587" s="1836"/>
      <c r="T587" s="1836"/>
      <c r="U587" s="1836"/>
      <c r="V587" s="1836"/>
      <c r="W587" s="1836"/>
      <c r="X587" s="1836"/>
      <c r="Y587" s="1836"/>
      <c r="Z587" s="1836"/>
      <c r="AA587" s="1836"/>
      <c r="AB587" s="1836"/>
    </row>
    <row r="588" spans="1:28" ht="13.5" customHeight="1">
      <c r="A588" s="1836"/>
      <c r="B588" s="1836"/>
      <c r="C588" s="1836"/>
      <c r="D588" s="1836"/>
      <c r="E588" s="1836"/>
      <c r="F588" s="1836"/>
      <c r="G588" s="1836"/>
      <c r="H588" s="1836"/>
      <c r="I588" s="1836"/>
      <c r="J588" s="1836"/>
      <c r="K588" s="1836"/>
      <c r="L588" s="1836"/>
      <c r="M588" s="1836"/>
      <c r="N588" s="1836"/>
      <c r="O588" s="1836"/>
      <c r="P588" s="1836"/>
      <c r="Q588" s="1836"/>
      <c r="R588" s="1836"/>
      <c r="S588" s="1836"/>
      <c r="T588" s="1836"/>
      <c r="U588" s="1836"/>
      <c r="V588" s="1836"/>
      <c r="W588" s="1836"/>
      <c r="X588" s="1836"/>
      <c r="Y588" s="1836"/>
      <c r="Z588" s="1836"/>
      <c r="AA588" s="1836"/>
      <c r="AB588" s="1836"/>
    </row>
    <row r="589" spans="1:28" ht="13.5" customHeight="1">
      <c r="A589" s="1836"/>
      <c r="B589" s="1836"/>
      <c r="C589" s="1836"/>
      <c r="D589" s="1836"/>
      <c r="E589" s="1836"/>
      <c r="F589" s="1836"/>
      <c r="G589" s="1836"/>
      <c r="H589" s="1836"/>
      <c r="I589" s="1836"/>
      <c r="J589" s="1836"/>
      <c r="K589" s="1836"/>
      <c r="L589" s="1836"/>
      <c r="M589" s="1836"/>
      <c r="N589" s="1836"/>
      <c r="O589" s="1836"/>
      <c r="P589" s="1836"/>
      <c r="Q589" s="1836"/>
      <c r="R589" s="1836"/>
      <c r="S589" s="1836"/>
      <c r="T589" s="1836"/>
      <c r="U589" s="1836"/>
      <c r="V589" s="1836"/>
      <c r="W589" s="1836"/>
      <c r="X589" s="1836"/>
      <c r="Y589" s="1836"/>
      <c r="Z589" s="1836"/>
      <c r="AA589" s="1836"/>
      <c r="AB589" s="1836"/>
    </row>
    <row r="590" spans="1:28" ht="13.5" customHeight="1">
      <c r="A590" s="1836"/>
      <c r="B590" s="1836"/>
      <c r="C590" s="1836"/>
      <c r="D590" s="1836"/>
      <c r="E590" s="1836"/>
      <c r="F590" s="1836"/>
      <c r="G590" s="1836"/>
      <c r="H590" s="1836"/>
      <c r="I590" s="1836"/>
      <c r="J590" s="1836"/>
      <c r="K590" s="1836"/>
      <c r="L590" s="1836"/>
      <c r="M590" s="1836"/>
      <c r="N590" s="1836"/>
      <c r="O590" s="1836"/>
      <c r="P590" s="1836"/>
      <c r="Q590" s="1836"/>
      <c r="R590" s="1836"/>
      <c r="S590" s="1836"/>
      <c r="T590" s="1836"/>
      <c r="U590" s="1836"/>
      <c r="V590" s="1836"/>
      <c r="W590" s="1836"/>
      <c r="X590" s="1836"/>
      <c r="Y590" s="1836"/>
      <c r="Z590" s="1836"/>
      <c r="AA590" s="1836"/>
      <c r="AB590" s="1836"/>
    </row>
    <row r="591" spans="1:28" ht="13.5" customHeight="1">
      <c r="A591" s="1836"/>
      <c r="B591" s="1836"/>
      <c r="C591" s="1836"/>
      <c r="D591" s="1836"/>
      <c r="E591" s="1836"/>
      <c r="F591" s="1836"/>
      <c r="G591" s="1836"/>
      <c r="H591" s="1836"/>
      <c r="I591" s="1836"/>
      <c r="J591" s="1836"/>
      <c r="K591" s="1836"/>
      <c r="L591" s="1836"/>
      <c r="M591" s="1836"/>
      <c r="N591" s="1836"/>
      <c r="O591" s="1836"/>
      <c r="P591" s="1836"/>
      <c r="Q591" s="1836"/>
      <c r="R591" s="1836"/>
      <c r="S591" s="1836"/>
      <c r="T591" s="1836"/>
      <c r="U591" s="1836"/>
      <c r="V591" s="1836"/>
      <c r="W591" s="1836"/>
      <c r="X591" s="1836"/>
      <c r="Y591" s="1836"/>
      <c r="Z591" s="1836"/>
      <c r="AA591" s="1836"/>
      <c r="AB591" s="1836"/>
    </row>
    <row r="592" spans="1:28" ht="13.5" customHeight="1">
      <c r="A592" s="1836"/>
      <c r="B592" s="1836"/>
      <c r="C592" s="1836"/>
      <c r="D592" s="1836"/>
      <c r="E592" s="1836"/>
      <c r="F592" s="1836"/>
      <c r="G592" s="1836"/>
      <c r="H592" s="1836"/>
      <c r="I592" s="1836"/>
      <c r="J592" s="1836"/>
      <c r="K592" s="1836"/>
      <c r="L592" s="1836"/>
      <c r="M592" s="1836"/>
      <c r="N592" s="1836"/>
      <c r="O592" s="1836"/>
      <c r="P592" s="1836"/>
      <c r="Q592" s="1836"/>
      <c r="R592" s="1836"/>
      <c r="S592" s="1836"/>
      <c r="T592" s="1836"/>
      <c r="U592" s="1836"/>
      <c r="V592" s="1836"/>
      <c r="W592" s="1836"/>
      <c r="X592" s="1836"/>
      <c r="Y592" s="1836"/>
      <c r="Z592" s="1836"/>
      <c r="AA592" s="1836"/>
      <c r="AB592" s="1836"/>
    </row>
    <row r="593" spans="1:28" ht="13.5" customHeight="1">
      <c r="A593" s="1836"/>
      <c r="B593" s="1836"/>
      <c r="C593" s="1836"/>
      <c r="D593" s="1836"/>
      <c r="E593" s="1836"/>
      <c r="F593" s="1836"/>
      <c r="G593" s="1836"/>
      <c r="H593" s="1836"/>
      <c r="I593" s="1836"/>
      <c r="J593" s="1836"/>
      <c r="K593" s="1836"/>
      <c r="L593" s="1836"/>
      <c r="M593" s="1836"/>
      <c r="N593" s="1836"/>
      <c r="O593" s="1836"/>
      <c r="P593" s="1836"/>
      <c r="Q593" s="1836"/>
      <c r="R593" s="1836"/>
      <c r="S593" s="1836"/>
      <c r="T593" s="1836"/>
      <c r="U593" s="1836"/>
      <c r="V593" s="1836"/>
      <c r="W593" s="1836"/>
      <c r="X593" s="1836"/>
      <c r="Y593" s="1836"/>
      <c r="Z593" s="1836"/>
      <c r="AA593" s="1836"/>
      <c r="AB593" s="1836"/>
    </row>
    <row r="594" spans="1:28" ht="13.5" customHeight="1">
      <c r="A594" s="1836"/>
      <c r="B594" s="1836"/>
      <c r="C594" s="1836"/>
      <c r="D594" s="1836"/>
      <c r="E594" s="1836"/>
      <c r="F594" s="1836"/>
      <c r="G594" s="1836"/>
      <c r="H594" s="1836"/>
      <c r="I594" s="1836"/>
      <c r="J594" s="1836"/>
      <c r="K594" s="1836"/>
      <c r="L594" s="1836"/>
      <c r="M594" s="1836"/>
      <c r="N594" s="1836"/>
      <c r="O594" s="1836"/>
      <c r="P594" s="1836"/>
      <c r="Q594" s="1836"/>
      <c r="R594" s="1836"/>
      <c r="S594" s="1836"/>
      <c r="T594" s="1836"/>
      <c r="U594" s="1836"/>
      <c r="V594" s="1836"/>
      <c r="W594" s="1836"/>
      <c r="X594" s="1836"/>
      <c r="Y594" s="1836"/>
      <c r="Z594" s="1836"/>
      <c r="AA594" s="1836"/>
      <c r="AB594" s="1836"/>
    </row>
    <row r="595" spans="1:28" ht="13.5" customHeight="1">
      <c r="A595" s="1836"/>
      <c r="B595" s="1836"/>
      <c r="C595" s="1836"/>
      <c r="D595" s="1836"/>
      <c r="E595" s="1836"/>
      <c r="F595" s="1836"/>
      <c r="G595" s="1836"/>
      <c r="H595" s="1836"/>
      <c r="I595" s="1836"/>
      <c r="J595" s="1836"/>
      <c r="K595" s="1836"/>
      <c r="L595" s="1836"/>
      <c r="M595" s="1836"/>
      <c r="N595" s="1836"/>
      <c r="O595" s="1836"/>
      <c r="P595" s="1836"/>
      <c r="Q595" s="1836"/>
      <c r="R595" s="1836"/>
      <c r="S595" s="1836"/>
      <c r="T595" s="1836"/>
      <c r="U595" s="1836"/>
      <c r="V595" s="1836"/>
      <c r="W595" s="1836"/>
      <c r="X595" s="1836"/>
      <c r="Y595" s="1836"/>
      <c r="Z595" s="1836"/>
      <c r="AA595" s="1836"/>
      <c r="AB595" s="1836"/>
    </row>
    <row r="596" spans="1:28" ht="13.5" customHeight="1">
      <c r="A596" s="1836"/>
      <c r="B596" s="1836"/>
      <c r="C596" s="1836"/>
      <c r="D596" s="1836"/>
      <c r="E596" s="1836"/>
      <c r="F596" s="1836"/>
      <c r="G596" s="1836"/>
      <c r="H596" s="1836"/>
      <c r="I596" s="1836"/>
      <c r="J596" s="1836"/>
      <c r="K596" s="1836"/>
      <c r="L596" s="1836"/>
      <c r="M596" s="1836"/>
      <c r="N596" s="1836"/>
      <c r="O596" s="1836"/>
      <c r="P596" s="1836"/>
      <c r="Q596" s="1836"/>
      <c r="R596" s="1836"/>
      <c r="S596" s="1836"/>
      <c r="T596" s="1836"/>
      <c r="U596" s="1836"/>
      <c r="V596" s="1836"/>
      <c r="W596" s="1836"/>
      <c r="X596" s="1836"/>
      <c r="Y596" s="1836"/>
      <c r="Z596" s="1836"/>
      <c r="AA596" s="1836"/>
      <c r="AB596" s="1836"/>
    </row>
    <row r="597" spans="1:28" ht="13.5" customHeight="1">
      <c r="A597" s="1836"/>
      <c r="B597" s="1836"/>
      <c r="C597" s="1836"/>
      <c r="D597" s="1836"/>
      <c r="E597" s="1836"/>
      <c r="F597" s="1836"/>
      <c r="G597" s="1836"/>
      <c r="H597" s="1836"/>
      <c r="I597" s="1836"/>
      <c r="J597" s="1836"/>
      <c r="K597" s="1836"/>
      <c r="L597" s="1836"/>
      <c r="M597" s="1836"/>
      <c r="N597" s="1836"/>
      <c r="O597" s="1836"/>
      <c r="P597" s="1836"/>
      <c r="Q597" s="1836"/>
      <c r="R597" s="1836"/>
      <c r="S597" s="1836"/>
      <c r="T597" s="1836"/>
      <c r="U597" s="1836"/>
      <c r="V597" s="1836"/>
      <c r="W597" s="1836"/>
      <c r="X597" s="1836"/>
      <c r="Y597" s="1836"/>
      <c r="Z597" s="1836"/>
      <c r="AA597" s="1836"/>
      <c r="AB597" s="1836"/>
    </row>
    <row r="598" spans="1:28" ht="13.5" customHeight="1">
      <c r="A598" s="1836"/>
      <c r="B598" s="1836"/>
      <c r="C598" s="1836"/>
      <c r="D598" s="1836"/>
      <c r="E598" s="1836"/>
      <c r="F598" s="1836"/>
      <c r="G598" s="1836"/>
      <c r="H598" s="1836"/>
      <c r="I598" s="1836"/>
      <c r="J598" s="1836"/>
      <c r="K598" s="1836"/>
      <c r="L598" s="1836"/>
      <c r="M598" s="1836"/>
      <c r="N598" s="1836"/>
      <c r="O598" s="1836"/>
      <c r="P598" s="1836"/>
      <c r="Q598" s="1836"/>
      <c r="R598" s="1836"/>
      <c r="S598" s="1836"/>
      <c r="T598" s="1836"/>
      <c r="U598" s="1836"/>
      <c r="V598" s="1836"/>
      <c r="W598" s="1836"/>
      <c r="X598" s="1836"/>
      <c r="Y598" s="1836"/>
      <c r="Z598" s="1836"/>
      <c r="AA598" s="1836"/>
      <c r="AB598" s="1836"/>
    </row>
    <row r="599" spans="1:28" ht="13.5" customHeight="1">
      <c r="A599" s="1836"/>
      <c r="B599" s="1836"/>
      <c r="C599" s="1836"/>
      <c r="D599" s="1836"/>
      <c r="E599" s="1836"/>
      <c r="F599" s="1836"/>
      <c r="G599" s="1836"/>
      <c r="H599" s="1836"/>
      <c r="I599" s="1836"/>
      <c r="J599" s="1836"/>
      <c r="K599" s="1836"/>
      <c r="L599" s="1836"/>
      <c r="M599" s="1836"/>
      <c r="N599" s="1836"/>
      <c r="O599" s="1836"/>
      <c r="P599" s="1836"/>
      <c r="Q599" s="1836"/>
      <c r="R599" s="1836"/>
      <c r="S599" s="1836"/>
      <c r="T599" s="1836"/>
      <c r="U599" s="1836"/>
      <c r="V599" s="1836"/>
      <c r="W599" s="1836"/>
      <c r="X599" s="1836"/>
      <c r="Y599" s="1836"/>
      <c r="Z599" s="1836"/>
      <c r="AA599" s="1836"/>
      <c r="AB599" s="1836"/>
    </row>
    <row r="600" spans="1:28" ht="13.5" customHeight="1">
      <c r="A600" s="1836"/>
      <c r="B600" s="1836"/>
      <c r="C600" s="1836"/>
      <c r="D600" s="1836"/>
      <c r="E600" s="1836"/>
      <c r="F600" s="1836"/>
      <c r="G600" s="1836"/>
      <c r="H600" s="1836"/>
      <c r="I600" s="1836"/>
      <c r="J600" s="1836"/>
      <c r="K600" s="1836"/>
      <c r="L600" s="1836"/>
      <c r="M600" s="1836"/>
      <c r="N600" s="1836"/>
      <c r="O600" s="1836"/>
      <c r="P600" s="1836"/>
      <c r="Q600" s="1836"/>
      <c r="R600" s="1836"/>
      <c r="S600" s="1836"/>
      <c r="T600" s="1836"/>
      <c r="U600" s="1836"/>
      <c r="V600" s="1836"/>
      <c r="W600" s="1836"/>
      <c r="X600" s="1836"/>
      <c r="Y600" s="1836"/>
      <c r="Z600" s="1836"/>
      <c r="AA600" s="1836"/>
      <c r="AB600" s="1836"/>
    </row>
    <row r="601" spans="1:28" ht="13.5" customHeight="1">
      <c r="A601" s="1836"/>
      <c r="B601" s="1836"/>
      <c r="C601" s="1836"/>
      <c r="D601" s="1836"/>
      <c r="E601" s="1836"/>
      <c r="F601" s="1836"/>
      <c r="G601" s="1836"/>
      <c r="H601" s="1836"/>
      <c r="I601" s="1836"/>
      <c r="J601" s="1836"/>
      <c r="K601" s="1836"/>
      <c r="L601" s="1836"/>
      <c r="M601" s="1836"/>
      <c r="N601" s="1836"/>
      <c r="O601" s="1836"/>
      <c r="P601" s="1836"/>
      <c r="Q601" s="1836"/>
      <c r="R601" s="1836"/>
      <c r="S601" s="1836"/>
      <c r="T601" s="1836"/>
      <c r="U601" s="1836"/>
      <c r="V601" s="1836"/>
      <c r="W601" s="1836"/>
      <c r="X601" s="1836"/>
      <c r="Y601" s="1836"/>
      <c r="Z601" s="1836"/>
      <c r="AA601" s="1836"/>
      <c r="AB601" s="1836"/>
    </row>
    <row r="602" spans="1:28" ht="13.5" customHeight="1">
      <c r="A602" s="1836"/>
      <c r="B602" s="1836"/>
      <c r="C602" s="1836"/>
      <c r="D602" s="1836"/>
      <c r="E602" s="1836"/>
      <c r="F602" s="1836"/>
      <c r="G602" s="1836"/>
      <c r="H602" s="1836"/>
      <c r="I602" s="1836"/>
      <c r="J602" s="1836"/>
      <c r="K602" s="1836"/>
      <c r="L602" s="1836"/>
      <c r="M602" s="1836"/>
      <c r="N602" s="1836"/>
      <c r="O602" s="1836"/>
      <c r="P602" s="1836"/>
      <c r="Q602" s="1836"/>
      <c r="R602" s="1836"/>
      <c r="S602" s="1836"/>
      <c r="T602" s="1836"/>
      <c r="U602" s="1836"/>
      <c r="V602" s="1836"/>
      <c r="W602" s="1836"/>
      <c r="X602" s="1836"/>
      <c r="Y602" s="1836"/>
      <c r="Z602" s="1836"/>
      <c r="AA602" s="1836"/>
      <c r="AB602" s="1836"/>
    </row>
    <row r="603" spans="1:28" ht="13.5" customHeight="1">
      <c r="A603" s="1836"/>
      <c r="B603" s="1836"/>
      <c r="C603" s="1836"/>
      <c r="D603" s="1836"/>
      <c r="E603" s="1836"/>
      <c r="F603" s="1836"/>
      <c r="G603" s="1836"/>
      <c r="H603" s="1836"/>
      <c r="I603" s="1836"/>
      <c r="J603" s="1836"/>
      <c r="K603" s="1836"/>
      <c r="L603" s="1836"/>
      <c r="M603" s="1836"/>
      <c r="N603" s="1836"/>
      <c r="O603" s="1836"/>
      <c r="P603" s="1836"/>
      <c r="Q603" s="1836"/>
      <c r="R603" s="1836"/>
      <c r="S603" s="1836"/>
      <c r="T603" s="1836"/>
      <c r="U603" s="1836"/>
      <c r="V603" s="1836"/>
      <c r="W603" s="1836"/>
      <c r="X603" s="1836"/>
      <c r="Y603" s="1836"/>
      <c r="Z603" s="1836"/>
      <c r="AA603" s="1836"/>
      <c r="AB603" s="1836"/>
    </row>
    <row r="604" spans="1:28" ht="13.5" customHeight="1">
      <c r="A604" s="1836"/>
      <c r="B604" s="1836"/>
      <c r="C604" s="1836"/>
      <c r="D604" s="1836"/>
      <c r="E604" s="1836"/>
      <c r="F604" s="1836"/>
      <c r="G604" s="1836"/>
      <c r="H604" s="1836"/>
      <c r="I604" s="1836"/>
      <c r="J604" s="1836"/>
      <c r="K604" s="1836"/>
      <c r="L604" s="1836"/>
      <c r="M604" s="1836"/>
      <c r="N604" s="1836"/>
      <c r="O604" s="1836"/>
      <c r="P604" s="1836"/>
      <c r="Q604" s="1836"/>
      <c r="R604" s="1836"/>
      <c r="S604" s="1836"/>
      <c r="T604" s="1836"/>
      <c r="U604" s="1836"/>
      <c r="V604" s="1836"/>
      <c r="W604" s="1836"/>
      <c r="X604" s="1836"/>
      <c r="Y604" s="1836"/>
      <c r="Z604" s="1836"/>
      <c r="AA604" s="1836"/>
      <c r="AB604" s="1836"/>
    </row>
    <row r="605" spans="1:28" ht="13.5" customHeight="1">
      <c r="A605" s="1836"/>
      <c r="B605" s="1836"/>
      <c r="C605" s="1836"/>
      <c r="D605" s="1836"/>
      <c r="E605" s="1836"/>
      <c r="F605" s="1836"/>
      <c r="G605" s="1836"/>
      <c r="H605" s="1836"/>
      <c r="I605" s="1836"/>
      <c r="J605" s="1836"/>
      <c r="K605" s="1836"/>
      <c r="L605" s="1836"/>
      <c r="M605" s="1836"/>
      <c r="N605" s="1836"/>
      <c r="O605" s="1836"/>
      <c r="P605" s="1836"/>
      <c r="Q605" s="1836"/>
      <c r="R605" s="1836"/>
      <c r="S605" s="1836"/>
      <c r="T605" s="1836"/>
      <c r="U605" s="1836"/>
      <c r="V605" s="1836"/>
      <c r="W605" s="1836"/>
      <c r="X605" s="1836"/>
      <c r="Y605" s="1836"/>
      <c r="Z605" s="1836"/>
      <c r="AA605" s="1836"/>
      <c r="AB605" s="1836"/>
    </row>
    <row r="606" spans="1:28" ht="13.5" customHeight="1">
      <c r="A606" s="1836"/>
      <c r="B606" s="1836"/>
      <c r="C606" s="1836"/>
      <c r="D606" s="1836"/>
      <c r="E606" s="1836"/>
      <c r="F606" s="1836"/>
      <c r="G606" s="1836"/>
      <c r="H606" s="1836"/>
      <c r="I606" s="1836"/>
      <c r="J606" s="1836"/>
      <c r="K606" s="1836"/>
      <c r="L606" s="1836"/>
      <c r="M606" s="1836"/>
      <c r="N606" s="1836"/>
      <c r="O606" s="1836"/>
      <c r="P606" s="1836"/>
      <c r="Q606" s="1836"/>
      <c r="R606" s="1836"/>
      <c r="S606" s="1836"/>
      <c r="T606" s="1836"/>
      <c r="U606" s="1836"/>
      <c r="V606" s="1836"/>
      <c r="W606" s="1836"/>
      <c r="X606" s="1836"/>
      <c r="Y606" s="1836"/>
      <c r="Z606" s="1836"/>
      <c r="AA606" s="1836"/>
      <c r="AB606" s="1836"/>
    </row>
    <row r="607" spans="1:28" ht="13.5" customHeight="1">
      <c r="A607" s="1836"/>
      <c r="B607" s="1836"/>
      <c r="C607" s="1836"/>
      <c r="D607" s="1836"/>
      <c r="E607" s="1836"/>
      <c r="F607" s="1836"/>
      <c r="G607" s="1836"/>
      <c r="H607" s="1836"/>
      <c r="I607" s="1836"/>
      <c r="J607" s="1836"/>
      <c r="K607" s="1836"/>
      <c r="L607" s="1836"/>
      <c r="M607" s="1836"/>
      <c r="N607" s="1836"/>
      <c r="O607" s="1836"/>
      <c r="P607" s="1836"/>
      <c r="Q607" s="1836"/>
      <c r="R607" s="1836"/>
      <c r="S607" s="1836"/>
      <c r="T607" s="1836"/>
      <c r="U607" s="1836"/>
      <c r="V607" s="1836"/>
      <c r="W607" s="1836"/>
      <c r="X607" s="1836"/>
      <c r="Y607" s="1836"/>
      <c r="Z607" s="1836"/>
      <c r="AA607" s="1836"/>
      <c r="AB607" s="1836"/>
    </row>
    <row r="608" spans="1:28" ht="13.5" customHeight="1">
      <c r="A608" s="1836"/>
      <c r="B608" s="1836"/>
      <c r="C608" s="1836"/>
      <c r="D608" s="1836"/>
      <c r="E608" s="1836"/>
      <c r="F608" s="1836"/>
      <c r="G608" s="1836"/>
      <c r="H608" s="1836"/>
      <c r="I608" s="1836"/>
      <c r="J608" s="1836"/>
      <c r="K608" s="1836"/>
      <c r="L608" s="1836"/>
      <c r="M608" s="1836"/>
      <c r="N608" s="1836"/>
      <c r="O608" s="1836"/>
      <c r="P608" s="1836"/>
      <c r="Q608" s="1836"/>
      <c r="R608" s="1836"/>
      <c r="S608" s="1836"/>
      <c r="T608" s="1836"/>
      <c r="U608" s="1836"/>
      <c r="V608" s="1836"/>
      <c r="W608" s="1836"/>
      <c r="X608" s="1836"/>
      <c r="Y608" s="1836"/>
      <c r="Z608" s="1836"/>
      <c r="AA608" s="1836"/>
      <c r="AB608" s="1836"/>
    </row>
    <row r="609" spans="1:28" ht="13.5" customHeight="1">
      <c r="A609" s="1836"/>
      <c r="B609" s="1836"/>
      <c r="C609" s="1836"/>
      <c r="D609" s="1836"/>
      <c r="E609" s="1836"/>
      <c r="F609" s="1836"/>
      <c r="G609" s="1836"/>
      <c r="H609" s="1836"/>
      <c r="I609" s="1836"/>
      <c r="J609" s="1836"/>
      <c r="K609" s="1836"/>
      <c r="L609" s="1836"/>
      <c r="M609" s="1836"/>
      <c r="N609" s="1836"/>
      <c r="O609" s="1836"/>
      <c r="P609" s="1836"/>
      <c r="Q609" s="1836"/>
      <c r="R609" s="1836"/>
      <c r="S609" s="1836"/>
      <c r="T609" s="1836"/>
      <c r="U609" s="1836"/>
      <c r="V609" s="1836"/>
      <c r="W609" s="1836"/>
      <c r="X609" s="1836"/>
      <c r="Y609" s="1836"/>
      <c r="Z609" s="1836"/>
      <c r="AA609" s="1836"/>
      <c r="AB609" s="1836"/>
    </row>
    <row r="610" spans="1:28" ht="13.5" customHeight="1">
      <c r="A610" s="1836"/>
      <c r="B610" s="1836"/>
      <c r="C610" s="1836"/>
      <c r="D610" s="1836"/>
      <c r="E610" s="1836"/>
      <c r="F610" s="1836"/>
      <c r="G610" s="1836"/>
      <c r="H610" s="1836"/>
      <c r="I610" s="1836"/>
      <c r="J610" s="1836"/>
      <c r="K610" s="1836"/>
      <c r="L610" s="1836"/>
      <c r="M610" s="1836"/>
      <c r="N610" s="1836"/>
      <c r="O610" s="1836"/>
      <c r="P610" s="1836"/>
      <c r="Q610" s="1836"/>
      <c r="R610" s="1836"/>
      <c r="S610" s="1836"/>
      <c r="T610" s="1836"/>
      <c r="U610" s="1836"/>
      <c r="V610" s="1836"/>
      <c r="W610" s="1836"/>
      <c r="X610" s="1836"/>
      <c r="Y610" s="1836"/>
      <c r="Z610" s="1836"/>
      <c r="AA610" s="1836"/>
      <c r="AB610" s="1836"/>
    </row>
    <row r="611" spans="1:28" ht="13.5" customHeight="1">
      <c r="A611" s="1836"/>
      <c r="B611" s="1836"/>
      <c r="C611" s="1836"/>
      <c r="D611" s="1836"/>
      <c r="E611" s="1836"/>
      <c r="F611" s="1836"/>
      <c r="G611" s="1836"/>
      <c r="H611" s="1836"/>
      <c r="I611" s="1836"/>
      <c r="J611" s="1836"/>
      <c r="K611" s="1836"/>
      <c r="L611" s="1836"/>
      <c r="M611" s="1836"/>
      <c r="N611" s="1836"/>
      <c r="O611" s="1836"/>
      <c r="P611" s="1836"/>
      <c r="Q611" s="1836"/>
      <c r="R611" s="1836"/>
      <c r="S611" s="1836"/>
      <c r="T611" s="1836"/>
      <c r="U611" s="1836"/>
      <c r="V611" s="1836"/>
      <c r="W611" s="1836"/>
      <c r="X611" s="1836"/>
      <c r="Y611" s="1836"/>
      <c r="Z611" s="1836"/>
      <c r="AA611" s="1836"/>
      <c r="AB611" s="1836"/>
    </row>
    <row r="612" spans="1:28" ht="13.5" customHeight="1">
      <c r="A612" s="1836"/>
      <c r="B612" s="1836"/>
      <c r="C612" s="1836"/>
      <c r="D612" s="1836"/>
      <c r="E612" s="1836"/>
      <c r="F612" s="1836"/>
      <c r="G612" s="1836"/>
      <c r="H612" s="1836"/>
      <c r="I612" s="1836"/>
      <c r="J612" s="1836"/>
      <c r="K612" s="1836"/>
      <c r="L612" s="1836"/>
      <c r="M612" s="1836"/>
      <c r="N612" s="1836"/>
      <c r="O612" s="1836"/>
      <c r="P612" s="1836"/>
      <c r="Q612" s="1836"/>
      <c r="R612" s="1836"/>
      <c r="S612" s="1836"/>
      <c r="T612" s="1836"/>
      <c r="U612" s="1836"/>
      <c r="V612" s="1836"/>
      <c r="W612" s="1836"/>
      <c r="X612" s="1836"/>
      <c r="Y612" s="1836"/>
      <c r="Z612" s="1836"/>
      <c r="AA612" s="1836"/>
      <c r="AB612" s="1836"/>
    </row>
    <row r="613" spans="1:28" ht="13.5" customHeight="1">
      <c r="A613" s="1836"/>
      <c r="B613" s="1836"/>
      <c r="C613" s="1836"/>
      <c r="D613" s="1836"/>
      <c r="E613" s="1836"/>
      <c r="F613" s="1836"/>
      <c r="G613" s="1836"/>
      <c r="H613" s="1836"/>
      <c r="I613" s="1836"/>
      <c r="J613" s="1836"/>
      <c r="K613" s="1836"/>
      <c r="L613" s="1836"/>
      <c r="M613" s="1836"/>
      <c r="N613" s="1836"/>
      <c r="O613" s="1836"/>
      <c r="P613" s="1836"/>
      <c r="Q613" s="1836"/>
      <c r="R613" s="1836"/>
      <c r="S613" s="1836"/>
      <c r="T613" s="1836"/>
      <c r="U613" s="1836"/>
      <c r="V613" s="1836"/>
      <c r="W613" s="1836"/>
      <c r="X613" s="1836"/>
      <c r="Y613" s="1836"/>
      <c r="Z613" s="1836"/>
      <c r="AA613" s="1836"/>
      <c r="AB613" s="1836"/>
    </row>
    <row r="614" spans="1:28" ht="13.5" customHeight="1">
      <c r="A614" s="1836"/>
      <c r="B614" s="1836"/>
      <c r="C614" s="1836"/>
      <c r="D614" s="1836"/>
      <c r="E614" s="1836"/>
      <c r="F614" s="1836"/>
      <c r="G614" s="1836"/>
      <c r="H614" s="1836"/>
      <c r="I614" s="1836"/>
      <c r="J614" s="1836"/>
      <c r="K614" s="1836"/>
      <c r="L614" s="1836"/>
      <c r="M614" s="1836"/>
      <c r="N614" s="1836"/>
      <c r="O614" s="1836"/>
      <c r="P614" s="1836"/>
      <c r="Q614" s="1836"/>
      <c r="R614" s="1836"/>
      <c r="S614" s="1836"/>
      <c r="T614" s="1836"/>
      <c r="U614" s="1836"/>
      <c r="V614" s="1836"/>
      <c r="W614" s="1836"/>
      <c r="X614" s="1836"/>
      <c r="Y614" s="1836"/>
      <c r="Z614" s="1836"/>
      <c r="AA614" s="1836"/>
      <c r="AB614" s="1836"/>
    </row>
    <row r="615" spans="1:28" ht="13.5" customHeight="1">
      <c r="A615" s="1836"/>
      <c r="B615" s="1836"/>
      <c r="C615" s="1836"/>
      <c r="D615" s="1836"/>
      <c r="E615" s="1836"/>
      <c r="F615" s="1836"/>
      <c r="G615" s="1836"/>
      <c r="H615" s="1836"/>
      <c r="I615" s="1836"/>
      <c r="J615" s="1836"/>
      <c r="K615" s="1836"/>
      <c r="L615" s="1836"/>
      <c r="M615" s="1836"/>
      <c r="N615" s="1836"/>
      <c r="O615" s="1836"/>
      <c r="P615" s="1836"/>
      <c r="Q615" s="1836"/>
      <c r="R615" s="1836"/>
      <c r="S615" s="1836"/>
      <c r="T615" s="1836"/>
      <c r="U615" s="1836"/>
      <c r="V615" s="1836"/>
      <c r="W615" s="1836"/>
      <c r="X615" s="1836"/>
      <c r="Y615" s="1836"/>
      <c r="Z615" s="1836"/>
      <c r="AA615" s="1836"/>
      <c r="AB615" s="1836"/>
    </row>
    <row r="616" spans="1:28" ht="13.5" customHeight="1">
      <c r="A616" s="1836"/>
      <c r="B616" s="1836"/>
      <c r="C616" s="1836"/>
      <c r="D616" s="1836"/>
      <c r="E616" s="1836"/>
      <c r="F616" s="1836"/>
      <c r="G616" s="1836"/>
      <c r="H616" s="1836"/>
      <c r="I616" s="1836"/>
      <c r="J616" s="1836"/>
      <c r="K616" s="1836"/>
      <c r="L616" s="1836"/>
      <c r="M616" s="1836"/>
      <c r="N616" s="1836"/>
      <c r="O616" s="1836"/>
      <c r="P616" s="1836"/>
      <c r="Q616" s="1836"/>
      <c r="R616" s="1836"/>
      <c r="S616" s="1836"/>
      <c r="T616" s="1836"/>
      <c r="U616" s="1836"/>
      <c r="V616" s="1836"/>
      <c r="W616" s="1836"/>
      <c r="X616" s="1836"/>
      <c r="Y616" s="1836"/>
      <c r="Z616" s="1836"/>
      <c r="AA616" s="1836"/>
      <c r="AB616" s="1836"/>
    </row>
    <row r="617" spans="1:28" ht="13.5" customHeight="1">
      <c r="A617" s="1836"/>
      <c r="B617" s="1836"/>
      <c r="C617" s="1836"/>
      <c r="D617" s="1836"/>
      <c r="E617" s="1836"/>
      <c r="F617" s="1836"/>
      <c r="G617" s="1836"/>
      <c r="H617" s="1836"/>
      <c r="I617" s="1836"/>
      <c r="J617" s="1836"/>
      <c r="K617" s="1836"/>
      <c r="L617" s="1836"/>
      <c r="M617" s="1836"/>
      <c r="N617" s="1836"/>
      <c r="O617" s="1836"/>
      <c r="P617" s="1836"/>
      <c r="Q617" s="1836"/>
      <c r="R617" s="1836"/>
      <c r="S617" s="1836"/>
      <c r="T617" s="1836"/>
      <c r="U617" s="1836"/>
      <c r="V617" s="1836"/>
      <c r="W617" s="1836"/>
      <c r="X617" s="1836"/>
      <c r="Y617" s="1836"/>
      <c r="Z617" s="1836"/>
      <c r="AA617" s="1836"/>
      <c r="AB617" s="1836"/>
    </row>
    <row r="618" spans="1:28" ht="13.5" customHeight="1">
      <c r="A618" s="1836"/>
      <c r="B618" s="1836"/>
      <c r="C618" s="1836"/>
      <c r="D618" s="1836"/>
      <c r="E618" s="1836"/>
      <c r="F618" s="1836"/>
      <c r="G618" s="1836"/>
      <c r="H618" s="1836"/>
      <c r="I618" s="1836"/>
      <c r="J618" s="1836"/>
      <c r="K618" s="1836"/>
      <c r="L618" s="1836"/>
      <c r="M618" s="1836"/>
      <c r="N618" s="1836"/>
      <c r="O618" s="1836"/>
      <c r="P618" s="1836"/>
      <c r="Q618" s="1836"/>
      <c r="R618" s="1836"/>
      <c r="S618" s="1836"/>
      <c r="T618" s="1836"/>
      <c r="U618" s="1836"/>
      <c r="V618" s="1836"/>
      <c r="W618" s="1836"/>
      <c r="X618" s="1836"/>
      <c r="Y618" s="1836"/>
      <c r="Z618" s="1836"/>
      <c r="AA618" s="1836"/>
      <c r="AB618" s="1836"/>
    </row>
    <row r="619" spans="1:28" ht="13.5" customHeight="1">
      <c r="A619" s="1836"/>
      <c r="B619" s="1836"/>
      <c r="C619" s="1836"/>
      <c r="D619" s="1836"/>
      <c r="E619" s="1836"/>
      <c r="F619" s="1836"/>
      <c r="G619" s="1836"/>
      <c r="H619" s="1836"/>
      <c r="I619" s="1836"/>
      <c r="J619" s="1836"/>
      <c r="K619" s="1836"/>
      <c r="L619" s="1836"/>
      <c r="M619" s="1836"/>
      <c r="N619" s="1836"/>
      <c r="O619" s="1836"/>
      <c r="P619" s="1836"/>
      <c r="Q619" s="1836"/>
      <c r="R619" s="1836"/>
      <c r="S619" s="1836"/>
      <c r="T619" s="1836"/>
      <c r="U619" s="1836"/>
      <c r="V619" s="1836"/>
      <c r="W619" s="1836"/>
      <c r="X619" s="1836"/>
      <c r="Y619" s="1836"/>
      <c r="Z619" s="1836"/>
      <c r="AA619" s="1836"/>
      <c r="AB619" s="1836"/>
    </row>
    <row r="620" spans="1:28" ht="13.5" customHeight="1">
      <c r="A620" s="1836"/>
      <c r="B620" s="1836"/>
      <c r="C620" s="1836"/>
      <c r="D620" s="1836"/>
      <c r="E620" s="1836"/>
      <c r="F620" s="1836"/>
      <c r="G620" s="1836"/>
      <c r="H620" s="1836"/>
      <c r="I620" s="1836"/>
      <c r="J620" s="1836"/>
      <c r="K620" s="1836"/>
      <c r="L620" s="1836"/>
      <c r="M620" s="1836"/>
      <c r="N620" s="1836"/>
      <c r="O620" s="1836"/>
      <c r="P620" s="1836"/>
      <c r="Q620" s="1836"/>
      <c r="R620" s="1836"/>
      <c r="S620" s="1836"/>
      <c r="T620" s="1836"/>
      <c r="U620" s="1836"/>
      <c r="V620" s="1836"/>
      <c r="W620" s="1836"/>
      <c r="X620" s="1836"/>
      <c r="Y620" s="1836"/>
      <c r="Z620" s="1836"/>
      <c r="AA620" s="1836"/>
      <c r="AB620" s="1836"/>
    </row>
    <row r="621" spans="1:28" ht="13.5" customHeight="1">
      <c r="A621" s="1836"/>
      <c r="B621" s="1836"/>
      <c r="C621" s="1836"/>
      <c r="D621" s="1836"/>
      <c r="E621" s="1836"/>
      <c r="F621" s="1836"/>
      <c r="G621" s="1836"/>
      <c r="H621" s="1836"/>
      <c r="I621" s="1836"/>
      <c r="J621" s="1836"/>
      <c r="K621" s="1836"/>
      <c r="L621" s="1836"/>
      <c r="M621" s="1836"/>
      <c r="N621" s="1836"/>
      <c r="O621" s="1836"/>
      <c r="P621" s="1836"/>
      <c r="Q621" s="1836"/>
      <c r="R621" s="1836"/>
      <c r="S621" s="1836"/>
      <c r="T621" s="1836"/>
      <c r="U621" s="1836"/>
      <c r="V621" s="1836"/>
      <c r="W621" s="1836"/>
      <c r="X621" s="1836"/>
      <c r="Y621" s="1836"/>
      <c r="Z621" s="1836"/>
      <c r="AA621" s="1836"/>
      <c r="AB621" s="1836"/>
    </row>
    <row r="622" spans="1:28" ht="13.5" customHeight="1">
      <c r="A622" s="1836"/>
      <c r="B622" s="1836"/>
      <c r="C622" s="1836"/>
      <c r="D622" s="1836"/>
      <c r="E622" s="1836"/>
      <c r="F622" s="1836"/>
      <c r="G622" s="1836"/>
      <c r="H622" s="1836"/>
      <c r="I622" s="1836"/>
      <c r="J622" s="1836"/>
      <c r="K622" s="1836"/>
      <c r="L622" s="1836"/>
      <c r="M622" s="1836"/>
      <c r="N622" s="1836"/>
      <c r="O622" s="1836"/>
      <c r="P622" s="1836"/>
      <c r="Q622" s="1836"/>
      <c r="R622" s="1836"/>
      <c r="S622" s="1836"/>
      <c r="T622" s="1836"/>
      <c r="U622" s="1836"/>
      <c r="V622" s="1836"/>
      <c r="W622" s="1836"/>
      <c r="X622" s="1836"/>
      <c r="Y622" s="1836"/>
      <c r="Z622" s="1836"/>
      <c r="AA622" s="1836"/>
      <c r="AB622" s="1836"/>
    </row>
    <row r="623" spans="1:28" ht="13.5" customHeight="1">
      <c r="A623" s="1836"/>
      <c r="B623" s="1836"/>
      <c r="C623" s="1836"/>
      <c r="D623" s="1836"/>
      <c r="E623" s="1836"/>
      <c r="F623" s="1836"/>
      <c r="G623" s="1836"/>
      <c r="H623" s="1836"/>
      <c r="I623" s="1836"/>
      <c r="J623" s="1836"/>
      <c r="K623" s="1836"/>
      <c r="L623" s="1836"/>
      <c r="M623" s="1836"/>
      <c r="N623" s="1836"/>
      <c r="O623" s="1836"/>
      <c r="P623" s="1836"/>
      <c r="Q623" s="1836"/>
      <c r="R623" s="1836"/>
      <c r="S623" s="1836"/>
      <c r="T623" s="1836"/>
      <c r="U623" s="1836"/>
      <c r="V623" s="1836"/>
      <c r="W623" s="1836"/>
      <c r="X623" s="1836"/>
      <c r="Y623" s="1836"/>
      <c r="Z623" s="1836"/>
      <c r="AA623" s="1836"/>
      <c r="AB623" s="1836"/>
    </row>
    <row r="624" spans="1:28" ht="13.5" customHeight="1">
      <c r="A624" s="1836"/>
      <c r="B624" s="1836"/>
      <c r="C624" s="1836"/>
      <c r="D624" s="1836"/>
      <c r="E624" s="1836"/>
      <c r="F624" s="1836"/>
      <c r="G624" s="1836"/>
      <c r="H624" s="1836"/>
      <c r="I624" s="1836"/>
      <c r="J624" s="1836"/>
      <c r="K624" s="1836"/>
      <c r="L624" s="1836"/>
      <c r="M624" s="1836"/>
      <c r="N624" s="1836"/>
      <c r="O624" s="1836"/>
      <c r="P624" s="1836"/>
      <c r="Q624" s="1836"/>
      <c r="R624" s="1836"/>
      <c r="S624" s="1836"/>
      <c r="T624" s="1836"/>
      <c r="U624" s="1836"/>
      <c r="V624" s="1836"/>
      <c r="W624" s="1836"/>
      <c r="X624" s="1836"/>
      <c r="Y624" s="1836"/>
      <c r="Z624" s="1836"/>
      <c r="AA624" s="1836"/>
      <c r="AB624" s="1836"/>
    </row>
    <row r="625" spans="1:28" ht="13.5" customHeight="1">
      <c r="A625" s="1836"/>
      <c r="B625" s="1836"/>
      <c r="C625" s="1836"/>
      <c r="D625" s="1836"/>
      <c r="E625" s="1836"/>
      <c r="F625" s="1836"/>
      <c r="G625" s="1836"/>
      <c r="H625" s="1836"/>
      <c r="I625" s="1836"/>
      <c r="J625" s="1836"/>
      <c r="K625" s="1836"/>
      <c r="L625" s="1836"/>
      <c r="M625" s="1836"/>
      <c r="N625" s="1836"/>
      <c r="O625" s="1836"/>
      <c r="P625" s="1836"/>
      <c r="Q625" s="1836"/>
      <c r="R625" s="1836"/>
      <c r="S625" s="1836"/>
      <c r="T625" s="1836"/>
      <c r="U625" s="1836"/>
      <c r="V625" s="1836"/>
      <c r="W625" s="1836"/>
      <c r="X625" s="1836"/>
      <c r="Y625" s="1836"/>
      <c r="Z625" s="1836"/>
      <c r="AA625" s="1836"/>
      <c r="AB625" s="1836"/>
    </row>
    <row r="626" spans="1:28" ht="13.5" customHeight="1">
      <c r="A626" s="1836"/>
      <c r="B626" s="1836"/>
      <c r="C626" s="1836"/>
      <c r="D626" s="1836"/>
      <c r="E626" s="1836"/>
      <c r="F626" s="1836"/>
      <c r="G626" s="1836"/>
      <c r="H626" s="1836"/>
      <c r="I626" s="1836"/>
      <c r="J626" s="1836"/>
      <c r="K626" s="1836"/>
      <c r="L626" s="1836"/>
      <c r="M626" s="1836"/>
      <c r="N626" s="1836"/>
      <c r="O626" s="1836"/>
      <c r="P626" s="1836"/>
      <c r="Q626" s="1836"/>
      <c r="R626" s="1836"/>
      <c r="S626" s="1836"/>
      <c r="T626" s="1836"/>
      <c r="U626" s="1836"/>
      <c r="V626" s="1836"/>
      <c r="W626" s="1836"/>
      <c r="X626" s="1836"/>
      <c r="Y626" s="1836"/>
      <c r="Z626" s="1836"/>
      <c r="AA626" s="1836"/>
      <c r="AB626" s="1836"/>
    </row>
    <row r="627" spans="1:28" ht="13.5" customHeight="1">
      <c r="A627" s="1836"/>
      <c r="B627" s="1836"/>
      <c r="C627" s="1836"/>
      <c r="D627" s="1836"/>
      <c r="E627" s="1836"/>
      <c r="F627" s="1836"/>
      <c r="G627" s="1836"/>
      <c r="H627" s="1836"/>
      <c r="I627" s="1836"/>
      <c r="J627" s="1836"/>
      <c r="K627" s="1836"/>
      <c r="L627" s="1836"/>
      <c r="M627" s="1836"/>
      <c r="N627" s="1836"/>
      <c r="O627" s="1836"/>
      <c r="P627" s="1836"/>
      <c r="Q627" s="1836"/>
      <c r="R627" s="1836"/>
      <c r="S627" s="1836"/>
      <c r="T627" s="1836"/>
      <c r="U627" s="1836"/>
      <c r="V627" s="1836"/>
      <c r="W627" s="1836"/>
      <c r="X627" s="1836"/>
      <c r="Y627" s="1836"/>
      <c r="Z627" s="1836"/>
      <c r="AA627" s="1836"/>
      <c r="AB627" s="1836"/>
    </row>
    <row r="628" spans="1:28" ht="13.5" customHeight="1">
      <c r="A628" s="1836"/>
      <c r="B628" s="1836"/>
      <c r="C628" s="1836"/>
      <c r="D628" s="1836"/>
      <c r="E628" s="1836"/>
      <c r="F628" s="1836"/>
      <c r="G628" s="1836"/>
      <c r="H628" s="1836"/>
      <c r="I628" s="1836"/>
      <c r="J628" s="1836"/>
      <c r="K628" s="1836"/>
      <c r="L628" s="1836"/>
      <c r="M628" s="1836"/>
      <c r="N628" s="1836"/>
      <c r="O628" s="1836"/>
      <c r="P628" s="1836"/>
      <c r="Q628" s="1836"/>
      <c r="R628" s="1836"/>
      <c r="S628" s="1836"/>
      <c r="T628" s="1836"/>
      <c r="U628" s="1836"/>
      <c r="V628" s="1836"/>
      <c r="W628" s="1836"/>
      <c r="X628" s="1836"/>
      <c r="Y628" s="1836"/>
      <c r="Z628" s="1836"/>
      <c r="AA628" s="1836"/>
      <c r="AB628" s="1836"/>
    </row>
    <row r="629" spans="1:28" ht="13.5" customHeight="1">
      <c r="A629" s="1836"/>
      <c r="B629" s="1836"/>
      <c r="C629" s="1836"/>
      <c r="D629" s="1836"/>
      <c r="E629" s="1836"/>
      <c r="F629" s="1836"/>
      <c r="G629" s="1836"/>
      <c r="H629" s="1836"/>
      <c r="I629" s="1836"/>
      <c r="J629" s="1836"/>
      <c r="K629" s="1836"/>
      <c r="L629" s="1836"/>
      <c r="M629" s="1836"/>
      <c r="N629" s="1836"/>
      <c r="O629" s="1836"/>
      <c r="P629" s="1836"/>
      <c r="Q629" s="1836"/>
      <c r="R629" s="1836"/>
      <c r="S629" s="1836"/>
      <c r="T629" s="1836"/>
      <c r="U629" s="1836"/>
      <c r="V629" s="1836"/>
      <c r="W629" s="1836"/>
      <c r="X629" s="1836"/>
      <c r="Y629" s="1836"/>
      <c r="Z629" s="1836"/>
      <c r="AA629" s="1836"/>
      <c r="AB629" s="1836"/>
    </row>
    <row r="630" spans="1:28" ht="13.5" customHeight="1">
      <c r="A630" s="1836"/>
      <c r="B630" s="1836"/>
      <c r="C630" s="1836"/>
      <c r="D630" s="1836"/>
      <c r="E630" s="1836"/>
      <c r="F630" s="1836"/>
      <c r="G630" s="1836"/>
      <c r="H630" s="1836"/>
      <c r="I630" s="1836"/>
      <c r="J630" s="1836"/>
      <c r="K630" s="1836"/>
      <c r="L630" s="1836"/>
      <c r="M630" s="1836"/>
      <c r="N630" s="1836"/>
      <c r="O630" s="1836"/>
      <c r="P630" s="1836"/>
      <c r="Q630" s="1836"/>
      <c r="R630" s="1836"/>
      <c r="S630" s="1836"/>
      <c r="T630" s="1836"/>
      <c r="U630" s="1836"/>
      <c r="V630" s="1836"/>
      <c r="W630" s="1836"/>
      <c r="X630" s="1836"/>
      <c r="Y630" s="1836"/>
      <c r="Z630" s="1836"/>
      <c r="AA630" s="1836"/>
      <c r="AB630" s="1836"/>
    </row>
    <row r="631" spans="1:28" ht="13.5" customHeight="1">
      <c r="A631" s="1836"/>
      <c r="B631" s="1836"/>
      <c r="C631" s="1836"/>
      <c r="D631" s="1836"/>
      <c r="E631" s="1836"/>
      <c r="F631" s="1836"/>
      <c r="G631" s="1836"/>
      <c r="H631" s="1836"/>
      <c r="I631" s="1836"/>
      <c r="J631" s="1836"/>
      <c r="K631" s="1836"/>
      <c r="L631" s="1836"/>
      <c r="M631" s="1836"/>
      <c r="N631" s="1836"/>
      <c r="O631" s="1836"/>
      <c r="P631" s="1836"/>
      <c r="Q631" s="1836"/>
      <c r="R631" s="1836"/>
      <c r="S631" s="1836"/>
      <c r="T631" s="1836"/>
      <c r="U631" s="1836"/>
      <c r="V631" s="1836"/>
      <c r="W631" s="1836"/>
      <c r="X631" s="1836"/>
      <c r="Y631" s="1836"/>
      <c r="Z631" s="1836"/>
      <c r="AA631" s="1836"/>
      <c r="AB631" s="1836"/>
    </row>
    <row r="632" spans="1:28" ht="13.5" customHeight="1">
      <c r="A632" s="1836"/>
      <c r="B632" s="1836"/>
      <c r="C632" s="1836"/>
      <c r="D632" s="1836"/>
      <c r="E632" s="1836"/>
      <c r="F632" s="1836"/>
      <c r="G632" s="1836"/>
      <c r="H632" s="1836"/>
      <c r="I632" s="1836"/>
      <c r="J632" s="1836"/>
      <c r="K632" s="1836"/>
      <c r="L632" s="1836"/>
      <c r="M632" s="1836"/>
      <c r="N632" s="1836"/>
      <c r="O632" s="1836"/>
      <c r="P632" s="1836"/>
      <c r="Q632" s="1836"/>
      <c r="R632" s="1836"/>
      <c r="S632" s="1836"/>
      <c r="T632" s="1836"/>
      <c r="U632" s="1836"/>
      <c r="V632" s="1836"/>
      <c r="W632" s="1836"/>
      <c r="X632" s="1836"/>
      <c r="Y632" s="1836"/>
      <c r="Z632" s="1836"/>
      <c r="AA632" s="1836"/>
      <c r="AB632" s="1836"/>
    </row>
    <row r="633" spans="1:28" ht="13.5" customHeight="1">
      <c r="A633" s="1836"/>
      <c r="B633" s="1836"/>
      <c r="C633" s="1836"/>
      <c r="D633" s="1836"/>
      <c r="E633" s="1836"/>
      <c r="F633" s="1836"/>
      <c r="G633" s="1836"/>
      <c r="H633" s="1836"/>
      <c r="I633" s="1836"/>
      <c r="J633" s="1836"/>
      <c r="K633" s="1836"/>
      <c r="L633" s="1836"/>
      <c r="M633" s="1836"/>
      <c r="N633" s="1836"/>
      <c r="O633" s="1836"/>
      <c r="P633" s="1836"/>
      <c r="Q633" s="1836"/>
      <c r="R633" s="1836"/>
      <c r="S633" s="1836"/>
      <c r="T633" s="1836"/>
      <c r="U633" s="1836"/>
      <c r="V633" s="1836"/>
      <c r="W633" s="1836"/>
      <c r="X633" s="1836"/>
      <c r="Y633" s="1836"/>
      <c r="Z633" s="1836"/>
      <c r="AA633" s="1836"/>
      <c r="AB633" s="1836"/>
    </row>
    <row r="634" spans="1:28" ht="13.5" customHeight="1">
      <c r="A634" s="1836"/>
      <c r="B634" s="1836"/>
      <c r="C634" s="1836"/>
      <c r="D634" s="1836"/>
      <c r="E634" s="1836"/>
      <c r="F634" s="1836"/>
      <c r="G634" s="1836"/>
      <c r="H634" s="1836"/>
      <c r="I634" s="1836"/>
      <c r="J634" s="1836"/>
      <c r="K634" s="1836"/>
      <c r="L634" s="1836"/>
      <c r="M634" s="1836"/>
      <c r="N634" s="1836"/>
      <c r="O634" s="1836"/>
      <c r="P634" s="1836"/>
      <c r="Q634" s="1836"/>
      <c r="R634" s="1836"/>
      <c r="S634" s="1836"/>
      <c r="T634" s="1836"/>
      <c r="U634" s="1836"/>
      <c r="V634" s="1836"/>
      <c r="W634" s="1836"/>
      <c r="X634" s="1836"/>
      <c r="Y634" s="1836"/>
      <c r="Z634" s="1836"/>
      <c r="AA634" s="1836"/>
      <c r="AB634" s="1836"/>
    </row>
    <row r="635" spans="1:28" ht="13.5" customHeight="1">
      <c r="A635" s="1836"/>
      <c r="B635" s="1836"/>
      <c r="C635" s="1836"/>
      <c r="D635" s="1836"/>
      <c r="E635" s="1836"/>
      <c r="F635" s="1836"/>
      <c r="G635" s="1836"/>
      <c r="H635" s="1836"/>
      <c r="I635" s="1836"/>
      <c r="J635" s="1836"/>
      <c r="K635" s="1836"/>
      <c r="L635" s="1836"/>
      <c r="M635" s="1836"/>
      <c r="N635" s="1836"/>
      <c r="O635" s="1836"/>
      <c r="P635" s="1836"/>
      <c r="Q635" s="1836"/>
      <c r="R635" s="1836"/>
      <c r="S635" s="1836"/>
      <c r="T635" s="1836"/>
      <c r="U635" s="1836"/>
      <c r="V635" s="1836"/>
      <c r="W635" s="1836"/>
      <c r="X635" s="1836"/>
      <c r="Y635" s="1836"/>
      <c r="Z635" s="1836"/>
      <c r="AA635" s="1836"/>
      <c r="AB635" s="1836"/>
    </row>
    <row r="636" spans="1:28" ht="13.5" customHeight="1">
      <c r="A636" s="1836"/>
      <c r="B636" s="1836"/>
      <c r="C636" s="1836"/>
      <c r="D636" s="1836"/>
      <c r="E636" s="1836"/>
      <c r="F636" s="1836"/>
      <c r="G636" s="1836"/>
      <c r="H636" s="1836"/>
      <c r="I636" s="1836"/>
      <c r="J636" s="1836"/>
      <c r="K636" s="1836"/>
      <c r="L636" s="1836"/>
      <c r="M636" s="1836"/>
      <c r="N636" s="1836"/>
      <c r="O636" s="1836"/>
      <c r="P636" s="1836"/>
      <c r="Q636" s="1836"/>
      <c r="R636" s="1836"/>
      <c r="S636" s="1836"/>
      <c r="T636" s="1836"/>
      <c r="U636" s="1836"/>
      <c r="V636" s="1836"/>
      <c r="W636" s="1836"/>
      <c r="X636" s="1836"/>
      <c r="Y636" s="1836"/>
      <c r="Z636" s="1836"/>
      <c r="AA636" s="1836"/>
      <c r="AB636" s="1836"/>
    </row>
    <row r="637" spans="1:28" ht="13.5" customHeight="1">
      <c r="A637" s="1836"/>
      <c r="B637" s="1836"/>
      <c r="C637" s="1836"/>
      <c r="D637" s="1836"/>
      <c r="E637" s="1836"/>
      <c r="F637" s="1836"/>
      <c r="G637" s="1836"/>
      <c r="H637" s="1836"/>
      <c r="I637" s="1836"/>
      <c r="J637" s="1836"/>
      <c r="K637" s="1836"/>
      <c r="L637" s="1836"/>
      <c r="M637" s="1836"/>
      <c r="N637" s="1836"/>
      <c r="O637" s="1836"/>
      <c r="P637" s="1836"/>
      <c r="Q637" s="1836"/>
      <c r="R637" s="1836"/>
      <c r="S637" s="1836"/>
      <c r="T637" s="1836"/>
      <c r="U637" s="1836"/>
      <c r="V637" s="1836"/>
      <c r="W637" s="1836"/>
      <c r="X637" s="1836"/>
      <c r="Y637" s="1836"/>
      <c r="Z637" s="1836"/>
      <c r="AA637" s="1836"/>
      <c r="AB637" s="1836"/>
    </row>
    <row r="638" spans="1:28" ht="13.5" customHeight="1">
      <c r="A638" s="1836"/>
      <c r="B638" s="1836"/>
      <c r="C638" s="1836"/>
      <c r="D638" s="1836"/>
      <c r="E638" s="1836"/>
      <c r="F638" s="1836"/>
      <c r="G638" s="1836"/>
      <c r="H638" s="1836"/>
      <c r="I638" s="1836"/>
      <c r="J638" s="1836"/>
      <c r="K638" s="1836"/>
      <c r="L638" s="1836"/>
      <c r="M638" s="1836"/>
      <c r="N638" s="1836"/>
      <c r="O638" s="1836"/>
      <c r="P638" s="1836"/>
      <c r="Q638" s="1836"/>
      <c r="R638" s="1836"/>
      <c r="S638" s="1836"/>
      <c r="T638" s="1836"/>
      <c r="U638" s="1836"/>
      <c r="V638" s="1836"/>
      <c r="W638" s="1836"/>
      <c r="X638" s="1836"/>
      <c r="Y638" s="1836"/>
      <c r="Z638" s="1836"/>
      <c r="AA638" s="1836"/>
      <c r="AB638" s="1836"/>
    </row>
    <row r="639" spans="1:28" ht="13.5" customHeight="1">
      <c r="A639" s="1836"/>
      <c r="B639" s="1836"/>
      <c r="C639" s="1836"/>
      <c r="D639" s="1836"/>
      <c r="E639" s="1836"/>
      <c r="F639" s="1836"/>
      <c r="G639" s="1836"/>
      <c r="H639" s="1836"/>
      <c r="I639" s="1836"/>
      <c r="J639" s="1836"/>
      <c r="K639" s="1836"/>
      <c r="L639" s="1836"/>
      <c r="M639" s="1836"/>
      <c r="N639" s="1836"/>
      <c r="O639" s="1836"/>
      <c r="P639" s="1836"/>
      <c r="Q639" s="1836"/>
      <c r="R639" s="1836"/>
      <c r="S639" s="1836"/>
      <c r="T639" s="1836"/>
      <c r="U639" s="1836"/>
      <c r="V639" s="1836"/>
      <c r="W639" s="1836"/>
      <c r="X639" s="1836"/>
      <c r="Y639" s="1836"/>
      <c r="Z639" s="1836"/>
      <c r="AA639" s="1836"/>
      <c r="AB639" s="1836"/>
    </row>
    <row r="640" spans="1:28" ht="13.5" customHeight="1">
      <c r="A640" s="1836"/>
      <c r="B640" s="1836"/>
      <c r="C640" s="1836"/>
      <c r="D640" s="1836"/>
      <c r="E640" s="1836"/>
      <c r="F640" s="1836"/>
      <c r="G640" s="1836"/>
      <c r="H640" s="1836"/>
      <c r="I640" s="1836"/>
      <c r="J640" s="1836"/>
      <c r="K640" s="1836"/>
      <c r="L640" s="1836"/>
      <c r="M640" s="1836"/>
      <c r="N640" s="1836"/>
      <c r="O640" s="1836"/>
      <c r="P640" s="1836"/>
      <c r="Q640" s="1836"/>
      <c r="R640" s="1836"/>
      <c r="S640" s="1836"/>
      <c r="T640" s="1836"/>
      <c r="U640" s="1836"/>
      <c r="V640" s="1836"/>
      <c r="W640" s="1836"/>
      <c r="X640" s="1836"/>
      <c r="Y640" s="1836"/>
      <c r="Z640" s="1836"/>
      <c r="AA640" s="1836"/>
      <c r="AB640" s="1836"/>
    </row>
    <row r="641" spans="1:28" ht="13.5" customHeight="1">
      <c r="A641" s="1836"/>
      <c r="B641" s="1836"/>
      <c r="C641" s="1836"/>
      <c r="D641" s="1836"/>
      <c r="E641" s="1836"/>
      <c r="F641" s="1836"/>
      <c r="G641" s="1836"/>
      <c r="H641" s="1836"/>
      <c r="I641" s="1836"/>
      <c r="J641" s="1836"/>
      <c r="K641" s="1836"/>
      <c r="L641" s="1836"/>
      <c r="M641" s="1836"/>
      <c r="N641" s="1836"/>
      <c r="O641" s="1836"/>
      <c r="P641" s="1836"/>
      <c r="Q641" s="1836"/>
      <c r="R641" s="1836"/>
      <c r="S641" s="1836"/>
      <c r="T641" s="1836"/>
      <c r="U641" s="1836"/>
      <c r="V641" s="1836"/>
      <c r="W641" s="1836"/>
      <c r="X641" s="1836"/>
      <c r="Y641" s="1836"/>
      <c r="Z641" s="1836"/>
      <c r="AA641" s="1836"/>
      <c r="AB641" s="1836"/>
    </row>
    <row r="642" spans="1:28" ht="13.5" customHeight="1">
      <c r="A642" s="1836"/>
      <c r="B642" s="1836"/>
      <c r="C642" s="1836"/>
      <c r="D642" s="1836"/>
      <c r="E642" s="1836"/>
      <c r="F642" s="1836"/>
      <c r="G642" s="1836"/>
      <c r="H642" s="1836"/>
      <c r="I642" s="1836"/>
      <c r="J642" s="1836"/>
      <c r="K642" s="1836"/>
      <c r="L642" s="1836"/>
      <c r="M642" s="1836"/>
      <c r="N642" s="1836"/>
      <c r="O642" s="1836"/>
      <c r="P642" s="1836"/>
      <c r="Q642" s="1836"/>
      <c r="R642" s="1836"/>
      <c r="S642" s="1836"/>
      <c r="T642" s="1836"/>
      <c r="U642" s="1836"/>
      <c r="V642" s="1836"/>
      <c r="W642" s="1836"/>
      <c r="X642" s="1836"/>
      <c r="Y642" s="1836"/>
      <c r="Z642" s="1836"/>
      <c r="AA642" s="1836"/>
      <c r="AB642" s="1836"/>
    </row>
    <row r="643" spans="1:28" ht="13.5" customHeight="1">
      <c r="A643" s="1836"/>
      <c r="B643" s="1836"/>
      <c r="C643" s="1836"/>
      <c r="D643" s="1836"/>
      <c r="E643" s="1836"/>
      <c r="F643" s="1836"/>
      <c r="G643" s="1836"/>
      <c r="H643" s="1836"/>
      <c r="I643" s="1836"/>
      <c r="J643" s="1836"/>
      <c r="K643" s="1836"/>
      <c r="L643" s="1836"/>
      <c r="M643" s="1836"/>
      <c r="N643" s="1836"/>
      <c r="O643" s="1836"/>
      <c r="P643" s="1836"/>
      <c r="Q643" s="1836"/>
      <c r="R643" s="1836"/>
      <c r="S643" s="1836"/>
      <c r="T643" s="1836"/>
      <c r="U643" s="1836"/>
      <c r="V643" s="1836"/>
      <c r="W643" s="1836"/>
      <c r="X643" s="1836"/>
      <c r="Y643" s="1836"/>
      <c r="Z643" s="1836"/>
      <c r="AA643" s="1836"/>
      <c r="AB643" s="1836"/>
    </row>
    <row r="644" spans="1:28" ht="13.5" customHeight="1">
      <c r="A644" s="1836"/>
      <c r="B644" s="1836"/>
      <c r="C644" s="1836"/>
      <c r="D644" s="1836"/>
      <c r="E644" s="1836"/>
      <c r="F644" s="1836"/>
      <c r="G644" s="1836"/>
      <c r="H644" s="1836"/>
      <c r="I644" s="1836"/>
      <c r="J644" s="1836"/>
      <c r="K644" s="1836"/>
      <c r="L644" s="1836"/>
      <c r="M644" s="1836"/>
      <c r="N644" s="1836"/>
      <c r="O644" s="1836"/>
      <c r="P644" s="1836"/>
      <c r="Q644" s="1836"/>
      <c r="R644" s="1836"/>
      <c r="S644" s="1836"/>
      <c r="T644" s="1836"/>
      <c r="U644" s="1836"/>
      <c r="V644" s="1836"/>
      <c r="W644" s="1836"/>
      <c r="X644" s="1836"/>
      <c r="Y644" s="1836"/>
      <c r="Z644" s="1836"/>
      <c r="AA644" s="1836"/>
      <c r="AB644" s="1836"/>
    </row>
    <row r="645" spans="1:28" ht="13.5" customHeight="1">
      <c r="A645" s="1836"/>
      <c r="B645" s="1836"/>
      <c r="C645" s="1836"/>
      <c r="D645" s="1836"/>
      <c r="E645" s="1836"/>
      <c r="F645" s="1836"/>
      <c r="G645" s="1836"/>
      <c r="H645" s="1836"/>
      <c r="I645" s="1836"/>
      <c r="J645" s="1836"/>
      <c r="K645" s="1836"/>
      <c r="L645" s="1836"/>
      <c r="M645" s="1836"/>
      <c r="N645" s="1836"/>
      <c r="O645" s="1836"/>
      <c r="P645" s="1836"/>
      <c r="Q645" s="1836"/>
      <c r="R645" s="1836"/>
      <c r="S645" s="1836"/>
      <c r="T645" s="1836"/>
      <c r="U645" s="1836"/>
      <c r="V645" s="1836"/>
      <c r="W645" s="1836"/>
      <c r="X645" s="1836"/>
      <c r="Y645" s="1836"/>
      <c r="Z645" s="1836"/>
      <c r="AA645" s="1836"/>
      <c r="AB645" s="1836"/>
    </row>
    <row r="646" spans="1:28" ht="13.5" customHeight="1">
      <c r="A646" s="1836"/>
      <c r="B646" s="1836"/>
      <c r="C646" s="1836"/>
      <c r="D646" s="1836"/>
      <c r="E646" s="1836"/>
      <c r="F646" s="1836"/>
      <c r="G646" s="1836"/>
      <c r="H646" s="1836"/>
      <c r="I646" s="1836"/>
      <c r="J646" s="1836"/>
      <c r="K646" s="1836"/>
      <c r="L646" s="1836"/>
      <c r="M646" s="1836"/>
      <c r="N646" s="1836"/>
      <c r="O646" s="1836"/>
      <c r="P646" s="1836"/>
      <c r="Q646" s="1836"/>
      <c r="R646" s="1836"/>
      <c r="S646" s="1836"/>
      <c r="T646" s="1836"/>
      <c r="U646" s="1836"/>
      <c r="V646" s="1836"/>
      <c r="W646" s="1836"/>
      <c r="X646" s="1836"/>
      <c r="Y646" s="1836"/>
      <c r="Z646" s="1836"/>
      <c r="AA646" s="1836"/>
      <c r="AB646" s="1836"/>
    </row>
    <row r="647" spans="1:28" ht="13.5" customHeight="1">
      <c r="A647" s="1836"/>
      <c r="B647" s="1836"/>
      <c r="C647" s="1836"/>
      <c r="D647" s="1836"/>
      <c r="E647" s="1836"/>
      <c r="F647" s="1836"/>
      <c r="G647" s="1836"/>
      <c r="H647" s="1836"/>
      <c r="I647" s="1836"/>
      <c r="J647" s="1836"/>
      <c r="K647" s="1836"/>
      <c r="L647" s="1836"/>
      <c r="M647" s="1836"/>
      <c r="N647" s="1836"/>
      <c r="O647" s="1836"/>
      <c r="P647" s="1836"/>
      <c r="Q647" s="1836"/>
      <c r="R647" s="1836"/>
      <c r="S647" s="1836"/>
      <c r="T647" s="1836"/>
      <c r="U647" s="1836"/>
      <c r="V647" s="1836"/>
      <c r="W647" s="1836"/>
      <c r="X647" s="1836"/>
      <c r="Y647" s="1836"/>
      <c r="Z647" s="1836"/>
      <c r="AA647" s="1836"/>
      <c r="AB647" s="1836"/>
    </row>
    <row r="648" spans="1:28" ht="13.5" customHeight="1">
      <c r="A648" s="1836"/>
      <c r="B648" s="1836"/>
      <c r="C648" s="1836"/>
      <c r="D648" s="1836"/>
      <c r="E648" s="1836"/>
      <c r="F648" s="1836"/>
      <c r="G648" s="1836"/>
      <c r="H648" s="1836"/>
      <c r="I648" s="1836"/>
      <c r="J648" s="1836"/>
      <c r="K648" s="1836"/>
      <c r="L648" s="1836"/>
      <c r="M648" s="1836"/>
      <c r="N648" s="1836"/>
      <c r="O648" s="1836"/>
      <c r="P648" s="1836"/>
      <c r="Q648" s="1836"/>
      <c r="R648" s="1836"/>
      <c r="S648" s="1836"/>
      <c r="T648" s="1836"/>
      <c r="U648" s="1836"/>
      <c r="V648" s="1836"/>
      <c r="W648" s="1836"/>
      <c r="X648" s="1836"/>
      <c r="Y648" s="1836"/>
      <c r="Z648" s="1836"/>
      <c r="AA648" s="1836"/>
      <c r="AB648" s="1836"/>
    </row>
    <row r="649" spans="1:28" ht="13.5" customHeight="1">
      <c r="A649" s="1836"/>
      <c r="B649" s="1836"/>
      <c r="C649" s="1836"/>
      <c r="D649" s="1836"/>
      <c r="E649" s="1836"/>
      <c r="F649" s="1836"/>
      <c r="G649" s="1836"/>
      <c r="H649" s="1836"/>
      <c r="I649" s="1836"/>
      <c r="J649" s="1836"/>
      <c r="K649" s="1836"/>
      <c r="L649" s="1836"/>
      <c r="M649" s="1836"/>
      <c r="N649" s="1836"/>
      <c r="O649" s="1836"/>
      <c r="P649" s="1836"/>
      <c r="Q649" s="1836"/>
      <c r="R649" s="1836"/>
      <c r="S649" s="1836"/>
      <c r="T649" s="1836"/>
      <c r="U649" s="1836"/>
      <c r="V649" s="1836"/>
      <c r="W649" s="1836"/>
      <c r="X649" s="1836"/>
      <c r="Y649" s="1836"/>
      <c r="Z649" s="1836"/>
      <c r="AA649" s="1836"/>
      <c r="AB649" s="1836"/>
    </row>
    <row r="650" spans="1:28" ht="13.5" customHeight="1">
      <c r="A650" s="1836"/>
      <c r="B650" s="1836"/>
      <c r="C650" s="1836"/>
      <c r="D650" s="1836"/>
      <c r="E650" s="1836"/>
      <c r="F650" s="1836"/>
      <c r="G650" s="1836"/>
      <c r="H650" s="1836"/>
      <c r="I650" s="1836"/>
      <c r="J650" s="1836"/>
      <c r="K650" s="1836"/>
      <c r="L650" s="1836"/>
      <c r="M650" s="1836"/>
      <c r="N650" s="1836"/>
      <c r="O650" s="1836"/>
      <c r="P650" s="1836"/>
      <c r="Q650" s="1836"/>
      <c r="R650" s="1836"/>
      <c r="S650" s="1836"/>
      <c r="T650" s="1836"/>
      <c r="U650" s="1836"/>
      <c r="V650" s="1836"/>
      <c r="W650" s="1836"/>
      <c r="X650" s="1836"/>
      <c r="Y650" s="1836"/>
      <c r="Z650" s="1836"/>
      <c r="AA650" s="1836"/>
      <c r="AB650" s="1836"/>
    </row>
    <row r="651" spans="1:28" ht="13.5" customHeight="1">
      <c r="A651" s="1836"/>
      <c r="B651" s="1836"/>
      <c r="C651" s="1836"/>
      <c r="D651" s="1836"/>
      <c r="E651" s="1836"/>
      <c r="F651" s="1836"/>
      <c r="G651" s="1836"/>
      <c r="H651" s="1836"/>
      <c r="I651" s="1836"/>
      <c r="J651" s="1836"/>
      <c r="K651" s="1836"/>
      <c r="L651" s="1836"/>
      <c r="M651" s="1836"/>
      <c r="N651" s="1836"/>
      <c r="O651" s="1836"/>
      <c r="P651" s="1836"/>
      <c r="Q651" s="1836"/>
      <c r="R651" s="1836"/>
      <c r="S651" s="1836"/>
      <c r="T651" s="1836"/>
      <c r="U651" s="1836"/>
      <c r="V651" s="1836"/>
      <c r="W651" s="1836"/>
      <c r="X651" s="1836"/>
      <c r="Y651" s="1836"/>
      <c r="Z651" s="1836"/>
      <c r="AA651" s="1836"/>
      <c r="AB651" s="1836"/>
    </row>
    <row r="652" spans="1:28" ht="13.5" customHeight="1">
      <c r="A652" s="1836"/>
      <c r="B652" s="1836"/>
      <c r="C652" s="1836"/>
      <c r="D652" s="1836"/>
      <c r="E652" s="1836"/>
      <c r="F652" s="1836"/>
      <c r="G652" s="1836"/>
      <c r="H652" s="1836"/>
      <c r="I652" s="1836"/>
      <c r="J652" s="1836"/>
      <c r="K652" s="1836"/>
      <c r="L652" s="1836"/>
      <c r="M652" s="1836"/>
      <c r="N652" s="1836"/>
      <c r="O652" s="1836"/>
      <c r="P652" s="1836"/>
      <c r="Q652" s="1836"/>
      <c r="R652" s="1836"/>
      <c r="S652" s="1836"/>
      <c r="T652" s="1836"/>
      <c r="U652" s="1836"/>
      <c r="V652" s="1836"/>
      <c r="W652" s="1836"/>
      <c r="X652" s="1836"/>
      <c r="Y652" s="1836"/>
      <c r="Z652" s="1836"/>
      <c r="AA652" s="1836"/>
      <c r="AB652" s="1836"/>
    </row>
    <row r="653" spans="1:28" ht="13.5" customHeight="1">
      <c r="A653" s="1836"/>
      <c r="B653" s="1836"/>
      <c r="C653" s="1836"/>
      <c r="D653" s="1836"/>
      <c r="E653" s="1836"/>
      <c r="F653" s="1836"/>
      <c r="G653" s="1836"/>
      <c r="H653" s="1836"/>
      <c r="I653" s="1836"/>
      <c r="J653" s="1836"/>
      <c r="K653" s="1836"/>
      <c r="L653" s="1836"/>
      <c r="M653" s="1836"/>
      <c r="N653" s="1836"/>
      <c r="O653" s="1836"/>
      <c r="P653" s="1836"/>
      <c r="Q653" s="1836"/>
      <c r="R653" s="1836"/>
      <c r="S653" s="1836"/>
      <c r="T653" s="1836"/>
      <c r="U653" s="1836"/>
      <c r="V653" s="1836"/>
      <c r="W653" s="1836"/>
      <c r="X653" s="1836"/>
      <c r="Y653" s="1836"/>
      <c r="Z653" s="1836"/>
      <c r="AA653" s="1836"/>
      <c r="AB653" s="1836"/>
    </row>
    <row r="654" spans="1:28" ht="13.5" customHeight="1">
      <c r="A654" s="1836"/>
      <c r="B654" s="1836"/>
      <c r="C654" s="1836"/>
      <c r="D654" s="1836"/>
      <c r="E654" s="1836"/>
      <c r="F654" s="1836"/>
      <c r="G654" s="1836"/>
      <c r="H654" s="1836"/>
      <c r="I654" s="1836"/>
      <c r="J654" s="1836"/>
      <c r="K654" s="1836"/>
      <c r="L654" s="1836"/>
      <c r="M654" s="1836"/>
      <c r="N654" s="1836"/>
      <c r="O654" s="1836"/>
      <c r="P654" s="1836"/>
      <c r="Q654" s="1836"/>
      <c r="R654" s="1836"/>
      <c r="S654" s="1836"/>
      <c r="T654" s="1836"/>
      <c r="U654" s="1836"/>
      <c r="V654" s="1836"/>
      <c r="W654" s="1836"/>
      <c r="X654" s="1836"/>
      <c r="Y654" s="1836"/>
      <c r="Z654" s="1836"/>
      <c r="AA654" s="1836"/>
      <c r="AB654" s="1836"/>
    </row>
    <row r="655" spans="1:28" ht="13.5" customHeight="1">
      <c r="A655" s="1836"/>
      <c r="B655" s="1836"/>
      <c r="C655" s="1836"/>
      <c r="D655" s="1836"/>
      <c r="E655" s="1836"/>
      <c r="F655" s="1836"/>
      <c r="G655" s="1836"/>
      <c r="H655" s="1836"/>
      <c r="I655" s="1836"/>
      <c r="J655" s="1836"/>
      <c r="K655" s="1836"/>
      <c r="L655" s="1836"/>
      <c r="M655" s="1836"/>
      <c r="N655" s="1836"/>
      <c r="O655" s="1836"/>
      <c r="P655" s="1836"/>
      <c r="Q655" s="1836"/>
      <c r="R655" s="1836"/>
      <c r="S655" s="1836"/>
      <c r="T655" s="1836"/>
      <c r="U655" s="1836"/>
      <c r="V655" s="1836"/>
      <c r="W655" s="1836"/>
      <c r="X655" s="1836"/>
      <c r="Y655" s="1836"/>
      <c r="Z655" s="1836"/>
      <c r="AA655" s="1836"/>
      <c r="AB655" s="1836"/>
    </row>
    <row r="656" spans="1:28" ht="13.5" customHeight="1">
      <c r="A656" s="1836"/>
      <c r="B656" s="1836"/>
      <c r="C656" s="1836"/>
      <c r="D656" s="1836"/>
      <c r="E656" s="1836"/>
      <c r="F656" s="1836"/>
      <c r="G656" s="1836"/>
      <c r="H656" s="1836"/>
      <c r="I656" s="1836"/>
      <c r="J656" s="1836"/>
      <c r="K656" s="1836"/>
      <c r="L656" s="1836"/>
      <c r="M656" s="1836"/>
      <c r="N656" s="1836"/>
      <c r="O656" s="1836"/>
      <c r="P656" s="1836"/>
      <c r="Q656" s="1836"/>
      <c r="R656" s="1836"/>
      <c r="S656" s="1836"/>
      <c r="T656" s="1836"/>
      <c r="U656" s="1836"/>
      <c r="V656" s="1836"/>
      <c r="W656" s="1836"/>
      <c r="X656" s="1836"/>
      <c r="Y656" s="1836"/>
      <c r="Z656" s="1836"/>
      <c r="AA656" s="1836"/>
      <c r="AB656" s="1836"/>
    </row>
    <row r="657" spans="1:28" ht="13.5" customHeight="1">
      <c r="A657" s="1836"/>
      <c r="B657" s="1836"/>
      <c r="C657" s="1836"/>
      <c r="D657" s="1836"/>
      <c r="E657" s="1836"/>
      <c r="F657" s="1836"/>
      <c r="G657" s="1836"/>
      <c r="H657" s="1836"/>
      <c r="I657" s="1836"/>
      <c r="J657" s="1836"/>
      <c r="K657" s="1836"/>
      <c r="L657" s="1836"/>
      <c r="M657" s="1836"/>
      <c r="N657" s="1836"/>
      <c r="O657" s="1836"/>
      <c r="P657" s="1836"/>
      <c r="Q657" s="1836"/>
      <c r="R657" s="1836"/>
      <c r="S657" s="1836"/>
      <c r="T657" s="1836"/>
      <c r="U657" s="1836"/>
      <c r="V657" s="1836"/>
      <c r="W657" s="1836"/>
      <c r="X657" s="1836"/>
      <c r="Y657" s="1836"/>
      <c r="Z657" s="1836"/>
      <c r="AA657" s="1836"/>
      <c r="AB657" s="1836"/>
    </row>
    <row r="658" spans="1:28" ht="13.5" customHeight="1">
      <c r="A658" s="1836"/>
      <c r="B658" s="1836"/>
      <c r="C658" s="1836"/>
      <c r="D658" s="1836"/>
      <c r="E658" s="1836"/>
      <c r="F658" s="1836"/>
      <c r="G658" s="1836"/>
      <c r="H658" s="1836"/>
      <c r="I658" s="1836"/>
      <c r="J658" s="1836"/>
      <c r="K658" s="1836"/>
      <c r="L658" s="1836"/>
      <c r="M658" s="1836"/>
      <c r="N658" s="1836"/>
      <c r="O658" s="1836"/>
      <c r="P658" s="1836"/>
      <c r="Q658" s="1836"/>
      <c r="R658" s="1836"/>
      <c r="S658" s="1836"/>
      <c r="T658" s="1836"/>
      <c r="U658" s="1836"/>
      <c r="V658" s="1836"/>
      <c r="W658" s="1836"/>
      <c r="X658" s="1836"/>
      <c r="Y658" s="1836"/>
      <c r="Z658" s="1836"/>
      <c r="AA658" s="1836"/>
      <c r="AB658" s="1836"/>
    </row>
    <row r="659" spans="1:28" ht="13.5" customHeight="1">
      <c r="A659" s="1836"/>
      <c r="B659" s="1836"/>
      <c r="C659" s="1836"/>
      <c r="D659" s="1836"/>
      <c r="E659" s="1836"/>
      <c r="F659" s="1836"/>
      <c r="G659" s="1836"/>
      <c r="H659" s="1836"/>
      <c r="I659" s="1836"/>
      <c r="J659" s="1836"/>
      <c r="K659" s="1836"/>
      <c r="L659" s="1836"/>
      <c r="M659" s="1836"/>
      <c r="N659" s="1836"/>
      <c r="O659" s="1836"/>
      <c r="P659" s="1836"/>
      <c r="Q659" s="1836"/>
      <c r="R659" s="1836"/>
      <c r="S659" s="1836"/>
      <c r="T659" s="1836"/>
      <c r="U659" s="1836"/>
      <c r="V659" s="1836"/>
      <c r="W659" s="1836"/>
      <c r="X659" s="1836"/>
      <c r="Y659" s="1836"/>
      <c r="Z659" s="1836"/>
      <c r="AA659" s="1836"/>
      <c r="AB659" s="1836"/>
    </row>
    <row r="660" spans="1:28" ht="13.5" customHeight="1">
      <c r="A660" s="1836"/>
      <c r="B660" s="1836"/>
      <c r="C660" s="1836"/>
      <c r="D660" s="1836"/>
      <c r="E660" s="1836"/>
      <c r="F660" s="1836"/>
      <c r="G660" s="1836"/>
      <c r="H660" s="1836"/>
      <c r="I660" s="1836"/>
      <c r="J660" s="1836"/>
      <c r="K660" s="1836"/>
      <c r="L660" s="1836"/>
      <c r="M660" s="1836"/>
      <c r="N660" s="1836"/>
      <c r="O660" s="1836"/>
      <c r="P660" s="1836"/>
      <c r="Q660" s="1836"/>
      <c r="R660" s="1836"/>
      <c r="S660" s="1836"/>
      <c r="T660" s="1836"/>
      <c r="U660" s="1836"/>
      <c r="V660" s="1836"/>
      <c r="W660" s="1836"/>
      <c r="X660" s="1836"/>
      <c r="Y660" s="1836"/>
      <c r="Z660" s="1836"/>
      <c r="AA660" s="1836"/>
      <c r="AB660" s="1836"/>
    </row>
    <row r="661" spans="1:28" ht="13.5" customHeight="1">
      <c r="A661" s="1836"/>
      <c r="B661" s="1836"/>
      <c r="C661" s="1836"/>
      <c r="D661" s="1836"/>
      <c r="E661" s="1836"/>
      <c r="F661" s="1836"/>
      <c r="G661" s="1836"/>
      <c r="H661" s="1836"/>
      <c r="I661" s="1836"/>
      <c r="J661" s="1836"/>
      <c r="K661" s="1836"/>
      <c r="L661" s="1836"/>
      <c r="M661" s="1836"/>
      <c r="N661" s="1836"/>
      <c r="O661" s="1836"/>
      <c r="P661" s="1836"/>
      <c r="Q661" s="1836"/>
      <c r="R661" s="1836"/>
      <c r="S661" s="1836"/>
      <c r="T661" s="1836"/>
      <c r="U661" s="1836"/>
      <c r="V661" s="1836"/>
      <c r="W661" s="1836"/>
      <c r="X661" s="1836"/>
      <c r="Y661" s="1836"/>
      <c r="Z661" s="1836"/>
      <c r="AA661" s="1836"/>
      <c r="AB661" s="1836"/>
    </row>
    <row r="662" spans="1:28" ht="13.5" customHeight="1">
      <c r="A662" s="1836"/>
      <c r="B662" s="1836"/>
      <c r="C662" s="1836"/>
      <c r="D662" s="1836"/>
      <c r="E662" s="1836"/>
      <c r="F662" s="1836"/>
      <c r="G662" s="1836"/>
      <c r="H662" s="1836"/>
      <c r="I662" s="1836"/>
      <c r="J662" s="1836"/>
      <c r="K662" s="1836"/>
      <c r="L662" s="1836"/>
      <c r="M662" s="1836"/>
      <c r="N662" s="1836"/>
      <c r="O662" s="1836"/>
      <c r="P662" s="1836"/>
      <c r="Q662" s="1836"/>
      <c r="R662" s="1836"/>
      <c r="S662" s="1836"/>
      <c r="T662" s="1836"/>
      <c r="U662" s="1836"/>
      <c r="V662" s="1836"/>
      <c r="W662" s="1836"/>
      <c r="X662" s="1836"/>
      <c r="Y662" s="1836"/>
      <c r="Z662" s="1836"/>
      <c r="AA662" s="1836"/>
      <c r="AB662" s="1836"/>
    </row>
    <row r="663" spans="1:28" ht="13.5" customHeight="1">
      <c r="A663" s="1836"/>
      <c r="B663" s="1836"/>
      <c r="C663" s="1836"/>
      <c r="D663" s="1836"/>
      <c r="E663" s="1836"/>
      <c r="F663" s="1836"/>
      <c r="G663" s="1836"/>
      <c r="H663" s="1836"/>
      <c r="I663" s="1836"/>
      <c r="J663" s="1836"/>
      <c r="K663" s="1836"/>
      <c r="L663" s="1836"/>
      <c r="M663" s="1836"/>
      <c r="N663" s="1836"/>
      <c r="O663" s="1836"/>
      <c r="P663" s="1836"/>
      <c r="Q663" s="1836"/>
      <c r="R663" s="1836"/>
      <c r="S663" s="1836"/>
      <c r="T663" s="1836"/>
      <c r="U663" s="1836"/>
      <c r="V663" s="1836"/>
      <c r="W663" s="1836"/>
      <c r="X663" s="1836"/>
      <c r="Y663" s="1836"/>
      <c r="Z663" s="1836"/>
      <c r="AA663" s="1836"/>
      <c r="AB663" s="1836"/>
    </row>
    <row r="664" spans="1:28" ht="13.5" customHeight="1">
      <c r="A664" s="1836"/>
      <c r="B664" s="1836"/>
      <c r="C664" s="1836"/>
      <c r="D664" s="1836"/>
      <c r="E664" s="1836"/>
      <c r="F664" s="1836"/>
      <c r="G664" s="1836"/>
      <c r="H664" s="1836"/>
      <c r="I664" s="1836"/>
      <c r="J664" s="1836"/>
      <c r="K664" s="1836"/>
      <c r="L664" s="1836"/>
      <c r="M664" s="1836"/>
      <c r="N664" s="1836"/>
      <c r="O664" s="1836"/>
      <c r="P664" s="1836"/>
      <c r="Q664" s="1836"/>
      <c r="R664" s="1836"/>
      <c r="S664" s="1836"/>
      <c r="T664" s="1836"/>
      <c r="U664" s="1836"/>
      <c r="V664" s="1836"/>
      <c r="W664" s="1836"/>
      <c r="X664" s="1836"/>
      <c r="Y664" s="1836"/>
      <c r="Z664" s="1836"/>
      <c r="AA664" s="1836"/>
      <c r="AB664" s="1836"/>
    </row>
    <row r="665" spans="1:28" ht="13.5" customHeight="1">
      <c r="A665" s="1836"/>
      <c r="B665" s="1836"/>
      <c r="C665" s="1836"/>
      <c r="D665" s="1836"/>
      <c r="E665" s="1836"/>
      <c r="F665" s="1836"/>
      <c r="G665" s="1836"/>
      <c r="H665" s="1836"/>
      <c r="I665" s="1836"/>
      <c r="J665" s="1836"/>
      <c r="K665" s="1836"/>
      <c r="L665" s="1836"/>
      <c r="M665" s="1836"/>
      <c r="N665" s="1836"/>
      <c r="O665" s="1836"/>
      <c r="P665" s="1836"/>
      <c r="Q665" s="1836"/>
      <c r="R665" s="1836"/>
      <c r="S665" s="1836"/>
      <c r="T665" s="1836"/>
      <c r="U665" s="1836"/>
      <c r="V665" s="1836"/>
      <c r="W665" s="1836"/>
      <c r="X665" s="1836"/>
      <c r="Y665" s="1836"/>
      <c r="Z665" s="1836"/>
      <c r="AA665" s="1836"/>
      <c r="AB665" s="1836"/>
    </row>
    <row r="666" spans="1:28" ht="13.5" customHeight="1">
      <c r="A666" s="1836"/>
      <c r="B666" s="1836"/>
      <c r="C666" s="1836"/>
      <c r="D666" s="1836"/>
      <c r="E666" s="1836"/>
      <c r="F666" s="1836"/>
      <c r="G666" s="1836"/>
      <c r="H666" s="1836"/>
      <c r="I666" s="1836"/>
      <c r="J666" s="1836"/>
      <c r="K666" s="1836"/>
      <c r="L666" s="1836"/>
      <c r="M666" s="1836"/>
      <c r="N666" s="1836"/>
      <c r="O666" s="1836"/>
      <c r="P666" s="1836"/>
      <c r="Q666" s="1836"/>
      <c r="R666" s="1836"/>
      <c r="S666" s="1836"/>
      <c r="T666" s="1836"/>
      <c r="U666" s="1836"/>
      <c r="V666" s="1836"/>
      <c r="W666" s="1836"/>
      <c r="X666" s="1836"/>
      <c r="Y666" s="1836"/>
      <c r="Z666" s="1836"/>
      <c r="AA666" s="1836"/>
      <c r="AB666" s="1836"/>
    </row>
    <row r="667" spans="1:28" ht="13.5" customHeight="1">
      <c r="A667" s="1836"/>
      <c r="B667" s="1836"/>
      <c r="C667" s="1836"/>
      <c r="D667" s="1836"/>
      <c r="E667" s="1836"/>
      <c r="F667" s="1836"/>
      <c r="G667" s="1836"/>
      <c r="H667" s="1836"/>
      <c r="I667" s="1836"/>
      <c r="J667" s="1836"/>
      <c r="K667" s="1836"/>
      <c r="L667" s="1836"/>
      <c r="M667" s="1836"/>
      <c r="N667" s="1836"/>
      <c r="O667" s="1836"/>
      <c r="P667" s="1836"/>
      <c r="Q667" s="1836"/>
      <c r="R667" s="1836"/>
      <c r="S667" s="1836"/>
      <c r="T667" s="1836"/>
      <c r="U667" s="1836"/>
      <c r="V667" s="1836"/>
      <c r="W667" s="1836"/>
      <c r="X667" s="1836"/>
      <c r="Y667" s="1836"/>
      <c r="Z667" s="1836"/>
      <c r="AA667" s="1836"/>
      <c r="AB667" s="1836"/>
    </row>
    <row r="668" spans="1:28" ht="13.5" customHeight="1">
      <c r="A668" s="1836"/>
      <c r="B668" s="1836"/>
      <c r="C668" s="1836"/>
      <c r="D668" s="1836"/>
      <c r="E668" s="1836"/>
      <c r="F668" s="1836"/>
      <c r="G668" s="1836"/>
      <c r="H668" s="1836"/>
      <c r="I668" s="1836"/>
      <c r="J668" s="1836"/>
      <c r="K668" s="1836"/>
      <c r="L668" s="1836"/>
      <c r="M668" s="1836"/>
      <c r="N668" s="1836"/>
      <c r="O668" s="1836"/>
      <c r="P668" s="1836"/>
      <c r="Q668" s="1836"/>
      <c r="R668" s="1836"/>
      <c r="S668" s="1836"/>
      <c r="T668" s="1836"/>
      <c r="U668" s="1836"/>
      <c r="V668" s="1836"/>
      <c r="W668" s="1836"/>
      <c r="X668" s="1836"/>
      <c r="Y668" s="1836"/>
      <c r="Z668" s="1836"/>
      <c r="AA668" s="1836"/>
      <c r="AB668" s="1836"/>
    </row>
    <row r="669" spans="1:28" ht="13.5" customHeight="1">
      <c r="A669" s="1836"/>
      <c r="B669" s="1836"/>
      <c r="C669" s="1836"/>
      <c r="D669" s="1836"/>
      <c r="E669" s="1836"/>
      <c r="F669" s="1836"/>
      <c r="G669" s="1836"/>
      <c r="H669" s="1836"/>
      <c r="I669" s="1836"/>
      <c r="J669" s="1836"/>
      <c r="K669" s="1836"/>
      <c r="L669" s="1836"/>
      <c r="M669" s="1836"/>
      <c r="N669" s="1836"/>
      <c r="O669" s="1836"/>
      <c r="P669" s="1836"/>
      <c r="Q669" s="1836"/>
      <c r="R669" s="1836"/>
      <c r="S669" s="1836"/>
      <c r="T669" s="1836"/>
      <c r="U669" s="1836"/>
      <c r="V669" s="1836"/>
      <c r="W669" s="1836"/>
      <c r="X669" s="1836"/>
      <c r="Y669" s="1836"/>
      <c r="Z669" s="1836"/>
      <c r="AA669" s="1836"/>
      <c r="AB669" s="1836"/>
    </row>
    <row r="670" spans="1:28" ht="13.5" customHeight="1">
      <c r="A670" s="1836"/>
      <c r="B670" s="1836"/>
      <c r="C670" s="1836"/>
      <c r="D670" s="1836"/>
      <c r="E670" s="1836"/>
      <c r="F670" s="1836"/>
      <c r="G670" s="1836"/>
      <c r="H670" s="1836"/>
      <c r="I670" s="1836"/>
      <c r="J670" s="1836"/>
      <c r="K670" s="1836"/>
      <c r="L670" s="1836"/>
      <c r="M670" s="1836"/>
      <c r="N670" s="1836"/>
      <c r="O670" s="1836"/>
      <c r="P670" s="1836"/>
      <c r="Q670" s="1836"/>
      <c r="R670" s="1836"/>
      <c r="S670" s="1836"/>
      <c r="T670" s="1836"/>
      <c r="U670" s="1836"/>
      <c r="V670" s="1836"/>
      <c r="W670" s="1836"/>
      <c r="X670" s="1836"/>
      <c r="Y670" s="1836"/>
      <c r="Z670" s="1836"/>
      <c r="AA670" s="1836"/>
      <c r="AB670" s="1836"/>
    </row>
    <row r="671" spans="1:28" ht="13.5" customHeight="1">
      <c r="A671" s="1836"/>
      <c r="B671" s="1836"/>
      <c r="C671" s="1836"/>
      <c r="D671" s="1836"/>
      <c r="E671" s="1836"/>
      <c r="F671" s="1836"/>
      <c r="G671" s="1836"/>
      <c r="H671" s="1836"/>
      <c r="I671" s="1836"/>
      <c r="J671" s="1836"/>
      <c r="K671" s="1836"/>
      <c r="L671" s="1836"/>
      <c r="M671" s="1836"/>
      <c r="N671" s="1836"/>
      <c r="O671" s="1836"/>
      <c r="P671" s="1836"/>
      <c r="Q671" s="1836"/>
      <c r="R671" s="1836"/>
      <c r="S671" s="1836"/>
      <c r="T671" s="1836"/>
      <c r="U671" s="1836"/>
      <c r="V671" s="1836"/>
      <c r="W671" s="1836"/>
      <c r="X671" s="1836"/>
      <c r="Y671" s="1836"/>
      <c r="Z671" s="1836"/>
      <c r="AA671" s="1836"/>
      <c r="AB671" s="1836"/>
    </row>
    <row r="672" spans="1:28" ht="13.5" customHeight="1">
      <c r="A672" s="1836"/>
      <c r="B672" s="1836"/>
      <c r="C672" s="1836"/>
      <c r="D672" s="1836"/>
      <c r="E672" s="1836"/>
      <c r="F672" s="1836"/>
      <c r="G672" s="1836"/>
      <c r="H672" s="1836"/>
      <c r="I672" s="1836"/>
      <c r="J672" s="1836"/>
      <c r="K672" s="1836"/>
      <c r="L672" s="1836"/>
      <c r="M672" s="1836"/>
      <c r="N672" s="1836"/>
      <c r="O672" s="1836"/>
      <c r="P672" s="1836"/>
      <c r="Q672" s="1836"/>
      <c r="R672" s="1836"/>
      <c r="S672" s="1836"/>
      <c r="T672" s="1836"/>
      <c r="U672" s="1836"/>
      <c r="V672" s="1836"/>
      <c r="W672" s="1836"/>
      <c r="X672" s="1836"/>
      <c r="Y672" s="1836"/>
      <c r="Z672" s="1836"/>
      <c r="AA672" s="1836"/>
      <c r="AB672" s="1836"/>
    </row>
    <row r="673" spans="1:28" ht="13.5" customHeight="1">
      <c r="A673" s="1836"/>
      <c r="B673" s="1836"/>
      <c r="C673" s="1836"/>
      <c r="D673" s="1836"/>
      <c r="E673" s="1836"/>
      <c r="F673" s="1836"/>
      <c r="G673" s="1836"/>
      <c r="H673" s="1836"/>
      <c r="I673" s="1836"/>
      <c r="J673" s="1836"/>
      <c r="K673" s="1836"/>
      <c r="L673" s="1836"/>
      <c r="M673" s="1836"/>
      <c r="N673" s="1836"/>
      <c r="O673" s="1836"/>
      <c r="P673" s="1836"/>
      <c r="Q673" s="1836"/>
      <c r="R673" s="1836"/>
      <c r="S673" s="1836"/>
      <c r="T673" s="1836"/>
      <c r="U673" s="1836"/>
      <c r="V673" s="1836"/>
      <c r="W673" s="1836"/>
      <c r="X673" s="1836"/>
      <c r="Y673" s="1836"/>
      <c r="Z673" s="1836"/>
      <c r="AA673" s="1836"/>
      <c r="AB673" s="1836"/>
    </row>
    <row r="674" spans="1:28" ht="13.5" customHeight="1">
      <c r="A674" s="1836"/>
      <c r="B674" s="1836"/>
      <c r="C674" s="1836"/>
      <c r="D674" s="1836"/>
      <c r="E674" s="1836"/>
      <c r="F674" s="1836"/>
      <c r="G674" s="1836"/>
      <c r="H674" s="1836"/>
      <c r="I674" s="1836"/>
      <c r="J674" s="1836"/>
      <c r="K674" s="1836"/>
      <c r="L674" s="1836"/>
      <c r="M674" s="1836"/>
      <c r="N674" s="1836"/>
      <c r="O674" s="1836"/>
      <c r="P674" s="1836"/>
      <c r="Q674" s="1836"/>
      <c r="R674" s="1836"/>
      <c r="S674" s="1836"/>
      <c r="T674" s="1836"/>
      <c r="U674" s="1836"/>
      <c r="V674" s="1836"/>
      <c r="W674" s="1836"/>
      <c r="X674" s="1836"/>
      <c r="Y674" s="1836"/>
      <c r="Z674" s="1836"/>
      <c r="AA674" s="1836"/>
      <c r="AB674" s="1836"/>
    </row>
    <row r="675" spans="1:28" ht="13.5" customHeight="1">
      <c r="A675" s="1836"/>
      <c r="B675" s="1836"/>
      <c r="C675" s="1836"/>
      <c r="D675" s="1836"/>
      <c r="E675" s="1836"/>
      <c r="F675" s="1836"/>
      <c r="G675" s="1836"/>
      <c r="H675" s="1836"/>
      <c r="I675" s="1836"/>
      <c r="J675" s="1836"/>
      <c r="K675" s="1836"/>
      <c r="L675" s="1836"/>
      <c r="M675" s="1836"/>
      <c r="N675" s="1836"/>
      <c r="O675" s="1836"/>
      <c r="P675" s="1836"/>
      <c r="Q675" s="1836"/>
      <c r="R675" s="1836"/>
      <c r="S675" s="1836"/>
      <c r="T675" s="1836"/>
      <c r="U675" s="1836"/>
      <c r="V675" s="1836"/>
      <c r="W675" s="1836"/>
      <c r="X675" s="1836"/>
      <c r="Y675" s="1836"/>
      <c r="Z675" s="1836"/>
      <c r="AA675" s="1836"/>
      <c r="AB675" s="1836"/>
    </row>
    <row r="676" spans="1:28" ht="13.5" customHeight="1">
      <c r="A676" s="1836"/>
      <c r="B676" s="1836"/>
      <c r="C676" s="1836"/>
      <c r="D676" s="1836"/>
      <c r="E676" s="1836"/>
      <c r="F676" s="1836"/>
      <c r="G676" s="1836"/>
      <c r="H676" s="1836"/>
      <c r="I676" s="1836"/>
      <c r="J676" s="1836"/>
      <c r="K676" s="1836"/>
      <c r="L676" s="1836"/>
      <c r="M676" s="1836"/>
      <c r="N676" s="1836"/>
      <c r="O676" s="1836"/>
      <c r="P676" s="1836"/>
      <c r="Q676" s="1836"/>
      <c r="R676" s="1836"/>
      <c r="S676" s="1836"/>
      <c r="T676" s="1836"/>
      <c r="U676" s="1836"/>
      <c r="V676" s="1836"/>
      <c r="W676" s="1836"/>
      <c r="X676" s="1836"/>
      <c r="Y676" s="1836"/>
      <c r="Z676" s="1836"/>
      <c r="AA676" s="1836"/>
      <c r="AB676" s="1836"/>
    </row>
    <row r="677" spans="1:28" ht="13.5" customHeight="1">
      <c r="A677" s="1836"/>
      <c r="B677" s="1836"/>
      <c r="C677" s="1836"/>
      <c r="D677" s="1836"/>
      <c r="E677" s="1836"/>
      <c r="F677" s="1836"/>
      <c r="G677" s="1836"/>
      <c r="H677" s="1836"/>
      <c r="I677" s="1836"/>
      <c r="J677" s="1836"/>
      <c r="K677" s="1836"/>
      <c r="L677" s="1836"/>
      <c r="M677" s="1836"/>
      <c r="N677" s="1836"/>
      <c r="O677" s="1836"/>
      <c r="P677" s="1836"/>
      <c r="Q677" s="1836"/>
      <c r="R677" s="1836"/>
      <c r="S677" s="1836"/>
      <c r="T677" s="1836"/>
      <c r="U677" s="1836"/>
      <c r="V677" s="1836"/>
      <c r="W677" s="1836"/>
      <c r="X677" s="1836"/>
      <c r="Y677" s="1836"/>
      <c r="Z677" s="1836"/>
      <c r="AA677" s="1836"/>
      <c r="AB677" s="1836"/>
    </row>
    <row r="678" spans="1:28" ht="13.5" customHeight="1">
      <c r="A678" s="1836"/>
      <c r="B678" s="1836"/>
      <c r="C678" s="1836"/>
      <c r="D678" s="1836"/>
      <c r="E678" s="1836"/>
      <c r="F678" s="1836"/>
      <c r="G678" s="1836"/>
      <c r="H678" s="1836"/>
      <c r="I678" s="1836"/>
      <c r="J678" s="1836"/>
      <c r="K678" s="1836"/>
      <c r="L678" s="1836"/>
      <c r="M678" s="1836"/>
      <c r="N678" s="1836"/>
      <c r="O678" s="1836"/>
      <c r="P678" s="1836"/>
      <c r="Q678" s="1836"/>
      <c r="R678" s="1836"/>
      <c r="S678" s="1836"/>
      <c r="T678" s="1836"/>
      <c r="U678" s="1836"/>
      <c r="V678" s="1836"/>
      <c r="W678" s="1836"/>
      <c r="X678" s="1836"/>
      <c r="Y678" s="1836"/>
      <c r="Z678" s="1836"/>
      <c r="AA678" s="1836"/>
      <c r="AB678" s="1836"/>
    </row>
    <row r="679" spans="1:28" ht="13.5" customHeight="1">
      <c r="A679" s="1836"/>
      <c r="B679" s="1836"/>
      <c r="C679" s="1836"/>
      <c r="D679" s="1836"/>
      <c r="E679" s="1836"/>
      <c r="F679" s="1836"/>
      <c r="G679" s="1836"/>
      <c r="H679" s="1836"/>
      <c r="I679" s="1836"/>
      <c r="J679" s="1836"/>
      <c r="K679" s="1836"/>
      <c r="L679" s="1836"/>
      <c r="M679" s="1836"/>
      <c r="N679" s="1836"/>
      <c r="O679" s="1836"/>
      <c r="P679" s="1836"/>
      <c r="Q679" s="1836"/>
      <c r="R679" s="1836"/>
      <c r="S679" s="1836"/>
      <c r="T679" s="1836"/>
      <c r="U679" s="1836"/>
      <c r="V679" s="1836"/>
      <c r="W679" s="1836"/>
      <c r="X679" s="1836"/>
      <c r="Y679" s="1836"/>
      <c r="Z679" s="1836"/>
      <c r="AA679" s="1836"/>
      <c r="AB679" s="1836"/>
    </row>
    <row r="680" spans="1:28" ht="13.5" customHeight="1">
      <c r="A680" s="1836"/>
      <c r="B680" s="1836"/>
      <c r="C680" s="1836"/>
      <c r="D680" s="1836"/>
      <c r="E680" s="1836"/>
      <c r="F680" s="1836"/>
      <c r="G680" s="1836"/>
      <c r="H680" s="1836"/>
      <c r="I680" s="1836"/>
      <c r="J680" s="1836"/>
      <c r="K680" s="1836"/>
      <c r="L680" s="1836"/>
      <c r="M680" s="1836"/>
      <c r="N680" s="1836"/>
      <c r="O680" s="1836"/>
      <c r="P680" s="1836"/>
      <c r="Q680" s="1836"/>
      <c r="R680" s="1836"/>
      <c r="S680" s="1836"/>
      <c r="T680" s="1836"/>
      <c r="U680" s="1836"/>
      <c r="V680" s="1836"/>
      <c r="W680" s="1836"/>
      <c r="X680" s="1836"/>
      <c r="Y680" s="1836"/>
      <c r="Z680" s="1836"/>
      <c r="AA680" s="1836"/>
      <c r="AB680" s="1836"/>
    </row>
    <row r="681" spans="1:28" ht="13.5" customHeight="1">
      <c r="A681" s="1836"/>
      <c r="B681" s="1836"/>
      <c r="C681" s="1836"/>
      <c r="D681" s="1836"/>
      <c r="E681" s="1836"/>
      <c r="F681" s="1836"/>
      <c r="G681" s="1836"/>
      <c r="H681" s="1836"/>
      <c r="I681" s="1836"/>
      <c r="J681" s="1836"/>
      <c r="K681" s="1836"/>
      <c r="L681" s="1836"/>
      <c r="M681" s="1836"/>
      <c r="N681" s="1836"/>
      <c r="O681" s="1836"/>
      <c r="P681" s="1836"/>
      <c r="Q681" s="1836"/>
      <c r="R681" s="1836"/>
      <c r="S681" s="1836"/>
      <c r="T681" s="1836"/>
      <c r="U681" s="1836"/>
      <c r="V681" s="1836"/>
      <c r="W681" s="1836"/>
      <c r="X681" s="1836"/>
      <c r="Y681" s="1836"/>
      <c r="Z681" s="1836"/>
      <c r="AA681" s="1836"/>
      <c r="AB681" s="1836"/>
    </row>
    <row r="682" spans="1:28" ht="13.5" customHeight="1">
      <c r="A682" s="1836"/>
      <c r="B682" s="1836"/>
      <c r="C682" s="1836"/>
      <c r="D682" s="1836"/>
      <c r="E682" s="1836"/>
      <c r="F682" s="1836"/>
      <c r="G682" s="1836"/>
      <c r="H682" s="1836"/>
      <c r="I682" s="1836"/>
      <c r="J682" s="1836"/>
      <c r="K682" s="1836"/>
      <c r="L682" s="1836"/>
      <c r="M682" s="1836"/>
      <c r="N682" s="1836"/>
      <c r="O682" s="1836"/>
      <c r="P682" s="1836"/>
      <c r="Q682" s="1836"/>
      <c r="R682" s="1836"/>
      <c r="S682" s="1836"/>
      <c r="T682" s="1836"/>
      <c r="U682" s="1836"/>
      <c r="V682" s="1836"/>
      <c r="W682" s="1836"/>
      <c r="X682" s="1836"/>
      <c r="Y682" s="1836"/>
      <c r="Z682" s="1836"/>
      <c r="AA682" s="1836"/>
      <c r="AB682" s="1836"/>
    </row>
    <row r="683" spans="1:28" ht="13.5" customHeight="1">
      <c r="A683" s="1836"/>
      <c r="B683" s="1836"/>
      <c r="C683" s="1836"/>
      <c r="D683" s="1836"/>
      <c r="E683" s="1836"/>
      <c r="F683" s="1836"/>
      <c r="G683" s="1836"/>
      <c r="H683" s="1836"/>
      <c r="I683" s="1836"/>
      <c r="J683" s="1836"/>
      <c r="K683" s="1836"/>
      <c r="L683" s="1836"/>
      <c r="M683" s="1836"/>
      <c r="N683" s="1836"/>
      <c r="O683" s="1836"/>
      <c r="P683" s="1836"/>
      <c r="Q683" s="1836"/>
      <c r="R683" s="1836"/>
      <c r="S683" s="1836"/>
      <c r="T683" s="1836"/>
      <c r="U683" s="1836"/>
      <c r="V683" s="1836"/>
      <c r="W683" s="1836"/>
      <c r="X683" s="1836"/>
      <c r="Y683" s="1836"/>
      <c r="Z683" s="1836"/>
      <c r="AA683" s="1836"/>
      <c r="AB683" s="1836"/>
    </row>
    <row r="684" spans="1:28" ht="13.5" customHeight="1">
      <c r="A684" s="1836"/>
      <c r="B684" s="1836"/>
      <c r="C684" s="1836"/>
      <c r="D684" s="1836"/>
      <c r="E684" s="1836"/>
      <c r="F684" s="1836"/>
      <c r="G684" s="1836"/>
      <c r="H684" s="1836"/>
      <c r="I684" s="1836"/>
      <c r="J684" s="1836"/>
      <c r="K684" s="1836"/>
      <c r="L684" s="1836"/>
      <c r="M684" s="1836"/>
      <c r="N684" s="1836"/>
      <c r="O684" s="1836"/>
      <c r="P684" s="1836"/>
      <c r="Q684" s="1836"/>
      <c r="R684" s="1836"/>
      <c r="S684" s="1836"/>
      <c r="T684" s="1836"/>
      <c r="U684" s="1836"/>
      <c r="V684" s="1836"/>
      <c r="W684" s="1836"/>
      <c r="X684" s="1836"/>
      <c r="Y684" s="1836"/>
      <c r="Z684" s="1836"/>
      <c r="AA684" s="1836"/>
      <c r="AB684" s="1836"/>
    </row>
    <row r="685" spans="1:28" ht="13.5" customHeight="1">
      <c r="A685" s="1836"/>
      <c r="B685" s="1836"/>
      <c r="C685" s="1836"/>
      <c r="D685" s="1836"/>
      <c r="E685" s="1836"/>
      <c r="F685" s="1836"/>
      <c r="G685" s="1836"/>
      <c r="H685" s="1836"/>
      <c r="I685" s="1836"/>
      <c r="J685" s="1836"/>
      <c r="K685" s="1836"/>
      <c r="L685" s="1836"/>
      <c r="M685" s="1836"/>
      <c r="N685" s="1836"/>
      <c r="O685" s="1836"/>
      <c r="P685" s="1836"/>
      <c r="Q685" s="1836"/>
      <c r="R685" s="1836"/>
      <c r="S685" s="1836"/>
      <c r="T685" s="1836"/>
      <c r="U685" s="1836"/>
      <c r="V685" s="1836"/>
      <c r="W685" s="1836"/>
      <c r="X685" s="1836"/>
      <c r="Y685" s="1836"/>
      <c r="Z685" s="1836"/>
      <c r="AA685" s="1836"/>
      <c r="AB685" s="1836"/>
    </row>
    <row r="686" spans="1:28" ht="13.5" customHeight="1">
      <c r="A686" s="1836"/>
      <c r="B686" s="1836"/>
      <c r="C686" s="1836"/>
      <c r="D686" s="1836"/>
      <c r="E686" s="1836"/>
      <c r="F686" s="1836"/>
      <c r="G686" s="1836"/>
      <c r="H686" s="1836"/>
      <c r="I686" s="1836"/>
      <c r="J686" s="1836"/>
      <c r="K686" s="1836"/>
      <c r="L686" s="1836"/>
      <c r="M686" s="1836"/>
      <c r="N686" s="1836"/>
      <c r="O686" s="1836"/>
      <c r="P686" s="1836"/>
      <c r="Q686" s="1836"/>
      <c r="R686" s="1836"/>
      <c r="S686" s="1836"/>
      <c r="T686" s="1836"/>
      <c r="U686" s="1836"/>
      <c r="V686" s="1836"/>
      <c r="W686" s="1836"/>
      <c r="X686" s="1836"/>
      <c r="Y686" s="1836"/>
      <c r="Z686" s="1836"/>
      <c r="AA686" s="1836"/>
      <c r="AB686" s="1836"/>
    </row>
    <row r="687" spans="1:28" ht="13.5" customHeight="1">
      <c r="A687" s="1836"/>
      <c r="B687" s="1836"/>
      <c r="C687" s="1836"/>
      <c r="D687" s="1836"/>
      <c r="E687" s="1836"/>
      <c r="F687" s="1836"/>
      <c r="G687" s="1836"/>
      <c r="H687" s="1836"/>
      <c r="I687" s="1836"/>
      <c r="J687" s="1836"/>
      <c r="K687" s="1836"/>
      <c r="L687" s="1836"/>
      <c r="M687" s="1836"/>
      <c r="N687" s="1836"/>
      <c r="O687" s="1836"/>
      <c r="P687" s="1836"/>
      <c r="Q687" s="1836"/>
      <c r="R687" s="1836"/>
      <c r="S687" s="1836"/>
      <c r="T687" s="1836"/>
      <c r="U687" s="1836"/>
      <c r="V687" s="1836"/>
      <c r="W687" s="1836"/>
      <c r="X687" s="1836"/>
      <c r="Y687" s="1836"/>
      <c r="Z687" s="1836"/>
      <c r="AA687" s="1836"/>
      <c r="AB687" s="1836"/>
    </row>
    <row r="688" spans="1:28" ht="13.5" customHeight="1">
      <c r="A688" s="1836"/>
      <c r="B688" s="1836"/>
      <c r="C688" s="1836"/>
      <c r="D688" s="1836"/>
      <c r="E688" s="1836"/>
      <c r="F688" s="1836"/>
      <c r="G688" s="1836"/>
      <c r="H688" s="1836"/>
      <c r="I688" s="1836"/>
      <c r="J688" s="1836"/>
      <c r="K688" s="1836"/>
      <c r="L688" s="1836"/>
      <c r="M688" s="1836"/>
      <c r="N688" s="1836"/>
      <c r="O688" s="1836"/>
      <c r="P688" s="1836"/>
      <c r="Q688" s="1836"/>
      <c r="R688" s="1836"/>
      <c r="S688" s="1836"/>
      <c r="T688" s="1836"/>
      <c r="U688" s="1836"/>
      <c r="V688" s="1836"/>
      <c r="W688" s="1836"/>
      <c r="X688" s="1836"/>
      <c r="Y688" s="1836"/>
      <c r="Z688" s="1836"/>
      <c r="AA688" s="1836"/>
      <c r="AB688" s="1836"/>
    </row>
    <row r="689" spans="1:28" ht="13.5" customHeight="1">
      <c r="A689" s="1836"/>
      <c r="B689" s="1836"/>
      <c r="C689" s="1836"/>
      <c r="D689" s="1836"/>
      <c r="E689" s="1836"/>
      <c r="F689" s="1836"/>
      <c r="G689" s="1836"/>
      <c r="H689" s="1836"/>
      <c r="I689" s="1836"/>
      <c r="J689" s="1836"/>
      <c r="K689" s="1836"/>
      <c r="L689" s="1836"/>
      <c r="M689" s="1836"/>
      <c r="N689" s="1836"/>
      <c r="O689" s="1836"/>
      <c r="P689" s="1836"/>
      <c r="Q689" s="1836"/>
      <c r="R689" s="1836"/>
      <c r="S689" s="1836"/>
      <c r="T689" s="1836"/>
      <c r="U689" s="1836"/>
      <c r="V689" s="1836"/>
      <c r="W689" s="1836"/>
      <c r="X689" s="1836"/>
      <c r="Y689" s="1836"/>
      <c r="Z689" s="1836"/>
      <c r="AA689" s="1836"/>
      <c r="AB689" s="1836"/>
    </row>
    <row r="690" spans="1:28" ht="13.5" customHeight="1">
      <c r="A690" s="1836"/>
      <c r="B690" s="1836"/>
      <c r="C690" s="1836"/>
      <c r="D690" s="1836"/>
      <c r="E690" s="1836"/>
      <c r="F690" s="1836"/>
      <c r="G690" s="1836"/>
      <c r="H690" s="1836"/>
      <c r="I690" s="1836"/>
      <c r="J690" s="1836"/>
      <c r="K690" s="1836"/>
      <c r="L690" s="1836"/>
      <c r="M690" s="1836"/>
      <c r="N690" s="1836"/>
      <c r="O690" s="1836"/>
      <c r="P690" s="1836"/>
      <c r="Q690" s="1836"/>
      <c r="R690" s="1836"/>
      <c r="S690" s="1836"/>
      <c r="T690" s="1836"/>
      <c r="U690" s="1836"/>
      <c r="V690" s="1836"/>
      <c r="W690" s="1836"/>
      <c r="X690" s="1836"/>
      <c r="Y690" s="1836"/>
      <c r="Z690" s="1836"/>
      <c r="AA690" s="1836"/>
      <c r="AB690" s="1836"/>
    </row>
    <row r="691" spans="1:28" ht="13.5" customHeight="1">
      <c r="A691" s="1836"/>
      <c r="B691" s="1836"/>
      <c r="C691" s="1836"/>
      <c r="D691" s="1836"/>
      <c r="E691" s="1836"/>
      <c r="F691" s="1836"/>
      <c r="G691" s="1836"/>
      <c r="H691" s="1836"/>
      <c r="I691" s="1836"/>
      <c r="J691" s="1836"/>
      <c r="K691" s="1836"/>
      <c r="L691" s="1836"/>
      <c r="M691" s="1836"/>
      <c r="N691" s="1836"/>
      <c r="O691" s="1836"/>
      <c r="P691" s="1836"/>
      <c r="Q691" s="1836"/>
      <c r="R691" s="1836"/>
      <c r="S691" s="1836"/>
      <c r="T691" s="1836"/>
      <c r="U691" s="1836"/>
      <c r="V691" s="1836"/>
      <c r="W691" s="1836"/>
      <c r="X691" s="1836"/>
      <c r="Y691" s="1836"/>
      <c r="Z691" s="1836"/>
      <c r="AA691" s="1836"/>
      <c r="AB691" s="1836"/>
    </row>
    <row r="692" spans="1:28" ht="13.5" customHeight="1">
      <c r="A692" s="1836"/>
      <c r="B692" s="1836"/>
      <c r="C692" s="1836"/>
      <c r="D692" s="1836"/>
      <c r="E692" s="1836"/>
      <c r="F692" s="1836"/>
      <c r="G692" s="1836"/>
      <c r="H692" s="1836"/>
      <c r="I692" s="1836"/>
      <c r="J692" s="1836"/>
      <c r="K692" s="1836"/>
      <c r="L692" s="1836"/>
      <c r="M692" s="1836"/>
      <c r="N692" s="1836"/>
      <c r="O692" s="1836"/>
      <c r="P692" s="1836"/>
      <c r="Q692" s="1836"/>
      <c r="R692" s="1836"/>
      <c r="S692" s="1836"/>
      <c r="T692" s="1836"/>
      <c r="U692" s="1836"/>
      <c r="V692" s="1836"/>
      <c r="W692" s="1836"/>
      <c r="X692" s="1836"/>
      <c r="Y692" s="1836"/>
      <c r="Z692" s="1836"/>
      <c r="AA692" s="1836"/>
      <c r="AB692" s="1836"/>
    </row>
    <row r="693" spans="1:28" ht="13.5" customHeight="1">
      <c r="A693" s="1836"/>
      <c r="B693" s="1836"/>
      <c r="C693" s="1836"/>
      <c r="D693" s="1836"/>
      <c r="E693" s="1836"/>
      <c r="F693" s="1836"/>
      <c r="G693" s="1836"/>
      <c r="H693" s="1836"/>
      <c r="I693" s="1836"/>
      <c r="J693" s="1836"/>
      <c r="K693" s="1836"/>
      <c r="L693" s="1836"/>
      <c r="M693" s="1836"/>
      <c r="N693" s="1836"/>
      <c r="O693" s="1836"/>
      <c r="P693" s="1836"/>
      <c r="Q693" s="1836"/>
      <c r="R693" s="1836"/>
      <c r="S693" s="1836"/>
      <c r="T693" s="1836"/>
      <c r="U693" s="1836"/>
      <c r="V693" s="1836"/>
      <c r="W693" s="1836"/>
      <c r="X693" s="1836"/>
      <c r="Y693" s="1836"/>
      <c r="Z693" s="1836"/>
      <c r="AA693" s="1836"/>
      <c r="AB693" s="1836"/>
    </row>
    <row r="694" spans="1:28" ht="13.5" customHeight="1">
      <c r="A694" s="1836"/>
      <c r="B694" s="1836"/>
      <c r="C694" s="1836"/>
      <c r="D694" s="1836"/>
      <c r="E694" s="1836"/>
      <c r="F694" s="1836"/>
      <c r="G694" s="1836"/>
      <c r="H694" s="1836"/>
      <c r="I694" s="1836"/>
      <c r="J694" s="1836"/>
      <c r="K694" s="1836"/>
      <c r="L694" s="1836"/>
      <c r="M694" s="1836"/>
      <c r="N694" s="1836"/>
      <c r="O694" s="1836"/>
      <c r="P694" s="1836"/>
      <c r="Q694" s="1836"/>
      <c r="R694" s="1836"/>
      <c r="S694" s="1836"/>
      <c r="T694" s="1836"/>
      <c r="U694" s="1836"/>
      <c r="V694" s="1836"/>
      <c r="W694" s="1836"/>
      <c r="X694" s="1836"/>
      <c r="Y694" s="1836"/>
      <c r="Z694" s="1836"/>
      <c r="AA694" s="1836"/>
      <c r="AB694" s="1836"/>
    </row>
    <row r="695" spans="1:28" ht="13.5" customHeight="1">
      <c r="A695" s="1836"/>
      <c r="B695" s="1836"/>
      <c r="C695" s="1836"/>
      <c r="D695" s="1836"/>
      <c r="E695" s="1836"/>
      <c r="F695" s="1836"/>
      <c r="G695" s="1836"/>
      <c r="H695" s="1836"/>
      <c r="I695" s="1836"/>
      <c r="J695" s="1836"/>
      <c r="K695" s="1836"/>
      <c r="L695" s="1836"/>
      <c r="M695" s="1836"/>
      <c r="N695" s="1836"/>
      <c r="O695" s="1836"/>
      <c r="P695" s="1836"/>
      <c r="Q695" s="1836"/>
      <c r="R695" s="1836"/>
      <c r="S695" s="1836"/>
      <c r="T695" s="1836"/>
      <c r="U695" s="1836"/>
      <c r="V695" s="1836"/>
      <c r="W695" s="1836"/>
      <c r="X695" s="1836"/>
      <c r="Y695" s="1836"/>
      <c r="Z695" s="1836"/>
      <c r="AA695" s="1836"/>
      <c r="AB695" s="1836"/>
    </row>
    <row r="696" spans="1:28" ht="13.5" customHeight="1">
      <c r="A696" s="1836"/>
      <c r="B696" s="1836"/>
      <c r="C696" s="1836"/>
      <c r="D696" s="1836"/>
      <c r="E696" s="1836"/>
      <c r="F696" s="1836"/>
      <c r="G696" s="1836"/>
      <c r="H696" s="1836"/>
      <c r="I696" s="1836"/>
      <c r="J696" s="1836"/>
      <c r="K696" s="1836"/>
      <c r="L696" s="1836"/>
      <c r="M696" s="1836"/>
      <c r="N696" s="1836"/>
      <c r="O696" s="1836"/>
      <c r="P696" s="1836"/>
      <c r="Q696" s="1836"/>
      <c r="R696" s="1836"/>
      <c r="S696" s="1836"/>
      <c r="T696" s="1836"/>
      <c r="U696" s="1836"/>
      <c r="V696" s="1836"/>
      <c r="W696" s="1836"/>
      <c r="X696" s="1836"/>
      <c r="Y696" s="1836"/>
      <c r="Z696" s="1836"/>
      <c r="AA696" s="1836"/>
      <c r="AB696" s="1836"/>
    </row>
    <row r="697" spans="1:28" ht="13.5" customHeight="1">
      <c r="A697" s="1836"/>
      <c r="B697" s="1836"/>
      <c r="C697" s="1836"/>
      <c r="D697" s="1836"/>
      <c r="E697" s="1836"/>
      <c r="F697" s="1836"/>
      <c r="G697" s="1836"/>
      <c r="H697" s="1836"/>
      <c r="I697" s="1836"/>
      <c r="J697" s="1836"/>
      <c r="K697" s="1836"/>
      <c r="L697" s="1836"/>
      <c r="M697" s="1836"/>
      <c r="N697" s="1836"/>
      <c r="O697" s="1836"/>
      <c r="P697" s="1836"/>
      <c r="Q697" s="1836"/>
      <c r="R697" s="1836"/>
      <c r="S697" s="1836"/>
      <c r="T697" s="1836"/>
      <c r="U697" s="1836"/>
      <c r="V697" s="1836"/>
      <c r="W697" s="1836"/>
      <c r="X697" s="1836"/>
      <c r="Y697" s="1836"/>
      <c r="Z697" s="1836"/>
      <c r="AA697" s="1836"/>
      <c r="AB697" s="1836"/>
    </row>
    <row r="698" spans="1:28" ht="13.5" customHeight="1">
      <c r="A698" s="1836"/>
      <c r="B698" s="1836"/>
      <c r="C698" s="1836"/>
      <c r="D698" s="1836"/>
      <c r="E698" s="1836"/>
      <c r="F698" s="1836"/>
      <c r="G698" s="1836"/>
      <c r="H698" s="1836"/>
      <c r="I698" s="1836"/>
      <c r="J698" s="1836"/>
      <c r="K698" s="1836"/>
      <c r="L698" s="1836"/>
      <c r="M698" s="1836"/>
      <c r="N698" s="1836"/>
      <c r="O698" s="1836"/>
      <c r="P698" s="1836"/>
      <c r="Q698" s="1836"/>
      <c r="R698" s="1836"/>
      <c r="S698" s="1836"/>
      <c r="T698" s="1836"/>
      <c r="U698" s="1836"/>
      <c r="V698" s="1836"/>
      <c r="W698" s="1836"/>
      <c r="X698" s="1836"/>
      <c r="Y698" s="1836"/>
      <c r="Z698" s="1836"/>
      <c r="AA698" s="1836"/>
      <c r="AB698" s="1836"/>
    </row>
    <row r="699" spans="1:28" ht="13.5" customHeight="1">
      <c r="A699" s="1836"/>
      <c r="B699" s="1836"/>
      <c r="C699" s="1836"/>
      <c r="D699" s="1836"/>
      <c r="E699" s="1836"/>
      <c r="F699" s="1836"/>
      <c r="G699" s="1836"/>
      <c r="H699" s="1836"/>
      <c r="I699" s="1836"/>
      <c r="J699" s="1836"/>
      <c r="K699" s="1836"/>
      <c r="L699" s="1836"/>
      <c r="M699" s="1836"/>
      <c r="N699" s="1836"/>
      <c r="O699" s="1836"/>
      <c r="P699" s="1836"/>
      <c r="Q699" s="1836"/>
      <c r="R699" s="1836"/>
      <c r="S699" s="1836"/>
      <c r="T699" s="1836"/>
      <c r="U699" s="1836"/>
      <c r="V699" s="1836"/>
      <c r="W699" s="1836"/>
      <c r="X699" s="1836"/>
      <c r="Y699" s="1836"/>
      <c r="Z699" s="1836"/>
      <c r="AA699" s="1836"/>
      <c r="AB699" s="1836"/>
    </row>
    <row r="700" spans="1:28" ht="13.5" customHeight="1">
      <c r="A700" s="1836"/>
      <c r="B700" s="1836"/>
      <c r="C700" s="1836"/>
      <c r="D700" s="1836"/>
      <c r="E700" s="1836"/>
      <c r="F700" s="1836"/>
      <c r="G700" s="1836"/>
      <c r="H700" s="1836"/>
      <c r="I700" s="1836"/>
      <c r="J700" s="1836"/>
      <c r="K700" s="1836"/>
      <c r="L700" s="1836"/>
      <c r="M700" s="1836"/>
      <c r="N700" s="1836"/>
      <c r="O700" s="1836"/>
      <c r="P700" s="1836"/>
      <c r="Q700" s="1836"/>
      <c r="R700" s="1836"/>
      <c r="S700" s="1836"/>
      <c r="T700" s="1836"/>
      <c r="U700" s="1836"/>
      <c r="V700" s="1836"/>
      <c r="W700" s="1836"/>
      <c r="X700" s="1836"/>
      <c r="Y700" s="1836"/>
      <c r="Z700" s="1836"/>
      <c r="AA700" s="1836"/>
      <c r="AB700" s="1836"/>
    </row>
    <row r="701" spans="1:28" ht="13.5" customHeight="1">
      <c r="A701" s="1836"/>
      <c r="B701" s="1836"/>
      <c r="C701" s="1836"/>
      <c r="D701" s="1836"/>
      <c r="E701" s="1836"/>
      <c r="F701" s="1836"/>
      <c r="G701" s="1836"/>
      <c r="H701" s="1836"/>
      <c r="I701" s="1836"/>
      <c r="J701" s="1836"/>
      <c r="K701" s="1836"/>
      <c r="L701" s="1836"/>
      <c r="M701" s="1836"/>
      <c r="N701" s="1836"/>
      <c r="O701" s="1836"/>
      <c r="P701" s="1836"/>
      <c r="Q701" s="1836"/>
      <c r="R701" s="1836"/>
      <c r="S701" s="1836"/>
      <c r="T701" s="1836"/>
      <c r="U701" s="1836"/>
      <c r="V701" s="1836"/>
      <c r="W701" s="1836"/>
      <c r="X701" s="1836"/>
      <c r="Y701" s="1836"/>
      <c r="Z701" s="1836"/>
      <c r="AA701" s="1836"/>
      <c r="AB701" s="1836"/>
    </row>
    <row r="702" spans="1:28" ht="13.5" customHeight="1">
      <c r="A702" s="1836"/>
      <c r="B702" s="1836"/>
      <c r="C702" s="1836"/>
      <c r="D702" s="1836"/>
      <c r="E702" s="1836"/>
      <c r="F702" s="1836"/>
      <c r="G702" s="1836"/>
      <c r="H702" s="1836"/>
      <c r="I702" s="1836"/>
      <c r="J702" s="1836"/>
      <c r="K702" s="1836"/>
      <c r="L702" s="1836"/>
      <c r="M702" s="1836"/>
      <c r="N702" s="1836"/>
      <c r="O702" s="1836"/>
      <c r="P702" s="1836"/>
      <c r="Q702" s="1836"/>
      <c r="R702" s="1836"/>
      <c r="S702" s="1836"/>
      <c r="T702" s="1836"/>
      <c r="U702" s="1836"/>
      <c r="V702" s="1836"/>
      <c r="W702" s="1836"/>
      <c r="X702" s="1836"/>
      <c r="Y702" s="1836"/>
      <c r="Z702" s="1836"/>
      <c r="AA702" s="1836"/>
      <c r="AB702" s="1836"/>
    </row>
    <row r="703" spans="1:28" ht="13.5" customHeight="1">
      <c r="A703" s="1836"/>
      <c r="B703" s="1836"/>
      <c r="C703" s="1836"/>
      <c r="D703" s="1836"/>
      <c r="E703" s="1836"/>
      <c r="F703" s="1836"/>
      <c r="G703" s="1836"/>
      <c r="H703" s="1836"/>
      <c r="I703" s="1836"/>
      <c r="J703" s="1836"/>
      <c r="K703" s="1836"/>
      <c r="L703" s="1836"/>
      <c r="M703" s="1836"/>
      <c r="N703" s="1836"/>
      <c r="O703" s="1836"/>
      <c r="P703" s="1836"/>
      <c r="Q703" s="1836"/>
      <c r="R703" s="1836"/>
      <c r="S703" s="1836"/>
      <c r="T703" s="1836"/>
      <c r="U703" s="1836"/>
      <c r="V703" s="1836"/>
      <c r="W703" s="1836"/>
      <c r="X703" s="1836"/>
      <c r="Y703" s="1836"/>
      <c r="Z703" s="1836"/>
      <c r="AA703" s="1836"/>
      <c r="AB703" s="1836"/>
    </row>
    <row r="704" spans="1:28" ht="13.5" customHeight="1">
      <c r="A704" s="1836"/>
      <c r="B704" s="1836"/>
      <c r="C704" s="1836"/>
      <c r="D704" s="1836"/>
      <c r="E704" s="1836"/>
      <c r="F704" s="1836"/>
      <c r="G704" s="1836"/>
      <c r="H704" s="1836"/>
      <c r="I704" s="1836"/>
      <c r="J704" s="1836"/>
      <c r="K704" s="1836"/>
      <c r="L704" s="1836"/>
      <c r="M704" s="1836"/>
      <c r="N704" s="1836"/>
      <c r="O704" s="1836"/>
      <c r="P704" s="1836"/>
      <c r="Q704" s="1836"/>
      <c r="R704" s="1836"/>
      <c r="S704" s="1836"/>
      <c r="T704" s="1836"/>
      <c r="U704" s="1836"/>
      <c r="V704" s="1836"/>
      <c r="W704" s="1836"/>
      <c r="X704" s="1836"/>
      <c r="Y704" s="1836"/>
      <c r="Z704" s="1836"/>
      <c r="AA704" s="1836"/>
      <c r="AB704" s="1836"/>
    </row>
    <row r="705" spans="1:28" ht="13.5" customHeight="1">
      <c r="A705" s="1836"/>
      <c r="B705" s="1836"/>
      <c r="C705" s="1836"/>
      <c r="D705" s="1836"/>
      <c r="E705" s="1836"/>
      <c r="F705" s="1836"/>
      <c r="G705" s="1836"/>
      <c r="H705" s="1836"/>
      <c r="I705" s="1836"/>
      <c r="J705" s="1836"/>
      <c r="K705" s="1836"/>
      <c r="L705" s="1836"/>
      <c r="M705" s="1836"/>
      <c r="N705" s="1836"/>
      <c r="O705" s="1836"/>
      <c r="P705" s="1836"/>
      <c r="Q705" s="1836"/>
      <c r="R705" s="1836"/>
      <c r="S705" s="1836"/>
      <c r="T705" s="1836"/>
      <c r="U705" s="1836"/>
      <c r="V705" s="1836"/>
      <c r="W705" s="1836"/>
      <c r="X705" s="1836"/>
      <c r="Y705" s="1836"/>
      <c r="Z705" s="1836"/>
      <c r="AA705" s="1836"/>
      <c r="AB705" s="1836"/>
    </row>
    <row r="706" spans="1:28" ht="13.5" customHeight="1">
      <c r="A706" s="1836"/>
      <c r="B706" s="1836"/>
      <c r="C706" s="1836"/>
      <c r="D706" s="1836"/>
      <c r="E706" s="1836"/>
      <c r="F706" s="1836"/>
      <c r="G706" s="1836"/>
      <c r="H706" s="1836"/>
      <c r="I706" s="1836"/>
      <c r="J706" s="1836"/>
      <c r="K706" s="1836"/>
      <c r="L706" s="1836"/>
      <c r="M706" s="1836"/>
      <c r="N706" s="1836"/>
      <c r="O706" s="1836"/>
      <c r="P706" s="1836"/>
      <c r="Q706" s="1836"/>
      <c r="R706" s="1836"/>
      <c r="S706" s="1836"/>
      <c r="T706" s="1836"/>
      <c r="U706" s="1836"/>
      <c r="V706" s="1836"/>
      <c r="W706" s="1836"/>
      <c r="X706" s="1836"/>
      <c r="Y706" s="1836"/>
      <c r="Z706" s="1836"/>
      <c r="AA706" s="1836"/>
      <c r="AB706" s="1836"/>
    </row>
    <row r="707" spans="1:28" ht="13.5" customHeight="1">
      <c r="A707" s="1836"/>
      <c r="B707" s="1836"/>
      <c r="C707" s="1836"/>
      <c r="D707" s="1836"/>
      <c r="E707" s="1836"/>
      <c r="F707" s="1836"/>
      <c r="G707" s="1836"/>
      <c r="H707" s="1836"/>
      <c r="I707" s="1836"/>
      <c r="J707" s="1836"/>
      <c r="K707" s="1836"/>
      <c r="L707" s="1836"/>
      <c r="M707" s="1836"/>
      <c r="N707" s="1836"/>
      <c r="O707" s="1836"/>
      <c r="P707" s="1836"/>
      <c r="Q707" s="1836"/>
      <c r="R707" s="1836"/>
      <c r="S707" s="1836"/>
      <c r="T707" s="1836"/>
      <c r="U707" s="1836"/>
      <c r="V707" s="1836"/>
      <c r="W707" s="1836"/>
      <c r="X707" s="1836"/>
      <c r="Y707" s="1836"/>
      <c r="Z707" s="1836"/>
      <c r="AA707" s="1836"/>
      <c r="AB707" s="1836"/>
    </row>
    <row r="708" spans="1:28" ht="13.5" customHeight="1">
      <c r="A708" s="1836"/>
      <c r="B708" s="1836"/>
      <c r="C708" s="1836"/>
      <c r="D708" s="1836"/>
      <c r="E708" s="1836"/>
      <c r="F708" s="1836"/>
      <c r="G708" s="1836"/>
      <c r="H708" s="1836"/>
      <c r="I708" s="1836"/>
      <c r="J708" s="1836"/>
      <c r="K708" s="1836"/>
      <c r="L708" s="1836"/>
      <c r="M708" s="1836"/>
      <c r="N708" s="1836"/>
      <c r="O708" s="1836"/>
      <c r="P708" s="1836"/>
      <c r="Q708" s="1836"/>
      <c r="R708" s="1836"/>
      <c r="S708" s="1836"/>
      <c r="T708" s="1836"/>
      <c r="U708" s="1836"/>
      <c r="V708" s="1836"/>
      <c r="W708" s="1836"/>
      <c r="X708" s="1836"/>
      <c r="Y708" s="1836"/>
      <c r="Z708" s="1836"/>
      <c r="AA708" s="1836"/>
      <c r="AB708" s="1836"/>
    </row>
    <row r="709" spans="1:28" ht="13.5" customHeight="1">
      <c r="A709" s="1836"/>
      <c r="B709" s="1836"/>
      <c r="C709" s="1836"/>
      <c r="D709" s="1836"/>
      <c r="E709" s="1836"/>
      <c r="F709" s="1836"/>
      <c r="G709" s="1836"/>
      <c r="H709" s="1836"/>
      <c r="I709" s="1836"/>
      <c r="J709" s="1836"/>
      <c r="K709" s="1836"/>
      <c r="L709" s="1836"/>
      <c r="M709" s="1836"/>
      <c r="N709" s="1836"/>
      <c r="O709" s="1836"/>
      <c r="P709" s="1836"/>
      <c r="Q709" s="1836"/>
      <c r="R709" s="1836"/>
      <c r="S709" s="1836"/>
      <c r="T709" s="1836"/>
      <c r="U709" s="1836"/>
      <c r="V709" s="1836"/>
      <c r="W709" s="1836"/>
      <c r="X709" s="1836"/>
      <c r="Y709" s="1836"/>
      <c r="Z709" s="1836"/>
      <c r="AA709" s="1836"/>
      <c r="AB709" s="1836"/>
    </row>
    <row r="710" spans="1:28" ht="13.5" customHeight="1">
      <c r="A710" s="1836"/>
      <c r="B710" s="1836"/>
      <c r="C710" s="1836"/>
      <c r="D710" s="1836"/>
      <c r="E710" s="1836"/>
      <c r="F710" s="1836"/>
      <c r="G710" s="1836"/>
      <c r="H710" s="1836"/>
      <c r="I710" s="1836"/>
      <c r="J710" s="1836"/>
      <c r="K710" s="1836"/>
      <c r="L710" s="1836"/>
      <c r="M710" s="1836"/>
      <c r="N710" s="1836"/>
      <c r="O710" s="1836"/>
      <c r="P710" s="1836"/>
      <c r="Q710" s="1836"/>
      <c r="R710" s="1836"/>
      <c r="S710" s="1836"/>
      <c r="T710" s="1836"/>
      <c r="U710" s="1836"/>
      <c r="V710" s="1836"/>
      <c r="W710" s="1836"/>
      <c r="X710" s="1836"/>
      <c r="Y710" s="1836"/>
      <c r="Z710" s="1836"/>
      <c r="AA710" s="1836"/>
      <c r="AB710" s="1836"/>
    </row>
    <row r="711" spans="1:28" ht="13.5" customHeight="1">
      <c r="A711" s="1836"/>
      <c r="B711" s="1836"/>
      <c r="C711" s="1836"/>
      <c r="D711" s="1836"/>
      <c r="E711" s="1836"/>
      <c r="F711" s="1836"/>
      <c r="G711" s="1836"/>
      <c r="H711" s="1836"/>
      <c r="I711" s="1836"/>
      <c r="J711" s="1836"/>
      <c r="K711" s="1836"/>
      <c r="L711" s="1836"/>
      <c r="M711" s="1836"/>
      <c r="N711" s="1836"/>
      <c r="O711" s="1836"/>
      <c r="P711" s="1836"/>
      <c r="Q711" s="1836"/>
      <c r="R711" s="1836"/>
      <c r="S711" s="1836"/>
      <c r="T711" s="1836"/>
      <c r="U711" s="1836"/>
      <c r="V711" s="1836"/>
      <c r="W711" s="1836"/>
      <c r="X711" s="1836"/>
      <c r="Y711" s="1836"/>
      <c r="Z711" s="1836"/>
      <c r="AA711" s="1836"/>
      <c r="AB711" s="1836"/>
    </row>
    <row r="712" spans="1:28" ht="13.5" customHeight="1">
      <c r="A712" s="1836"/>
      <c r="B712" s="1836"/>
      <c r="C712" s="1836"/>
      <c r="D712" s="1836"/>
      <c r="E712" s="1836"/>
      <c r="F712" s="1836"/>
      <c r="G712" s="1836"/>
      <c r="H712" s="1836"/>
      <c r="I712" s="1836"/>
      <c r="J712" s="1836"/>
      <c r="K712" s="1836"/>
      <c r="L712" s="1836"/>
      <c r="M712" s="1836"/>
      <c r="N712" s="1836"/>
      <c r="O712" s="1836"/>
      <c r="P712" s="1836"/>
      <c r="Q712" s="1836"/>
      <c r="R712" s="1836"/>
      <c r="S712" s="1836"/>
      <c r="T712" s="1836"/>
      <c r="U712" s="1836"/>
      <c r="V712" s="1836"/>
      <c r="W712" s="1836"/>
      <c r="X712" s="1836"/>
      <c r="Y712" s="1836"/>
      <c r="Z712" s="1836"/>
      <c r="AA712" s="1836"/>
      <c r="AB712" s="1836"/>
    </row>
    <row r="713" spans="1:28" ht="13.5" customHeight="1">
      <c r="A713" s="1836"/>
      <c r="B713" s="1836"/>
      <c r="C713" s="1836"/>
      <c r="D713" s="1836"/>
      <c r="E713" s="1836"/>
      <c r="F713" s="1836"/>
      <c r="G713" s="1836"/>
      <c r="H713" s="1836"/>
      <c r="I713" s="1836"/>
      <c r="J713" s="1836"/>
      <c r="K713" s="1836"/>
      <c r="L713" s="1836"/>
      <c r="M713" s="1836"/>
      <c r="N713" s="1836"/>
      <c r="O713" s="1836"/>
      <c r="P713" s="1836"/>
      <c r="Q713" s="1836"/>
      <c r="R713" s="1836"/>
      <c r="S713" s="1836"/>
      <c r="T713" s="1836"/>
      <c r="U713" s="1836"/>
      <c r="V713" s="1836"/>
      <c r="W713" s="1836"/>
      <c r="X713" s="1836"/>
      <c r="Y713" s="1836"/>
      <c r="Z713" s="1836"/>
      <c r="AA713" s="1836"/>
      <c r="AB713" s="1836"/>
    </row>
    <row r="714" spans="1:28" ht="13.5" customHeight="1">
      <c r="A714" s="1836"/>
      <c r="B714" s="1836"/>
      <c r="C714" s="1836"/>
      <c r="D714" s="1836"/>
      <c r="E714" s="1836"/>
      <c r="F714" s="1836"/>
      <c r="G714" s="1836"/>
      <c r="H714" s="1836"/>
      <c r="I714" s="1836"/>
      <c r="J714" s="1836"/>
      <c r="K714" s="1836"/>
      <c r="L714" s="1836"/>
      <c r="M714" s="1836"/>
      <c r="N714" s="1836"/>
      <c r="O714" s="1836"/>
      <c r="P714" s="1836"/>
      <c r="Q714" s="1836"/>
      <c r="R714" s="1836"/>
      <c r="S714" s="1836"/>
      <c r="T714" s="1836"/>
      <c r="U714" s="1836"/>
      <c r="V714" s="1836"/>
      <c r="W714" s="1836"/>
      <c r="X714" s="1836"/>
      <c r="Y714" s="1836"/>
      <c r="Z714" s="1836"/>
      <c r="AA714" s="1836"/>
      <c r="AB714" s="1836"/>
    </row>
    <row r="715" spans="1:28" ht="13.5" customHeight="1">
      <c r="A715" s="1836"/>
      <c r="B715" s="1836"/>
      <c r="C715" s="1836"/>
      <c r="D715" s="1836"/>
      <c r="E715" s="1836"/>
      <c r="F715" s="1836"/>
      <c r="G715" s="1836"/>
      <c r="H715" s="1836"/>
      <c r="I715" s="1836"/>
      <c r="J715" s="1836"/>
      <c r="K715" s="1836"/>
      <c r="L715" s="1836"/>
      <c r="M715" s="1836"/>
      <c r="N715" s="1836"/>
      <c r="O715" s="1836"/>
      <c r="P715" s="1836"/>
      <c r="Q715" s="1836"/>
      <c r="R715" s="1836"/>
      <c r="S715" s="1836"/>
      <c r="T715" s="1836"/>
      <c r="U715" s="1836"/>
      <c r="V715" s="1836"/>
      <c r="W715" s="1836"/>
      <c r="X715" s="1836"/>
      <c r="Y715" s="1836"/>
      <c r="Z715" s="1836"/>
      <c r="AA715" s="1836"/>
      <c r="AB715" s="1836"/>
    </row>
    <row r="716" spans="1:28" ht="13.5" customHeight="1">
      <c r="A716" s="1836"/>
      <c r="B716" s="1836"/>
      <c r="C716" s="1836"/>
      <c r="D716" s="1836"/>
      <c r="E716" s="1836"/>
      <c r="F716" s="1836"/>
      <c r="G716" s="1836"/>
      <c r="H716" s="1836"/>
      <c r="I716" s="1836"/>
      <c r="J716" s="1836"/>
      <c r="K716" s="1836"/>
      <c r="L716" s="1836"/>
      <c r="M716" s="1836"/>
      <c r="N716" s="1836"/>
      <c r="O716" s="1836"/>
      <c r="P716" s="1836"/>
      <c r="Q716" s="1836"/>
      <c r="R716" s="1836"/>
      <c r="S716" s="1836"/>
      <c r="T716" s="1836"/>
      <c r="U716" s="1836"/>
      <c r="V716" s="1836"/>
      <c r="W716" s="1836"/>
      <c r="X716" s="1836"/>
      <c r="Y716" s="1836"/>
      <c r="Z716" s="1836"/>
      <c r="AA716" s="1836"/>
      <c r="AB716" s="1836"/>
    </row>
    <row r="717" spans="1:28" ht="13.5" customHeight="1">
      <c r="A717" s="1836"/>
      <c r="B717" s="1836"/>
      <c r="C717" s="1836"/>
      <c r="D717" s="1836"/>
      <c r="E717" s="1836"/>
      <c r="F717" s="1836"/>
      <c r="G717" s="1836"/>
      <c r="H717" s="1836"/>
      <c r="I717" s="1836"/>
      <c r="J717" s="1836"/>
      <c r="K717" s="1836"/>
      <c r="L717" s="1836"/>
      <c r="M717" s="1836"/>
      <c r="N717" s="1836"/>
      <c r="O717" s="1836"/>
      <c r="P717" s="1836"/>
      <c r="Q717" s="1836"/>
      <c r="R717" s="1836"/>
      <c r="S717" s="1836"/>
      <c r="T717" s="1836"/>
      <c r="U717" s="1836"/>
      <c r="V717" s="1836"/>
      <c r="W717" s="1836"/>
      <c r="X717" s="1836"/>
      <c r="Y717" s="1836"/>
      <c r="Z717" s="1836"/>
      <c r="AA717" s="1836"/>
      <c r="AB717" s="1836"/>
    </row>
    <row r="718" spans="1:28" ht="13.5" customHeight="1">
      <c r="A718" s="1836"/>
      <c r="B718" s="1836"/>
      <c r="C718" s="1836"/>
      <c r="D718" s="1836"/>
      <c r="E718" s="1836"/>
      <c r="F718" s="1836"/>
      <c r="G718" s="1836"/>
      <c r="H718" s="1836"/>
      <c r="I718" s="1836"/>
      <c r="J718" s="1836"/>
      <c r="K718" s="1836"/>
      <c r="L718" s="1836"/>
      <c r="M718" s="1836"/>
      <c r="N718" s="1836"/>
      <c r="O718" s="1836"/>
      <c r="P718" s="1836"/>
      <c r="Q718" s="1836"/>
      <c r="R718" s="1836"/>
      <c r="S718" s="1836"/>
      <c r="T718" s="1836"/>
      <c r="U718" s="1836"/>
      <c r="V718" s="1836"/>
      <c r="W718" s="1836"/>
      <c r="X718" s="1836"/>
      <c r="Y718" s="1836"/>
      <c r="Z718" s="1836"/>
      <c r="AA718" s="1836"/>
      <c r="AB718" s="1836"/>
    </row>
    <row r="719" spans="1:28" ht="13.5" customHeight="1">
      <c r="A719" s="1836"/>
      <c r="B719" s="1836"/>
      <c r="C719" s="1836"/>
      <c r="D719" s="1836"/>
      <c r="E719" s="1836"/>
      <c r="F719" s="1836"/>
      <c r="G719" s="1836"/>
      <c r="H719" s="1836"/>
      <c r="I719" s="1836"/>
      <c r="J719" s="1836"/>
      <c r="K719" s="1836"/>
      <c r="L719" s="1836"/>
      <c r="M719" s="1836"/>
      <c r="N719" s="1836"/>
      <c r="O719" s="1836"/>
      <c r="P719" s="1836"/>
      <c r="Q719" s="1836"/>
      <c r="R719" s="1836"/>
      <c r="S719" s="1836"/>
      <c r="T719" s="1836"/>
      <c r="U719" s="1836"/>
      <c r="V719" s="1836"/>
      <c r="W719" s="1836"/>
      <c r="X719" s="1836"/>
      <c r="Y719" s="1836"/>
      <c r="Z719" s="1836"/>
      <c r="AA719" s="1836"/>
      <c r="AB719" s="1836"/>
    </row>
    <row r="720" spans="1:28" ht="13.5" customHeight="1">
      <c r="A720" s="1836"/>
      <c r="B720" s="1836"/>
      <c r="C720" s="1836"/>
      <c r="D720" s="1836"/>
      <c r="E720" s="1836"/>
      <c r="F720" s="1836"/>
      <c r="G720" s="1836"/>
      <c r="H720" s="1836"/>
      <c r="I720" s="1836"/>
      <c r="J720" s="1836"/>
      <c r="K720" s="1836"/>
      <c r="L720" s="1836"/>
      <c r="M720" s="1836"/>
      <c r="N720" s="1836"/>
      <c r="O720" s="1836"/>
      <c r="P720" s="1836"/>
      <c r="Q720" s="1836"/>
      <c r="R720" s="1836"/>
      <c r="S720" s="1836"/>
      <c r="T720" s="1836"/>
      <c r="U720" s="1836"/>
      <c r="V720" s="1836"/>
      <c r="W720" s="1836"/>
      <c r="X720" s="1836"/>
      <c r="Y720" s="1836"/>
      <c r="Z720" s="1836"/>
      <c r="AA720" s="1836"/>
      <c r="AB720" s="1836"/>
    </row>
    <row r="721" spans="1:28" ht="13.5" customHeight="1">
      <c r="A721" s="1836"/>
      <c r="B721" s="1836"/>
      <c r="C721" s="1836"/>
      <c r="D721" s="1836"/>
      <c r="E721" s="1836"/>
      <c r="F721" s="1836"/>
      <c r="G721" s="1836"/>
      <c r="H721" s="1836"/>
      <c r="I721" s="1836"/>
      <c r="J721" s="1836"/>
      <c r="K721" s="1836"/>
      <c r="L721" s="1836"/>
      <c r="M721" s="1836"/>
      <c r="N721" s="1836"/>
      <c r="O721" s="1836"/>
      <c r="P721" s="1836"/>
      <c r="Q721" s="1836"/>
      <c r="R721" s="1836"/>
      <c r="S721" s="1836"/>
      <c r="T721" s="1836"/>
      <c r="U721" s="1836"/>
      <c r="V721" s="1836"/>
      <c r="W721" s="1836"/>
      <c r="X721" s="1836"/>
      <c r="Y721" s="1836"/>
      <c r="Z721" s="1836"/>
      <c r="AA721" s="1836"/>
      <c r="AB721" s="1836"/>
    </row>
    <row r="722" spans="1:28" ht="13.5" customHeight="1">
      <c r="A722" s="1836"/>
      <c r="B722" s="1836"/>
      <c r="C722" s="1836"/>
      <c r="D722" s="1836"/>
      <c r="E722" s="1836"/>
      <c r="F722" s="1836"/>
      <c r="G722" s="1836"/>
      <c r="H722" s="1836"/>
      <c r="I722" s="1836"/>
      <c r="J722" s="1836"/>
      <c r="K722" s="1836"/>
      <c r="L722" s="1836"/>
      <c r="M722" s="1836"/>
      <c r="N722" s="1836"/>
      <c r="O722" s="1836"/>
      <c r="P722" s="1836"/>
      <c r="Q722" s="1836"/>
      <c r="R722" s="1836"/>
      <c r="S722" s="1836"/>
      <c r="T722" s="1836"/>
      <c r="U722" s="1836"/>
      <c r="V722" s="1836"/>
      <c r="W722" s="1836"/>
      <c r="X722" s="1836"/>
      <c r="Y722" s="1836"/>
      <c r="Z722" s="1836"/>
      <c r="AA722" s="1836"/>
      <c r="AB722" s="1836"/>
    </row>
    <row r="723" spans="1:28" ht="13.5" customHeight="1">
      <c r="A723" s="1836"/>
      <c r="B723" s="1836"/>
      <c r="C723" s="1836"/>
      <c r="D723" s="1836"/>
      <c r="E723" s="1836"/>
      <c r="F723" s="1836"/>
      <c r="G723" s="1836"/>
      <c r="H723" s="1836"/>
      <c r="I723" s="1836"/>
      <c r="J723" s="1836"/>
      <c r="K723" s="1836"/>
      <c r="L723" s="1836"/>
      <c r="M723" s="1836"/>
      <c r="N723" s="1836"/>
      <c r="O723" s="1836"/>
      <c r="P723" s="1836"/>
      <c r="Q723" s="1836"/>
      <c r="R723" s="1836"/>
      <c r="S723" s="1836"/>
      <c r="T723" s="1836"/>
      <c r="U723" s="1836"/>
      <c r="V723" s="1836"/>
      <c r="W723" s="1836"/>
      <c r="X723" s="1836"/>
      <c r="Y723" s="1836"/>
      <c r="Z723" s="1836"/>
      <c r="AA723" s="1836"/>
      <c r="AB723" s="1836"/>
    </row>
    <row r="724" spans="1:28" ht="13.5" customHeight="1">
      <c r="A724" s="1836"/>
      <c r="B724" s="1836"/>
      <c r="C724" s="1836"/>
      <c r="D724" s="1836"/>
      <c r="E724" s="1836"/>
      <c r="F724" s="1836"/>
      <c r="G724" s="1836"/>
      <c r="H724" s="1836"/>
      <c r="I724" s="1836"/>
      <c r="J724" s="1836"/>
      <c r="K724" s="1836"/>
      <c r="L724" s="1836"/>
      <c r="M724" s="1836"/>
      <c r="N724" s="1836"/>
      <c r="O724" s="1836"/>
      <c r="P724" s="1836"/>
      <c r="Q724" s="1836"/>
      <c r="R724" s="1836"/>
      <c r="S724" s="1836"/>
      <c r="T724" s="1836"/>
      <c r="U724" s="1836"/>
      <c r="V724" s="1836"/>
      <c r="W724" s="1836"/>
      <c r="X724" s="1836"/>
      <c r="Y724" s="1836"/>
      <c r="Z724" s="1836"/>
      <c r="AA724" s="1836"/>
      <c r="AB724" s="1836"/>
    </row>
    <row r="725" spans="1:28" ht="13.5" customHeight="1">
      <c r="A725" s="1836"/>
      <c r="B725" s="1836"/>
      <c r="C725" s="1836"/>
      <c r="D725" s="1836"/>
      <c r="E725" s="1836"/>
      <c r="F725" s="1836"/>
      <c r="G725" s="1836"/>
      <c r="H725" s="1836"/>
      <c r="I725" s="1836"/>
      <c r="J725" s="1836"/>
      <c r="K725" s="1836"/>
      <c r="L725" s="1836"/>
      <c r="M725" s="1836"/>
      <c r="N725" s="1836"/>
      <c r="O725" s="1836"/>
      <c r="P725" s="1836"/>
      <c r="Q725" s="1836"/>
      <c r="R725" s="1836"/>
      <c r="S725" s="1836"/>
      <c r="T725" s="1836"/>
      <c r="U725" s="1836"/>
      <c r="V725" s="1836"/>
      <c r="W725" s="1836"/>
      <c r="X725" s="1836"/>
      <c r="Y725" s="1836"/>
      <c r="Z725" s="1836"/>
      <c r="AA725" s="1836"/>
      <c r="AB725" s="1836"/>
    </row>
    <row r="726" spans="1:28" ht="13.5" customHeight="1">
      <c r="A726" s="1836"/>
      <c r="B726" s="1836"/>
      <c r="C726" s="1836"/>
      <c r="D726" s="1836"/>
      <c r="E726" s="1836"/>
      <c r="F726" s="1836"/>
      <c r="G726" s="1836"/>
      <c r="H726" s="1836"/>
      <c r="I726" s="1836"/>
      <c r="J726" s="1836"/>
      <c r="K726" s="1836"/>
      <c r="L726" s="1836"/>
      <c r="M726" s="1836"/>
      <c r="N726" s="1836"/>
      <c r="O726" s="1836"/>
      <c r="P726" s="1836"/>
      <c r="Q726" s="1836"/>
      <c r="R726" s="1836"/>
      <c r="S726" s="1836"/>
      <c r="T726" s="1836"/>
      <c r="U726" s="1836"/>
      <c r="V726" s="1836"/>
      <c r="W726" s="1836"/>
      <c r="X726" s="1836"/>
      <c r="Y726" s="1836"/>
      <c r="Z726" s="1836"/>
      <c r="AA726" s="1836"/>
      <c r="AB726" s="1836"/>
    </row>
    <row r="727" spans="1:28" ht="13.5" customHeight="1">
      <c r="A727" s="1836"/>
      <c r="B727" s="1836"/>
      <c r="C727" s="1836"/>
      <c r="D727" s="1836"/>
      <c r="E727" s="1836"/>
      <c r="F727" s="1836"/>
      <c r="G727" s="1836"/>
      <c r="H727" s="1836"/>
      <c r="I727" s="1836"/>
      <c r="J727" s="1836"/>
      <c r="K727" s="1836"/>
      <c r="L727" s="1836"/>
      <c r="M727" s="1836"/>
      <c r="N727" s="1836"/>
      <c r="O727" s="1836"/>
      <c r="P727" s="1836"/>
      <c r="Q727" s="1836"/>
      <c r="R727" s="1836"/>
      <c r="S727" s="1836"/>
      <c r="T727" s="1836"/>
      <c r="U727" s="1836"/>
      <c r="V727" s="1836"/>
      <c r="W727" s="1836"/>
      <c r="X727" s="1836"/>
      <c r="Y727" s="1836"/>
      <c r="Z727" s="1836"/>
      <c r="AA727" s="1836"/>
      <c r="AB727" s="1836"/>
    </row>
    <row r="728" spans="1:28" ht="13.5" customHeight="1">
      <c r="A728" s="1836"/>
      <c r="B728" s="1836"/>
      <c r="C728" s="1836"/>
      <c r="D728" s="1836"/>
      <c r="E728" s="1836"/>
      <c r="F728" s="1836"/>
      <c r="G728" s="1836"/>
      <c r="H728" s="1836"/>
      <c r="I728" s="1836"/>
      <c r="J728" s="1836"/>
      <c r="K728" s="1836"/>
      <c r="L728" s="1836"/>
      <c r="M728" s="1836"/>
      <c r="N728" s="1836"/>
      <c r="O728" s="1836"/>
      <c r="P728" s="1836"/>
      <c r="Q728" s="1836"/>
      <c r="R728" s="1836"/>
      <c r="S728" s="1836"/>
      <c r="T728" s="1836"/>
      <c r="U728" s="1836"/>
      <c r="V728" s="1836"/>
      <c r="W728" s="1836"/>
      <c r="X728" s="1836"/>
      <c r="Y728" s="1836"/>
      <c r="Z728" s="1836"/>
      <c r="AA728" s="1836"/>
      <c r="AB728" s="1836"/>
    </row>
    <row r="729" spans="1:28" ht="13.5" customHeight="1">
      <c r="A729" s="1836"/>
      <c r="B729" s="1836"/>
      <c r="C729" s="1836"/>
      <c r="D729" s="1836"/>
      <c r="E729" s="1836"/>
      <c r="F729" s="1836"/>
      <c r="G729" s="1836"/>
      <c r="H729" s="1836"/>
      <c r="I729" s="1836"/>
      <c r="J729" s="1836"/>
      <c r="K729" s="1836"/>
      <c r="L729" s="1836"/>
      <c r="M729" s="1836"/>
      <c r="N729" s="1836"/>
      <c r="O729" s="1836"/>
      <c r="P729" s="1836"/>
      <c r="Q729" s="1836"/>
      <c r="R729" s="1836"/>
      <c r="S729" s="1836"/>
      <c r="T729" s="1836"/>
      <c r="U729" s="1836"/>
      <c r="V729" s="1836"/>
      <c r="W729" s="1836"/>
      <c r="X729" s="1836"/>
      <c r="Y729" s="1836"/>
      <c r="Z729" s="1836"/>
      <c r="AA729" s="1836"/>
      <c r="AB729" s="1836"/>
    </row>
    <row r="730" spans="1:28" ht="13.5" customHeight="1">
      <c r="A730" s="1836"/>
      <c r="B730" s="1836"/>
      <c r="C730" s="1836"/>
      <c r="D730" s="1836"/>
      <c r="E730" s="1836"/>
      <c r="F730" s="1836"/>
      <c r="G730" s="1836"/>
      <c r="H730" s="1836"/>
      <c r="I730" s="1836"/>
      <c r="J730" s="1836"/>
      <c r="K730" s="1836"/>
      <c r="L730" s="1836"/>
      <c r="M730" s="1836"/>
      <c r="N730" s="1836"/>
      <c r="O730" s="1836"/>
      <c r="P730" s="1836"/>
      <c r="Q730" s="1836"/>
      <c r="R730" s="1836"/>
      <c r="S730" s="1836"/>
      <c r="T730" s="1836"/>
      <c r="U730" s="1836"/>
      <c r="V730" s="1836"/>
      <c r="W730" s="1836"/>
      <c r="X730" s="1836"/>
      <c r="Y730" s="1836"/>
      <c r="Z730" s="1836"/>
      <c r="AA730" s="1836"/>
      <c r="AB730" s="1836"/>
    </row>
    <row r="731" spans="1:28" ht="13.5" customHeight="1">
      <c r="A731" s="1836"/>
      <c r="B731" s="1836"/>
      <c r="C731" s="1836"/>
      <c r="D731" s="1836"/>
      <c r="E731" s="1836"/>
      <c r="F731" s="1836"/>
      <c r="G731" s="1836"/>
      <c r="H731" s="1836"/>
      <c r="I731" s="1836"/>
      <c r="J731" s="1836"/>
      <c r="K731" s="1836"/>
      <c r="L731" s="1836"/>
      <c r="M731" s="1836"/>
      <c r="N731" s="1836"/>
      <c r="O731" s="1836"/>
      <c r="P731" s="1836"/>
      <c r="Q731" s="1836"/>
      <c r="R731" s="1836"/>
      <c r="S731" s="1836"/>
      <c r="T731" s="1836"/>
      <c r="U731" s="1836"/>
      <c r="V731" s="1836"/>
      <c r="W731" s="1836"/>
      <c r="X731" s="1836"/>
      <c r="Y731" s="1836"/>
      <c r="Z731" s="1836"/>
      <c r="AA731" s="1836"/>
      <c r="AB731" s="1836"/>
    </row>
    <row r="732" spans="1:28" ht="13.5" customHeight="1">
      <c r="A732" s="1836"/>
      <c r="B732" s="1836"/>
      <c r="C732" s="1836"/>
      <c r="D732" s="1836"/>
      <c r="E732" s="1836"/>
      <c r="F732" s="1836"/>
      <c r="G732" s="1836"/>
      <c r="H732" s="1836"/>
      <c r="I732" s="1836"/>
      <c r="J732" s="1836"/>
      <c r="K732" s="1836"/>
      <c r="L732" s="1836"/>
      <c r="M732" s="1836"/>
      <c r="N732" s="1836"/>
      <c r="O732" s="1836"/>
      <c r="P732" s="1836"/>
      <c r="Q732" s="1836"/>
      <c r="R732" s="1836"/>
      <c r="S732" s="1836"/>
      <c r="T732" s="1836"/>
      <c r="U732" s="1836"/>
      <c r="V732" s="1836"/>
      <c r="W732" s="1836"/>
      <c r="X732" s="1836"/>
      <c r="Y732" s="1836"/>
      <c r="Z732" s="1836"/>
      <c r="AA732" s="1836"/>
      <c r="AB732" s="1836"/>
    </row>
    <row r="733" spans="1:28" ht="13.5" customHeight="1">
      <c r="A733" s="1836"/>
      <c r="B733" s="1836"/>
      <c r="C733" s="1836"/>
      <c r="D733" s="1836"/>
      <c r="E733" s="1836"/>
      <c r="F733" s="1836"/>
      <c r="G733" s="1836"/>
      <c r="H733" s="1836"/>
      <c r="I733" s="1836"/>
      <c r="J733" s="1836"/>
      <c r="K733" s="1836"/>
      <c r="L733" s="1836"/>
      <c r="M733" s="1836"/>
      <c r="N733" s="1836"/>
      <c r="O733" s="1836"/>
      <c r="P733" s="1836"/>
      <c r="Q733" s="1836"/>
      <c r="R733" s="1836"/>
      <c r="S733" s="1836"/>
      <c r="T733" s="1836"/>
      <c r="U733" s="1836"/>
      <c r="V733" s="1836"/>
      <c r="W733" s="1836"/>
      <c r="X733" s="1836"/>
      <c r="Y733" s="1836"/>
      <c r="Z733" s="1836"/>
      <c r="AA733" s="1836"/>
      <c r="AB733" s="1836"/>
    </row>
    <row r="734" spans="1:28" ht="13.5" customHeight="1">
      <c r="A734" s="1836"/>
      <c r="B734" s="1836"/>
      <c r="C734" s="1836"/>
      <c r="D734" s="1836"/>
      <c r="E734" s="1836"/>
      <c r="F734" s="1836"/>
      <c r="G734" s="1836"/>
      <c r="H734" s="1836"/>
      <c r="I734" s="1836"/>
      <c r="J734" s="1836"/>
      <c r="K734" s="1836"/>
      <c r="L734" s="1836"/>
      <c r="M734" s="1836"/>
      <c r="N734" s="1836"/>
      <c r="O734" s="1836"/>
      <c r="P734" s="1836"/>
      <c r="Q734" s="1836"/>
      <c r="R734" s="1836"/>
      <c r="S734" s="1836"/>
      <c r="T734" s="1836"/>
      <c r="U734" s="1836"/>
      <c r="V734" s="1836"/>
      <c r="W734" s="1836"/>
      <c r="X734" s="1836"/>
      <c r="Y734" s="1836"/>
      <c r="Z734" s="1836"/>
      <c r="AA734" s="1836"/>
      <c r="AB734" s="1836"/>
    </row>
    <row r="735" spans="1:28" ht="13.5" customHeight="1">
      <c r="A735" s="1836"/>
      <c r="B735" s="1836"/>
      <c r="C735" s="1836"/>
      <c r="D735" s="1836"/>
      <c r="E735" s="1836"/>
      <c r="F735" s="1836"/>
      <c r="G735" s="1836"/>
      <c r="H735" s="1836"/>
      <c r="I735" s="1836"/>
      <c r="J735" s="1836"/>
      <c r="K735" s="1836"/>
      <c r="L735" s="1836"/>
      <c r="M735" s="1836"/>
      <c r="N735" s="1836"/>
      <c r="O735" s="1836"/>
      <c r="P735" s="1836"/>
      <c r="Q735" s="1836"/>
      <c r="R735" s="1836"/>
      <c r="S735" s="1836"/>
      <c r="T735" s="1836"/>
      <c r="U735" s="1836"/>
      <c r="V735" s="1836"/>
      <c r="W735" s="1836"/>
      <c r="X735" s="1836"/>
      <c r="Y735" s="1836"/>
      <c r="Z735" s="1836"/>
      <c r="AA735" s="1836"/>
      <c r="AB735" s="1836"/>
    </row>
    <row r="736" spans="1:28" ht="13.5" customHeight="1">
      <c r="A736" s="1836"/>
      <c r="B736" s="1836"/>
      <c r="C736" s="1836"/>
      <c r="D736" s="1836"/>
      <c r="E736" s="1836"/>
      <c r="F736" s="1836"/>
      <c r="G736" s="1836"/>
      <c r="H736" s="1836"/>
      <c r="I736" s="1836"/>
      <c r="J736" s="1836"/>
      <c r="K736" s="1836"/>
      <c r="L736" s="1836"/>
      <c r="M736" s="1836"/>
      <c r="N736" s="1836"/>
      <c r="O736" s="1836"/>
      <c r="P736" s="1836"/>
      <c r="Q736" s="1836"/>
      <c r="R736" s="1836"/>
      <c r="S736" s="1836"/>
      <c r="T736" s="1836"/>
      <c r="U736" s="1836"/>
      <c r="V736" s="1836"/>
      <c r="W736" s="1836"/>
      <c r="X736" s="1836"/>
      <c r="Y736" s="1836"/>
      <c r="Z736" s="1836"/>
      <c r="AA736" s="1836"/>
      <c r="AB736" s="1836"/>
    </row>
    <row r="737" spans="1:28" ht="13.5" customHeight="1">
      <c r="A737" s="1836"/>
      <c r="B737" s="1836"/>
      <c r="C737" s="1836"/>
      <c r="D737" s="1836"/>
      <c r="E737" s="1836"/>
      <c r="F737" s="1836"/>
      <c r="G737" s="1836"/>
      <c r="H737" s="1836"/>
      <c r="I737" s="1836"/>
      <c r="J737" s="1836"/>
      <c r="K737" s="1836"/>
      <c r="L737" s="1836"/>
      <c r="M737" s="1836"/>
      <c r="N737" s="1836"/>
      <c r="O737" s="1836"/>
      <c r="P737" s="1836"/>
      <c r="Q737" s="1836"/>
      <c r="R737" s="1836"/>
      <c r="S737" s="1836"/>
      <c r="T737" s="1836"/>
      <c r="U737" s="1836"/>
      <c r="V737" s="1836"/>
      <c r="W737" s="1836"/>
      <c r="X737" s="1836"/>
      <c r="Y737" s="1836"/>
      <c r="Z737" s="1836"/>
      <c r="AA737" s="1836"/>
      <c r="AB737" s="1836"/>
    </row>
    <row r="738" spans="1:28" ht="13.5" customHeight="1">
      <c r="A738" s="1836"/>
      <c r="B738" s="1836"/>
      <c r="C738" s="1836"/>
      <c r="D738" s="1836"/>
      <c r="E738" s="1836"/>
      <c r="F738" s="1836"/>
      <c r="G738" s="1836"/>
      <c r="H738" s="1836"/>
      <c r="I738" s="1836"/>
      <c r="J738" s="1836"/>
      <c r="K738" s="1836"/>
      <c r="L738" s="1836"/>
      <c r="M738" s="1836"/>
      <c r="N738" s="1836"/>
      <c r="O738" s="1836"/>
      <c r="P738" s="1836"/>
      <c r="Q738" s="1836"/>
      <c r="R738" s="1836"/>
      <c r="S738" s="1836"/>
      <c r="T738" s="1836"/>
      <c r="U738" s="1836"/>
      <c r="V738" s="1836"/>
      <c r="W738" s="1836"/>
      <c r="X738" s="1836"/>
      <c r="Y738" s="1836"/>
      <c r="Z738" s="1836"/>
      <c r="AA738" s="1836"/>
      <c r="AB738" s="1836"/>
    </row>
    <row r="739" spans="1:28" ht="13.5" customHeight="1">
      <c r="A739" s="1836"/>
      <c r="B739" s="1836"/>
      <c r="C739" s="1836"/>
      <c r="D739" s="1836"/>
      <c r="E739" s="1836"/>
      <c r="F739" s="1836"/>
      <c r="G739" s="1836"/>
      <c r="H739" s="1836"/>
      <c r="I739" s="1836"/>
      <c r="J739" s="1836"/>
      <c r="K739" s="1836"/>
      <c r="L739" s="1836"/>
      <c r="M739" s="1836"/>
      <c r="N739" s="1836"/>
      <c r="O739" s="1836"/>
      <c r="P739" s="1836"/>
      <c r="Q739" s="1836"/>
      <c r="R739" s="1836"/>
      <c r="S739" s="1836"/>
      <c r="T739" s="1836"/>
      <c r="U739" s="1836"/>
      <c r="V739" s="1836"/>
      <c r="W739" s="1836"/>
      <c r="X739" s="1836"/>
      <c r="Y739" s="1836"/>
      <c r="Z739" s="1836"/>
      <c r="AA739" s="1836"/>
      <c r="AB739" s="1836"/>
    </row>
    <row r="740" spans="1:28" ht="13.5" customHeight="1">
      <c r="A740" s="1836"/>
      <c r="B740" s="1836"/>
      <c r="C740" s="1836"/>
      <c r="D740" s="1836"/>
      <c r="E740" s="1836"/>
      <c r="F740" s="1836"/>
      <c r="G740" s="1836"/>
      <c r="H740" s="1836"/>
      <c r="I740" s="1836"/>
      <c r="J740" s="1836"/>
      <c r="K740" s="1836"/>
      <c r="L740" s="1836"/>
      <c r="M740" s="1836"/>
      <c r="N740" s="1836"/>
      <c r="O740" s="1836"/>
      <c r="P740" s="1836"/>
      <c r="Q740" s="1836"/>
      <c r="R740" s="1836"/>
      <c r="S740" s="1836"/>
      <c r="T740" s="1836"/>
      <c r="U740" s="1836"/>
      <c r="V740" s="1836"/>
      <c r="W740" s="1836"/>
      <c r="X740" s="1836"/>
      <c r="Y740" s="1836"/>
      <c r="Z740" s="1836"/>
      <c r="AA740" s="1836"/>
      <c r="AB740" s="1836"/>
    </row>
    <row r="741" spans="1:28" ht="13.5" customHeight="1">
      <c r="A741" s="1836"/>
      <c r="B741" s="1836"/>
      <c r="C741" s="1836"/>
      <c r="D741" s="1836"/>
      <c r="E741" s="1836"/>
      <c r="F741" s="1836"/>
      <c r="G741" s="1836"/>
      <c r="H741" s="1836"/>
      <c r="I741" s="1836"/>
      <c r="J741" s="1836"/>
      <c r="K741" s="1836"/>
      <c r="L741" s="1836"/>
      <c r="M741" s="1836"/>
      <c r="N741" s="1836"/>
      <c r="O741" s="1836"/>
      <c r="P741" s="1836"/>
      <c r="Q741" s="1836"/>
      <c r="R741" s="1836"/>
      <c r="S741" s="1836"/>
      <c r="T741" s="1836"/>
      <c r="U741" s="1836"/>
      <c r="V741" s="1836"/>
      <c r="W741" s="1836"/>
      <c r="X741" s="1836"/>
      <c r="Y741" s="1836"/>
      <c r="Z741" s="1836"/>
      <c r="AA741" s="1836"/>
      <c r="AB741" s="1836"/>
    </row>
    <row r="742" spans="1:28" ht="13.5" customHeight="1">
      <c r="A742" s="1836"/>
      <c r="B742" s="1836"/>
      <c r="C742" s="1836"/>
      <c r="D742" s="1836"/>
      <c r="E742" s="1836"/>
      <c r="F742" s="1836"/>
      <c r="G742" s="1836"/>
      <c r="H742" s="1836"/>
      <c r="I742" s="1836"/>
      <c r="J742" s="1836"/>
      <c r="K742" s="1836"/>
      <c r="L742" s="1836"/>
      <c r="M742" s="1836"/>
      <c r="N742" s="1836"/>
      <c r="O742" s="1836"/>
      <c r="P742" s="1836"/>
      <c r="Q742" s="1836"/>
      <c r="R742" s="1836"/>
      <c r="S742" s="1836"/>
      <c r="T742" s="1836"/>
      <c r="U742" s="1836"/>
      <c r="V742" s="1836"/>
      <c r="W742" s="1836"/>
      <c r="X742" s="1836"/>
      <c r="Y742" s="1836"/>
      <c r="Z742" s="1836"/>
      <c r="AA742" s="1836"/>
      <c r="AB742" s="1836"/>
    </row>
    <row r="743" spans="1:28" ht="13.5" customHeight="1">
      <c r="A743" s="1836"/>
      <c r="B743" s="1836"/>
      <c r="C743" s="1836"/>
      <c r="D743" s="1836"/>
      <c r="E743" s="1836"/>
      <c r="F743" s="1836"/>
      <c r="G743" s="1836"/>
      <c r="H743" s="1836"/>
      <c r="I743" s="1836"/>
      <c r="J743" s="1836"/>
      <c r="K743" s="1836"/>
      <c r="L743" s="1836"/>
      <c r="M743" s="1836"/>
      <c r="N743" s="1836"/>
      <c r="O743" s="1836"/>
      <c r="P743" s="1836"/>
      <c r="Q743" s="1836"/>
      <c r="R743" s="1836"/>
      <c r="S743" s="1836"/>
      <c r="T743" s="1836"/>
      <c r="U743" s="1836"/>
      <c r="V743" s="1836"/>
      <c r="W743" s="1836"/>
      <c r="X743" s="1836"/>
      <c r="Y743" s="1836"/>
      <c r="Z743" s="1836"/>
      <c r="AA743" s="1836"/>
      <c r="AB743" s="1836"/>
    </row>
    <row r="744" spans="1:28" ht="13.5" customHeight="1">
      <c r="A744" s="1836"/>
      <c r="B744" s="1836"/>
      <c r="C744" s="1836"/>
      <c r="D744" s="1836"/>
      <c r="E744" s="1836"/>
      <c r="F744" s="1836"/>
      <c r="G744" s="1836"/>
      <c r="H744" s="1836"/>
      <c r="I744" s="1836"/>
      <c r="J744" s="1836"/>
      <c r="K744" s="1836"/>
      <c r="L744" s="1836"/>
      <c r="M744" s="1836"/>
      <c r="N744" s="1836"/>
      <c r="O744" s="1836"/>
      <c r="P744" s="1836"/>
      <c r="Q744" s="1836"/>
      <c r="R744" s="1836"/>
      <c r="S744" s="1836"/>
      <c r="T744" s="1836"/>
      <c r="U744" s="1836"/>
      <c r="V744" s="1836"/>
      <c r="W744" s="1836"/>
      <c r="X744" s="1836"/>
      <c r="Y744" s="1836"/>
      <c r="Z744" s="1836"/>
      <c r="AA744" s="1836"/>
      <c r="AB744" s="1836"/>
    </row>
    <row r="745" spans="1:28" ht="13.5" customHeight="1">
      <c r="A745" s="1836"/>
      <c r="B745" s="1836"/>
      <c r="C745" s="1836"/>
      <c r="D745" s="1836"/>
      <c r="E745" s="1836"/>
      <c r="F745" s="1836"/>
      <c r="G745" s="1836"/>
      <c r="H745" s="1836"/>
      <c r="I745" s="1836"/>
      <c r="J745" s="1836"/>
      <c r="K745" s="1836"/>
      <c r="L745" s="1836"/>
      <c r="M745" s="1836"/>
      <c r="N745" s="1836"/>
      <c r="O745" s="1836"/>
      <c r="P745" s="1836"/>
      <c r="Q745" s="1836"/>
      <c r="R745" s="1836"/>
      <c r="S745" s="1836"/>
      <c r="T745" s="1836"/>
      <c r="U745" s="1836"/>
      <c r="V745" s="1836"/>
      <c r="W745" s="1836"/>
      <c r="X745" s="1836"/>
      <c r="Y745" s="1836"/>
      <c r="Z745" s="1836"/>
      <c r="AA745" s="1836"/>
      <c r="AB745" s="1836"/>
    </row>
    <row r="746" spans="1:28" ht="13.5" customHeight="1">
      <c r="A746" s="1836"/>
      <c r="B746" s="1836"/>
      <c r="C746" s="1836"/>
      <c r="D746" s="1836"/>
      <c r="E746" s="1836"/>
      <c r="F746" s="1836"/>
      <c r="G746" s="1836"/>
      <c r="H746" s="1836"/>
      <c r="I746" s="1836"/>
      <c r="J746" s="1836"/>
      <c r="K746" s="1836"/>
      <c r="L746" s="1836"/>
      <c r="M746" s="1836"/>
      <c r="N746" s="1836"/>
      <c r="O746" s="1836"/>
      <c r="P746" s="1836"/>
      <c r="Q746" s="1836"/>
      <c r="R746" s="1836"/>
      <c r="S746" s="1836"/>
      <c r="T746" s="1836"/>
      <c r="U746" s="1836"/>
      <c r="V746" s="1836"/>
      <c r="W746" s="1836"/>
      <c r="X746" s="1836"/>
      <c r="Y746" s="1836"/>
      <c r="Z746" s="1836"/>
      <c r="AA746" s="1836"/>
      <c r="AB746" s="1836"/>
    </row>
    <row r="747" spans="1:28" ht="13.5" customHeight="1">
      <c r="A747" s="1836"/>
      <c r="B747" s="1836"/>
      <c r="C747" s="1836"/>
      <c r="D747" s="1836"/>
      <c r="E747" s="1836"/>
      <c r="F747" s="1836"/>
      <c r="G747" s="1836"/>
      <c r="H747" s="1836"/>
      <c r="I747" s="1836"/>
      <c r="J747" s="1836"/>
      <c r="K747" s="1836"/>
      <c r="L747" s="1836"/>
      <c r="M747" s="1836"/>
      <c r="N747" s="1836"/>
      <c r="O747" s="1836"/>
      <c r="P747" s="1836"/>
      <c r="Q747" s="1836"/>
      <c r="R747" s="1836"/>
      <c r="S747" s="1836"/>
      <c r="T747" s="1836"/>
      <c r="U747" s="1836"/>
      <c r="V747" s="1836"/>
      <c r="W747" s="1836"/>
      <c r="X747" s="1836"/>
      <c r="Y747" s="1836"/>
      <c r="Z747" s="1836"/>
      <c r="AA747" s="1836"/>
      <c r="AB747" s="1836"/>
    </row>
    <row r="748" spans="1:28" ht="13.5" customHeight="1">
      <c r="A748" s="1836"/>
      <c r="B748" s="1836"/>
      <c r="C748" s="1836"/>
      <c r="D748" s="1836"/>
      <c r="E748" s="1836"/>
      <c r="F748" s="1836"/>
      <c r="G748" s="1836"/>
      <c r="H748" s="1836"/>
      <c r="I748" s="1836"/>
      <c r="J748" s="1836"/>
      <c r="K748" s="1836"/>
      <c r="L748" s="1836"/>
      <c r="M748" s="1836"/>
      <c r="N748" s="1836"/>
      <c r="O748" s="1836"/>
      <c r="P748" s="1836"/>
      <c r="Q748" s="1836"/>
      <c r="R748" s="1836"/>
      <c r="S748" s="1836"/>
      <c r="T748" s="1836"/>
      <c r="U748" s="1836"/>
      <c r="V748" s="1836"/>
      <c r="W748" s="1836"/>
      <c r="X748" s="1836"/>
      <c r="Y748" s="1836"/>
      <c r="Z748" s="1836"/>
      <c r="AA748" s="1836"/>
      <c r="AB748" s="1836"/>
    </row>
    <row r="749" spans="1:28" ht="13.5" customHeight="1">
      <c r="A749" s="1836"/>
      <c r="B749" s="1836"/>
      <c r="C749" s="1836"/>
      <c r="D749" s="1836"/>
      <c r="E749" s="1836"/>
      <c r="F749" s="1836"/>
      <c r="G749" s="1836"/>
      <c r="H749" s="1836"/>
      <c r="I749" s="1836"/>
      <c r="J749" s="1836"/>
      <c r="K749" s="1836"/>
      <c r="L749" s="1836"/>
      <c r="M749" s="1836"/>
      <c r="N749" s="1836"/>
      <c r="O749" s="1836"/>
      <c r="P749" s="1836"/>
      <c r="Q749" s="1836"/>
      <c r="R749" s="1836"/>
      <c r="S749" s="1836"/>
      <c r="T749" s="1836"/>
      <c r="U749" s="1836"/>
      <c r="V749" s="1836"/>
      <c r="W749" s="1836"/>
      <c r="X749" s="1836"/>
      <c r="Y749" s="1836"/>
      <c r="Z749" s="1836"/>
      <c r="AA749" s="1836"/>
      <c r="AB749" s="1836"/>
    </row>
    <row r="750" spans="1:28" ht="13.5" customHeight="1">
      <c r="A750" s="1836"/>
      <c r="B750" s="1836"/>
      <c r="C750" s="1836"/>
      <c r="D750" s="1836"/>
      <c r="E750" s="1836"/>
      <c r="F750" s="1836"/>
      <c r="G750" s="1836"/>
      <c r="H750" s="1836"/>
      <c r="I750" s="1836"/>
      <c r="J750" s="1836"/>
      <c r="K750" s="1836"/>
      <c r="L750" s="1836"/>
      <c r="M750" s="1836"/>
      <c r="N750" s="1836"/>
      <c r="O750" s="1836"/>
      <c r="P750" s="1836"/>
      <c r="Q750" s="1836"/>
      <c r="R750" s="1836"/>
      <c r="S750" s="1836"/>
      <c r="T750" s="1836"/>
      <c r="U750" s="1836"/>
      <c r="V750" s="1836"/>
      <c r="W750" s="1836"/>
      <c r="X750" s="1836"/>
      <c r="Y750" s="1836"/>
      <c r="Z750" s="1836"/>
      <c r="AA750" s="1836"/>
      <c r="AB750" s="1836"/>
    </row>
    <row r="751" spans="1:28" ht="13.5" customHeight="1">
      <c r="A751" s="1836"/>
      <c r="B751" s="1836"/>
      <c r="C751" s="1836"/>
      <c r="D751" s="1836"/>
      <c r="E751" s="1836"/>
      <c r="F751" s="1836"/>
      <c r="G751" s="1836"/>
      <c r="H751" s="1836"/>
      <c r="I751" s="1836"/>
      <c r="J751" s="1836"/>
      <c r="K751" s="1836"/>
      <c r="L751" s="1836"/>
      <c r="M751" s="1836"/>
      <c r="N751" s="1836"/>
      <c r="O751" s="1836"/>
      <c r="P751" s="1836"/>
      <c r="Q751" s="1836"/>
      <c r="R751" s="1836"/>
      <c r="S751" s="1836"/>
      <c r="T751" s="1836"/>
      <c r="U751" s="1836"/>
      <c r="V751" s="1836"/>
      <c r="W751" s="1836"/>
      <c r="X751" s="1836"/>
      <c r="Y751" s="1836"/>
      <c r="Z751" s="1836"/>
      <c r="AA751" s="1836"/>
      <c r="AB751" s="1836"/>
    </row>
    <row r="752" spans="1:28" ht="13.5" customHeight="1">
      <c r="A752" s="1836"/>
      <c r="B752" s="1836"/>
      <c r="C752" s="1836"/>
      <c r="D752" s="1836"/>
      <c r="E752" s="1836"/>
      <c r="F752" s="1836"/>
      <c r="G752" s="1836"/>
      <c r="H752" s="1836"/>
      <c r="I752" s="1836"/>
      <c r="J752" s="1836"/>
      <c r="K752" s="1836"/>
      <c r="L752" s="1836"/>
      <c r="M752" s="1836"/>
      <c r="N752" s="1836"/>
      <c r="O752" s="1836"/>
      <c r="P752" s="1836"/>
      <c r="Q752" s="1836"/>
      <c r="R752" s="1836"/>
      <c r="S752" s="1836"/>
      <c r="T752" s="1836"/>
      <c r="U752" s="1836"/>
      <c r="V752" s="1836"/>
      <c r="W752" s="1836"/>
      <c r="X752" s="1836"/>
      <c r="Y752" s="1836"/>
      <c r="Z752" s="1836"/>
      <c r="AA752" s="1836"/>
      <c r="AB752" s="1836"/>
    </row>
    <row r="753" spans="1:28" ht="13.5" customHeight="1">
      <c r="A753" s="1836"/>
      <c r="B753" s="1836"/>
      <c r="C753" s="1836"/>
      <c r="D753" s="1836"/>
      <c r="E753" s="1836"/>
      <c r="F753" s="1836"/>
      <c r="G753" s="1836"/>
      <c r="H753" s="1836"/>
      <c r="I753" s="1836"/>
      <c r="J753" s="1836"/>
      <c r="K753" s="1836"/>
      <c r="L753" s="1836"/>
      <c r="M753" s="1836"/>
      <c r="N753" s="1836"/>
      <c r="O753" s="1836"/>
      <c r="P753" s="1836"/>
      <c r="Q753" s="1836"/>
      <c r="R753" s="1836"/>
      <c r="S753" s="1836"/>
      <c r="T753" s="1836"/>
      <c r="U753" s="1836"/>
      <c r="V753" s="1836"/>
      <c r="W753" s="1836"/>
      <c r="X753" s="1836"/>
      <c r="Y753" s="1836"/>
      <c r="Z753" s="1836"/>
      <c r="AA753" s="1836"/>
      <c r="AB753" s="1836"/>
    </row>
    <row r="754" spans="1:28" ht="13.5" customHeight="1">
      <c r="A754" s="1836"/>
      <c r="B754" s="1836"/>
      <c r="C754" s="1836"/>
      <c r="D754" s="1836"/>
      <c r="E754" s="1836"/>
      <c r="F754" s="1836"/>
      <c r="G754" s="1836"/>
      <c r="H754" s="1836"/>
      <c r="I754" s="1836"/>
      <c r="J754" s="1836"/>
      <c r="K754" s="1836"/>
      <c r="L754" s="1836"/>
      <c r="M754" s="1836"/>
      <c r="N754" s="1836"/>
      <c r="O754" s="1836"/>
      <c r="P754" s="1836"/>
      <c r="Q754" s="1836"/>
      <c r="R754" s="1836"/>
      <c r="S754" s="1836"/>
      <c r="T754" s="1836"/>
      <c r="U754" s="1836"/>
      <c r="V754" s="1836"/>
      <c r="W754" s="1836"/>
      <c r="X754" s="1836"/>
      <c r="Y754" s="1836"/>
      <c r="Z754" s="1836"/>
      <c r="AA754" s="1836"/>
      <c r="AB754" s="1836"/>
    </row>
    <row r="755" spans="1:28" ht="13.5" customHeight="1">
      <c r="A755" s="1836"/>
      <c r="B755" s="1836"/>
      <c r="C755" s="1836"/>
      <c r="D755" s="1836"/>
      <c r="E755" s="1836"/>
      <c r="F755" s="1836"/>
      <c r="G755" s="1836"/>
      <c r="H755" s="1836"/>
      <c r="I755" s="1836"/>
      <c r="J755" s="1836"/>
      <c r="K755" s="1836"/>
      <c r="L755" s="1836"/>
      <c r="M755" s="1836"/>
      <c r="N755" s="1836"/>
      <c r="O755" s="1836"/>
      <c r="P755" s="1836"/>
      <c r="Q755" s="1836"/>
      <c r="R755" s="1836"/>
      <c r="S755" s="1836"/>
      <c r="T755" s="1836"/>
      <c r="U755" s="1836"/>
      <c r="V755" s="1836"/>
      <c r="W755" s="1836"/>
      <c r="X755" s="1836"/>
      <c r="Y755" s="1836"/>
      <c r="Z755" s="1836"/>
      <c r="AA755" s="1836"/>
      <c r="AB755" s="1836"/>
    </row>
    <row r="756" spans="1:28" ht="13.5" customHeight="1">
      <c r="A756" s="1836"/>
      <c r="B756" s="1836"/>
      <c r="C756" s="1836"/>
      <c r="D756" s="1836"/>
      <c r="E756" s="1836"/>
      <c r="F756" s="1836"/>
      <c r="G756" s="1836"/>
      <c r="H756" s="1836"/>
      <c r="I756" s="1836"/>
      <c r="J756" s="1836"/>
      <c r="K756" s="1836"/>
      <c r="L756" s="1836"/>
      <c r="M756" s="1836"/>
      <c r="N756" s="1836"/>
      <c r="O756" s="1836"/>
      <c r="P756" s="1836"/>
      <c r="Q756" s="1836"/>
      <c r="R756" s="1836"/>
      <c r="S756" s="1836"/>
      <c r="T756" s="1836"/>
      <c r="U756" s="1836"/>
      <c r="V756" s="1836"/>
      <c r="W756" s="1836"/>
      <c r="X756" s="1836"/>
      <c r="Y756" s="1836"/>
      <c r="Z756" s="1836"/>
      <c r="AA756" s="1836"/>
      <c r="AB756" s="1836"/>
    </row>
    <row r="757" spans="1:28" ht="13.5" customHeight="1">
      <c r="A757" s="1836"/>
      <c r="B757" s="1836"/>
      <c r="C757" s="1836"/>
      <c r="D757" s="1836"/>
      <c r="E757" s="1836"/>
      <c r="F757" s="1836"/>
      <c r="G757" s="1836"/>
      <c r="H757" s="1836"/>
      <c r="I757" s="1836"/>
      <c r="J757" s="1836"/>
      <c r="K757" s="1836"/>
      <c r="L757" s="1836"/>
      <c r="M757" s="1836"/>
      <c r="N757" s="1836"/>
      <c r="O757" s="1836"/>
      <c r="P757" s="1836"/>
      <c r="Q757" s="1836"/>
      <c r="R757" s="1836"/>
      <c r="S757" s="1836"/>
      <c r="T757" s="1836"/>
      <c r="U757" s="1836"/>
      <c r="V757" s="1836"/>
      <c r="W757" s="1836"/>
      <c r="X757" s="1836"/>
      <c r="Y757" s="1836"/>
      <c r="Z757" s="1836"/>
      <c r="AA757" s="1836"/>
      <c r="AB757" s="1836"/>
    </row>
    <row r="758" spans="1:28" ht="13.5" customHeight="1">
      <c r="A758" s="1836"/>
      <c r="B758" s="1836"/>
      <c r="C758" s="1836"/>
      <c r="D758" s="1836"/>
      <c r="E758" s="1836"/>
      <c r="F758" s="1836"/>
      <c r="G758" s="1836"/>
      <c r="H758" s="1836"/>
      <c r="I758" s="1836"/>
      <c r="J758" s="1836"/>
      <c r="K758" s="1836"/>
      <c r="L758" s="1836"/>
      <c r="M758" s="1836"/>
      <c r="N758" s="1836"/>
      <c r="O758" s="1836"/>
      <c r="P758" s="1836"/>
      <c r="Q758" s="1836"/>
      <c r="R758" s="1836"/>
      <c r="S758" s="1836"/>
      <c r="T758" s="1836"/>
      <c r="U758" s="1836"/>
      <c r="V758" s="1836"/>
      <c r="W758" s="1836"/>
      <c r="X758" s="1836"/>
      <c r="Y758" s="1836"/>
      <c r="Z758" s="1836"/>
      <c r="AA758" s="1836"/>
      <c r="AB758" s="1836"/>
    </row>
    <row r="759" spans="1:28" ht="13.5" customHeight="1">
      <c r="A759" s="1836"/>
      <c r="B759" s="1836"/>
      <c r="C759" s="1836"/>
      <c r="D759" s="1836"/>
      <c r="E759" s="1836"/>
      <c r="F759" s="1836"/>
      <c r="G759" s="1836"/>
      <c r="H759" s="1836"/>
      <c r="I759" s="1836"/>
      <c r="J759" s="1836"/>
      <c r="K759" s="1836"/>
      <c r="L759" s="1836"/>
      <c r="M759" s="1836"/>
      <c r="N759" s="1836"/>
      <c r="O759" s="1836"/>
      <c r="P759" s="1836"/>
      <c r="Q759" s="1836"/>
      <c r="R759" s="1836"/>
      <c r="S759" s="1836"/>
      <c r="T759" s="1836"/>
      <c r="U759" s="1836"/>
      <c r="V759" s="1836"/>
      <c r="W759" s="1836"/>
      <c r="X759" s="1836"/>
      <c r="Y759" s="1836"/>
      <c r="Z759" s="1836"/>
      <c r="AA759" s="1836"/>
      <c r="AB759" s="1836"/>
    </row>
    <row r="760" spans="1:28" ht="13.5" customHeight="1">
      <c r="A760" s="1836"/>
      <c r="B760" s="1836"/>
      <c r="C760" s="1836"/>
      <c r="D760" s="1836"/>
      <c r="E760" s="1836"/>
      <c r="F760" s="1836"/>
      <c r="G760" s="1836"/>
      <c r="H760" s="1836"/>
      <c r="I760" s="1836"/>
      <c r="J760" s="1836"/>
      <c r="K760" s="1836"/>
      <c r="L760" s="1836"/>
      <c r="M760" s="1836"/>
      <c r="N760" s="1836"/>
      <c r="O760" s="1836"/>
      <c r="P760" s="1836"/>
      <c r="Q760" s="1836"/>
      <c r="R760" s="1836"/>
      <c r="S760" s="1836"/>
      <c r="T760" s="1836"/>
      <c r="U760" s="1836"/>
      <c r="V760" s="1836"/>
      <c r="W760" s="1836"/>
      <c r="X760" s="1836"/>
      <c r="Y760" s="1836"/>
      <c r="Z760" s="1836"/>
      <c r="AA760" s="1836"/>
      <c r="AB760" s="1836"/>
    </row>
    <row r="761" spans="1:28" ht="13.5" customHeight="1">
      <c r="A761" s="1836"/>
      <c r="B761" s="1836"/>
      <c r="C761" s="1836"/>
      <c r="D761" s="1836"/>
      <c r="E761" s="1836"/>
      <c r="F761" s="1836"/>
      <c r="G761" s="1836"/>
      <c r="H761" s="1836"/>
      <c r="I761" s="1836"/>
      <c r="J761" s="1836"/>
      <c r="K761" s="1836"/>
      <c r="L761" s="1836"/>
      <c r="M761" s="1836"/>
      <c r="N761" s="1836"/>
      <c r="O761" s="1836"/>
      <c r="P761" s="1836"/>
      <c r="Q761" s="1836"/>
      <c r="R761" s="1836"/>
      <c r="S761" s="1836"/>
      <c r="T761" s="1836"/>
      <c r="U761" s="1836"/>
      <c r="V761" s="1836"/>
      <c r="W761" s="1836"/>
      <c r="X761" s="1836"/>
      <c r="Y761" s="1836"/>
      <c r="Z761" s="1836"/>
      <c r="AA761" s="1836"/>
      <c r="AB761" s="1836"/>
    </row>
    <row r="762" spans="1:28" ht="13.5" customHeight="1">
      <c r="A762" s="1836"/>
      <c r="B762" s="1836"/>
      <c r="C762" s="1836"/>
      <c r="D762" s="1836"/>
      <c r="E762" s="1836"/>
      <c r="F762" s="1836"/>
      <c r="G762" s="1836"/>
      <c r="H762" s="1836"/>
      <c r="I762" s="1836"/>
      <c r="J762" s="1836"/>
      <c r="K762" s="1836"/>
      <c r="L762" s="1836"/>
      <c r="M762" s="1836"/>
      <c r="N762" s="1836"/>
      <c r="O762" s="1836"/>
      <c r="P762" s="1836"/>
      <c r="Q762" s="1836"/>
      <c r="R762" s="1836"/>
      <c r="S762" s="1836"/>
      <c r="T762" s="1836"/>
      <c r="U762" s="1836"/>
      <c r="V762" s="1836"/>
      <c r="W762" s="1836"/>
      <c r="X762" s="1836"/>
      <c r="Y762" s="1836"/>
      <c r="Z762" s="1836"/>
      <c r="AA762" s="1836"/>
      <c r="AB762" s="1836"/>
    </row>
    <row r="763" spans="1:28" ht="13.5" customHeight="1">
      <c r="A763" s="1836"/>
      <c r="B763" s="1836"/>
      <c r="C763" s="1836"/>
      <c r="D763" s="1836"/>
      <c r="E763" s="1836"/>
      <c r="F763" s="1836"/>
      <c r="G763" s="1836"/>
      <c r="H763" s="1836"/>
      <c r="I763" s="1836"/>
      <c r="J763" s="1836"/>
      <c r="K763" s="1836"/>
      <c r="L763" s="1836"/>
      <c r="M763" s="1836"/>
      <c r="N763" s="1836"/>
      <c r="O763" s="1836"/>
      <c r="P763" s="1836"/>
      <c r="Q763" s="1836"/>
      <c r="R763" s="1836"/>
      <c r="S763" s="1836"/>
      <c r="T763" s="1836"/>
      <c r="U763" s="1836"/>
      <c r="V763" s="1836"/>
      <c r="W763" s="1836"/>
      <c r="X763" s="1836"/>
      <c r="Y763" s="1836"/>
      <c r="Z763" s="1836"/>
      <c r="AA763" s="1836"/>
      <c r="AB763" s="1836"/>
    </row>
    <row r="764" spans="1:28" ht="13.5" customHeight="1">
      <c r="A764" s="1836"/>
      <c r="B764" s="1836"/>
      <c r="C764" s="1836"/>
      <c r="D764" s="1836"/>
      <c r="E764" s="1836"/>
      <c r="F764" s="1836"/>
      <c r="G764" s="1836"/>
      <c r="H764" s="1836"/>
      <c r="I764" s="1836"/>
      <c r="J764" s="1836"/>
      <c r="K764" s="1836"/>
      <c r="L764" s="1836"/>
      <c r="M764" s="1836"/>
      <c r="N764" s="1836"/>
      <c r="O764" s="1836"/>
      <c r="P764" s="1836"/>
      <c r="Q764" s="1836"/>
      <c r="R764" s="1836"/>
      <c r="S764" s="1836"/>
      <c r="T764" s="1836"/>
      <c r="U764" s="1836"/>
      <c r="V764" s="1836"/>
      <c r="W764" s="1836"/>
      <c r="X764" s="1836"/>
      <c r="Y764" s="1836"/>
      <c r="Z764" s="1836"/>
      <c r="AA764" s="1836"/>
      <c r="AB764" s="1836"/>
    </row>
    <row r="765" spans="1:28" ht="13.5" customHeight="1">
      <c r="A765" s="1836"/>
      <c r="B765" s="1836"/>
      <c r="C765" s="1836"/>
      <c r="D765" s="1836"/>
      <c r="E765" s="1836"/>
      <c r="F765" s="1836"/>
      <c r="G765" s="1836"/>
      <c r="H765" s="1836"/>
      <c r="I765" s="1836"/>
      <c r="J765" s="1836"/>
      <c r="K765" s="1836"/>
      <c r="L765" s="1836"/>
      <c r="M765" s="1836"/>
      <c r="N765" s="1836"/>
      <c r="O765" s="1836"/>
      <c r="P765" s="1836"/>
      <c r="Q765" s="1836"/>
      <c r="R765" s="1836"/>
      <c r="S765" s="1836"/>
      <c r="T765" s="1836"/>
      <c r="U765" s="1836"/>
      <c r="V765" s="1836"/>
      <c r="W765" s="1836"/>
      <c r="X765" s="1836"/>
      <c r="Y765" s="1836"/>
      <c r="Z765" s="1836"/>
      <c r="AA765" s="1836"/>
      <c r="AB765" s="1836"/>
    </row>
    <row r="766" spans="1:28" ht="13.5" customHeight="1">
      <c r="A766" s="1836"/>
      <c r="B766" s="1836"/>
      <c r="C766" s="1836"/>
      <c r="D766" s="1836"/>
      <c r="E766" s="1836"/>
      <c r="F766" s="1836"/>
      <c r="G766" s="1836"/>
      <c r="H766" s="1836"/>
      <c r="I766" s="1836"/>
      <c r="J766" s="1836"/>
      <c r="K766" s="1836"/>
      <c r="L766" s="1836"/>
      <c r="M766" s="1836"/>
      <c r="N766" s="1836"/>
      <c r="O766" s="1836"/>
      <c r="P766" s="1836"/>
      <c r="Q766" s="1836"/>
      <c r="R766" s="1836"/>
      <c r="S766" s="1836"/>
      <c r="T766" s="1836"/>
      <c r="U766" s="1836"/>
      <c r="V766" s="1836"/>
      <c r="W766" s="1836"/>
      <c r="X766" s="1836"/>
      <c r="Y766" s="1836"/>
      <c r="Z766" s="1836"/>
      <c r="AA766" s="1836"/>
      <c r="AB766" s="1836"/>
    </row>
    <row r="767" spans="1:28" ht="13.5" customHeight="1">
      <c r="A767" s="1836"/>
      <c r="B767" s="1836"/>
      <c r="C767" s="1836"/>
      <c r="D767" s="1836"/>
      <c r="E767" s="1836"/>
      <c r="F767" s="1836"/>
      <c r="G767" s="1836"/>
      <c r="H767" s="1836"/>
      <c r="I767" s="1836"/>
      <c r="J767" s="1836"/>
      <c r="K767" s="1836"/>
      <c r="L767" s="1836"/>
      <c r="M767" s="1836"/>
      <c r="N767" s="1836"/>
      <c r="O767" s="1836"/>
      <c r="P767" s="1836"/>
      <c r="Q767" s="1836"/>
      <c r="R767" s="1836"/>
      <c r="S767" s="1836"/>
      <c r="T767" s="1836"/>
      <c r="U767" s="1836"/>
      <c r="V767" s="1836"/>
      <c r="W767" s="1836"/>
      <c r="X767" s="1836"/>
      <c r="Y767" s="1836"/>
      <c r="Z767" s="1836"/>
      <c r="AA767" s="1836"/>
      <c r="AB767" s="1836"/>
    </row>
    <row r="768" spans="1:28" ht="13.5" customHeight="1">
      <c r="A768" s="1836"/>
      <c r="B768" s="1836"/>
      <c r="C768" s="1836"/>
      <c r="D768" s="1836"/>
      <c r="E768" s="1836"/>
      <c r="F768" s="1836"/>
      <c r="G768" s="1836"/>
      <c r="H768" s="1836"/>
      <c r="I768" s="1836"/>
      <c r="J768" s="1836"/>
      <c r="K768" s="1836"/>
      <c r="L768" s="1836"/>
      <c r="M768" s="1836"/>
      <c r="N768" s="1836"/>
      <c r="O768" s="1836"/>
      <c r="P768" s="1836"/>
      <c r="Q768" s="1836"/>
      <c r="R768" s="1836"/>
      <c r="S768" s="1836"/>
      <c r="T768" s="1836"/>
      <c r="U768" s="1836"/>
      <c r="V768" s="1836"/>
      <c r="W768" s="1836"/>
      <c r="X768" s="1836"/>
      <c r="Y768" s="1836"/>
      <c r="Z768" s="1836"/>
      <c r="AA768" s="1836"/>
      <c r="AB768" s="1836"/>
    </row>
    <row r="769" spans="1:28" ht="13.5" customHeight="1">
      <c r="A769" s="1836"/>
      <c r="B769" s="1836"/>
      <c r="C769" s="1836"/>
      <c r="D769" s="1836"/>
      <c r="E769" s="1836"/>
      <c r="F769" s="1836"/>
      <c r="G769" s="1836"/>
      <c r="H769" s="1836"/>
      <c r="I769" s="1836"/>
      <c r="J769" s="1836"/>
      <c r="K769" s="1836"/>
      <c r="L769" s="1836"/>
      <c r="M769" s="1836"/>
      <c r="N769" s="1836"/>
      <c r="O769" s="1836"/>
      <c r="P769" s="1836"/>
      <c r="Q769" s="1836"/>
      <c r="R769" s="1836"/>
      <c r="S769" s="1836"/>
      <c r="T769" s="1836"/>
      <c r="U769" s="1836"/>
      <c r="V769" s="1836"/>
      <c r="W769" s="1836"/>
      <c r="X769" s="1836"/>
      <c r="Y769" s="1836"/>
      <c r="Z769" s="1836"/>
      <c r="AA769" s="1836"/>
      <c r="AB769" s="1836"/>
    </row>
    <row r="770" spans="1:28" ht="13.5" customHeight="1">
      <c r="A770" s="1836"/>
      <c r="B770" s="1836"/>
      <c r="C770" s="1836"/>
      <c r="D770" s="1836"/>
      <c r="E770" s="1836"/>
      <c r="F770" s="1836"/>
      <c r="G770" s="1836"/>
      <c r="H770" s="1836"/>
      <c r="I770" s="1836"/>
      <c r="J770" s="1836"/>
      <c r="K770" s="1836"/>
      <c r="L770" s="1836"/>
      <c r="M770" s="1836"/>
      <c r="N770" s="1836"/>
      <c r="O770" s="1836"/>
      <c r="P770" s="1836"/>
      <c r="Q770" s="1836"/>
      <c r="R770" s="1836"/>
      <c r="S770" s="1836"/>
      <c r="T770" s="1836"/>
      <c r="U770" s="1836"/>
      <c r="V770" s="1836"/>
      <c r="W770" s="1836"/>
      <c r="X770" s="1836"/>
      <c r="Y770" s="1836"/>
      <c r="Z770" s="1836"/>
      <c r="AA770" s="1836"/>
      <c r="AB770" s="1836"/>
    </row>
    <row r="771" spans="1:28" ht="13.5" customHeight="1">
      <c r="A771" s="1836"/>
      <c r="B771" s="1836"/>
      <c r="C771" s="1836"/>
      <c r="D771" s="1836"/>
      <c r="E771" s="1836"/>
      <c r="F771" s="1836"/>
      <c r="G771" s="1836"/>
      <c r="H771" s="1836"/>
      <c r="I771" s="1836"/>
      <c r="J771" s="1836"/>
      <c r="K771" s="1836"/>
      <c r="L771" s="1836"/>
      <c r="M771" s="1836"/>
      <c r="N771" s="1836"/>
      <c r="O771" s="1836"/>
      <c r="P771" s="1836"/>
      <c r="Q771" s="1836"/>
      <c r="R771" s="1836"/>
      <c r="S771" s="1836"/>
      <c r="T771" s="1836"/>
      <c r="U771" s="1836"/>
      <c r="V771" s="1836"/>
      <c r="W771" s="1836"/>
      <c r="X771" s="1836"/>
      <c r="Y771" s="1836"/>
      <c r="Z771" s="1836"/>
      <c r="AA771" s="1836"/>
      <c r="AB771" s="1836"/>
    </row>
    <row r="772" spans="1:28" ht="13.5" customHeight="1">
      <c r="A772" s="1836"/>
      <c r="B772" s="1836"/>
      <c r="C772" s="1836"/>
      <c r="D772" s="1836"/>
      <c r="E772" s="1836"/>
      <c r="F772" s="1836"/>
      <c r="G772" s="1836"/>
      <c r="H772" s="1836"/>
      <c r="I772" s="1836"/>
      <c r="J772" s="1836"/>
      <c r="K772" s="1836"/>
      <c r="L772" s="1836"/>
      <c r="M772" s="1836"/>
      <c r="N772" s="1836"/>
      <c r="O772" s="1836"/>
      <c r="P772" s="1836"/>
      <c r="Q772" s="1836"/>
      <c r="R772" s="1836"/>
      <c r="S772" s="1836"/>
      <c r="T772" s="1836"/>
      <c r="U772" s="1836"/>
      <c r="V772" s="1836"/>
      <c r="W772" s="1836"/>
      <c r="X772" s="1836"/>
      <c r="Y772" s="1836"/>
      <c r="Z772" s="1836"/>
      <c r="AA772" s="1836"/>
      <c r="AB772" s="1836"/>
    </row>
    <row r="773" spans="1:28" ht="13.5" customHeight="1">
      <c r="A773" s="1836"/>
      <c r="B773" s="1836"/>
      <c r="C773" s="1836"/>
      <c r="D773" s="1836"/>
      <c r="E773" s="1836"/>
      <c r="F773" s="1836"/>
      <c r="G773" s="1836"/>
      <c r="H773" s="1836"/>
      <c r="I773" s="1836"/>
      <c r="J773" s="1836"/>
      <c r="K773" s="1836"/>
      <c r="L773" s="1836"/>
      <c r="M773" s="1836"/>
      <c r="N773" s="1836"/>
      <c r="O773" s="1836"/>
      <c r="P773" s="1836"/>
      <c r="Q773" s="1836"/>
      <c r="R773" s="1836"/>
      <c r="S773" s="1836"/>
      <c r="T773" s="1836"/>
      <c r="U773" s="1836"/>
      <c r="V773" s="1836"/>
      <c r="W773" s="1836"/>
      <c r="X773" s="1836"/>
      <c r="Y773" s="1836"/>
      <c r="Z773" s="1836"/>
      <c r="AA773" s="1836"/>
      <c r="AB773" s="1836"/>
    </row>
    <row r="774" spans="1:28" ht="13.5" customHeight="1">
      <c r="A774" s="1836"/>
      <c r="B774" s="1836"/>
      <c r="C774" s="1836"/>
      <c r="D774" s="1836"/>
      <c r="E774" s="1836"/>
      <c r="F774" s="1836"/>
      <c r="G774" s="1836"/>
      <c r="H774" s="1836"/>
      <c r="I774" s="1836"/>
      <c r="J774" s="1836"/>
      <c r="K774" s="1836"/>
      <c r="L774" s="1836"/>
      <c r="M774" s="1836"/>
      <c r="N774" s="1836"/>
      <c r="O774" s="1836"/>
      <c r="P774" s="1836"/>
      <c r="Q774" s="1836"/>
      <c r="R774" s="1836"/>
      <c r="S774" s="1836"/>
      <c r="T774" s="1836"/>
      <c r="U774" s="1836"/>
      <c r="V774" s="1836"/>
      <c r="W774" s="1836"/>
      <c r="X774" s="1836"/>
      <c r="Y774" s="1836"/>
      <c r="Z774" s="1836"/>
      <c r="AA774" s="1836"/>
      <c r="AB774" s="1836"/>
    </row>
    <row r="775" spans="1:28" ht="13.5" customHeight="1">
      <c r="A775" s="1836"/>
      <c r="B775" s="1836"/>
      <c r="C775" s="1836"/>
      <c r="D775" s="1836"/>
      <c r="E775" s="1836"/>
      <c r="F775" s="1836"/>
      <c r="G775" s="1836"/>
      <c r="H775" s="1836"/>
      <c r="I775" s="1836"/>
      <c r="J775" s="1836"/>
      <c r="K775" s="1836"/>
      <c r="L775" s="1836"/>
      <c r="M775" s="1836"/>
      <c r="N775" s="1836"/>
      <c r="O775" s="1836"/>
      <c r="P775" s="1836"/>
      <c r="Q775" s="1836"/>
      <c r="R775" s="1836"/>
      <c r="S775" s="1836"/>
      <c r="T775" s="1836"/>
      <c r="U775" s="1836"/>
      <c r="V775" s="1836"/>
      <c r="W775" s="1836"/>
      <c r="X775" s="1836"/>
      <c r="Y775" s="1836"/>
      <c r="Z775" s="1836"/>
      <c r="AA775" s="1836"/>
      <c r="AB775" s="1836"/>
    </row>
    <row r="776" spans="1:28" ht="13.5" customHeight="1">
      <c r="A776" s="1836"/>
      <c r="B776" s="1836"/>
      <c r="C776" s="1836"/>
      <c r="D776" s="1836"/>
      <c r="E776" s="1836"/>
      <c r="F776" s="1836"/>
      <c r="G776" s="1836"/>
      <c r="H776" s="1836"/>
      <c r="I776" s="1836"/>
      <c r="J776" s="1836"/>
      <c r="K776" s="1836"/>
      <c r="L776" s="1836"/>
      <c r="M776" s="1836"/>
      <c r="N776" s="1836"/>
      <c r="O776" s="1836"/>
      <c r="P776" s="1836"/>
      <c r="Q776" s="1836"/>
      <c r="R776" s="1836"/>
      <c r="S776" s="1836"/>
      <c r="T776" s="1836"/>
      <c r="U776" s="1836"/>
      <c r="V776" s="1836"/>
      <c r="W776" s="1836"/>
      <c r="X776" s="1836"/>
      <c r="Y776" s="1836"/>
      <c r="Z776" s="1836"/>
      <c r="AA776" s="1836"/>
      <c r="AB776" s="1836"/>
    </row>
    <row r="777" spans="1:28" ht="13.5" customHeight="1">
      <c r="A777" s="1836"/>
      <c r="B777" s="1836"/>
      <c r="C777" s="1836"/>
      <c r="D777" s="1836"/>
      <c r="E777" s="1836"/>
      <c r="F777" s="1836"/>
      <c r="G777" s="1836"/>
      <c r="H777" s="1836"/>
      <c r="I777" s="1836"/>
      <c r="J777" s="1836"/>
      <c r="K777" s="1836"/>
      <c r="L777" s="1836"/>
      <c r="M777" s="1836"/>
      <c r="N777" s="1836"/>
      <c r="O777" s="1836"/>
      <c r="P777" s="1836"/>
      <c r="Q777" s="1836"/>
      <c r="R777" s="1836"/>
      <c r="S777" s="1836"/>
      <c r="T777" s="1836"/>
      <c r="U777" s="1836"/>
      <c r="V777" s="1836"/>
      <c r="W777" s="1836"/>
      <c r="X777" s="1836"/>
      <c r="Y777" s="1836"/>
      <c r="Z777" s="1836"/>
      <c r="AA777" s="1836"/>
      <c r="AB777" s="1836"/>
    </row>
    <row r="778" spans="1:28" ht="13.5" customHeight="1">
      <c r="A778" s="1836"/>
      <c r="B778" s="1836"/>
      <c r="C778" s="1836"/>
      <c r="D778" s="1836"/>
      <c r="E778" s="1836"/>
      <c r="F778" s="1836"/>
      <c r="G778" s="1836"/>
      <c r="H778" s="1836"/>
      <c r="I778" s="1836"/>
      <c r="J778" s="1836"/>
      <c r="K778" s="1836"/>
      <c r="L778" s="1836"/>
      <c r="M778" s="1836"/>
      <c r="N778" s="1836"/>
      <c r="O778" s="1836"/>
      <c r="P778" s="1836"/>
      <c r="Q778" s="1836"/>
      <c r="R778" s="1836"/>
      <c r="S778" s="1836"/>
      <c r="T778" s="1836"/>
      <c r="U778" s="1836"/>
      <c r="V778" s="1836"/>
      <c r="W778" s="1836"/>
      <c r="X778" s="1836"/>
      <c r="Y778" s="1836"/>
      <c r="Z778" s="1836"/>
      <c r="AA778" s="1836"/>
      <c r="AB778" s="1836"/>
    </row>
    <row r="779" spans="1:28" ht="13.5" customHeight="1">
      <c r="A779" s="1836"/>
      <c r="B779" s="1836"/>
      <c r="C779" s="1836"/>
      <c r="D779" s="1836"/>
      <c r="E779" s="1836"/>
      <c r="F779" s="1836"/>
      <c r="G779" s="1836"/>
      <c r="H779" s="1836"/>
      <c r="I779" s="1836"/>
      <c r="J779" s="1836"/>
      <c r="K779" s="1836"/>
      <c r="L779" s="1836"/>
      <c r="M779" s="1836"/>
      <c r="N779" s="1836"/>
      <c r="O779" s="1836"/>
      <c r="P779" s="1836"/>
      <c r="Q779" s="1836"/>
      <c r="R779" s="1836"/>
      <c r="S779" s="1836"/>
      <c r="T779" s="1836"/>
      <c r="U779" s="1836"/>
      <c r="V779" s="1836"/>
      <c r="W779" s="1836"/>
      <c r="X779" s="1836"/>
      <c r="Y779" s="1836"/>
      <c r="Z779" s="1836"/>
      <c r="AA779" s="1836"/>
      <c r="AB779" s="1836"/>
    </row>
    <row r="780" spans="1:28" ht="13.5" customHeight="1">
      <c r="A780" s="1836"/>
      <c r="B780" s="1836"/>
      <c r="C780" s="1836"/>
      <c r="D780" s="1836"/>
      <c r="E780" s="1836"/>
      <c r="F780" s="1836"/>
      <c r="G780" s="1836"/>
      <c r="H780" s="1836"/>
      <c r="I780" s="1836"/>
      <c r="J780" s="1836"/>
      <c r="K780" s="1836"/>
      <c r="L780" s="1836"/>
      <c r="M780" s="1836"/>
      <c r="N780" s="1836"/>
      <c r="O780" s="1836"/>
      <c r="P780" s="1836"/>
      <c r="Q780" s="1836"/>
      <c r="R780" s="1836"/>
      <c r="S780" s="1836"/>
      <c r="T780" s="1836"/>
      <c r="U780" s="1836"/>
      <c r="V780" s="1836"/>
      <c r="W780" s="1836"/>
      <c r="X780" s="1836"/>
      <c r="Y780" s="1836"/>
      <c r="Z780" s="1836"/>
      <c r="AA780" s="1836"/>
      <c r="AB780" s="1836"/>
    </row>
    <row r="781" spans="1:28" ht="13.5" customHeight="1">
      <c r="A781" s="1836"/>
      <c r="B781" s="1836"/>
      <c r="C781" s="1836"/>
      <c r="D781" s="1836"/>
      <c r="E781" s="1836"/>
      <c r="F781" s="1836"/>
      <c r="G781" s="1836"/>
      <c r="H781" s="1836"/>
      <c r="I781" s="1836"/>
      <c r="J781" s="1836"/>
      <c r="K781" s="1836"/>
      <c r="L781" s="1836"/>
      <c r="M781" s="1836"/>
      <c r="N781" s="1836"/>
      <c r="O781" s="1836"/>
      <c r="P781" s="1836"/>
      <c r="Q781" s="1836"/>
      <c r="R781" s="1836"/>
      <c r="S781" s="1836"/>
      <c r="T781" s="1836"/>
      <c r="U781" s="1836"/>
      <c r="V781" s="1836"/>
      <c r="W781" s="1836"/>
      <c r="X781" s="1836"/>
      <c r="Y781" s="1836"/>
      <c r="Z781" s="1836"/>
      <c r="AA781" s="1836"/>
      <c r="AB781" s="1836"/>
    </row>
    <row r="782" spans="1:28" ht="13.5" customHeight="1">
      <c r="A782" s="1836"/>
      <c r="B782" s="1836"/>
      <c r="C782" s="1836"/>
      <c r="D782" s="1836"/>
      <c r="E782" s="1836"/>
      <c r="F782" s="1836"/>
      <c r="G782" s="1836"/>
      <c r="H782" s="1836"/>
      <c r="I782" s="1836"/>
      <c r="J782" s="1836"/>
      <c r="K782" s="1836"/>
      <c r="L782" s="1836"/>
      <c r="M782" s="1836"/>
      <c r="N782" s="1836"/>
      <c r="O782" s="1836"/>
      <c r="P782" s="1836"/>
      <c r="Q782" s="1836"/>
      <c r="R782" s="1836"/>
      <c r="S782" s="1836"/>
      <c r="T782" s="1836"/>
      <c r="U782" s="1836"/>
      <c r="V782" s="1836"/>
      <c r="W782" s="1836"/>
      <c r="X782" s="1836"/>
      <c r="Y782" s="1836"/>
      <c r="Z782" s="1836"/>
      <c r="AA782" s="1836"/>
      <c r="AB782" s="1836"/>
    </row>
    <row r="783" spans="1:28" ht="13.5" customHeight="1">
      <c r="A783" s="1836"/>
      <c r="B783" s="1836"/>
      <c r="C783" s="1836"/>
      <c r="D783" s="1836"/>
      <c r="E783" s="1836"/>
      <c r="F783" s="1836"/>
      <c r="G783" s="1836"/>
      <c r="H783" s="1836"/>
      <c r="I783" s="1836"/>
      <c r="J783" s="1836"/>
      <c r="K783" s="1836"/>
      <c r="L783" s="1836"/>
      <c r="M783" s="1836"/>
      <c r="N783" s="1836"/>
      <c r="O783" s="1836"/>
      <c r="P783" s="1836"/>
      <c r="Q783" s="1836"/>
      <c r="R783" s="1836"/>
      <c r="S783" s="1836"/>
      <c r="T783" s="1836"/>
      <c r="U783" s="1836"/>
      <c r="V783" s="1836"/>
      <c r="W783" s="1836"/>
      <c r="X783" s="1836"/>
      <c r="Y783" s="1836"/>
      <c r="Z783" s="1836"/>
      <c r="AA783" s="1836"/>
      <c r="AB783" s="1836"/>
    </row>
    <row r="784" spans="1:28" ht="13.5" customHeight="1">
      <c r="A784" s="1836"/>
      <c r="B784" s="1836"/>
      <c r="C784" s="1836"/>
      <c r="D784" s="1836"/>
      <c r="E784" s="1836"/>
      <c r="F784" s="1836"/>
      <c r="G784" s="1836"/>
      <c r="H784" s="1836"/>
      <c r="I784" s="1836"/>
      <c r="J784" s="1836"/>
      <c r="K784" s="1836"/>
      <c r="L784" s="1836"/>
      <c r="M784" s="1836"/>
      <c r="N784" s="1836"/>
      <c r="O784" s="1836"/>
      <c r="P784" s="1836"/>
      <c r="Q784" s="1836"/>
      <c r="R784" s="1836"/>
      <c r="S784" s="1836"/>
      <c r="T784" s="1836"/>
      <c r="U784" s="1836"/>
      <c r="V784" s="1836"/>
      <c r="W784" s="1836"/>
      <c r="X784" s="1836"/>
      <c r="Y784" s="1836"/>
      <c r="Z784" s="1836"/>
      <c r="AA784" s="1836"/>
      <c r="AB784" s="1836"/>
    </row>
    <row r="785" spans="1:28" ht="13.5" customHeight="1">
      <c r="A785" s="1836"/>
      <c r="B785" s="1836"/>
      <c r="C785" s="1836"/>
      <c r="D785" s="1836"/>
      <c r="E785" s="1836"/>
      <c r="F785" s="1836"/>
      <c r="G785" s="1836"/>
      <c r="H785" s="1836"/>
      <c r="I785" s="1836"/>
      <c r="J785" s="1836"/>
      <c r="K785" s="1836"/>
      <c r="L785" s="1836"/>
      <c r="M785" s="1836"/>
      <c r="N785" s="1836"/>
      <c r="O785" s="1836"/>
      <c r="P785" s="1836"/>
      <c r="Q785" s="1836"/>
      <c r="R785" s="1836"/>
      <c r="S785" s="1836"/>
      <c r="T785" s="1836"/>
      <c r="U785" s="1836"/>
      <c r="V785" s="1836"/>
      <c r="W785" s="1836"/>
      <c r="X785" s="1836"/>
      <c r="Y785" s="1836"/>
      <c r="Z785" s="1836"/>
      <c r="AA785" s="1836"/>
      <c r="AB785" s="1836"/>
    </row>
    <row r="786" spans="1:28" ht="13.5" customHeight="1">
      <c r="A786" s="1836"/>
      <c r="B786" s="1836"/>
      <c r="C786" s="1836"/>
      <c r="D786" s="1836"/>
      <c r="E786" s="1836"/>
      <c r="F786" s="1836"/>
      <c r="G786" s="1836"/>
      <c r="H786" s="1836"/>
      <c r="I786" s="1836"/>
      <c r="J786" s="1836"/>
      <c r="K786" s="1836"/>
      <c r="L786" s="1836"/>
      <c r="M786" s="1836"/>
      <c r="N786" s="1836"/>
      <c r="O786" s="1836"/>
      <c r="P786" s="1836"/>
      <c r="Q786" s="1836"/>
      <c r="R786" s="1836"/>
      <c r="S786" s="1836"/>
      <c r="T786" s="1836"/>
      <c r="U786" s="1836"/>
      <c r="V786" s="1836"/>
      <c r="W786" s="1836"/>
      <c r="X786" s="1836"/>
      <c r="Y786" s="1836"/>
      <c r="Z786" s="1836"/>
      <c r="AA786" s="1836"/>
      <c r="AB786" s="1836"/>
    </row>
    <row r="787" spans="1:28" ht="13.5" customHeight="1">
      <c r="A787" s="1836"/>
      <c r="B787" s="1836"/>
      <c r="C787" s="1836"/>
      <c r="D787" s="1836"/>
      <c r="E787" s="1836"/>
      <c r="F787" s="1836"/>
      <c r="G787" s="1836"/>
      <c r="H787" s="1836"/>
      <c r="I787" s="1836"/>
      <c r="J787" s="1836"/>
      <c r="K787" s="1836"/>
      <c r="L787" s="1836"/>
      <c r="M787" s="1836"/>
      <c r="N787" s="1836"/>
      <c r="O787" s="1836"/>
      <c r="P787" s="1836"/>
      <c r="Q787" s="1836"/>
      <c r="R787" s="1836"/>
      <c r="S787" s="1836"/>
      <c r="T787" s="1836"/>
      <c r="U787" s="1836"/>
      <c r="V787" s="1836"/>
      <c r="W787" s="1836"/>
      <c r="X787" s="1836"/>
      <c r="Y787" s="1836"/>
      <c r="Z787" s="1836"/>
      <c r="AA787" s="1836"/>
      <c r="AB787" s="1836"/>
    </row>
    <row r="788" spans="1:28" ht="13.5" customHeight="1">
      <c r="A788" s="1836"/>
      <c r="B788" s="1836"/>
      <c r="C788" s="1836"/>
      <c r="D788" s="1836"/>
      <c r="E788" s="1836"/>
      <c r="F788" s="1836"/>
      <c r="G788" s="1836"/>
      <c r="H788" s="1836"/>
      <c r="I788" s="1836"/>
      <c r="J788" s="1836"/>
      <c r="K788" s="1836"/>
      <c r="L788" s="1836"/>
      <c r="M788" s="1836"/>
      <c r="N788" s="1836"/>
      <c r="O788" s="1836"/>
      <c r="P788" s="1836"/>
      <c r="Q788" s="1836"/>
      <c r="R788" s="1836"/>
      <c r="S788" s="1836"/>
      <c r="T788" s="1836"/>
      <c r="U788" s="1836"/>
      <c r="V788" s="1836"/>
      <c r="W788" s="1836"/>
      <c r="X788" s="1836"/>
      <c r="Y788" s="1836"/>
      <c r="Z788" s="1836"/>
      <c r="AA788" s="1836"/>
      <c r="AB788" s="1836"/>
    </row>
    <row r="789" spans="1:28" ht="13.5" customHeight="1">
      <c r="A789" s="1836"/>
      <c r="B789" s="1836"/>
      <c r="C789" s="1836"/>
      <c r="D789" s="1836"/>
      <c r="E789" s="1836"/>
      <c r="F789" s="1836"/>
      <c r="G789" s="1836"/>
      <c r="H789" s="1836"/>
      <c r="I789" s="1836"/>
      <c r="J789" s="1836"/>
      <c r="K789" s="1836"/>
      <c r="L789" s="1836"/>
      <c r="M789" s="1836"/>
      <c r="N789" s="1836"/>
      <c r="O789" s="1836"/>
      <c r="P789" s="1836"/>
      <c r="Q789" s="1836"/>
      <c r="R789" s="1836"/>
      <c r="S789" s="1836"/>
      <c r="T789" s="1836"/>
      <c r="U789" s="1836"/>
      <c r="V789" s="1836"/>
      <c r="W789" s="1836"/>
      <c r="X789" s="1836"/>
      <c r="Y789" s="1836"/>
      <c r="Z789" s="1836"/>
      <c r="AA789" s="1836"/>
      <c r="AB789" s="1836"/>
    </row>
    <row r="790" spans="1:28" ht="13.5" customHeight="1">
      <c r="A790" s="1836"/>
      <c r="B790" s="1836"/>
      <c r="C790" s="1836"/>
      <c r="D790" s="1836"/>
      <c r="E790" s="1836"/>
      <c r="F790" s="1836"/>
      <c r="G790" s="1836"/>
      <c r="H790" s="1836"/>
      <c r="I790" s="1836"/>
      <c r="J790" s="1836"/>
      <c r="K790" s="1836"/>
      <c r="L790" s="1836"/>
      <c r="M790" s="1836"/>
      <c r="N790" s="1836"/>
      <c r="O790" s="1836"/>
      <c r="P790" s="1836"/>
      <c r="Q790" s="1836"/>
      <c r="R790" s="1836"/>
      <c r="S790" s="1836"/>
      <c r="T790" s="1836"/>
      <c r="U790" s="1836"/>
      <c r="V790" s="1836"/>
      <c r="W790" s="1836"/>
      <c r="X790" s="1836"/>
      <c r="Y790" s="1836"/>
      <c r="Z790" s="1836"/>
      <c r="AA790" s="1836"/>
      <c r="AB790" s="1836"/>
    </row>
    <row r="791" spans="1:28" ht="13.5" customHeight="1">
      <c r="A791" s="1836"/>
      <c r="B791" s="1836"/>
      <c r="C791" s="1836"/>
      <c r="D791" s="1836"/>
      <c r="E791" s="1836"/>
      <c r="F791" s="1836"/>
      <c r="G791" s="1836"/>
      <c r="H791" s="1836"/>
      <c r="I791" s="1836"/>
      <c r="J791" s="1836"/>
      <c r="K791" s="1836"/>
      <c r="L791" s="1836"/>
      <c r="M791" s="1836"/>
      <c r="N791" s="1836"/>
      <c r="O791" s="1836"/>
      <c r="P791" s="1836"/>
      <c r="Q791" s="1836"/>
      <c r="R791" s="1836"/>
      <c r="S791" s="1836"/>
      <c r="T791" s="1836"/>
      <c r="U791" s="1836"/>
      <c r="V791" s="1836"/>
      <c r="W791" s="1836"/>
      <c r="X791" s="1836"/>
      <c r="Y791" s="1836"/>
      <c r="Z791" s="1836"/>
      <c r="AA791" s="1836"/>
      <c r="AB791" s="1836"/>
    </row>
    <row r="792" spans="1:28" ht="13.5" customHeight="1">
      <c r="A792" s="1836"/>
      <c r="B792" s="1836"/>
      <c r="C792" s="1836"/>
      <c r="D792" s="1836"/>
      <c r="E792" s="1836"/>
      <c r="F792" s="1836"/>
      <c r="G792" s="1836"/>
      <c r="H792" s="1836"/>
      <c r="I792" s="1836"/>
      <c r="J792" s="1836"/>
      <c r="K792" s="1836"/>
      <c r="L792" s="1836"/>
      <c r="M792" s="1836"/>
      <c r="N792" s="1836"/>
      <c r="O792" s="1836"/>
      <c r="P792" s="1836"/>
      <c r="Q792" s="1836"/>
      <c r="R792" s="1836"/>
      <c r="S792" s="1836"/>
      <c r="T792" s="1836"/>
      <c r="U792" s="1836"/>
      <c r="V792" s="1836"/>
      <c r="W792" s="1836"/>
      <c r="X792" s="1836"/>
      <c r="Y792" s="1836"/>
      <c r="Z792" s="1836"/>
      <c r="AA792" s="1836"/>
      <c r="AB792" s="1836"/>
    </row>
    <row r="793" spans="1:28" ht="13.5" customHeight="1">
      <c r="A793" s="1836"/>
      <c r="B793" s="1836"/>
      <c r="C793" s="1836"/>
      <c r="D793" s="1836"/>
      <c r="E793" s="1836"/>
      <c r="F793" s="1836"/>
      <c r="G793" s="1836"/>
      <c r="H793" s="1836"/>
      <c r="I793" s="1836"/>
      <c r="J793" s="1836"/>
      <c r="K793" s="1836"/>
      <c r="L793" s="1836"/>
      <c r="M793" s="1836"/>
      <c r="N793" s="1836"/>
      <c r="O793" s="1836"/>
      <c r="P793" s="1836"/>
      <c r="Q793" s="1836"/>
      <c r="R793" s="1836"/>
      <c r="S793" s="1836"/>
      <c r="T793" s="1836"/>
      <c r="U793" s="1836"/>
      <c r="V793" s="1836"/>
      <c r="W793" s="1836"/>
      <c r="X793" s="1836"/>
      <c r="Y793" s="1836"/>
      <c r="Z793" s="1836"/>
      <c r="AA793" s="1836"/>
      <c r="AB793" s="1836"/>
    </row>
    <row r="794" spans="1:28" ht="13.5" customHeight="1">
      <c r="A794" s="1836"/>
      <c r="B794" s="1836"/>
      <c r="C794" s="1836"/>
      <c r="D794" s="1836"/>
      <c r="E794" s="1836"/>
      <c r="F794" s="1836"/>
      <c r="G794" s="1836"/>
      <c r="H794" s="1836"/>
      <c r="I794" s="1836"/>
      <c r="J794" s="1836"/>
      <c r="K794" s="1836"/>
      <c r="L794" s="1836"/>
      <c r="M794" s="1836"/>
      <c r="N794" s="1836"/>
      <c r="O794" s="1836"/>
      <c r="P794" s="1836"/>
      <c r="Q794" s="1836"/>
      <c r="R794" s="1836"/>
      <c r="S794" s="1836"/>
      <c r="T794" s="1836"/>
      <c r="U794" s="1836"/>
      <c r="V794" s="1836"/>
      <c r="W794" s="1836"/>
      <c r="X794" s="1836"/>
      <c r="Y794" s="1836"/>
      <c r="Z794" s="1836"/>
      <c r="AA794" s="1836"/>
      <c r="AB794" s="1836"/>
    </row>
    <row r="795" spans="1:28" ht="13.5" customHeight="1">
      <c r="A795" s="1836"/>
      <c r="B795" s="1836"/>
      <c r="C795" s="1836"/>
      <c r="D795" s="1836"/>
      <c r="E795" s="1836"/>
      <c r="F795" s="1836"/>
      <c r="G795" s="1836"/>
      <c r="H795" s="1836"/>
      <c r="I795" s="1836"/>
      <c r="J795" s="1836"/>
      <c r="K795" s="1836"/>
      <c r="L795" s="1836"/>
      <c r="M795" s="1836"/>
      <c r="N795" s="1836"/>
      <c r="O795" s="1836"/>
      <c r="P795" s="1836"/>
      <c r="Q795" s="1836"/>
      <c r="R795" s="1836"/>
      <c r="S795" s="1836"/>
      <c r="T795" s="1836"/>
      <c r="U795" s="1836"/>
      <c r="V795" s="1836"/>
      <c r="W795" s="1836"/>
      <c r="X795" s="1836"/>
      <c r="Y795" s="1836"/>
      <c r="Z795" s="1836"/>
      <c r="AA795" s="1836"/>
      <c r="AB795" s="1836"/>
    </row>
    <row r="796" spans="1:28" ht="13.5" customHeight="1">
      <c r="A796" s="1836"/>
      <c r="B796" s="1836"/>
      <c r="C796" s="1836"/>
      <c r="D796" s="1836"/>
      <c r="E796" s="1836"/>
      <c r="F796" s="1836"/>
      <c r="G796" s="1836"/>
      <c r="H796" s="1836"/>
      <c r="I796" s="1836"/>
      <c r="J796" s="1836"/>
      <c r="K796" s="1836"/>
      <c r="L796" s="1836"/>
      <c r="M796" s="1836"/>
      <c r="N796" s="1836"/>
      <c r="O796" s="1836"/>
      <c r="P796" s="1836"/>
      <c r="Q796" s="1836"/>
      <c r="R796" s="1836"/>
      <c r="S796" s="1836"/>
      <c r="T796" s="1836"/>
      <c r="U796" s="1836"/>
      <c r="V796" s="1836"/>
      <c r="W796" s="1836"/>
      <c r="X796" s="1836"/>
      <c r="Y796" s="1836"/>
      <c r="Z796" s="1836"/>
      <c r="AA796" s="1836"/>
      <c r="AB796" s="1836"/>
    </row>
    <row r="797" spans="1:28" ht="13.5" customHeight="1">
      <c r="A797" s="1836"/>
      <c r="B797" s="1836"/>
      <c r="C797" s="1836"/>
      <c r="D797" s="1836"/>
      <c r="E797" s="1836"/>
      <c r="F797" s="1836"/>
      <c r="G797" s="1836"/>
      <c r="H797" s="1836"/>
      <c r="I797" s="1836"/>
      <c r="J797" s="1836"/>
      <c r="K797" s="1836"/>
      <c r="L797" s="1836"/>
      <c r="M797" s="1836"/>
      <c r="N797" s="1836"/>
      <c r="O797" s="1836"/>
      <c r="P797" s="1836"/>
      <c r="Q797" s="1836"/>
      <c r="R797" s="1836"/>
      <c r="S797" s="1836"/>
      <c r="T797" s="1836"/>
      <c r="U797" s="1836"/>
      <c r="V797" s="1836"/>
      <c r="W797" s="1836"/>
      <c r="X797" s="1836"/>
      <c r="Y797" s="1836"/>
      <c r="Z797" s="1836"/>
      <c r="AA797" s="1836"/>
      <c r="AB797" s="1836"/>
    </row>
    <row r="798" spans="1:28" ht="13.5" customHeight="1">
      <c r="A798" s="1836"/>
      <c r="B798" s="1836"/>
      <c r="C798" s="1836"/>
      <c r="D798" s="1836"/>
      <c r="E798" s="1836"/>
      <c r="F798" s="1836"/>
      <c r="G798" s="1836"/>
      <c r="H798" s="1836"/>
      <c r="I798" s="1836"/>
      <c r="J798" s="1836"/>
      <c r="K798" s="1836"/>
      <c r="L798" s="1836"/>
      <c r="M798" s="1836"/>
      <c r="N798" s="1836"/>
      <c r="O798" s="1836"/>
      <c r="P798" s="1836"/>
      <c r="Q798" s="1836"/>
      <c r="R798" s="1836"/>
      <c r="S798" s="1836"/>
      <c r="T798" s="1836"/>
      <c r="U798" s="1836"/>
      <c r="V798" s="1836"/>
      <c r="W798" s="1836"/>
      <c r="X798" s="1836"/>
      <c r="Y798" s="1836"/>
      <c r="Z798" s="1836"/>
      <c r="AA798" s="1836"/>
      <c r="AB798" s="1836"/>
    </row>
    <row r="799" spans="1:28" ht="13.5" customHeight="1">
      <c r="A799" s="1836"/>
      <c r="B799" s="1836"/>
      <c r="C799" s="1836"/>
      <c r="D799" s="1836"/>
      <c r="E799" s="1836"/>
      <c r="F799" s="1836"/>
      <c r="G799" s="1836"/>
      <c r="H799" s="1836"/>
      <c r="I799" s="1836"/>
      <c r="J799" s="1836"/>
      <c r="K799" s="1836"/>
      <c r="L799" s="1836"/>
      <c r="M799" s="1836"/>
      <c r="N799" s="1836"/>
      <c r="O799" s="1836"/>
      <c r="P799" s="1836"/>
      <c r="Q799" s="1836"/>
      <c r="R799" s="1836"/>
      <c r="S799" s="1836"/>
      <c r="T799" s="1836"/>
      <c r="U799" s="1836"/>
      <c r="V799" s="1836"/>
      <c r="W799" s="1836"/>
      <c r="X799" s="1836"/>
      <c r="Y799" s="1836"/>
      <c r="Z799" s="1836"/>
      <c r="AA799" s="1836"/>
      <c r="AB799" s="1836"/>
    </row>
    <row r="800" spans="1:28" ht="13.5" customHeight="1">
      <c r="A800" s="1836"/>
      <c r="B800" s="1836"/>
      <c r="C800" s="1836"/>
      <c r="D800" s="1836"/>
      <c r="E800" s="1836"/>
      <c r="F800" s="1836"/>
      <c r="G800" s="1836"/>
      <c r="H800" s="1836"/>
      <c r="I800" s="1836"/>
      <c r="J800" s="1836"/>
      <c r="K800" s="1836"/>
      <c r="L800" s="1836"/>
      <c r="M800" s="1836"/>
      <c r="N800" s="1836"/>
      <c r="O800" s="1836"/>
      <c r="P800" s="1836"/>
      <c r="Q800" s="1836"/>
      <c r="R800" s="1836"/>
      <c r="S800" s="1836"/>
      <c r="T800" s="1836"/>
      <c r="U800" s="1836"/>
      <c r="V800" s="1836"/>
      <c r="W800" s="1836"/>
      <c r="X800" s="1836"/>
      <c r="Y800" s="1836"/>
      <c r="Z800" s="1836"/>
      <c r="AA800" s="1836"/>
      <c r="AB800" s="1836"/>
    </row>
    <row r="801" spans="1:28" ht="13.5" customHeight="1">
      <c r="A801" s="1836"/>
      <c r="B801" s="1836"/>
      <c r="C801" s="1836"/>
      <c r="D801" s="1836"/>
      <c r="E801" s="1836"/>
      <c r="F801" s="1836"/>
      <c r="G801" s="1836"/>
      <c r="H801" s="1836"/>
      <c r="I801" s="1836"/>
      <c r="J801" s="1836"/>
      <c r="K801" s="1836"/>
      <c r="L801" s="1836"/>
      <c r="M801" s="1836"/>
      <c r="N801" s="1836"/>
      <c r="O801" s="1836"/>
      <c r="P801" s="1836"/>
      <c r="Q801" s="1836"/>
      <c r="R801" s="1836"/>
      <c r="S801" s="1836"/>
      <c r="T801" s="1836"/>
      <c r="U801" s="1836"/>
      <c r="V801" s="1836"/>
      <c r="W801" s="1836"/>
      <c r="X801" s="1836"/>
      <c r="Y801" s="1836"/>
      <c r="Z801" s="1836"/>
      <c r="AA801" s="1836"/>
      <c r="AB801" s="1836"/>
    </row>
    <row r="802" spans="1:28" ht="13.5" customHeight="1">
      <c r="A802" s="1836"/>
      <c r="B802" s="1836"/>
      <c r="C802" s="1836"/>
      <c r="D802" s="1836"/>
      <c r="E802" s="1836"/>
      <c r="F802" s="1836"/>
      <c r="G802" s="1836"/>
      <c r="H802" s="1836"/>
      <c r="I802" s="1836"/>
      <c r="J802" s="1836"/>
      <c r="K802" s="1836"/>
      <c r="L802" s="1836"/>
      <c r="M802" s="1836"/>
      <c r="N802" s="1836"/>
      <c r="O802" s="1836"/>
      <c r="P802" s="1836"/>
      <c r="Q802" s="1836"/>
      <c r="R802" s="1836"/>
      <c r="S802" s="1836"/>
      <c r="T802" s="1836"/>
      <c r="U802" s="1836"/>
      <c r="V802" s="1836"/>
      <c r="W802" s="1836"/>
      <c r="X802" s="1836"/>
      <c r="Y802" s="1836"/>
      <c r="Z802" s="1836"/>
      <c r="AA802" s="1836"/>
      <c r="AB802" s="1836"/>
    </row>
    <row r="803" spans="1:28" ht="13.5" customHeight="1">
      <c r="A803" s="1836"/>
      <c r="B803" s="1836"/>
      <c r="C803" s="1836"/>
      <c r="D803" s="1836"/>
      <c r="E803" s="1836"/>
      <c r="F803" s="1836"/>
      <c r="G803" s="1836"/>
      <c r="H803" s="1836"/>
      <c r="I803" s="1836"/>
      <c r="J803" s="1836"/>
      <c r="K803" s="1836"/>
      <c r="L803" s="1836"/>
      <c r="M803" s="1836"/>
      <c r="N803" s="1836"/>
      <c r="O803" s="1836"/>
      <c r="P803" s="1836"/>
      <c r="Q803" s="1836"/>
      <c r="R803" s="1836"/>
      <c r="S803" s="1836"/>
      <c r="T803" s="1836"/>
      <c r="U803" s="1836"/>
      <c r="V803" s="1836"/>
      <c r="W803" s="1836"/>
      <c r="X803" s="1836"/>
      <c r="Y803" s="1836"/>
      <c r="Z803" s="1836"/>
      <c r="AA803" s="1836"/>
      <c r="AB803" s="1836"/>
    </row>
    <row r="804" spans="1:28" ht="13.5" customHeight="1">
      <c r="A804" s="1836"/>
      <c r="B804" s="1836"/>
      <c r="C804" s="1836"/>
      <c r="D804" s="1836"/>
      <c r="E804" s="1836"/>
      <c r="F804" s="1836"/>
      <c r="G804" s="1836"/>
      <c r="H804" s="1836"/>
      <c r="I804" s="1836"/>
      <c r="J804" s="1836"/>
      <c r="K804" s="1836"/>
      <c r="L804" s="1836"/>
      <c r="M804" s="1836"/>
      <c r="N804" s="1836"/>
      <c r="O804" s="1836"/>
      <c r="P804" s="1836"/>
      <c r="Q804" s="1836"/>
      <c r="R804" s="1836"/>
      <c r="S804" s="1836"/>
      <c r="T804" s="1836"/>
      <c r="U804" s="1836"/>
      <c r="V804" s="1836"/>
      <c r="W804" s="1836"/>
      <c r="X804" s="1836"/>
      <c r="Y804" s="1836"/>
      <c r="Z804" s="1836"/>
      <c r="AA804" s="1836"/>
      <c r="AB804" s="1836"/>
    </row>
    <row r="805" spans="1:28" ht="13.5" customHeight="1">
      <c r="A805" s="1836"/>
      <c r="B805" s="1836"/>
      <c r="C805" s="1836"/>
      <c r="D805" s="1836"/>
      <c r="E805" s="1836"/>
      <c r="F805" s="1836"/>
      <c r="G805" s="1836"/>
      <c r="H805" s="1836"/>
      <c r="I805" s="1836"/>
      <c r="J805" s="1836"/>
      <c r="K805" s="1836"/>
      <c r="L805" s="1836"/>
      <c r="M805" s="1836"/>
      <c r="N805" s="1836"/>
      <c r="O805" s="1836"/>
      <c r="P805" s="1836"/>
      <c r="Q805" s="1836"/>
      <c r="R805" s="1836"/>
      <c r="S805" s="1836"/>
      <c r="T805" s="1836"/>
      <c r="U805" s="1836"/>
      <c r="V805" s="1836"/>
      <c r="W805" s="1836"/>
      <c r="X805" s="1836"/>
      <c r="Y805" s="1836"/>
      <c r="Z805" s="1836"/>
      <c r="AA805" s="1836"/>
      <c r="AB805" s="1836"/>
    </row>
    <row r="806" spans="1:28" ht="13.5" customHeight="1">
      <c r="A806" s="1836"/>
      <c r="B806" s="1836"/>
      <c r="C806" s="1836"/>
      <c r="D806" s="1836"/>
      <c r="E806" s="1836"/>
      <c r="F806" s="1836"/>
      <c r="G806" s="1836"/>
      <c r="H806" s="1836"/>
      <c r="I806" s="1836"/>
      <c r="J806" s="1836"/>
      <c r="K806" s="1836"/>
      <c r="L806" s="1836"/>
      <c r="M806" s="1836"/>
      <c r="N806" s="1836"/>
      <c r="O806" s="1836"/>
      <c r="P806" s="1836"/>
      <c r="Q806" s="1836"/>
      <c r="R806" s="1836"/>
      <c r="S806" s="1836"/>
      <c r="T806" s="1836"/>
      <c r="U806" s="1836"/>
      <c r="V806" s="1836"/>
      <c r="W806" s="1836"/>
      <c r="X806" s="1836"/>
      <c r="Y806" s="1836"/>
      <c r="Z806" s="1836"/>
      <c r="AA806" s="1836"/>
      <c r="AB806" s="1836"/>
    </row>
    <row r="807" spans="1:28" ht="13.5" customHeight="1">
      <c r="A807" s="1836"/>
      <c r="B807" s="1836"/>
      <c r="C807" s="1836"/>
      <c r="D807" s="1836"/>
      <c r="E807" s="1836"/>
      <c r="F807" s="1836"/>
      <c r="G807" s="1836"/>
      <c r="H807" s="1836"/>
      <c r="I807" s="1836"/>
      <c r="J807" s="1836"/>
      <c r="K807" s="1836"/>
      <c r="L807" s="1836"/>
      <c r="M807" s="1836"/>
      <c r="N807" s="1836"/>
      <c r="O807" s="1836"/>
      <c r="P807" s="1836"/>
      <c r="Q807" s="1836"/>
      <c r="R807" s="1836"/>
      <c r="S807" s="1836"/>
      <c r="T807" s="1836"/>
      <c r="U807" s="1836"/>
      <c r="V807" s="1836"/>
      <c r="W807" s="1836"/>
      <c r="X807" s="1836"/>
      <c r="Y807" s="1836"/>
      <c r="Z807" s="1836"/>
      <c r="AA807" s="1836"/>
      <c r="AB807" s="1836"/>
    </row>
    <row r="808" spans="1:28" ht="13.5" customHeight="1">
      <c r="A808" s="1836"/>
      <c r="B808" s="1836"/>
      <c r="C808" s="1836"/>
      <c r="D808" s="1836"/>
      <c r="E808" s="1836"/>
      <c r="F808" s="1836"/>
      <c r="G808" s="1836"/>
      <c r="H808" s="1836"/>
      <c r="I808" s="1836"/>
      <c r="J808" s="1836"/>
      <c r="K808" s="1836"/>
      <c r="L808" s="1836"/>
      <c r="M808" s="1836"/>
      <c r="N808" s="1836"/>
      <c r="O808" s="1836"/>
      <c r="P808" s="1836"/>
      <c r="Q808" s="1836"/>
      <c r="R808" s="1836"/>
      <c r="S808" s="1836"/>
      <c r="T808" s="1836"/>
      <c r="U808" s="1836"/>
      <c r="V808" s="1836"/>
      <c r="W808" s="1836"/>
      <c r="X808" s="1836"/>
      <c r="Y808" s="1836"/>
      <c r="Z808" s="1836"/>
      <c r="AA808" s="1836"/>
      <c r="AB808" s="1836"/>
    </row>
    <row r="809" spans="1:28" ht="13.5" customHeight="1">
      <c r="A809" s="1836"/>
      <c r="B809" s="1836"/>
      <c r="C809" s="1836"/>
      <c r="D809" s="1836"/>
      <c r="E809" s="1836"/>
      <c r="F809" s="1836"/>
      <c r="G809" s="1836"/>
      <c r="H809" s="1836"/>
      <c r="I809" s="1836"/>
      <c r="J809" s="1836"/>
      <c r="K809" s="1836"/>
      <c r="L809" s="1836"/>
      <c r="M809" s="1836"/>
      <c r="N809" s="1836"/>
      <c r="O809" s="1836"/>
      <c r="P809" s="1836"/>
      <c r="Q809" s="1836"/>
      <c r="R809" s="1836"/>
      <c r="S809" s="1836"/>
      <c r="T809" s="1836"/>
      <c r="U809" s="1836"/>
      <c r="V809" s="1836"/>
      <c r="W809" s="1836"/>
      <c r="X809" s="1836"/>
      <c r="Y809" s="1836"/>
      <c r="Z809" s="1836"/>
      <c r="AA809" s="1836"/>
      <c r="AB809" s="1836"/>
    </row>
    <row r="810" spans="1:28" ht="13.5" customHeight="1">
      <c r="A810" s="1836"/>
      <c r="B810" s="1836"/>
      <c r="C810" s="1836"/>
      <c r="D810" s="1836"/>
      <c r="E810" s="1836"/>
      <c r="F810" s="1836"/>
      <c r="G810" s="1836"/>
      <c r="H810" s="1836"/>
      <c r="I810" s="1836"/>
      <c r="J810" s="1836"/>
      <c r="K810" s="1836"/>
      <c r="L810" s="1836"/>
      <c r="M810" s="1836"/>
      <c r="N810" s="1836"/>
      <c r="O810" s="1836"/>
      <c r="P810" s="1836"/>
      <c r="Q810" s="1836"/>
      <c r="R810" s="1836"/>
      <c r="S810" s="1836"/>
      <c r="T810" s="1836"/>
      <c r="U810" s="1836"/>
      <c r="V810" s="1836"/>
      <c r="W810" s="1836"/>
      <c r="X810" s="1836"/>
      <c r="Y810" s="1836"/>
      <c r="Z810" s="1836"/>
      <c r="AA810" s="1836"/>
      <c r="AB810" s="1836"/>
    </row>
    <row r="811" spans="1:28" ht="13.5" customHeight="1">
      <c r="A811" s="1836"/>
      <c r="B811" s="1836"/>
      <c r="C811" s="1836"/>
      <c r="D811" s="1836"/>
      <c r="E811" s="1836"/>
      <c r="F811" s="1836"/>
      <c r="G811" s="1836"/>
      <c r="H811" s="1836"/>
      <c r="I811" s="1836"/>
      <c r="J811" s="1836"/>
      <c r="K811" s="1836"/>
      <c r="L811" s="1836"/>
      <c r="M811" s="1836"/>
      <c r="N811" s="1836"/>
      <c r="O811" s="1836"/>
      <c r="P811" s="1836"/>
      <c r="Q811" s="1836"/>
      <c r="R811" s="1836"/>
      <c r="S811" s="1836"/>
      <c r="T811" s="1836"/>
      <c r="U811" s="1836"/>
      <c r="V811" s="1836"/>
      <c r="W811" s="1836"/>
      <c r="X811" s="1836"/>
      <c r="Y811" s="1836"/>
      <c r="Z811" s="1836"/>
      <c r="AA811" s="1836"/>
      <c r="AB811" s="1836"/>
    </row>
    <row r="812" spans="1:28" ht="13.5" customHeight="1">
      <c r="A812" s="1836"/>
      <c r="B812" s="1836"/>
      <c r="C812" s="1836"/>
      <c r="D812" s="1836"/>
      <c r="E812" s="1836"/>
      <c r="F812" s="1836"/>
      <c r="G812" s="1836"/>
      <c r="H812" s="1836"/>
      <c r="I812" s="1836"/>
      <c r="J812" s="1836"/>
      <c r="K812" s="1836"/>
      <c r="L812" s="1836"/>
      <c r="M812" s="1836"/>
      <c r="N812" s="1836"/>
      <c r="O812" s="1836"/>
      <c r="P812" s="1836"/>
      <c r="Q812" s="1836"/>
      <c r="R812" s="1836"/>
      <c r="S812" s="1836"/>
      <c r="T812" s="1836"/>
      <c r="U812" s="1836"/>
      <c r="V812" s="1836"/>
      <c r="W812" s="1836"/>
      <c r="X812" s="1836"/>
      <c r="Y812" s="1836"/>
      <c r="Z812" s="1836"/>
      <c r="AA812" s="1836"/>
      <c r="AB812" s="1836"/>
    </row>
    <row r="813" spans="1:28" ht="13.5" customHeight="1">
      <c r="A813" s="1836"/>
      <c r="B813" s="1836"/>
      <c r="C813" s="1836"/>
      <c r="D813" s="1836"/>
      <c r="E813" s="1836"/>
      <c r="F813" s="1836"/>
      <c r="G813" s="1836"/>
      <c r="H813" s="1836"/>
      <c r="I813" s="1836"/>
      <c r="J813" s="1836"/>
      <c r="K813" s="1836"/>
      <c r="L813" s="1836"/>
      <c r="M813" s="1836"/>
      <c r="N813" s="1836"/>
      <c r="O813" s="1836"/>
      <c r="P813" s="1836"/>
      <c r="Q813" s="1836"/>
      <c r="R813" s="1836"/>
      <c r="S813" s="1836"/>
      <c r="T813" s="1836"/>
      <c r="U813" s="1836"/>
      <c r="V813" s="1836"/>
      <c r="W813" s="1836"/>
      <c r="X813" s="1836"/>
      <c r="Y813" s="1836"/>
      <c r="Z813" s="1836"/>
      <c r="AA813" s="1836"/>
      <c r="AB813" s="1836"/>
    </row>
    <row r="814" spans="1:28" ht="13.5" customHeight="1">
      <c r="A814" s="1836"/>
      <c r="B814" s="1836"/>
      <c r="C814" s="1836"/>
      <c r="D814" s="1836"/>
      <c r="E814" s="1836"/>
      <c r="F814" s="1836"/>
      <c r="G814" s="1836"/>
      <c r="H814" s="1836"/>
      <c r="I814" s="1836"/>
      <c r="J814" s="1836"/>
      <c r="K814" s="1836"/>
      <c r="L814" s="1836"/>
      <c r="M814" s="1836"/>
      <c r="N814" s="1836"/>
      <c r="O814" s="1836"/>
      <c r="P814" s="1836"/>
      <c r="Q814" s="1836"/>
      <c r="R814" s="1836"/>
      <c r="S814" s="1836"/>
      <c r="T814" s="1836"/>
      <c r="U814" s="1836"/>
      <c r="V814" s="1836"/>
      <c r="W814" s="1836"/>
      <c r="X814" s="1836"/>
      <c r="Y814" s="1836"/>
      <c r="Z814" s="1836"/>
      <c r="AA814" s="1836"/>
      <c r="AB814" s="1836"/>
    </row>
    <row r="815" spans="1:28" ht="13.5" customHeight="1">
      <c r="A815" s="1836"/>
      <c r="B815" s="1836"/>
      <c r="C815" s="1836"/>
      <c r="D815" s="1836"/>
      <c r="E815" s="1836"/>
      <c r="F815" s="1836"/>
      <c r="G815" s="1836"/>
      <c r="H815" s="1836"/>
      <c r="I815" s="1836"/>
      <c r="J815" s="1836"/>
      <c r="K815" s="1836"/>
      <c r="L815" s="1836"/>
      <c r="M815" s="1836"/>
      <c r="N815" s="1836"/>
      <c r="O815" s="1836"/>
      <c r="P815" s="1836"/>
      <c r="Q815" s="1836"/>
      <c r="R815" s="1836"/>
      <c r="S815" s="1836"/>
      <c r="T815" s="1836"/>
      <c r="U815" s="1836"/>
      <c r="V815" s="1836"/>
      <c r="W815" s="1836"/>
      <c r="X815" s="1836"/>
      <c r="Y815" s="1836"/>
      <c r="Z815" s="1836"/>
      <c r="AA815" s="1836"/>
      <c r="AB815" s="1836"/>
    </row>
    <row r="816" spans="1:28" ht="13.5" customHeight="1">
      <c r="A816" s="1836"/>
      <c r="B816" s="1836"/>
      <c r="C816" s="1836"/>
      <c r="D816" s="1836"/>
      <c r="E816" s="1836"/>
      <c r="F816" s="1836"/>
      <c r="G816" s="1836"/>
      <c r="H816" s="1836"/>
      <c r="I816" s="1836"/>
      <c r="J816" s="1836"/>
      <c r="K816" s="1836"/>
      <c r="L816" s="1836"/>
      <c r="M816" s="1836"/>
      <c r="N816" s="1836"/>
      <c r="O816" s="1836"/>
      <c r="P816" s="1836"/>
      <c r="Q816" s="1836"/>
      <c r="R816" s="1836"/>
      <c r="S816" s="1836"/>
      <c r="T816" s="1836"/>
      <c r="U816" s="1836"/>
      <c r="V816" s="1836"/>
      <c r="W816" s="1836"/>
      <c r="X816" s="1836"/>
      <c r="Y816" s="1836"/>
      <c r="Z816" s="1836"/>
      <c r="AA816" s="1836"/>
      <c r="AB816" s="1836"/>
    </row>
    <row r="817" spans="1:28" ht="13.5" customHeight="1">
      <c r="A817" s="1836"/>
      <c r="B817" s="1836"/>
      <c r="C817" s="1836"/>
      <c r="D817" s="1836"/>
      <c r="E817" s="1836"/>
      <c r="F817" s="1836"/>
      <c r="G817" s="1836"/>
      <c r="H817" s="1836"/>
      <c r="I817" s="1836"/>
      <c r="J817" s="1836"/>
      <c r="K817" s="1836"/>
      <c r="L817" s="1836"/>
      <c r="M817" s="1836"/>
      <c r="N817" s="1836"/>
      <c r="O817" s="1836"/>
      <c r="P817" s="1836"/>
      <c r="Q817" s="1836"/>
      <c r="R817" s="1836"/>
      <c r="S817" s="1836"/>
      <c r="T817" s="1836"/>
      <c r="U817" s="1836"/>
      <c r="V817" s="1836"/>
      <c r="W817" s="1836"/>
      <c r="X817" s="1836"/>
      <c r="Y817" s="1836"/>
      <c r="Z817" s="1836"/>
      <c r="AA817" s="1836"/>
      <c r="AB817" s="1836"/>
    </row>
    <row r="818" spans="1:28" ht="13.5" customHeight="1">
      <c r="A818" s="1836"/>
      <c r="B818" s="1836"/>
      <c r="C818" s="1836"/>
      <c r="D818" s="1836"/>
      <c r="E818" s="1836"/>
      <c r="F818" s="1836"/>
      <c r="G818" s="1836"/>
      <c r="H818" s="1836"/>
      <c r="I818" s="1836"/>
      <c r="J818" s="1836"/>
      <c r="K818" s="1836"/>
      <c r="L818" s="1836"/>
      <c r="M818" s="1836"/>
      <c r="N818" s="1836"/>
      <c r="O818" s="1836"/>
      <c r="P818" s="1836"/>
      <c r="Q818" s="1836"/>
      <c r="R818" s="1836"/>
      <c r="S818" s="1836"/>
      <c r="T818" s="1836"/>
      <c r="U818" s="1836"/>
      <c r="V818" s="1836"/>
      <c r="W818" s="1836"/>
      <c r="X818" s="1836"/>
      <c r="Y818" s="1836"/>
      <c r="Z818" s="1836"/>
      <c r="AA818" s="1836"/>
      <c r="AB818" s="1836"/>
    </row>
    <row r="819" spans="1:28" ht="13.5" customHeight="1">
      <c r="A819" s="1836"/>
      <c r="B819" s="1836"/>
      <c r="C819" s="1836"/>
      <c r="D819" s="1836"/>
      <c r="E819" s="1836"/>
      <c r="F819" s="1836"/>
      <c r="G819" s="1836"/>
      <c r="H819" s="1836"/>
      <c r="I819" s="1836"/>
      <c r="J819" s="1836"/>
      <c r="K819" s="1836"/>
      <c r="L819" s="1836"/>
      <c r="M819" s="1836"/>
      <c r="N819" s="1836"/>
      <c r="O819" s="1836"/>
      <c r="P819" s="1836"/>
      <c r="Q819" s="1836"/>
      <c r="R819" s="1836"/>
      <c r="S819" s="1836"/>
      <c r="T819" s="1836"/>
      <c r="U819" s="1836"/>
      <c r="V819" s="1836"/>
      <c r="W819" s="1836"/>
      <c r="X819" s="1836"/>
      <c r="Y819" s="1836"/>
      <c r="Z819" s="1836"/>
      <c r="AA819" s="1836"/>
      <c r="AB819" s="1836"/>
    </row>
    <row r="820" spans="1:28" ht="13.5" customHeight="1">
      <c r="A820" s="1836"/>
      <c r="B820" s="1836"/>
      <c r="C820" s="1836"/>
      <c r="D820" s="1836"/>
      <c r="E820" s="1836"/>
      <c r="F820" s="1836"/>
      <c r="G820" s="1836"/>
      <c r="H820" s="1836"/>
      <c r="I820" s="1836"/>
      <c r="J820" s="1836"/>
      <c r="K820" s="1836"/>
      <c r="L820" s="1836"/>
      <c r="M820" s="1836"/>
      <c r="N820" s="1836"/>
      <c r="O820" s="1836"/>
      <c r="P820" s="1836"/>
      <c r="Q820" s="1836"/>
      <c r="R820" s="1836"/>
      <c r="S820" s="1836"/>
      <c r="T820" s="1836"/>
      <c r="U820" s="1836"/>
      <c r="V820" s="1836"/>
      <c r="W820" s="1836"/>
      <c r="X820" s="1836"/>
      <c r="Y820" s="1836"/>
      <c r="Z820" s="1836"/>
      <c r="AA820" s="1836"/>
      <c r="AB820" s="1836"/>
    </row>
    <row r="821" spans="1:28" ht="13.5" customHeight="1">
      <c r="A821" s="1836"/>
      <c r="B821" s="1836"/>
      <c r="C821" s="1836"/>
      <c r="D821" s="1836"/>
      <c r="E821" s="1836"/>
      <c r="F821" s="1836"/>
      <c r="G821" s="1836"/>
      <c r="H821" s="1836"/>
      <c r="I821" s="1836"/>
      <c r="J821" s="1836"/>
      <c r="K821" s="1836"/>
      <c r="L821" s="1836"/>
      <c r="M821" s="1836"/>
      <c r="N821" s="1836"/>
      <c r="O821" s="1836"/>
      <c r="P821" s="1836"/>
      <c r="Q821" s="1836"/>
      <c r="R821" s="1836"/>
      <c r="S821" s="1836"/>
      <c r="T821" s="1836"/>
      <c r="U821" s="1836"/>
      <c r="V821" s="1836"/>
      <c r="W821" s="1836"/>
      <c r="X821" s="1836"/>
      <c r="Y821" s="1836"/>
      <c r="Z821" s="1836"/>
      <c r="AA821" s="1836"/>
      <c r="AB821" s="1836"/>
    </row>
    <row r="822" spans="1:28" ht="13.5" customHeight="1">
      <c r="A822" s="1836"/>
      <c r="B822" s="1836"/>
      <c r="C822" s="1836"/>
      <c r="D822" s="1836"/>
      <c r="E822" s="1836"/>
      <c r="F822" s="1836"/>
      <c r="G822" s="1836"/>
      <c r="H822" s="1836"/>
      <c r="I822" s="1836"/>
      <c r="J822" s="1836"/>
      <c r="K822" s="1836"/>
      <c r="L822" s="1836"/>
      <c r="M822" s="1836"/>
      <c r="N822" s="1836"/>
      <c r="O822" s="1836"/>
      <c r="P822" s="1836"/>
      <c r="Q822" s="1836"/>
      <c r="R822" s="1836"/>
      <c r="S822" s="1836"/>
      <c r="T822" s="1836"/>
      <c r="U822" s="1836"/>
      <c r="V822" s="1836"/>
      <c r="W822" s="1836"/>
      <c r="X822" s="1836"/>
      <c r="Y822" s="1836"/>
      <c r="Z822" s="1836"/>
      <c r="AA822" s="1836"/>
      <c r="AB822" s="1836"/>
    </row>
    <row r="823" spans="1:28" ht="13.5" customHeight="1">
      <c r="A823" s="1836"/>
      <c r="B823" s="1836"/>
      <c r="C823" s="1836"/>
      <c r="D823" s="1836"/>
      <c r="E823" s="1836"/>
      <c r="F823" s="1836"/>
      <c r="G823" s="1836"/>
      <c r="H823" s="1836"/>
      <c r="I823" s="1836"/>
      <c r="J823" s="1836"/>
      <c r="K823" s="1836"/>
      <c r="L823" s="1836"/>
      <c r="M823" s="1836"/>
      <c r="N823" s="1836"/>
      <c r="O823" s="1836"/>
      <c r="P823" s="1836"/>
      <c r="Q823" s="1836"/>
      <c r="R823" s="1836"/>
      <c r="S823" s="1836"/>
      <c r="T823" s="1836"/>
      <c r="U823" s="1836"/>
      <c r="V823" s="1836"/>
      <c r="W823" s="1836"/>
      <c r="X823" s="1836"/>
      <c r="Y823" s="1836"/>
      <c r="Z823" s="1836"/>
      <c r="AA823" s="1836"/>
      <c r="AB823" s="1836"/>
    </row>
    <row r="824" spans="1:28" ht="13.5" customHeight="1">
      <c r="A824" s="1836"/>
      <c r="B824" s="1836"/>
      <c r="C824" s="1836"/>
      <c r="D824" s="1836"/>
      <c r="E824" s="1836"/>
      <c r="F824" s="1836"/>
      <c r="G824" s="1836"/>
      <c r="H824" s="1836"/>
      <c r="I824" s="1836"/>
      <c r="J824" s="1836"/>
      <c r="K824" s="1836"/>
      <c r="L824" s="1836"/>
      <c r="M824" s="1836"/>
      <c r="N824" s="1836"/>
      <c r="O824" s="1836"/>
      <c r="P824" s="1836"/>
      <c r="Q824" s="1836"/>
      <c r="R824" s="1836"/>
      <c r="S824" s="1836"/>
      <c r="T824" s="1836"/>
      <c r="U824" s="1836"/>
      <c r="V824" s="1836"/>
      <c r="W824" s="1836"/>
      <c r="X824" s="1836"/>
      <c r="Y824" s="1836"/>
      <c r="Z824" s="1836"/>
      <c r="AA824" s="1836"/>
      <c r="AB824" s="1836"/>
    </row>
    <row r="825" spans="1:28" ht="13.5" customHeight="1">
      <c r="A825" s="1836"/>
      <c r="B825" s="1836"/>
      <c r="C825" s="1836"/>
      <c r="D825" s="1836"/>
      <c r="E825" s="1836"/>
      <c r="F825" s="1836"/>
      <c r="G825" s="1836"/>
      <c r="H825" s="1836"/>
      <c r="I825" s="1836"/>
      <c r="J825" s="1836"/>
      <c r="K825" s="1836"/>
      <c r="L825" s="1836"/>
      <c r="M825" s="1836"/>
      <c r="N825" s="1836"/>
      <c r="O825" s="1836"/>
      <c r="P825" s="1836"/>
      <c r="Q825" s="1836"/>
      <c r="R825" s="1836"/>
      <c r="S825" s="1836"/>
      <c r="T825" s="1836"/>
      <c r="U825" s="1836"/>
      <c r="V825" s="1836"/>
      <c r="W825" s="1836"/>
      <c r="X825" s="1836"/>
      <c r="Y825" s="1836"/>
      <c r="Z825" s="1836"/>
      <c r="AA825" s="1836"/>
      <c r="AB825" s="1836"/>
    </row>
    <row r="826" spans="1:28" ht="13.5" customHeight="1">
      <c r="A826" s="1836"/>
      <c r="B826" s="1836"/>
      <c r="C826" s="1836"/>
      <c r="D826" s="1836"/>
      <c r="E826" s="1836"/>
      <c r="F826" s="1836"/>
      <c r="G826" s="1836"/>
      <c r="H826" s="1836"/>
      <c r="I826" s="1836"/>
      <c r="J826" s="1836"/>
      <c r="K826" s="1836"/>
      <c r="L826" s="1836"/>
      <c r="M826" s="1836"/>
      <c r="N826" s="1836"/>
      <c r="O826" s="1836"/>
      <c r="P826" s="1836"/>
      <c r="Q826" s="1836"/>
      <c r="R826" s="1836"/>
      <c r="S826" s="1836"/>
      <c r="T826" s="1836"/>
      <c r="U826" s="1836"/>
      <c r="V826" s="1836"/>
      <c r="W826" s="1836"/>
      <c r="X826" s="1836"/>
      <c r="Y826" s="1836"/>
      <c r="Z826" s="1836"/>
      <c r="AA826" s="1836"/>
      <c r="AB826" s="1836"/>
    </row>
    <row r="827" spans="1:28" ht="13.5" customHeight="1">
      <c r="A827" s="1836"/>
      <c r="B827" s="1836"/>
      <c r="C827" s="1836"/>
      <c r="D827" s="1836"/>
      <c r="E827" s="1836"/>
      <c r="F827" s="1836"/>
      <c r="G827" s="1836"/>
      <c r="H827" s="1836"/>
      <c r="I827" s="1836"/>
      <c r="J827" s="1836"/>
      <c r="K827" s="1836"/>
      <c r="L827" s="1836"/>
      <c r="M827" s="1836"/>
      <c r="N827" s="1836"/>
      <c r="O827" s="1836"/>
      <c r="P827" s="1836"/>
      <c r="Q827" s="1836"/>
      <c r="R827" s="1836"/>
      <c r="S827" s="1836"/>
      <c r="T827" s="1836"/>
      <c r="U827" s="1836"/>
      <c r="V827" s="1836"/>
      <c r="W827" s="1836"/>
      <c r="X827" s="1836"/>
      <c r="Y827" s="1836"/>
      <c r="Z827" s="1836"/>
      <c r="AA827" s="1836"/>
      <c r="AB827" s="1836"/>
    </row>
    <row r="828" spans="1:28" ht="13.5" customHeight="1">
      <c r="A828" s="1836"/>
      <c r="B828" s="1836"/>
      <c r="C828" s="1836"/>
      <c r="D828" s="1836"/>
      <c r="E828" s="1836"/>
      <c r="F828" s="1836"/>
      <c r="G828" s="1836"/>
      <c r="H828" s="1836"/>
      <c r="I828" s="1836"/>
      <c r="J828" s="1836"/>
      <c r="K828" s="1836"/>
      <c r="L828" s="1836"/>
      <c r="M828" s="1836"/>
      <c r="N828" s="1836"/>
      <c r="O828" s="1836"/>
      <c r="P828" s="1836"/>
      <c r="Q828" s="1836"/>
      <c r="R828" s="1836"/>
      <c r="S828" s="1836"/>
      <c r="T828" s="1836"/>
      <c r="U828" s="1836"/>
      <c r="V828" s="1836"/>
      <c r="W828" s="1836"/>
      <c r="X828" s="1836"/>
      <c r="Y828" s="1836"/>
      <c r="Z828" s="1836"/>
      <c r="AA828" s="1836"/>
      <c r="AB828" s="1836"/>
    </row>
    <row r="829" spans="1:28" ht="13.5" customHeight="1">
      <c r="A829" s="1836"/>
      <c r="B829" s="1836"/>
      <c r="C829" s="1836"/>
      <c r="D829" s="1836"/>
      <c r="E829" s="1836"/>
      <c r="F829" s="1836"/>
      <c r="G829" s="1836"/>
      <c r="H829" s="1836"/>
      <c r="I829" s="1836"/>
      <c r="J829" s="1836"/>
      <c r="K829" s="1836"/>
      <c r="L829" s="1836"/>
      <c r="M829" s="1836"/>
      <c r="N829" s="1836"/>
      <c r="O829" s="1836"/>
      <c r="P829" s="1836"/>
      <c r="Q829" s="1836"/>
      <c r="R829" s="1836"/>
      <c r="S829" s="1836"/>
      <c r="T829" s="1836"/>
      <c r="U829" s="1836"/>
      <c r="V829" s="1836"/>
      <c r="W829" s="1836"/>
      <c r="X829" s="1836"/>
      <c r="Y829" s="1836"/>
      <c r="Z829" s="1836"/>
      <c r="AA829" s="1836"/>
      <c r="AB829" s="1836"/>
    </row>
    <row r="830" spans="1:28" ht="13.5" customHeight="1">
      <c r="A830" s="1836"/>
      <c r="B830" s="1836"/>
      <c r="C830" s="1836"/>
      <c r="D830" s="1836"/>
      <c r="E830" s="1836"/>
      <c r="F830" s="1836"/>
      <c r="G830" s="1836"/>
      <c r="H830" s="1836"/>
      <c r="I830" s="1836"/>
      <c r="J830" s="1836"/>
      <c r="K830" s="1836"/>
      <c r="L830" s="1836"/>
      <c r="M830" s="1836"/>
      <c r="N830" s="1836"/>
      <c r="O830" s="1836"/>
      <c r="P830" s="1836"/>
      <c r="Q830" s="1836"/>
      <c r="R830" s="1836"/>
      <c r="S830" s="1836"/>
      <c r="T830" s="1836"/>
      <c r="U830" s="1836"/>
      <c r="V830" s="1836"/>
      <c r="W830" s="1836"/>
      <c r="X830" s="1836"/>
      <c r="Y830" s="1836"/>
      <c r="Z830" s="1836"/>
      <c r="AA830" s="1836"/>
      <c r="AB830" s="1836"/>
    </row>
    <row r="831" spans="1:28" ht="13.5" customHeight="1">
      <c r="A831" s="1836"/>
      <c r="B831" s="1836"/>
      <c r="C831" s="1836"/>
      <c r="D831" s="1836"/>
      <c r="E831" s="1836"/>
      <c r="F831" s="1836"/>
      <c r="G831" s="1836"/>
      <c r="H831" s="1836"/>
      <c r="I831" s="1836"/>
      <c r="J831" s="1836"/>
      <c r="K831" s="1836"/>
      <c r="L831" s="1836"/>
      <c r="M831" s="1836"/>
      <c r="N831" s="1836"/>
      <c r="O831" s="1836"/>
      <c r="P831" s="1836"/>
      <c r="Q831" s="1836"/>
      <c r="R831" s="1836"/>
      <c r="S831" s="1836"/>
      <c r="T831" s="1836"/>
      <c r="U831" s="1836"/>
      <c r="V831" s="1836"/>
      <c r="W831" s="1836"/>
      <c r="X831" s="1836"/>
      <c r="Y831" s="1836"/>
      <c r="Z831" s="1836"/>
      <c r="AA831" s="1836"/>
      <c r="AB831" s="1836"/>
    </row>
    <row r="832" spans="1:28" ht="13.5" customHeight="1">
      <c r="A832" s="1836"/>
      <c r="B832" s="1836"/>
      <c r="C832" s="1836"/>
      <c r="D832" s="1836"/>
      <c r="E832" s="1836"/>
      <c r="F832" s="1836"/>
      <c r="G832" s="1836"/>
      <c r="H832" s="1836"/>
      <c r="I832" s="1836"/>
      <c r="J832" s="1836"/>
      <c r="K832" s="1836"/>
      <c r="L832" s="1836"/>
      <c r="M832" s="1836"/>
      <c r="N832" s="1836"/>
      <c r="O832" s="1836"/>
      <c r="P832" s="1836"/>
      <c r="Q832" s="1836"/>
      <c r="R832" s="1836"/>
      <c r="S832" s="1836"/>
      <c r="T832" s="1836"/>
      <c r="U832" s="1836"/>
      <c r="V832" s="1836"/>
      <c r="W832" s="1836"/>
      <c r="X832" s="1836"/>
      <c r="Y832" s="1836"/>
      <c r="Z832" s="1836"/>
      <c r="AA832" s="1836"/>
      <c r="AB832" s="1836"/>
    </row>
    <row r="833" spans="1:28" ht="13.5" customHeight="1">
      <c r="A833" s="1836"/>
      <c r="B833" s="1836"/>
      <c r="C833" s="1836"/>
      <c r="D833" s="1836"/>
      <c r="E833" s="1836"/>
      <c r="F833" s="1836"/>
      <c r="G833" s="1836"/>
      <c r="H833" s="1836"/>
      <c r="I833" s="1836"/>
      <c r="J833" s="1836"/>
      <c r="K833" s="1836"/>
      <c r="L833" s="1836"/>
      <c r="M833" s="1836"/>
      <c r="N833" s="1836"/>
      <c r="O833" s="1836"/>
      <c r="P833" s="1836"/>
      <c r="Q833" s="1836"/>
      <c r="R833" s="1836"/>
      <c r="S833" s="1836"/>
      <c r="T833" s="1836"/>
      <c r="U833" s="1836"/>
      <c r="V833" s="1836"/>
      <c r="W833" s="1836"/>
      <c r="X833" s="1836"/>
      <c r="Y833" s="1836"/>
      <c r="Z833" s="1836"/>
      <c r="AA833" s="1836"/>
      <c r="AB833" s="1836"/>
    </row>
    <row r="834" spans="1:28" ht="13.5" customHeight="1">
      <c r="A834" s="1836"/>
      <c r="B834" s="1836"/>
      <c r="C834" s="1836"/>
      <c r="D834" s="1836"/>
      <c r="E834" s="1836"/>
      <c r="F834" s="1836"/>
      <c r="G834" s="1836"/>
      <c r="H834" s="1836"/>
      <c r="I834" s="1836"/>
      <c r="J834" s="1836"/>
      <c r="K834" s="1836"/>
      <c r="L834" s="1836"/>
      <c r="M834" s="1836"/>
      <c r="N834" s="1836"/>
      <c r="O834" s="1836"/>
      <c r="P834" s="1836"/>
      <c r="Q834" s="1836"/>
      <c r="R834" s="1836"/>
      <c r="S834" s="1836"/>
      <c r="T834" s="1836"/>
      <c r="U834" s="1836"/>
      <c r="V834" s="1836"/>
      <c r="W834" s="1836"/>
      <c r="X834" s="1836"/>
      <c r="Y834" s="1836"/>
      <c r="Z834" s="1836"/>
      <c r="AA834" s="1836"/>
      <c r="AB834" s="1836"/>
    </row>
    <row r="835" spans="1:28" ht="13.5" customHeight="1">
      <c r="A835" s="1836"/>
      <c r="B835" s="1836"/>
      <c r="C835" s="1836"/>
      <c r="D835" s="1836"/>
      <c r="E835" s="1836"/>
      <c r="F835" s="1836"/>
      <c r="G835" s="1836"/>
      <c r="H835" s="1836"/>
      <c r="I835" s="1836"/>
      <c r="J835" s="1836"/>
      <c r="K835" s="1836"/>
      <c r="L835" s="1836"/>
      <c r="M835" s="1836"/>
      <c r="N835" s="1836"/>
      <c r="O835" s="1836"/>
      <c r="P835" s="1836"/>
      <c r="Q835" s="1836"/>
      <c r="R835" s="1836"/>
      <c r="S835" s="1836"/>
      <c r="T835" s="1836"/>
      <c r="U835" s="1836"/>
      <c r="V835" s="1836"/>
      <c r="W835" s="1836"/>
      <c r="X835" s="1836"/>
      <c r="Y835" s="1836"/>
      <c r="Z835" s="1836"/>
      <c r="AA835" s="1836"/>
      <c r="AB835" s="1836"/>
    </row>
    <row r="836" spans="1:28" ht="13.5" customHeight="1">
      <c r="A836" s="1836"/>
      <c r="B836" s="1836"/>
      <c r="C836" s="1836"/>
      <c r="D836" s="1836"/>
      <c r="E836" s="1836"/>
      <c r="F836" s="1836"/>
      <c r="G836" s="1836"/>
      <c r="H836" s="1836"/>
      <c r="I836" s="1836"/>
      <c r="J836" s="1836"/>
      <c r="K836" s="1836"/>
      <c r="L836" s="1836"/>
      <c r="M836" s="1836"/>
      <c r="N836" s="1836"/>
      <c r="O836" s="1836"/>
      <c r="P836" s="1836"/>
      <c r="Q836" s="1836"/>
      <c r="R836" s="1836"/>
      <c r="S836" s="1836"/>
      <c r="T836" s="1836"/>
      <c r="U836" s="1836"/>
      <c r="V836" s="1836"/>
      <c r="W836" s="1836"/>
      <c r="X836" s="1836"/>
      <c r="Y836" s="1836"/>
      <c r="Z836" s="1836"/>
      <c r="AA836" s="1836"/>
      <c r="AB836" s="1836"/>
    </row>
    <row r="837" spans="1:28" ht="13.5" customHeight="1">
      <c r="A837" s="1836"/>
      <c r="B837" s="1836"/>
      <c r="C837" s="1836"/>
      <c r="D837" s="1836"/>
      <c r="E837" s="1836"/>
      <c r="F837" s="1836"/>
      <c r="G837" s="1836"/>
      <c r="H837" s="1836"/>
      <c r="I837" s="1836"/>
      <c r="J837" s="1836"/>
      <c r="K837" s="1836"/>
      <c r="L837" s="1836"/>
      <c r="M837" s="1836"/>
      <c r="N837" s="1836"/>
      <c r="O837" s="1836"/>
      <c r="P837" s="1836"/>
      <c r="Q837" s="1836"/>
      <c r="R837" s="1836"/>
      <c r="S837" s="1836"/>
      <c r="T837" s="1836"/>
      <c r="U837" s="1836"/>
      <c r="V837" s="1836"/>
      <c r="W837" s="1836"/>
      <c r="X837" s="1836"/>
      <c r="Y837" s="1836"/>
      <c r="Z837" s="1836"/>
      <c r="AA837" s="1836"/>
      <c r="AB837" s="1836"/>
    </row>
    <row r="838" spans="1:28" ht="13.5" customHeight="1">
      <c r="A838" s="1836"/>
      <c r="B838" s="1836"/>
      <c r="C838" s="1836"/>
      <c r="D838" s="1836"/>
      <c r="E838" s="1836"/>
      <c r="F838" s="1836"/>
      <c r="G838" s="1836"/>
      <c r="H838" s="1836"/>
      <c r="I838" s="1836"/>
      <c r="J838" s="1836"/>
      <c r="K838" s="1836"/>
      <c r="L838" s="1836"/>
      <c r="M838" s="1836"/>
      <c r="N838" s="1836"/>
      <c r="O838" s="1836"/>
      <c r="P838" s="1836"/>
      <c r="Q838" s="1836"/>
      <c r="R838" s="1836"/>
      <c r="S838" s="1836"/>
      <c r="T838" s="1836"/>
      <c r="U838" s="1836"/>
      <c r="V838" s="1836"/>
      <c r="W838" s="1836"/>
      <c r="X838" s="1836"/>
      <c r="Y838" s="1836"/>
      <c r="Z838" s="1836"/>
      <c r="AA838" s="1836"/>
      <c r="AB838" s="1836"/>
    </row>
    <row r="839" spans="1:28" ht="13.5" customHeight="1">
      <c r="A839" s="1836"/>
      <c r="B839" s="1836"/>
      <c r="C839" s="1836"/>
      <c r="D839" s="1836"/>
      <c r="E839" s="1836"/>
      <c r="F839" s="1836"/>
      <c r="G839" s="1836"/>
      <c r="H839" s="1836"/>
      <c r="I839" s="1836"/>
      <c r="J839" s="1836"/>
      <c r="K839" s="1836"/>
      <c r="L839" s="1836"/>
      <c r="M839" s="1836"/>
      <c r="N839" s="1836"/>
      <c r="O839" s="1836"/>
      <c r="P839" s="1836"/>
      <c r="Q839" s="1836"/>
      <c r="R839" s="1836"/>
      <c r="S839" s="1836"/>
      <c r="T839" s="1836"/>
      <c r="U839" s="1836"/>
      <c r="V839" s="1836"/>
      <c r="W839" s="1836"/>
      <c r="X839" s="1836"/>
      <c r="Y839" s="1836"/>
      <c r="Z839" s="1836"/>
      <c r="AA839" s="1836"/>
      <c r="AB839" s="1836"/>
    </row>
    <row r="840" spans="1:28" ht="13.5" customHeight="1">
      <c r="A840" s="1836"/>
      <c r="B840" s="1836"/>
      <c r="C840" s="1836"/>
      <c r="D840" s="1836"/>
      <c r="E840" s="1836"/>
      <c r="F840" s="1836"/>
      <c r="G840" s="1836"/>
      <c r="H840" s="1836"/>
      <c r="I840" s="1836"/>
      <c r="J840" s="1836"/>
      <c r="K840" s="1836"/>
      <c r="L840" s="1836"/>
      <c r="M840" s="1836"/>
      <c r="N840" s="1836"/>
      <c r="O840" s="1836"/>
      <c r="P840" s="1836"/>
      <c r="Q840" s="1836"/>
      <c r="R840" s="1836"/>
      <c r="S840" s="1836"/>
      <c r="T840" s="1836"/>
      <c r="U840" s="1836"/>
      <c r="V840" s="1836"/>
      <c r="W840" s="1836"/>
      <c r="X840" s="1836"/>
      <c r="Y840" s="1836"/>
      <c r="Z840" s="1836"/>
      <c r="AA840" s="1836"/>
      <c r="AB840" s="1836"/>
    </row>
    <row r="841" spans="1:28" ht="13.5" customHeight="1">
      <c r="A841" s="1836"/>
      <c r="B841" s="1836"/>
      <c r="C841" s="1836"/>
      <c r="D841" s="1836"/>
      <c r="E841" s="1836"/>
      <c r="F841" s="1836"/>
      <c r="G841" s="1836"/>
      <c r="H841" s="1836"/>
      <c r="I841" s="1836"/>
      <c r="J841" s="1836"/>
      <c r="K841" s="1836"/>
      <c r="L841" s="1836"/>
      <c r="M841" s="1836"/>
      <c r="N841" s="1836"/>
      <c r="O841" s="1836"/>
      <c r="P841" s="1836"/>
      <c r="Q841" s="1836"/>
      <c r="R841" s="1836"/>
      <c r="S841" s="1836"/>
      <c r="T841" s="1836"/>
      <c r="U841" s="1836"/>
      <c r="V841" s="1836"/>
      <c r="W841" s="1836"/>
      <c r="X841" s="1836"/>
      <c r="Y841" s="1836"/>
      <c r="Z841" s="1836"/>
      <c r="AA841" s="1836"/>
      <c r="AB841" s="1836"/>
    </row>
    <row r="842" spans="1:28" ht="13.5" customHeight="1">
      <c r="A842" s="1836"/>
      <c r="B842" s="1836"/>
      <c r="C842" s="1836"/>
      <c r="D842" s="1836"/>
      <c r="E842" s="1836"/>
      <c r="F842" s="1836"/>
      <c r="G842" s="1836"/>
      <c r="H842" s="1836"/>
      <c r="I842" s="1836"/>
      <c r="J842" s="1836"/>
      <c r="K842" s="1836"/>
      <c r="L842" s="1836"/>
      <c r="M842" s="1836"/>
      <c r="N842" s="1836"/>
      <c r="O842" s="1836"/>
      <c r="P842" s="1836"/>
      <c r="Q842" s="1836"/>
      <c r="R842" s="1836"/>
      <c r="S842" s="1836"/>
      <c r="T842" s="1836"/>
      <c r="U842" s="1836"/>
      <c r="V842" s="1836"/>
      <c r="W842" s="1836"/>
      <c r="X842" s="1836"/>
      <c r="Y842" s="1836"/>
      <c r="Z842" s="1836"/>
      <c r="AA842" s="1836"/>
      <c r="AB842" s="1836"/>
    </row>
    <row r="843" spans="1:28" ht="13.5" customHeight="1">
      <c r="A843" s="1836"/>
      <c r="B843" s="1836"/>
      <c r="C843" s="1836"/>
      <c r="D843" s="1836"/>
      <c r="E843" s="1836"/>
      <c r="F843" s="1836"/>
      <c r="G843" s="1836"/>
      <c r="H843" s="1836"/>
      <c r="I843" s="1836"/>
      <c r="J843" s="1836"/>
      <c r="K843" s="1836"/>
      <c r="L843" s="1836"/>
      <c r="M843" s="1836"/>
      <c r="N843" s="1836"/>
      <c r="O843" s="1836"/>
      <c r="P843" s="1836"/>
      <c r="Q843" s="1836"/>
      <c r="R843" s="1836"/>
      <c r="S843" s="1836"/>
      <c r="T843" s="1836"/>
      <c r="U843" s="1836"/>
      <c r="V843" s="1836"/>
      <c r="W843" s="1836"/>
      <c r="X843" s="1836"/>
      <c r="Y843" s="1836"/>
      <c r="Z843" s="1836"/>
      <c r="AA843" s="1836"/>
      <c r="AB843" s="1836"/>
    </row>
    <row r="844" spans="1:28" ht="13.5" customHeight="1">
      <c r="A844" s="1836"/>
      <c r="B844" s="1836"/>
      <c r="C844" s="1836"/>
      <c r="D844" s="1836"/>
      <c r="E844" s="1836"/>
      <c r="F844" s="1836"/>
      <c r="G844" s="1836"/>
      <c r="H844" s="1836"/>
      <c r="I844" s="1836"/>
      <c r="J844" s="1836"/>
      <c r="K844" s="1836"/>
      <c r="L844" s="1836"/>
      <c r="M844" s="1836"/>
      <c r="N844" s="1836"/>
      <c r="O844" s="1836"/>
      <c r="P844" s="1836"/>
      <c r="Q844" s="1836"/>
      <c r="R844" s="1836"/>
      <c r="S844" s="1836"/>
      <c r="T844" s="1836"/>
      <c r="U844" s="1836"/>
      <c r="V844" s="1836"/>
      <c r="W844" s="1836"/>
      <c r="X844" s="1836"/>
      <c r="Y844" s="1836"/>
      <c r="Z844" s="1836"/>
      <c r="AA844" s="1836"/>
      <c r="AB844" s="1836"/>
    </row>
    <row r="845" spans="1:28" ht="13.5" customHeight="1">
      <c r="A845" s="1836"/>
      <c r="B845" s="1836"/>
      <c r="C845" s="1836"/>
      <c r="D845" s="1836"/>
      <c r="E845" s="1836"/>
      <c r="F845" s="1836"/>
      <c r="G845" s="1836"/>
      <c r="H845" s="1836"/>
      <c r="I845" s="1836"/>
      <c r="J845" s="1836"/>
      <c r="K845" s="1836"/>
      <c r="L845" s="1836"/>
      <c r="M845" s="1836"/>
      <c r="N845" s="1836"/>
      <c r="O845" s="1836"/>
      <c r="P845" s="1836"/>
      <c r="Q845" s="1836"/>
      <c r="R845" s="1836"/>
      <c r="S845" s="1836"/>
      <c r="T845" s="1836"/>
      <c r="U845" s="1836"/>
      <c r="V845" s="1836"/>
      <c r="W845" s="1836"/>
      <c r="X845" s="1836"/>
      <c r="Y845" s="1836"/>
      <c r="Z845" s="1836"/>
      <c r="AA845" s="1836"/>
      <c r="AB845" s="1836"/>
    </row>
    <row r="846" spans="1:28" ht="13.5" customHeight="1">
      <c r="A846" s="1836"/>
      <c r="B846" s="1836"/>
      <c r="C846" s="1836"/>
      <c r="D846" s="1836"/>
      <c r="E846" s="1836"/>
      <c r="F846" s="1836"/>
      <c r="G846" s="1836"/>
      <c r="H846" s="1836"/>
      <c r="I846" s="1836"/>
      <c r="J846" s="1836"/>
      <c r="K846" s="1836"/>
      <c r="L846" s="1836"/>
      <c r="M846" s="1836"/>
      <c r="N846" s="1836"/>
      <c r="O846" s="1836"/>
      <c r="P846" s="1836"/>
      <c r="Q846" s="1836"/>
      <c r="R846" s="1836"/>
      <c r="S846" s="1836"/>
      <c r="T846" s="1836"/>
      <c r="U846" s="1836"/>
      <c r="V846" s="1836"/>
      <c r="W846" s="1836"/>
      <c r="X846" s="1836"/>
      <c r="Y846" s="1836"/>
      <c r="Z846" s="1836"/>
      <c r="AA846" s="1836"/>
      <c r="AB846" s="1836"/>
    </row>
    <row r="847" spans="1:28" ht="13.5" customHeight="1">
      <c r="A847" s="1836"/>
      <c r="B847" s="1836"/>
      <c r="C847" s="1836"/>
      <c r="D847" s="1836"/>
      <c r="E847" s="1836"/>
      <c r="F847" s="1836"/>
      <c r="G847" s="1836"/>
      <c r="H847" s="1836"/>
      <c r="I847" s="1836"/>
      <c r="J847" s="1836"/>
      <c r="K847" s="1836"/>
      <c r="L847" s="1836"/>
      <c r="M847" s="1836"/>
      <c r="N847" s="1836"/>
      <c r="O847" s="1836"/>
      <c r="P847" s="1836"/>
      <c r="Q847" s="1836"/>
      <c r="R847" s="1836"/>
      <c r="S847" s="1836"/>
      <c r="T847" s="1836"/>
      <c r="U847" s="1836"/>
      <c r="V847" s="1836"/>
      <c r="W847" s="1836"/>
      <c r="X847" s="1836"/>
      <c r="Y847" s="1836"/>
      <c r="Z847" s="1836"/>
      <c r="AA847" s="1836"/>
      <c r="AB847" s="1836"/>
    </row>
    <row r="848" spans="1:28" ht="13.5" customHeight="1">
      <c r="A848" s="1836"/>
      <c r="B848" s="1836"/>
      <c r="C848" s="1836"/>
      <c r="D848" s="1836"/>
      <c r="E848" s="1836"/>
      <c r="F848" s="1836"/>
      <c r="G848" s="1836"/>
      <c r="H848" s="1836"/>
      <c r="I848" s="1836"/>
      <c r="J848" s="1836"/>
      <c r="K848" s="1836"/>
      <c r="L848" s="1836"/>
      <c r="M848" s="1836"/>
      <c r="N848" s="1836"/>
      <c r="O848" s="1836"/>
      <c r="P848" s="1836"/>
      <c r="Q848" s="1836"/>
      <c r="R848" s="1836"/>
      <c r="S848" s="1836"/>
      <c r="T848" s="1836"/>
      <c r="U848" s="1836"/>
      <c r="V848" s="1836"/>
      <c r="W848" s="1836"/>
      <c r="X848" s="1836"/>
      <c r="Y848" s="1836"/>
      <c r="Z848" s="1836"/>
      <c r="AA848" s="1836"/>
      <c r="AB848" s="1836"/>
    </row>
    <row r="849" spans="1:28" ht="13.5" customHeight="1">
      <c r="A849" s="1836"/>
      <c r="B849" s="1836"/>
      <c r="C849" s="1836"/>
      <c r="D849" s="1836"/>
      <c r="E849" s="1836"/>
      <c r="F849" s="1836"/>
      <c r="G849" s="1836"/>
      <c r="H849" s="1836"/>
      <c r="I849" s="1836"/>
      <c r="J849" s="1836"/>
      <c r="K849" s="1836"/>
      <c r="L849" s="1836"/>
      <c r="M849" s="1836"/>
      <c r="N849" s="1836"/>
      <c r="O849" s="1836"/>
      <c r="P849" s="1836"/>
      <c r="Q849" s="1836"/>
      <c r="R849" s="1836"/>
      <c r="S849" s="1836"/>
      <c r="T849" s="1836"/>
      <c r="U849" s="1836"/>
      <c r="V849" s="1836"/>
      <c r="W849" s="1836"/>
      <c r="X849" s="1836"/>
      <c r="Y849" s="1836"/>
      <c r="Z849" s="1836"/>
      <c r="AA849" s="1836"/>
      <c r="AB849" s="1836"/>
    </row>
    <row r="850" spans="1:28" ht="13.5" customHeight="1">
      <c r="A850" s="1836"/>
      <c r="B850" s="1836"/>
      <c r="C850" s="1836"/>
      <c r="D850" s="1836"/>
      <c r="E850" s="1836"/>
      <c r="F850" s="1836"/>
      <c r="G850" s="1836"/>
      <c r="H850" s="1836"/>
      <c r="I850" s="1836"/>
      <c r="J850" s="1836"/>
      <c r="K850" s="1836"/>
      <c r="L850" s="1836"/>
      <c r="M850" s="1836"/>
      <c r="N850" s="1836"/>
      <c r="O850" s="1836"/>
      <c r="P850" s="1836"/>
      <c r="Q850" s="1836"/>
      <c r="R850" s="1836"/>
      <c r="S850" s="1836"/>
      <c r="T850" s="1836"/>
      <c r="U850" s="1836"/>
      <c r="V850" s="1836"/>
      <c r="W850" s="1836"/>
      <c r="X850" s="1836"/>
      <c r="Y850" s="1836"/>
      <c r="Z850" s="1836"/>
      <c r="AA850" s="1836"/>
      <c r="AB850" s="1836"/>
    </row>
    <row r="851" spans="1:28" ht="13.5" customHeight="1">
      <c r="A851" s="1836"/>
      <c r="B851" s="1836"/>
      <c r="C851" s="1836"/>
      <c r="D851" s="1836"/>
      <c r="E851" s="1836"/>
      <c r="F851" s="1836"/>
      <c r="G851" s="1836"/>
      <c r="H851" s="1836"/>
      <c r="I851" s="1836"/>
      <c r="J851" s="1836"/>
      <c r="K851" s="1836"/>
      <c r="L851" s="1836"/>
      <c r="M851" s="1836"/>
      <c r="N851" s="1836"/>
      <c r="O851" s="1836"/>
      <c r="P851" s="1836"/>
      <c r="Q851" s="1836"/>
      <c r="R851" s="1836"/>
      <c r="S851" s="1836"/>
      <c r="T851" s="1836"/>
      <c r="U851" s="1836"/>
      <c r="V851" s="1836"/>
      <c r="W851" s="1836"/>
      <c r="X851" s="1836"/>
      <c r="Y851" s="1836"/>
      <c r="Z851" s="1836"/>
      <c r="AA851" s="1836"/>
      <c r="AB851" s="1836"/>
    </row>
    <row r="852" spans="1:28" ht="13.5" customHeight="1">
      <c r="A852" s="1836"/>
      <c r="B852" s="1836"/>
      <c r="C852" s="1836"/>
      <c r="D852" s="1836"/>
      <c r="E852" s="1836"/>
      <c r="F852" s="1836"/>
      <c r="G852" s="1836"/>
      <c r="H852" s="1836"/>
      <c r="I852" s="1836"/>
      <c r="J852" s="1836"/>
      <c r="K852" s="1836"/>
      <c r="L852" s="1836"/>
      <c r="M852" s="1836"/>
      <c r="N852" s="1836"/>
      <c r="O852" s="1836"/>
      <c r="P852" s="1836"/>
      <c r="Q852" s="1836"/>
      <c r="R852" s="1836"/>
      <c r="S852" s="1836"/>
      <c r="T852" s="1836"/>
      <c r="U852" s="1836"/>
      <c r="V852" s="1836"/>
      <c r="W852" s="1836"/>
      <c r="X852" s="1836"/>
      <c r="Y852" s="1836"/>
      <c r="Z852" s="1836"/>
      <c r="AA852" s="1836"/>
      <c r="AB852" s="1836"/>
    </row>
    <row r="853" spans="1:28" ht="13.5" customHeight="1">
      <c r="A853" s="1836"/>
      <c r="B853" s="1836"/>
      <c r="C853" s="1836"/>
      <c r="D853" s="1836"/>
      <c r="E853" s="1836"/>
      <c r="F853" s="1836"/>
      <c r="G853" s="1836"/>
      <c r="H853" s="1836"/>
      <c r="I853" s="1836"/>
      <c r="J853" s="1836"/>
      <c r="K853" s="1836"/>
      <c r="L853" s="1836"/>
      <c r="M853" s="1836"/>
      <c r="N853" s="1836"/>
      <c r="O853" s="1836"/>
      <c r="P853" s="1836"/>
      <c r="Q853" s="1836"/>
      <c r="R853" s="1836"/>
      <c r="S853" s="1836"/>
      <c r="T853" s="1836"/>
      <c r="U853" s="1836"/>
      <c r="V853" s="1836"/>
      <c r="W853" s="1836"/>
      <c r="X853" s="1836"/>
      <c r="Y853" s="1836"/>
      <c r="Z853" s="1836"/>
      <c r="AA853" s="1836"/>
      <c r="AB853" s="1836"/>
    </row>
    <row r="854" spans="1:28" ht="13.5" customHeight="1">
      <c r="A854" s="1836"/>
      <c r="B854" s="1836"/>
      <c r="C854" s="1836"/>
      <c r="D854" s="1836"/>
      <c r="E854" s="1836"/>
      <c r="F854" s="1836"/>
      <c r="G854" s="1836"/>
      <c r="H854" s="1836"/>
      <c r="I854" s="1836"/>
      <c r="J854" s="1836"/>
      <c r="K854" s="1836"/>
      <c r="L854" s="1836"/>
      <c r="M854" s="1836"/>
      <c r="N854" s="1836"/>
      <c r="O854" s="1836"/>
      <c r="P854" s="1836"/>
      <c r="Q854" s="1836"/>
      <c r="R854" s="1836"/>
      <c r="S854" s="1836"/>
      <c r="T854" s="1836"/>
      <c r="U854" s="1836"/>
      <c r="V854" s="1836"/>
      <c r="W854" s="1836"/>
      <c r="X854" s="1836"/>
      <c r="Y854" s="1836"/>
      <c r="Z854" s="1836"/>
      <c r="AA854" s="1836"/>
      <c r="AB854" s="1836"/>
    </row>
    <row r="855" spans="1:28" ht="13.5" customHeight="1">
      <c r="A855" s="1836"/>
      <c r="B855" s="1836"/>
      <c r="C855" s="1836"/>
      <c r="D855" s="1836"/>
      <c r="E855" s="1836"/>
      <c r="F855" s="1836"/>
      <c r="G855" s="1836"/>
      <c r="H855" s="1836"/>
      <c r="I855" s="1836"/>
      <c r="J855" s="1836"/>
      <c r="K855" s="1836"/>
      <c r="L855" s="1836"/>
      <c r="M855" s="1836"/>
      <c r="N855" s="1836"/>
      <c r="O855" s="1836"/>
      <c r="P855" s="1836"/>
      <c r="Q855" s="1836"/>
      <c r="R855" s="1836"/>
      <c r="S855" s="1836"/>
      <c r="T855" s="1836"/>
      <c r="U855" s="1836"/>
      <c r="V855" s="1836"/>
      <c r="W855" s="1836"/>
      <c r="X855" s="1836"/>
      <c r="Y855" s="1836"/>
      <c r="Z855" s="1836"/>
      <c r="AA855" s="1836"/>
      <c r="AB855" s="1836"/>
    </row>
    <row r="856" spans="1:28" ht="13.5" customHeight="1">
      <c r="A856" s="1836"/>
      <c r="B856" s="1836"/>
      <c r="C856" s="1836"/>
      <c r="D856" s="1836"/>
      <c r="E856" s="1836"/>
      <c r="F856" s="1836"/>
      <c r="G856" s="1836"/>
      <c r="H856" s="1836"/>
      <c r="I856" s="1836"/>
      <c r="J856" s="1836"/>
      <c r="K856" s="1836"/>
      <c r="L856" s="1836"/>
      <c r="M856" s="1836"/>
      <c r="N856" s="1836"/>
      <c r="O856" s="1836"/>
      <c r="P856" s="1836"/>
      <c r="Q856" s="1836"/>
      <c r="R856" s="1836"/>
      <c r="S856" s="1836"/>
      <c r="T856" s="1836"/>
      <c r="U856" s="1836"/>
      <c r="V856" s="1836"/>
      <c r="W856" s="1836"/>
      <c r="X856" s="1836"/>
      <c r="Y856" s="1836"/>
      <c r="Z856" s="1836"/>
      <c r="AA856" s="1836"/>
      <c r="AB856" s="1836"/>
    </row>
    <row r="857" spans="1:28" ht="13.5" customHeight="1">
      <c r="A857" s="1836"/>
      <c r="B857" s="1836"/>
      <c r="C857" s="1836"/>
      <c r="D857" s="1836"/>
      <c r="E857" s="1836"/>
      <c r="F857" s="1836"/>
      <c r="G857" s="1836"/>
      <c r="H857" s="1836"/>
      <c r="I857" s="1836"/>
      <c r="J857" s="1836"/>
      <c r="K857" s="1836"/>
      <c r="L857" s="1836"/>
      <c r="M857" s="1836"/>
      <c r="N857" s="1836"/>
      <c r="O857" s="1836"/>
      <c r="P857" s="1836"/>
      <c r="Q857" s="1836"/>
      <c r="R857" s="1836"/>
      <c r="S857" s="1836"/>
      <c r="T857" s="1836"/>
      <c r="U857" s="1836"/>
      <c r="V857" s="1836"/>
      <c r="W857" s="1836"/>
      <c r="X857" s="1836"/>
      <c r="Y857" s="1836"/>
      <c r="Z857" s="1836"/>
      <c r="AA857" s="1836"/>
      <c r="AB857" s="1836"/>
    </row>
    <row r="858" spans="1:28" ht="13.5" customHeight="1">
      <c r="A858" s="1836"/>
      <c r="B858" s="1836"/>
      <c r="C858" s="1836"/>
      <c r="D858" s="1836"/>
      <c r="E858" s="1836"/>
      <c r="F858" s="1836"/>
      <c r="G858" s="1836"/>
      <c r="H858" s="1836"/>
      <c r="I858" s="1836"/>
      <c r="J858" s="1836"/>
      <c r="K858" s="1836"/>
      <c r="L858" s="1836"/>
      <c r="M858" s="1836"/>
      <c r="N858" s="1836"/>
      <c r="O858" s="1836"/>
      <c r="P858" s="1836"/>
      <c r="Q858" s="1836"/>
      <c r="R858" s="1836"/>
      <c r="S858" s="1836"/>
      <c r="T858" s="1836"/>
      <c r="U858" s="1836"/>
      <c r="V858" s="1836"/>
      <c r="W858" s="1836"/>
      <c r="X858" s="1836"/>
      <c r="Y858" s="1836"/>
      <c r="Z858" s="1836"/>
      <c r="AA858" s="1836"/>
      <c r="AB858" s="1836"/>
    </row>
    <row r="859" spans="1:28" ht="13.5" customHeight="1">
      <c r="A859" s="1836"/>
      <c r="B859" s="1836"/>
      <c r="C859" s="1836"/>
      <c r="D859" s="1836"/>
      <c r="E859" s="1836"/>
      <c r="F859" s="1836"/>
      <c r="G859" s="1836"/>
      <c r="H859" s="1836"/>
      <c r="I859" s="1836"/>
      <c r="J859" s="1836"/>
      <c r="K859" s="1836"/>
      <c r="L859" s="1836"/>
      <c r="M859" s="1836"/>
      <c r="N859" s="1836"/>
      <c r="O859" s="1836"/>
      <c r="P859" s="1836"/>
      <c r="Q859" s="1836"/>
      <c r="R859" s="1836"/>
      <c r="S859" s="1836"/>
      <c r="T859" s="1836"/>
      <c r="U859" s="1836"/>
      <c r="V859" s="1836"/>
      <c r="W859" s="1836"/>
      <c r="X859" s="1836"/>
      <c r="Y859" s="1836"/>
      <c r="Z859" s="1836"/>
      <c r="AA859" s="1836"/>
      <c r="AB859" s="1836"/>
    </row>
    <row r="860" spans="1:28" ht="13.5" customHeight="1">
      <c r="A860" s="1836"/>
      <c r="B860" s="1836"/>
      <c r="C860" s="1836"/>
      <c r="D860" s="1836"/>
      <c r="E860" s="1836"/>
      <c r="F860" s="1836"/>
      <c r="G860" s="1836"/>
      <c r="H860" s="1836"/>
      <c r="I860" s="1836"/>
      <c r="J860" s="1836"/>
      <c r="K860" s="1836"/>
      <c r="L860" s="1836"/>
      <c r="M860" s="1836"/>
      <c r="N860" s="1836"/>
      <c r="O860" s="1836"/>
      <c r="P860" s="1836"/>
      <c r="Q860" s="1836"/>
      <c r="R860" s="1836"/>
      <c r="S860" s="1836"/>
      <c r="T860" s="1836"/>
      <c r="U860" s="1836"/>
      <c r="V860" s="1836"/>
      <c r="W860" s="1836"/>
      <c r="X860" s="1836"/>
      <c r="Y860" s="1836"/>
      <c r="Z860" s="1836"/>
      <c r="AA860" s="1836"/>
      <c r="AB860" s="1836"/>
    </row>
    <row r="861" spans="1:28" ht="13.5" customHeight="1">
      <c r="A861" s="1836"/>
      <c r="B861" s="1836"/>
      <c r="C861" s="1836"/>
      <c r="D861" s="1836"/>
      <c r="E861" s="1836"/>
      <c r="F861" s="1836"/>
      <c r="G861" s="1836"/>
      <c r="H861" s="1836"/>
      <c r="I861" s="1836"/>
      <c r="J861" s="1836"/>
      <c r="K861" s="1836"/>
      <c r="L861" s="1836"/>
      <c r="M861" s="1836"/>
      <c r="N861" s="1836"/>
      <c r="O861" s="1836"/>
      <c r="P861" s="1836"/>
      <c r="Q861" s="1836"/>
      <c r="R861" s="1836"/>
      <c r="S861" s="1836"/>
      <c r="T861" s="1836"/>
      <c r="U861" s="1836"/>
      <c r="V861" s="1836"/>
      <c r="W861" s="1836"/>
      <c r="X861" s="1836"/>
      <c r="Y861" s="1836"/>
      <c r="Z861" s="1836"/>
      <c r="AA861" s="1836"/>
      <c r="AB861" s="1836"/>
    </row>
    <row r="862" spans="1:28" ht="13.5" customHeight="1">
      <c r="A862" s="1836"/>
      <c r="B862" s="1836"/>
      <c r="C862" s="1836"/>
      <c r="D862" s="1836"/>
      <c r="E862" s="1836"/>
      <c r="F862" s="1836"/>
      <c r="G862" s="1836"/>
      <c r="H862" s="1836"/>
      <c r="I862" s="1836"/>
      <c r="J862" s="1836"/>
      <c r="K862" s="1836"/>
      <c r="L862" s="1836"/>
      <c r="M862" s="1836"/>
      <c r="N862" s="1836"/>
      <c r="O862" s="1836"/>
      <c r="P862" s="1836"/>
      <c r="Q862" s="1836"/>
      <c r="R862" s="1836"/>
      <c r="S862" s="1836"/>
      <c r="T862" s="1836"/>
      <c r="U862" s="1836"/>
      <c r="V862" s="1836"/>
      <c r="W862" s="1836"/>
      <c r="X862" s="1836"/>
      <c r="Y862" s="1836"/>
      <c r="Z862" s="1836"/>
      <c r="AA862" s="1836"/>
      <c r="AB862" s="1836"/>
    </row>
    <row r="863" spans="1:28" ht="13.5" customHeight="1">
      <c r="A863" s="1836"/>
      <c r="B863" s="1836"/>
      <c r="C863" s="1836"/>
      <c r="D863" s="1836"/>
      <c r="E863" s="1836"/>
      <c r="F863" s="1836"/>
      <c r="G863" s="1836"/>
      <c r="H863" s="1836"/>
      <c r="I863" s="1836"/>
      <c r="J863" s="1836"/>
      <c r="K863" s="1836"/>
      <c r="L863" s="1836"/>
      <c r="M863" s="1836"/>
      <c r="N863" s="1836"/>
      <c r="O863" s="1836"/>
      <c r="P863" s="1836"/>
      <c r="Q863" s="1836"/>
      <c r="R863" s="1836"/>
      <c r="S863" s="1836"/>
      <c r="T863" s="1836"/>
      <c r="U863" s="1836"/>
      <c r="V863" s="1836"/>
      <c r="W863" s="1836"/>
      <c r="X863" s="1836"/>
      <c r="Y863" s="1836"/>
      <c r="Z863" s="1836"/>
      <c r="AA863" s="1836"/>
      <c r="AB863" s="1836"/>
    </row>
    <row r="864" spans="1:28" ht="13.5" customHeight="1">
      <c r="A864" s="1836"/>
      <c r="B864" s="1836"/>
      <c r="C864" s="1836"/>
      <c r="D864" s="1836"/>
      <c r="E864" s="1836"/>
      <c r="F864" s="1836"/>
      <c r="G864" s="1836"/>
      <c r="H864" s="1836"/>
      <c r="I864" s="1836"/>
      <c r="J864" s="1836"/>
      <c r="K864" s="1836"/>
      <c r="L864" s="1836"/>
      <c r="M864" s="1836"/>
      <c r="N864" s="1836"/>
      <c r="O864" s="1836"/>
      <c r="P864" s="1836"/>
      <c r="Q864" s="1836"/>
      <c r="R864" s="1836"/>
      <c r="S864" s="1836"/>
      <c r="T864" s="1836"/>
      <c r="U864" s="1836"/>
      <c r="V864" s="1836"/>
      <c r="W864" s="1836"/>
      <c r="X864" s="1836"/>
      <c r="Y864" s="1836"/>
      <c r="Z864" s="1836"/>
      <c r="AA864" s="1836"/>
      <c r="AB864" s="1836"/>
    </row>
    <row r="865" spans="1:28" ht="13.5" customHeight="1">
      <c r="A865" s="1836"/>
      <c r="B865" s="1836"/>
      <c r="C865" s="1836"/>
      <c r="D865" s="1836"/>
      <c r="E865" s="1836"/>
      <c r="F865" s="1836"/>
      <c r="G865" s="1836"/>
      <c r="H865" s="1836"/>
      <c r="I865" s="1836"/>
      <c r="J865" s="1836"/>
      <c r="K865" s="1836"/>
      <c r="L865" s="1836"/>
      <c r="M865" s="1836"/>
      <c r="N865" s="1836"/>
      <c r="O865" s="1836"/>
      <c r="P865" s="1836"/>
      <c r="Q865" s="1836"/>
      <c r="R865" s="1836"/>
      <c r="S865" s="1836"/>
      <c r="T865" s="1836"/>
      <c r="U865" s="1836"/>
      <c r="V865" s="1836"/>
      <c r="W865" s="1836"/>
      <c r="X865" s="1836"/>
      <c r="Y865" s="1836"/>
      <c r="Z865" s="1836"/>
      <c r="AA865" s="1836"/>
      <c r="AB865" s="1836"/>
    </row>
    <row r="866" spans="1:28" ht="13.5" customHeight="1">
      <c r="A866" s="1836"/>
      <c r="B866" s="1836"/>
      <c r="C866" s="1836"/>
      <c r="D866" s="1836"/>
      <c r="E866" s="1836"/>
      <c r="F866" s="1836"/>
      <c r="G866" s="1836"/>
      <c r="H866" s="1836"/>
      <c r="I866" s="1836"/>
      <c r="J866" s="1836"/>
      <c r="K866" s="1836"/>
      <c r="L866" s="1836"/>
      <c r="M866" s="1836"/>
      <c r="N866" s="1836"/>
      <c r="O866" s="1836"/>
      <c r="P866" s="1836"/>
      <c r="Q866" s="1836"/>
      <c r="R866" s="1836"/>
      <c r="S866" s="1836"/>
      <c r="T866" s="1836"/>
      <c r="U866" s="1836"/>
      <c r="V866" s="1836"/>
      <c r="W866" s="1836"/>
      <c r="X866" s="1836"/>
      <c r="Y866" s="1836"/>
      <c r="Z866" s="1836"/>
      <c r="AA866" s="1836"/>
      <c r="AB866" s="1836"/>
    </row>
    <row r="867" spans="1:28" ht="13.5" customHeight="1">
      <c r="A867" s="1836"/>
      <c r="B867" s="1836"/>
      <c r="C867" s="1836"/>
      <c r="D867" s="1836"/>
      <c r="E867" s="1836"/>
      <c r="F867" s="1836"/>
      <c r="G867" s="1836"/>
      <c r="H867" s="1836"/>
      <c r="I867" s="1836"/>
      <c r="J867" s="1836"/>
      <c r="K867" s="1836"/>
      <c r="L867" s="1836"/>
      <c r="M867" s="1836"/>
      <c r="N867" s="1836"/>
      <c r="O867" s="1836"/>
      <c r="P867" s="1836"/>
      <c r="Q867" s="1836"/>
      <c r="R867" s="1836"/>
      <c r="S867" s="1836"/>
      <c r="T867" s="1836"/>
      <c r="U867" s="1836"/>
      <c r="V867" s="1836"/>
      <c r="W867" s="1836"/>
      <c r="X867" s="1836"/>
      <c r="Y867" s="1836"/>
      <c r="Z867" s="1836"/>
      <c r="AA867" s="1836"/>
      <c r="AB867" s="1836"/>
    </row>
    <row r="868" spans="1:28" ht="13.5" customHeight="1">
      <c r="A868" s="1836"/>
      <c r="B868" s="1836"/>
      <c r="C868" s="1836"/>
      <c r="D868" s="1836"/>
      <c r="E868" s="1836"/>
      <c r="F868" s="1836"/>
      <c r="G868" s="1836"/>
      <c r="H868" s="1836"/>
      <c r="I868" s="1836"/>
      <c r="J868" s="1836"/>
      <c r="K868" s="1836"/>
      <c r="L868" s="1836"/>
      <c r="M868" s="1836"/>
      <c r="N868" s="1836"/>
      <c r="O868" s="1836"/>
      <c r="P868" s="1836"/>
      <c r="Q868" s="1836"/>
      <c r="R868" s="1836"/>
      <c r="S868" s="1836"/>
      <c r="T868" s="1836"/>
      <c r="U868" s="1836"/>
      <c r="V868" s="1836"/>
      <c r="W868" s="1836"/>
      <c r="X868" s="1836"/>
      <c r="Y868" s="1836"/>
      <c r="Z868" s="1836"/>
      <c r="AA868" s="1836"/>
      <c r="AB868" s="1836"/>
    </row>
    <row r="869" spans="1:28" ht="13.5" customHeight="1">
      <c r="A869" s="1836"/>
      <c r="B869" s="1836"/>
      <c r="C869" s="1836"/>
      <c r="D869" s="1836"/>
      <c r="E869" s="1836"/>
      <c r="F869" s="1836"/>
      <c r="G869" s="1836"/>
      <c r="H869" s="1836"/>
      <c r="I869" s="1836"/>
      <c r="J869" s="1836"/>
      <c r="K869" s="1836"/>
      <c r="L869" s="1836"/>
      <c r="M869" s="1836"/>
      <c r="N869" s="1836"/>
      <c r="O869" s="1836"/>
      <c r="P869" s="1836"/>
      <c r="Q869" s="1836"/>
      <c r="R869" s="1836"/>
      <c r="S869" s="1836"/>
      <c r="T869" s="1836"/>
      <c r="U869" s="1836"/>
      <c r="V869" s="1836"/>
      <c r="W869" s="1836"/>
      <c r="X869" s="1836"/>
      <c r="Y869" s="1836"/>
      <c r="Z869" s="1836"/>
      <c r="AA869" s="1836"/>
      <c r="AB869" s="1836"/>
    </row>
    <row r="870" spans="1:28" ht="13.5" customHeight="1">
      <c r="A870" s="1836"/>
      <c r="B870" s="1836"/>
      <c r="C870" s="1836"/>
      <c r="D870" s="1836"/>
      <c r="E870" s="1836"/>
      <c r="F870" s="1836"/>
      <c r="G870" s="1836"/>
      <c r="H870" s="1836"/>
      <c r="I870" s="1836"/>
      <c r="J870" s="1836"/>
      <c r="K870" s="1836"/>
      <c r="L870" s="1836"/>
      <c r="M870" s="1836"/>
      <c r="N870" s="1836"/>
      <c r="O870" s="1836"/>
      <c r="P870" s="1836"/>
      <c r="Q870" s="1836"/>
      <c r="R870" s="1836"/>
      <c r="S870" s="1836"/>
      <c r="T870" s="1836"/>
      <c r="U870" s="1836"/>
      <c r="V870" s="1836"/>
      <c r="W870" s="1836"/>
      <c r="X870" s="1836"/>
      <c r="Y870" s="1836"/>
      <c r="Z870" s="1836"/>
      <c r="AA870" s="1836"/>
      <c r="AB870" s="1836"/>
    </row>
    <row r="871" spans="1:28" ht="13.5" customHeight="1">
      <c r="A871" s="1836"/>
      <c r="B871" s="1836"/>
      <c r="C871" s="1836"/>
      <c r="D871" s="1836"/>
      <c r="E871" s="1836"/>
      <c r="F871" s="1836"/>
      <c r="G871" s="1836"/>
      <c r="H871" s="1836"/>
      <c r="I871" s="1836"/>
      <c r="J871" s="1836"/>
      <c r="K871" s="1836"/>
      <c r="L871" s="1836"/>
      <c r="M871" s="1836"/>
      <c r="N871" s="1836"/>
      <c r="O871" s="1836"/>
      <c r="P871" s="1836"/>
      <c r="Q871" s="1836"/>
      <c r="R871" s="1836"/>
      <c r="S871" s="1836"/>
      <c r="T871" s="1836"/>
      <c r="U871" s="1836"/>
      <c r="V871" s="1836"/>
      <c r="W871" s="1836"/>
      <c r="X871" s="1836"/>
      <c r="Y871" s="1836"/>
      <c r="Z871" s="1836"/>
      <c r="AA871" s="1836"/>
      <c r="AB871" s="1836"/>
    </row>
    <row r="872" spans="1:28" ht="13.5" customHeight="1">
      <c r="A872" s="1836"/>
      <c r="B872" s="1836"/>
      <c r="C872" s="1836"/>
      <c r="D872" s="1836"/>
      <c r="E872" s="1836"/>
      <c r="F872" s="1836"/>
      <c r="G872" s="1836"/>
      <c r="H872" s="1836"/>
      <c r="I872" s="1836"/>
      <c r="J872" s="1836"/>
      <c r="K872" s="1836"/>
      <c r="L872" s="1836"/>
      <c r="M872" s="1836"/>
      <c r="N872" s="1836"/>
      <c r="O872" s="1836"/>
      <c r="P872" s="1836"/>
      <c r="Q872" s="1836"/>
      <c r="R872" s="1836"/>
      <c r="S872" s="1836"/>
      <c r="T872" s="1836"/>
      <c r="U872" s="1836"/>
      <c r="V872" s="1836"/>
      <c r="W872" s="1836"/>
      <c r="X872" s="1836"/>
      <c r="Y872" s="1836"/>
      <c r="Z872" s="1836"/>
      <c r="AA872" s="1836"/>
      <c r="AB872" s="1836"/>
    </row>
    <row r="873" spans="1:28" ht="13.5" customHeight="1">
      <c r="A873" s="1836"/>
      <c r="B873" s="1836"/>
      <c r="C873" s="1836"/>
      <c r="D873" s="1836"/>
      <c r="E873" s="1836"/>
      <c r="F873" s="1836"/>
      <c r="G873" s="1836"/>
      <c r="H873" s="1836"/>
      <c r="I873" s="1836"/>
      <c r="J873" s="1836"/>
      <c r="K873" s="1836"/>
      <c r="L873" s="1836"/>
      <c r="M873" s="1836"/>
      <c r="N873" s="1836"/>
      <c r="O873" s="1836"/>
      <c r="P873" s="1836"/>
      <c r="Q873" s="1836"/>
      <c r="R873" s="1836"/>
      <c r="S873" s="1836"/>
      <c r="T873" s="1836"/>
      <c r="U873" s="1836"/>
      <c r="V873" s="1836"/>
      <c r="W873" s="1836"/>
      <c r="X873" s="1836"/>
      <c r="Y873" s="1836"/>
      <c r="Z873" s="1836"/>
      <c r="AA873" s="1836"/>
      <c r="AB873" s="1836"/>
    </row>
    <row r="874" spans="1:28" ht="13.5" customHeight="1">
      <c r="A874" s="1836"/>
      <c r="B874" s="1836"/>
      <c r="C874" s="1836"/>
      <c r="D874" s="1836"/>
      <c r="E874" s="1836"/>
      <c r="F874" s="1836"/>
      <c r="G874" s="1836"/>
      <c r="H874" s="1836"/>
      <c r="I874" s="1836"/>
      <c r="J874" s="1836"/>
      <c r="K874" s="1836"/>
      <c r="L874" s="1836"/>
      <c r="M874" s="1836"/>
      <c r="N874" s="1836"/>
      <c r="O874" s="1836"/>
      <c r="P874" s="1836"/>
      <c r="Q874" s="1836"/>
      <c r="R874" s="1836"/>
      <c r="S874" s="1836"/>
      <c r="T874" s="1836"/>
      <c r="U874" s="1836"/>
      <c r="V874" s="1836"/>
      <c r="W874" s="1836"/>
      <c r="X874" s="1836"/>
      <c r="Y874" s="1836"/>
      <c r="Z874" s="1836"/>
      <c r="AA874" s="1836"/>
      <c r="AB874" s="1836"/>
    </row>
    <row r="875" spans="1:28" ht="13.5" customHeight="1">
      <c r="A875" s="1836"/>
      <c r="B875" s="1836"/>
      <c r="C875" s="1836"/>
      <c r="D875" s="1836"/>
      <c r="E875" s="1836"/>
      <c r="F875" s="1836"/>
      <c r="G875" s="1836"/>
      <c r="H875" s="1836"/>
      <c r="I875" s="1836"/>
      <c r="J875" s="1836"/>
      <c r="K875" s="1836"/>
      <c r="L875" s="1836"/>
      <c r="M875" s="1836"/>
      <c r="N875" s="1836"/>
      <c r="O875" s="1836"/>
      <c r="P875" s="1836"/>
      <c r="Q875" s="1836"/>
      <c r="R875" s="1836"/>
      <c r="S875" s="1836"/>
      <c r="T875" s="1836"/>
      <c r="U875" s="1836"/>
      <c r="V875" s="1836"/>
      <c r="W875" s="1836"/>
      <c r="X875" s="1836"/>
      <c r="Y875" s="1836"/>
      <c r="Z875" s="1836"/>
      <c r="AA875" s="1836"/>
      <c r="AB875" s="1836"/>
    </row>
    <row r="876" spans="1:28" ht="13.5" customHeight="1">
      <c r="A876" s="1836"/>
      <c r="B876" s="1836"/>
      <c r="C876" s="1836"/>
      <c r="D876" s="1836"/>
      <c r="E876" s="1836"/>
      <c r="F876" s="1836"/>
      <c r="G876" s="1836"/>
      <c r="H876" s="1836"/>
      <c r="I876" s="1836"/>
      <c r="J876" s="1836"/>
      <c r="K876" s="1836"/>
      <c r="L876" s="1836"/>
      <c r="M876" s="1836"/>
      <c r="N876" s="1836"/>
      <c r="O876" s="1836"/>
      <c r="P876" s="1836"/>
      <c r="Q876" s="1836"/>
      <c r="R876" s="1836"/>
      <c r="S876" s="1836"/>
      <c r="T876" s="1836"/>
      <c r="U876" s="1836"/>
      <c r="V876" s="1836"/>
      <c r="W876" s="1836"/>
      <c r="X876" s="1836"/>
      <c r="Y876" s="1836"/>
      <c r="Z876" s="1836"/>
      <c r="AA876" s="1836"/>
      <c r="AB876" s="1836"/>
    </row>
    <row r="877" spans="1:28" ht="13.5" customHeight="1">
      <c r="A877" s="1836"/>
      <c r="B877" s="1836"/>
      <c r="C877" s="1836"/>
      <c r="D877" s="1836"/>
      <c r="E877" s="1836"/>
      <c r="F877" s="1836"/>
      <c r="G877" s="1836"/>
      <c r="H877" s="1836"/>
      <c r="I877" s="1836"/>
      <c r="J877" s="1836"/>
      <c r="K877" s="1836"/>
      <c r="L877" s="1836"/>
      <c r="M877" s="1836"/>
      <c r="N877" s="1836"/>
      <c r="O877" s="1836"/>
      <c r="P877" s="1836"/>
      <c r="Q877" s="1836"/>
      <c r="R877" s="1836"/>
      <c r="S877" s="1836"/>
      <c r="T877" s="1836"/>
      <c r="U877" s="1836"/>
      <c r="V877" s="1836"/>
      <c r="W877" s="1836"/>
      <c r="X877" s="1836"/>
      <c r="Y877" s="1836"/>
      <c r="Z877" s="1836"/>
      <c r="AA877" s="1836"/>
      <c r="AB877" s="1836"/>
    </row>
    <row r="878" spans="1:28" ht="13.5" customHeight="1">
      <c r="A878" s="1836"/>
      <c r="B878" s="1836"/>
      <c r="C878" s="1836"/>
      <c r="D878" s="1836"/>
      <c r="E878" s="1836"/>
      <c r="F878" s="1836"/>
      <c r="G878" s="1836"/>
      <c r="H878" s="1836"/>
      <c r="I878" s="1836"/>
      <c r="J878" s="1836"/>
      <c r="K878" s="1836"/>
      <c r="L878" s="1836"/>
      <c r="M878" s="1836"/>
      <c r="N878" s="1836"/>
      <c r="O878" s="1836"/>
      <c r="P878" s="1836"/>
      <c r="Q878" s="1836"/>
      <c r="R878" s="1836"/>
      <c r="S878" s="1836"/>
      <c r="T878" s="1836"/>
      <c r="U878" s="1836"/>
      <c r="V878" s="1836"/>
      <c r="W878" s="1836"/>
      <c r="X878" s="1836"/>
      <c r="Y878" s="1836"/>
      <c r="Z878" s="1836"/>
      <c r="AA878" s="1836"/>
      <c r="AB878" s="1836"/>
    </row>
    <row r="879" spans="1:28" ht="13.5" customHeight="1">
      <c r="A879" s="1836"/>
      <c r="B879" s="1836"/>
      <c r="C879" s="1836"/>
      <c r="D879" s="1836"/>
      <c r="E879" s="1836"/>
      <c r="F879" s="1836"/>
      <c r="G879" s="1836"/>
      <c r="H879" s="1836"/>
      <c r="I879" s="1836"/>
      <c r="J879" s="1836"/>
      <c r="K879" s="1836"/>
      <c r="L879" s="1836"/>
      <c r="M879" s="1836"/>
      <c r="N879" s="1836"/>
      <c r="O879" s="1836"/>
      <c r="P879" s="1836"/>
      <c r="Q879" s="1836"/>
      <c r="R879" s="1836"/>
      <c r="S879" s="1836"/>
      <c r="T879" s="1836"/>
      <c r="U879" s="1836"/>
      <c r="V879" s="1836"/>
      <c r="W879" s="1836"/>
      <c r="X879" s="1836"/>
      <c r="Y879" s="1836"/>
      <c r="Z879" s="1836"/>
      <c r="AA879" s="1836"/>
      <c r="AB879" s="1836"/>
    </row>
    <row r="880" spans="1:28" ht="13.5" customHeight="1">
      <c r="A880" s="1836"/>
      <c r="B880" s="1836"/>
      <c r="C880" s="1836"/>
      <c r="D880" s="1836"/>
      <c r="E880" s="1836"/>
      <c r="F880" s="1836"/>
      <c r="G880" s="1836"/>
      <c r="H880" s="1836"/>
      <c r="I880" s="1836"/>
      <c r="J880" s="1836"/>
      <c r="K880" s="1836"/>
      <c r="L880" s="1836"/>
      <c r="M880" s="1836"/>
      <c r="N880" s="1836"/>
      <c r="O880" s="1836"/>
      <c r="P880" s="1836"/>
      <c r="Q880" s="1836"/>
      <c r="R880" s="1836"/>
      <c r="S880" s="1836"/>
      <c r="T880" s="1836"/>
      <c r="U880" s="1836"/>
      <c r="V880" s="1836"/>
      <c r="W880" s="1836"/>
      <c r="X880" s="1836"/>
      <c r="Y880" s="1836"/>
      <c r="Z880" s="1836"/>
      <c r="AA880" s="1836"/>
      <c r="AB880" s="1836"/>
    </row>
    <row r="881" spans="1:28" ht="13.5" customHeight="1">
      <c r="A881" s="1836"/>
      <c r="B881" s="1836"/>
      <c r="C881" s="1836"/>
      <c r="D881" s="1836"/>
      <c r="E881" s="1836"/>
      <c r="F881" s="1836"/>
      <c r="G881" s="1836"/>
      <c r="H881" s="1836"/>
      <c r="I881" s="1836"/>
      <c r="J881" s="1836"/>
      <c r="K881" s="1836"/>
      <c r="L881" s="1836"/>
      <c r="M881" s="1836"/>
      <c r="N881" s="1836"/>
      <c r="O881" s="1836"/>
      <c r="P881" s="1836"/>
      <c r="Q881" s="1836"/>
      <c r="R881" s="1836"/>
      <c r="S881" s="1836"/>
      <c r="T881" s="1836"/>
      <c r="U881" s="1836"/>
      <c r="V881" s="1836"/>
      <c r="W881" s="1836"/>
      <c r="X881" s="1836"/>
      <c r="Y881" s="1836"/>
      <c r="Z881" s="1836"/>
      <c r="AA881" s="1836"/>
      <c r="AB881" s="1836"/>
    </row>
    <row r="882" spans="1:28" ht="13.5" customHeight="1">
      <c r="A882" s="1836"/>
      <c r="B882" s="1836"/>
      <c r="C882" s="1836"/>
      <c r="D882" s="1836"/>
      <c r="E882" s="1836"/>
      <c r="F882" s="1836"/>
      <c r="G882" s="1836"/>
      <c r="H882" s="1836"/>
      <c r="I882" s="1836"/>
      <c r="J882" s="1836"/>
      <c r="K882" s="1836"/>
      <c r="L882" s="1836"/>
      <c r="M882" s="1836"/>
      <c r="N882" s="1836"/>
      <c r="O882" s="1836"/>
      <c r="P882" s="1836"/>
      <c r="Q882" s="1836"/>
      <c r="R882" s="1836"/>
      <c r="S882" s="1836"/>
      <c r="T882" s="1836"/>
      <c r="U882" s="1836"/>
      <c r="V882" s="1836"/>
      <c r="W882" s="1836"/>
      <c r="X882" s="1836"/>
      <c r="Y882" s="1836"/>
      <c r="Z882" s="1836"/>
      <c r="AA882" s="1836"/>
      <c r="AB882" s="1836"/>
    </row>
    <row r="883" spans="1:28" ht="13.5" customHeight="1">
      <c r="A883" s="1836"/>
      <c r="B883" s="1836"/>
      <c r="C883" s="1836"/>
      <c r="D883" s="1836"/>
      <c r="E883" s="1836"/>
      <c r="F883" s="1836"/>
      <c r="G883" s="1836"/>
      <c r="H883" s="1836"/>
      <c r="I883" s="1836"/>
      <c r="J883" s="1836"/>
      <c r="K883" s="1836"/>
      <c r="L883" s="1836"/>
      <c r="M883" s="1836"/>
      <c r="N883" s="1836"/>
      <c r="O883" s="1836"/>
      <c r="P883" s="1836"/>
      <c r="Q883" s="1836"/>
      <c r="R883" s="1836"/>
      <c r="S883" s="1836"/>
      <c r="T883" s="1836"/>
      <c r="U883" s="1836"/>
      <c r="V883" s="1836"/>
      <c r="W883" s="1836"/>
      <c r="X883" s="1836"/>
      <c r="Y883" s="1836"/>
      <c r="Z883" s="1836"/>
      <c r="AA883" s="1836"/>
      <c r="AB883" s="1836"/>
    </row>
    <row r="884" spans="1:28" ht="13.5" customHeight="1">
      <c r="A884" s="1836"/>
      <c r="B884" s="1836"/>
      <c r="C884" s="1836"/>
      <c r="D884" s="1836"/>
      <c r="E884" s="1836"/>
      <c r="F884" s="1836"/>
      <c r="G884" s="1836"/>
      <c r="H884" s="1836"/>
      <c r="I884" s="1836"/>
      <c r="J884" s="1836"/>
      <c r="K884" s="1836"/>
      <c r="L884" s="1836"/>
      <c r="M884" s="1836"/>
      <c r="N884" s="1836"/>
      <c r="O884" s="1836"/>
      <c r="P884" s="1836"/>
      <c r="Q884" s="1836"/>
      <c r="R884" s="1836"/>
      <c r="S884" s="1836"/>
      <c r="T884" s="1836"/>
      <c r="U884" s="1836"/>
      <c r="V884" s="1836"/>
      <c r="W884" s="1836"/>
      <c r="X884" s="1836"/>
      <c r="Y884" s="1836"/>
      <c r="Z884" s="1836"/>
      <c r="AA884" s="1836"/>
      <c r="AB884" s="1836"/>
    </row>
    <row r="885" spans="1:28" ht="13.5" customHeight="1">
      <c r="A885" s="1836"/>
      <c r="B885" s="1836"/>
      <c r="C885" s="1836"/>
      <c r="D885" s="1836"/>
      <c r="E885" s="1836"/>
      <c r="F885" s="1836"/>
      <c r="G885" s="1836"/>
      <c r="H885" s="1836"/>
      <c r="I885" s="1836"/>
      <c r="J885" s="1836"/>
      <c r="K885" s="1836"/>
      <c r="L885" s="1836"/>
      <c r="M885" s="1836"/>
      <c r="N885" s="1836"/>
      <c r="O885" s="1836"/>
      <c r="P885" s="1836"/>
      <c r="Q885" s="1836"/>
      <c r="R885" s="1836"/>
      <c r="S885" s="1836"/>
      <c r="T885" s="1836"/>
      <c r="U885" s="1836"/>
      <c r="V885" s="1836"/>
      <c r="W885" s="1836"/>
      <c r="X885" s="1836"/>
      <c r="Y885" s="1836"/>
      <c r="Z885" s="1836"/>
      <c r="AA885" s="1836"/>
      <c r="AB885" s="1836"/>
    </row>
    <row r="886" spans="1:28" ht="13.5" customHeight="1">
      <c r="A886" s="1836"/>
      <c r="B886" s="1836"/>
      <c r="C886" s="1836"/>
      <c r="D886" s="1836"/>
      <c r="E886" s="1836"/>
      <c r="F886" s="1836"/>
      <c r="G886" s="1836"/>
      <c r="H886" s="1836"/>
      <c r="I886" s="1836"/>
      <c r="J886" s="1836"/>
      <c r="K886" s="1836"/>
      <c r="L886" s="1836"/>
      <c r="M886" s="1836"/>
      <c r="N886" s="1836"/>
      <c r="O886" s="1836"/>
      <c r="P886" s="1836"/>
      <c r="Q886" s="1836"/>
      <c r="R886" s="1836"/>
      <c r="S886" s="1836"/>
      <c r="T886" s="1836"/>
      <c r="U886" s="1836"/>
      <c r="V886" s="1836"/>
      <c r="W886" s="1836"/>
      <c r="X886" s="1836"/>
      <c r="Y886" s="1836"/>
      <c r="Z886" s="1836"/>
      <c r="AA886" s="1836"/>
      <c r="AB886" s="1836"/>
    </row>
    <row r="887" spans="1:28" ht="13.5" customHeight="1">
      <c r="A887" s="1836"/>
      <c r="B887" s="1836"/>
      <c r="C887" s="1836"/>
      <c r="D887" s="1836"/>
      <c r="E887" s="1836"/>
      <c r="F887" s="1836"/>
      <c r="G887" s="1836"/>
      <c r="H887" s="1836"/>
      <c r="I887" s="1836"/>
      <c r="J887" s="1836"/>
      <c r="K887" s="1836"/>
      <c r="L887" s="1836"/>
      <c r="M887" s="1836"/>
      <c r="N887" s="1836"/>
      <c r="O887" s="1836"/>
      <c r="P887" s="1836"/>
      <c r="Q887" s="1836"/>
      <c r="R887" s="1836"/>
      <c r="S887" s="1836"/>
      <c r="T887" s="1836"/>
      <c r="U887" s="1836"/>
      <c r="V887" s="1836"/>
      <c r="W887" s="1836"/>
      <c r="X887" s="1836"/>
      <c r="Y887" s="1836"/>
      <c r="Z887" s="1836"/>
      <c r="AA887" s="1836"/>
      <c r="AB887" s="1836"/>
    </row>
    <row r="888" spans="1:28" ht="13.5" customHeight="1">
      <c r="A888" s="1836"/>
      <c r="B888" s="1836"/>
      <c r="C888" s="1836"/>
      <c r="D888" s="1836"/>
      <c r="E888" s="1836"/>
      <c r="F888" s="1836"/>
      <c r="G888" s="1836"/>
      <c r="H888" s="1836"/>
      <c r="I888" s="1836"/>
      <c r="J888" s="1836"/>
      <c r="K888" s="1836"/>
      <c r="L888" s="1836"/>
      <c r="M888" s="1836"/>
      <c r="N888" s="1836"/>
      <c r="O888" s="1836"/>
      <c r="P888" s="1836"/>
      <c r="Q888" s="1836"/>
      <c r="R888" s="1836"/>
      <c r="S888" s="1836"/>
      <c r="T888" s="1836"/>
      <c r="U888" s="1836"/>
      <c r="V888" s="1836"/>
      <c r="W888" s="1836"/>
      <c r="X888" s="1836"/>
      <c r="Y888" s="1836"/>
      <c r="Z888" s="1836"/>
      <c r="AA888" s="1836"/>
      <c r="AB888" s="1836"/>
    </row>
    <row r="889" spans="1:28" ht="13.5" customHeight="1">
      <c r="A889" s="1836"/>
      <c r="B889" s="1836"/>
      <c r="C889" s="1836"/>
      <c r="D889" s="1836"/>
      <c r="E889" s="1836"/>
      <c r="F889" s="1836"/>
      <c r="G889" s="1836"/>
      <c r="H889" s="1836"/>
      <c r="I889" s="1836"/>
      <c r="J889" s="1836"/>
      <c r="K889" s="1836"/>
      <c r="L889" s="1836"/>
      <c r="M889" s="1836"/>
      <c r="N889" s="1836"/>
      <c r="O889" s="1836"/>
      <c r="P889" s="1836"/>
      <c r="Q889" s="1836"/>
      <c r="R889" s="1836"/>
      <c r="S889" s="1836"/>
      <c r="T889" s="1836"/>
      <c r="U889" s="1836"/>
      <c r="V889" s="1836"/>
      <c r="W889" s="1836"/>
      <c r="X889" s="1836"/>
      <c r="Y889" s="1836"/>
      <c r="Z889" s="1836"/>
      <c r="AA889" s="1836"/>
      <c r="AB889" s="1836"/>
    </row>
    <row r="890" spans="1:28" ht="13.5" customHeight="1">
      <c r="A890" s="1836"/>
      <c r="B890" s="1836"/>
      <c r="C890" s="1836"/>
      <c r="D890" s="1836"/>
      <c r="E890" s="1836"/>
      <c r="F890" s="1836"/>
      <c r="G890" s="1836"/>
      <c r="H890" s="1836"/>
      <c r="I890" s="1836"/>
      <c r="J890" s="1836"/>
      <c r="K890" s="1836"/>
      <c r="L890" s="1836"/>
      <c r="M890" s="1836"/>
      <c r="N890" s="1836"/>
      <c r="O890" s="1836"/>
      <c r="P890" s="1836"/>
      <c r="Q890" s="1836"/>
      <c r="R890" s="1836"/>
      <c r="S890" s="1836"/>
      <c r="T890" s="1836"/>
      <c r="U890" s="1836"/>
      <c r="V890" s="1836"/>
      <c r="W890" s="1836"/>
      <c r="X890" s="1836"/>
      <c r="Y890" s="1836"/>
      <c r="Z890" s="1836"/>
      <c r="AA890" s="1836"/>
      <c r="AB890" s="1836"/>
    </row>
    <row r="891" spans="1:28" ht="13.5" customHeight="1">
      <c r="A891" s="1836"/>
      <c r="B891" s="1836"/>
      <c r="C891" s="1836"/>
      <c r="D891" s="1836"/>
      <c r="E891" s="1836"/>
      <c r="F891" s="1836"/>
      <c r="G891" s="1836"/>
      <c r="H891" s="1836"/>
      <c r="I891" s="1836"/>
      <c r="J891" s="1836"/>
      <c r="K891" s="1836"/>
      <c r="L891" s="1836"/>
      <c r="M891" s="1836"/>
      <c r="N891" s="1836"/>
      <c r="O891" s="1836"/>
      <c r="P891" s="1836"/>
      <c r="Q891" s="1836"/>
      <c r="R891" s="1836"/>
      <c r="S891" s="1836"/>
      <c r="T891" s="1836"/>
      <c r="U891" s="1836"/>
      <c r="V891" s="1836"/>
      <c r="W891" s="1836"/>
      <c r="X891" s="1836"/>
      <c r="Y891" s="1836"/>
      <c r="Z891" s="1836"/>
      <c r="AA891" s="1836"/>
      <c r="AB891" s="1836"/>
    </row>
    <row r="892" spans="1:28" ht="13.5" customHeight="1">
      <c r="A892" s="1836"/>
      <c r="B892" s="1836"/>
      <c r="C892" s="1836"/>
      <c r="D892" s="1836"/>
      <c r="E892" s="1836"/>
      <c r="F892" s="1836"/>
      <c r="G892" s="1836"/>
      <c r="H892" s="1836"/>
      <c r="I892" s="1836"/>
      <c r="J892" s="1836"/>
      <c r="K892" s="1836"/>
      <c r="L892" s="1836"/>
      <c r="M892" s="1836"/>
      <c r="N892" s="1836"/>
      <c r="O892" s="1836"/>
      <c r="P892" s="1836"/>
      <c r="Q892" s="1836"/>
      <c r="R892" s="1836"/>
      <c r="S892" s="1836"/>
      <c r="T892" s="1836"/>
      <c r="U892" s="1836"/>
      <c r="V892" s="1836"/>
      <c r="W892" s="1836"/>
      <c r="X892" s="1836"/>
      <c r="Y892" s="1836"/>
      <c r="Z892" s="1836"/>
      <c r="AA892" s="1836"/>
      <c r="AB892" s="1836"/>
    </row>
    <row r="893" spans="1:28" ht="13.5" customHeight="1">
      <c r="A893" s="1836"/>
      <c r="B893" s="1836"/>
      <c r="C893" s="1836"/>
      <c r="D893" s="1836"/>
      <c r="E893" s="1836"/>
      <c r="F893" s="1836"/>
      <c r="G893" s="1836"/>
      <c r="H893" s="1836"/>
      <c r="I893" s="1836"/>
      <c r="J893" s="1836"/>
      <c r="K893" s="1836"/>
      <c r="L893" s="1836"/>
      <c r="M893" s="1836"/>
      <c r="N893" s="1836"/>
      <c r="O893" s="1836"/>
      <c r="P893" s="1836"/>
      <c r="Q893" s="1836"/>
      <c r="R893" s="1836"/>
      <c r="S893" s="1836"/>
      <c r="T893" s="1836"/>
      <c r="U893" s="1836"/>
      <c r="V893" s="1836"/>
      <c r="W893" s="1836"/>
      <c r="X893" s="1836"/>
      <c r="Y893" s="1836"/>
      <c r="Z893" s="1836"/>
      <c r="AA893" s="1836"/>
      <c r="AB893" s="1836"/>
    </row>
    <row r="894" spans="1:28" ht="13.5" customHeight="1">
      <c r="A894" s="1836"/>
      <c r="B894" s="1836"/>
      <c r="C894" s="1836"/>
      <c r="D894" s="1836"/>
      <c r="E894" s="1836"/>
      <c r="F894" s="1836"/>
      <c r="G894" s="1836"/>
      <c r="H894" s="1836"/>
      <c r="I894" s="1836"/>
      <c r="J894" s="1836"/>
      <c r="K894" s="1836"/>
      <c r="L894" s="1836"/>
      <c r="M894" s="1836"/>
      <c r="N894" s="1836"/>
      <c r="O894" s="1836"/>
      <c r="P894" s="1836"/>
      <c r="Q894" s="1836"/>
      <c r="R894" s="1836"/>
      <c r="S894" s="1836"/>
      <c r="T894" s="1836"/>
      <c r="U894" s="1836"/>
      <c r="V894" s="1836"/>
      <c r="W894" s="1836"/>
      <c r="X894" s="1836"/>
      <c r="Y894" s="1836"/>
      <c r="Z894" s="1836"/>
      <c r="AA894" s="1836"/>
      <c r="AB894" s="1836"/>
    </row>
    <row r="895" spans="1:28" ht="13.5" customHeight="1">
      <c r="A895" s="1836"/>
      <c r="B895" s="1836"/>
      <c r="C895" s="1836"/>
      <c r="D895" s="1836"/>
      <c r="E895" s="1836"/>
      <c r="F895" s="1836"/>
      <c r="G895" s="1836"/>
      <c r="H895" s="1836"/>
      <c r="I895" s="1836"/>
      <c r="J895" s="1836"/>
      <c r="K895" s="1836"/>
      <c r="L895" s="1836"/>
      <c r="M895" s="1836"/>
      <c r="N895" s="1836"/>
      <c r="O895" s="1836"/>
      <c r="P895" s="1836"/>
      <c r="Q895" s="1836"/>
      <c r="R895" s="1836"/>
      <c r="S895" s="1836"/>
      <c r="T895" s="1836"/>
      <c r="U895" s="1836"/>
      <c r="V895" s="1836"/>
      <c r="W895" s="1836"/>
      <c r="X895" s="1836"/>
      <c r="Y895" s="1836"/>
      <c r="Z895" s="1836"/>
      <c r="AA895" s="1836"/>
      <c r="AB895" s="1836"/>
    </row>
    <row r="896" spans="1:28" ht="13.5" customHeight="1">
      <c r="A896" s="1836"/>
      <c r="B896" s="1836"/>
      <c r="C896" s="1836"/>
      <c r="D896" s="1836"/>
      <c r="E896" s="1836"/>
      <c r="F896" s="1836"/>
      <c r="G896" s="1836"/>
      <c r="H896" s="1836"/>
      <c r="I896" s="1836"/>
      <c r="J896" s="1836"/>
      <c r="K896" s="1836"/>
      <c r="L896" s="1836"/>
      <c r="M896" s="1836"/>
      <c r="N896" s="1836"/>
      <c r="O896" s="1836"/>
      <c r="P896" s="1836"/>
      <c r="Q896" s="1836"/>
      <c r="R896" s="1836"/>
      <c r="S896" s="1836"/>
      <c r="T896" s="1836"/>
      <c r="U896" s="1836"/>
      <c r="V896" s="1836"/>
      <c r="W896" s="1836"/>
      <c r="X896" s="1836"/>
      <c r="Y896" s="1836"/>
      <c r="Z896" s="1836"/>
      <c r="AA896" s="1836"/>
      <c r="AB896" s="1836"/>
    </row>
    <row r="897" spans="1:28" ht="13.5" customHeight="1">
      <c r="A897" s="1836"/>
      <c r="B897" s="1836"/>
      <c r="C897" s="1836"/>
      <c r="D897" s="1836"/>
      <c r="E897" s="1836"/>
      <c r="F897" s="1836"/>
      <c r="G897" s="1836"/>
      <c r="H897" s="1836"/>
      <c r="I897" s="1836"/>
      <c r="J897" s="1836"/>
      <c r="K897" s="1836"/>
      <c r="L897" s="1836"/>
      <c r="M897" s="1836"/>
      <c r="N897" s="1836"/>
      <c r="O897" s="1836"/>
      <c r="P897" s="1836"/>
      <c r="Q897" s="1836"/>
      <c r="R897" s="1836"/>
      <c r="S897" s="1836"/>
      <c r="T897" s="1836"/>
      <c r="U897" s="1836"/>
      <c r="V897" s="1836"/>
      <c r="W897" s="1836"/>
      <c r="X897" s="1836"/>
      <c r="Y897" s="1836"/>
      <c r="Z897" s="1836"/>
      <c r="AA897" s="1836"/>
      <c r="AB897" s="1836"/>
    </row>
    <row r="898" spans="1:28" ht="13.5" customHeight="1">
      <c r="A898" s="1836"/>
      <c r="B898" s="1836"/>
      <c r="C898" s="1836"/>
      <c r="D898" s="1836"/>
      <c r="E898" s="1836"/>
      <c r="F898" s="1836"/>
      <c r="G898" s="1836"/>
      <c r="H898" s="1836"/>
      <c r="I898" s="1836"/>
      <c r="J898" s="1836"/>
      <c r="K898" s="1836"/>
      <c r="L898" s="1836"/>
      <c r="M898" s="1836"/>
      <c r="N898" s="1836"/>
      <c r="O898" s="1836"/>
      <c r="P898" s="1836"/>
      <c r="Q898" s="1836"/>
      <c r="R898" s="1836"/>
      <c r="S898" s="1836"/>
      <c r="T898" s="1836"/>
      <c r="U898" s="1836"/>
      <c r="V898" s="1836"/>
      <c r="W898" s="1836"/>
      <c r="X898" s="1836"/>
      <c r="Y898" s="1836"/>
      <c r="Z898" s="1836"/>
      <c r="AA898" s="1836"/>
      <c r="AB898" s="1836"/>
    </row>
    <row r="899" spans="1:28" ht="13.5" customHeight="1">
      <c r="A899" s="1836"/>
      <c r="B899" s="1836"/>
      <c r="C899" s="1836"/>
      <c r="D899" s="1836"/>
      <c r="E899" s="1836"/>
      <c r="F899" s="1836"/>
      <c r="G899" s="1836"/>
      <c r="H899" s="1836"/>
      <c r="I899" s="1836"/>
      <c r="J899" s="1836"/>
      <c r="K899" s="1836"/>
      <c r="L899" s="1836"/>
      <c r="M899" s="1836"/>
      <c r="N899" s="1836"/>
      <c r="O899" s="1836"/>
      <c r="P899" s="1836"/>
      <c r="Q899" s="1836"/>
      <c r="R899" s="1836"/>
      <c r="S899" s="1836"/>
      <c r="T899" s="1836"/>
      <c r="U899" s="1836"/>
      <c r="V899" s="1836"/>
      <c r="W899" s="1836"/>
      <c r="X899" s="1836"/>
      <c r="Y899" s="1836"/>
      <c r="Z899" s="1836"/>
      <c r="AA899" s="1836"/>
      <c r="AB899" s="1836"/>
    </row>
    <row r="900" spans="1:28" ht="13.5" customHeight="1">
      <c r="A900" s="1836"/>
      <c r="B900" s="1836"/>
      <c r="C900" s="1836"/>
      <c r="D900" s="1836"/>
      <c r="E900" s="1836"/>
      <c r="F900" s="1836"/>
      <c r="G900" s="1836"/>
      <c r="H900" s="1836"/>
      <c r="I900" s="1836"/>
      <c r="J900" s="1836"/>
      <c r="K900" s="1836"/>
      <c r="L900" s="1836"/>
      <c r="M900" s="1836"/>
      <c r="N900" s="1836"/>
      <c r="O900" s="1836"/>
      <c r="P900" s="1836"/>
      <c r="Q900" s="1836"/>
      <c r="R900" s="1836"/>
      <c r="S900" s="1836"/>
      <c r="T900" s="1836"/>
      <c r="U900" s="1836"/>
      <c r="V900" s="1836"/>
      <c r="W900" s="1836"/>
      <c r="X900" s="1836"/>
      <c r="Y900" s="1836"/>
      <c r="Z900" s="1836"/>
      <c r="AA900" s="1836"/>
      <c r="AB900" s="1836"/>
    </row>
    <row r="901" spans="1:28" ht="13.5" customHeight="1">
      <c r="A901" s="1836"/>
      <c r="B901" s="1836"/>
      <c r="C901" s="1836"/>
      <c r="D901" s="1836"/>
      <c r="E901" s="1836"/>
      <c r="F901" s="1836"/>
      <c r="G901" s="1836"/>
      <c r="H901" s="1836"/>
      <c r="I901" s="1836"/>
      <c r="J901" s="1836"/>
      <c r="K901" s="1836"/>
      <c r="L901" s="1836"/>
      <c r="M901" s="1836"/>
      <c r="N901" s="1836"/>
      <c r="O901" s="1836"/>
      <c r="P901" s="1836"/>
      <c r="Q901" s="1836"/>
      <c r="R901" s="1836"/>
      <c r="S901" s="1836"/>
      <c r="T901" s="1836"/>
      <c r="U901" s="1836"/>
      <c r="V901" s="1836"/>
      <c r="W901" s="1836"/>
      <c r="X901" s="1836"/>
      <c r="Y901" s="1836"/>
      <c r="Z901" s="1836"/>
      <c r="AA901" s="1836"/>
      <c r="AB901" s="1836"/>
    </row>
    <row r="902" spans="1:28" ht="13.5" customHeight="1">
      <c r="A902" s="1836"/>
      <c r="B902" s="1836"/>
      <c r="C902" s="1836"/>
      <c r="D902" s="1836"/>
      <c r="E902" s="1836"/>
      <c r="F902" s="1836"/>
      <c r="G902" s="1836"/>
      <c r="H902" s="1836"/>
      <c r="I902" s="1836"/>
      <c r="J902" s="1836"/>
      <c r="K902" s="1836"/>
      <c r="L902" s="1836"/>
      <c r="M902" s="1836"/>
      <c r="N902" s="1836"/>
      <c r="O902" s="1836"/>
      <c r="P902" s="1836"/>
      <c r="Q902" s="1836"/>
      <c r="R902" s="1836"/>
      <c r="S902" s="1836"/>
      <c r="T902" s="1836"/>
      <c r="U902" s="1836"/>
      <c r="V902" s="1836"/>
      <c r="W902" s="1836"/>
      <c r="X902" s="1836"/>
      <c r="Y902" s="1836"/>
      <c r="Z902" s="1836"/>
      <c r="AA902" s="1836"/>
      <c r="AB902" s="1836"/>
    </row>
    <row r="903" spans="1:28" ht="13.5" customHeight="1">
      <c r="A903" s="1836"/>
      <c r="B903" s="1836"/>
      <c r="C903" s="1836"/>
      <c r="D903" s="1836"/>
      <c r="E903" s="1836"/>
      <c r="F903" s="1836"/>
      <c r="G903" s="1836"/>
      <c r="H903" s="1836"/>
      <c r="I903" s="1836"/>
      <c r="J903" s="1836"/>
      <c r="K903" s="1836"/>
      <c r="L903" s="1836"/>
      <c r="M903" s="1836"/>
      <c r="N903" s="1836"/>
      <c r="O903" s="1836"/>
      <c r="P903" s="1836"/>
      <c r="Q903" s="1836"/>
      <c r="R903" s="1836"/>
      <c r="S903" s="1836"/>
      <c r="T903" s="1836"/>
      <c r="U903" s="1836"/>
      <c r="V903" s="1836"/>
      <c r="W903" s="1836"/>
      <c r="X903" s="1836"/>
      <c r="Y903" s="1836"/>
      <c r="Z903" s="1836"/>
      <c r="AA903" s="1836"/>
      <c r="AB903" s="1836"/>
    </row>
    <row r="904" spans="1:28" ht="13.5" customHeight="1">
      <c r="A904" s="1836"/>
      <c r="B904" s="1836"/>
      <c r="C904" s="1836"/>
      <c r="D904" s="1836"/>
      <c r="E904" s="1836"/>
      <c r="F904" s="1836"/>
      <c r="G904" s="1836"/>
      <c r="H904" s="1836"/>
      <c r="I904" s="1836"/>
      <c r="J904" s="1836"/>
      <c r="K904" s="1836"/>
      <c r="L904" s="1836"/>
      <c r="M904" s="1836"/>
      <c r="N904" s="1836"/>
      <c r="O904" s="1836"/>
      <c r="P904" s="1836"/>
      <c r="Q904" s="1836"/>
      <c r="R904" s="1836"/>
      <c r="S904" s="1836"/>
      <c r="T904" s="1836"/>
      <c r="U904" s="1836"/>
      <c r="V904" s="1836"/>
      <c r="W904" s="1836"/>
      <c r="X904" s="1836"/>
      <c r="Y904" s="1836"/>
      <c r="Z904" s="1836"/>
      <c r="AA904" s="1836"/>
      <c r="AB904" s="1836"/>
    </row>
    <row r="905" spans="1:28" ht="13.5" customHeight="1">
      <c r="A905" s="1836"/>
      <c r="B905" s="1836"/>
      <c r="C905" s="1836"/>
      <c r="D905" s="1836"/>
      <c r="E905" s="1836"/>
      <c r="F905" s="1836"/>
      <c r="G905" s="1836"/>
      <c r="H905" s="1836"/>
      <c r="I905" s="1836"/>
      <c r="J905" s="1836"/>
      <c r="K905" s="1836"/>
      <c r="L905" s="1836"/>
      <c r="M905" s="1836"/>
      <c r="N905" s="1836"/>
      <c r="O905" s="1836"/>
      <c r="P905" s="1836"/>
      <c r="Q905" s="1836"/>
      <c r="R905" s="1836"/>
      <c r="S905" s="1836"/>
      <c r="T905" s="1836"/>
      <c r="U905" s="1836"/>
      <c r="V905" s="1836"/>
      <c r="W905" s="1836"/>
      <c r="X905" s="1836"/>
      <c r="Y905" s="1836"/>
      <c r="Z905" s="1836"/>
      <c r="AA905" s="1836"/>
      <c r="AB905" s="1836"/>
    </row>
    <row r="906" spans="1:28" ht="13.5" customHeight="1">
      <c r="A906" s="1836"/>
      <c r="B906" s="1836"/>
      <c r="C906" s="1836"/>
      <c r="D906" s="1836"/>
      <c r="E906" s="1836"/>
      <c r="F906" s="1836"/>
      <c r="G906" s="1836"/>
      <c r="H906" s="1836"/>
      <c r="I906" s="1836"/>
      <c r="J906" s="1836"/>
      <c r="K906" s="1836"/>
      <c r="L906" s="1836"/>
      <c r="M906" s="1836"/>
      <c r="N906" s="1836"/>
      <c r="O906" s="1836"/>
      <c r="P906" s="1836"/>
      <c r="Q906" s="1836"/>
      <c r="R906" s="1836"/>
      <c r="S906" s="1836"/>
      <c r="T906" s="1836"/>
      <c r="U906" s="1836"/>
      <c r="V906" s="1836"/>
      <c r="W906" s="1836"/>
      <c r="X906" s="1836"/>
      <c r="Y906" s="1836"/>
      <c r="Z906" s="1836"/>
      <c r="AA906" s="1836"/>
      <c r="AB906" s="1836"/>
    </row>
    <row r="907" spans="1:28" ht="13.5" customHeight="1">
      <c r="A907" s="1836"/>
      <c r="B907" s="1836"/>
      <c r="C907" s="1836"/>
      <c r="D907" s="1836"/>
      <c r="E907" s="1836"/>
      <c r="F907" s="1836"/>
      <c r="G907" s="1836"/>
      <c r="H907" s="1836"/>
      <c r="I907" s="1836"/>
      <c r="J907" s="1836"/>
      <c r="K907" s="1836"/>
      <c r="L907" s="1836"/>
      <c r="M907" s="1836"/>
      <c r="N907" s="1836"/>
      <c r="O907" s="1836"/>
      <c r="P907" s="1836"/>
      <c r="Q907" s="1836"/>
      <c r="R907" s="1836"/>
      <c r="S907" s="1836"/>
      <c r="T907" s="1836"/>
      <c r="U907" s="1836"/>
      <c r="V907" s="1836"/>
      <c r="W907" s="1836"/>
      <c r="X907" s="1836"/>
      <c r="Y907" s="1836"/>
      <c r="Z907" s="1836"/>
      <c r="AA907" s="1836"/>
      <c r="AB907" s="1836"/>
    </row>
    <row r="908" spans="1:28" ht="13.5" customHeight="1">
      <c r="A908" s="1836"/>
      <c r="B908" s="1836"/>
      <c r="C908" s="1836"/>
      <c r="D908" s="1836"/>
      <c r="E908" s="1836"/>
      <c r="F908" s="1836"/>
      <c r="G908" s="1836"/>
      <c r="H908" s="1836"/>
      <c r="I908" s="1836"/>
      <c r="J908" s="1836"/>
      <c r="K908" s="1836"/>
      <c r="L908" s="1836"/>
      <c r="M908" s="1836"/>
      <c r="N908" s="1836"/>
      <c r="O908" s="1836"/>
      <c r="P908" s="1836"/>
      <c r="Q908" s="1836"/>
      <c r="R908" s="1836"/>
      <c r="S908" s="1836"/>
      <c r="T908" s="1836"/>
      <c r="U908" s="1836"/>
      <c r="V908" s="1836"/>
      <c r="W908" s="1836"/>
      <c r="X908" s="1836"/>
      <c r="Y908" s="1836"/>
      <c r="Z908" s="1836"/>
      <c r="AA908" s="1836"/>
      <c r="AB908" s="1836"/>
    </row>
    <row r="909" spans="1:28" ht="13.5" customHeight="1">
      <c r="A909" s="1836"/>
      <c r="B909" s="1836"/>
      <c r="C909" s="1836"/>
      <c r="D909" s="1836"/>
      <c r="E909" s="1836"/>
      <c r="F909" s="1836"/>
      <c r="G909" s="1836"/>
      <c r="H909" s="1836"/>
      <c r="I909" s="1836"/>
      <c r="J909" s="1836"/>
      <c r="K909" s="1836"/>
      <c r="L909" s="1836"/>
      <c r="M909" s="1836"/>
      <c r="N909" s="1836"/>
      <c r="O909" s="1836"/>
      <c r="P909" s="1836"/>
      <c r="Q909" s="1836"/>
      <c r="R909" s="1836"/>
      <c r="S909" s="1836"/>
      <c r="T909" s="1836"/>
      <c r="U909" s="1836"/>
      <c r="V909" s="1836"/>
      <c r="W909" s="1836"/>
      <c r="X909" s="1836"/>
      <c r="Y909" s="1836"/>
      <c r="Z909" s="1836"/>
      <c r="AA909" s="1836"/>
      <c r="AB909" s="1836"/>
    </row>
    <row r="910" spans="1:28" ht="13.5" customHeight="1">
      <c r="A910" s="1836"/>
      <c r="B910" s="1836"/>
      <c r="C910" s="1836"/>
      <c r="D910" s="1836"/>
      <c r="E910" s="1836"/>
      <c r="F910" s="1836"/>
      <c r="G910" s="1836"/>
      <c r="H910" s="1836"/>
      <c r="I910" s="1836"/>
      <c r="J910" s="1836"/>
      <c r="K910" s="1836"/>
      <c r="L910" s="1836"/>
      <c r="M910" s="1836"/>
      <c r="N910" s="1836"/>
      <c r="O910" s="1836"/>
      <c r="P910" s="1836"/>
      <c r="Q910" s="1836"/>
      <c r="R910" s="1836"/>
      <c r="S910" s="1836"/>
      <c r="T910" s="1836"/>
      <c r="U910" s="1836"/>
      <c r="V910" s="1836"/>
      <c r="W910" s="1836"/>
      <c r="X910" s="1836"/>
      <c r="Y910" s="1836"/>
      <c r="Z910" s="1836"/>
      <c r="AA910" s="1836"/>
      <c r="AB910" s="1836"/>
    </row>
    <row r="911" spans="1:28" ht="13.5" customHeight="1">
      <c r="A911" s="1836"/>
      <c r="B911" s="1836"/>
      <c r="C911" s="1836"/>
      <c r="D911" s="1836"/>
      <c r="E911" s="1836"/>
      <c r="F911" s="1836"/>
      <c r="G911" s="1836"/>
      <c r="H911" s="1836"/>
      <c r="I911" s="1836"/>
      <c r="J911" s="1836"/>
      <c r="K911" s="1836"/>
      <c r="L911" s="1836"/>
      <c r="M911" s="1836"/>
      <c r="N911" s="1836"/>
      <c r="O911" s="1836"/>
      <c r="P911" s="1836"/>
      <c r="Q911" s="1836"/>
      <c r="R911" s="1836"/>
      <c r="S911" s="1836"/>
      <c r="T911" s="1836"/>
      <c r="U911" s="1836"/>
      <c r="V911" s="1836"/>
      <c r="W911" s="1836"/>
      <c r="X911" s="1836"/>
      <c r="Y911" s="1836"/>
      <c r="Z911" s="1836"/>
      <c r="AA911" s="1836"/>
      <c r="AB911" s="1836"/>
    </row>
    <row r="912" spans="1:28" ht="13.5" customHeight="1">
      <c r="A912" s="1836"/>
      <c r="B912" s="1836"/>
      <c r="C912" s="1836"/>
      <c r="D912" s="1836"/>
      <c r="E912" s="1836"/>
      <c r="F912" s="1836"/>
      <c r="G912" s="1836"/>
      <c r="H912" s="1836"/>
      <c r="I912" s="1836"/>
      <c r="J912" s="1836"/>
      <c r="K912" s="1836"/>
      <c r="L912" s="1836"/>
      <c r="M912" s="1836"/>
      <c r="N912" s="1836"/>
      <c r="O912" s="1836"/>
      <c r="P912" s="1836"/>
      <c r="Q912" s="1836"/>
      <c r="R912" s="1836"/>
      <c r="S912" s="1836"/>
      <c r="T912" s="1836"/>
      <c r="U912" s="1836"/>
      <c r="V912" s="1836"/>
      <c r="W912" s="1836"/>
      <c r="X912" s="1836"/>
      <c r="Y912" s="1836"/>
      <c r="Z912" s="1836"/>
      <c r="AA912" s="1836"/>
      <c r="AB912" s="1836"/>
    </row>
    <row r="913" spans="1:28" ht="13.5" customHeight="1">
      <c r="A913" s="1836"/>
      <c r="B913" s="1836"/>
      <c r="C913" s="1836"/>
      <c r="D913" s="1836"/>
      <c r="E913" s="1836"/>
      <c r="F913" s="1836"/>
      <c r="G913" s="1836"/>
      <c r="H913" s="1836"/>
      <c r="I913" s="1836"/>
      <c r="J913" s="1836"/>
      <c r="K913" s="1836"/>
      <c r="L913" s="1836"/>
      <c r="M913" s="1836"/>
      <c r="N913" s="1836"/>
      <c r="O913" s="1836"/>
      <c r="P913" s="1836"/>
      <c r="Q913" s="1836"/>
      <c r="R913" s="1836"/>
      <c r="S913" s="1836"/>
      <c r="T913" s="1836"/>
      <c r="U913" s="1836"/>
      <c r="V913" s="1836"/>
      <c r="W913" s="1836"/>
      <c r="X913" s="1836"/>
      <c r="Y913" s="1836"/>
      <c r="Z913" s="1836"/>
      <c r="AA913" s="1836"/>
      <c r="AB913" s="1836"/>
    </row>
    <row r="914" spans="1:28" ht="13.5" customHeight="1">
      <c r="A914" s="1836"/>
      <c r="B914" s="1836"/>
      <c r="C914" s="1836"/>
      <c r="D914" s="1836"/>
      <c r="E914" s="1836"/>
      <c r="F914" s="1836"/>
      <c r="G914" s="1836"/>
      <c r="H914" s="1836"/>
      <c r="I914" s="1836"/>
      <c r="J914" s="1836"/>
      <c r="K914" s="1836"/>
      <c r="L914" s="1836"/>
      <c r="M914" s="1836"/>
      <c r="N914" s="1836"/>
      <c r="O914" s="1836"/>
      <c r="P914" s="1836"/>
      <c r="Q914" s="1836"/>
      <c r="R914" s="1836"/>
      <c r="S914" s="1836"/>
      <c r="T914" s="1836"/>
      <c r="U914" s="1836"/>
      <c r="V914" s="1836"/>
      <c r="W914" s="1836"/>
      <c r="X914" s="1836"/>
      <c r="Y914" s="1836"/>
      <c r="Z914" s="1836"/>
      <c r="AA914" s="1836"/>
      <c r="AB914" s="1836"/>
    </row>
    <row r="915" spans="1:28" ht="13.5" customHeight="1">
      <c r="A915" s="1836"/>
      <c r="B915" s="1836"/>
      <c r="C915" s="1836"/>
      <c r="D915" s="1836"/>
      <c r="E915" s="1836"/>
      <c r="F915" s="1836"/>
      <c r="G915" s="1836"/>
      <c r="H915" s="1836"/>
      <c r="I915" s="1836"/>
      <c r="J915" s="1836"/>
      <c r="K915" s="1836"/>
      <c r="L915" s="1836"/>
      <c r="M915" s="1836"/>
      <c r="N915" s="1836"/>
      <c r="O915" s="1836"/>
      <c r="P915" s="1836"/>
      <c r="Q915" s="1836"/>
      <c r="R915" s="1836"/>
      <c r="S915" s="1836"/>
      <c r="T915" s="1836"/>
      <c r="U915" s="1836"/>
      <c r="V915" s="1836"/>
      <c r="W915" s="1836"/>
      <c r="X915" s="1836"/>
      <c r="Y915" s="1836"/>
      <c r="Z915" s="1836"/>
      <c r="AA915" s="1836"/>
      <c r="AB915" s="1836"/>
    </row>
    <row r="916" spans="1:28" ht="13.5" customHeight="1">
      <c r="A916" s="1836"/>
      <c r="B916" s="1836"/>
      <c r="C916" s="1836"/>
      <c r="D916" s="1836"/>
      <c r="E916" s="1836"/>
      <c r="F916" s="1836"/>
      <c r="G916" s="1836"/>
      <c r="H916" s="1836"/>
      <c r="I916" s="1836"/>
      <c r="J916" s="1836"/>
      <c r="K916" s="1836"/>
      <c r="L916" s="1836"/>
      <c r="M916" s="1836"/>
      <c r="N916" s="1836"/>
      <c r="O916" s="1836"/>
      <c r="P916" s="1836"/>
      <c r="Q916" s="1836"/>
      <c r="R916" s="1836"/>
      <c r="S916" s="1836"/>
      <c r="T916" s="1836"/>
      <c r="U916" s="1836"/>
      <c r="V916" s="1836"/>
      <c r="W916" s="1836"/>
      <c r="X916" s="1836"/>
      <c r="Y916" s="1836"/>
      <c r="Z916" s="1836"/>
      <c r="AA916" s="1836"/>
      <c r="AB916" s="1836"/>
    </row>
    <row r="917" spans="1:28" ht="13.5" customHeight="1">
      <c r="A917" s="1836"/>
      <c r="B917" s="1836"/>
      <c r="C917" s="1836"/>
      <c r="D917" s="1836"/>
      <c r="E917" s="1836"/>
      <c r="F917" s="1836"/>
      <c r="G917" s="1836"/>
      <c r="H917" s="1836"/>
      <c r="I917" s="1836"/>
      <c r="J917" s="1836"/>
      <c r="K917" s="1836"/>
      <c r="L917" s="1836"/>
      <c r="M917" s="1836"/>
      <c r="N917" s="1836"/>
      <c r="O917" s="1836"/>
      <c r="P917" s="1836"/>
      <c r="Q917" s="1836"/>
      <c r="R917" s="1836"/>
      <c r="S917" s="1836"/>
      <c r="T917" s="1836"/>
      <c r="U917" s="1836"/>
      <c r="V917" s="1836"/>
      <c r="W917" s="1836"/>
      <c r="X917" s="1836"/>
      <c r="Y917" s="1836"/>
      <c r="Z917" s="1836"/>
      <c r="AA917" s="1836"/>
      <c r="AB917" s="1836"/>
    </row>
    <row r="918" spans="1:28" ht="13.5" customHeight="1">
      <c r="A918" s="1836"/>
      <c r="B918" s="1836"/>
      <c r="C918" s="1836"/>
      <c r="D918" s="1836"/>
      <c r="E918" s="1836"/>
      <c r="F918" s="1836"/>
      <c r="G918" s="1836"/>
      <c r="H918" s="1836"/>
      <c r="I918" s="1836"/>
      <c r="J918" s="1836"/>
      <c r="K918" s="1836"/>
      <c r="L918" s="1836"/>
      <c r="M918" s="1836"/>
      <c r="N918" s="1836"/>
      <c r="O918" s="1836"/>
      <c r="P918" s="1836"/>
      <c r="Q918" s="1836"/>
      <c r="R918" s="1836"/>
      <c r="S918" s="1836"/>
      <c r="T918" s="1836"/>
      <c r="U918" s="1836"/>
      <c r="V918" s="1836"/>
      <c r="W918" s="1836"/>
      <c r="X918" s="1836"/>
      <c r="Y918" s="1836"/>
      <c r="Z918" s="1836"/>
      <c r="AA918" s="1836"/>
      <c r="AB918" s="1836"/>
    </row>
    <row r="919" spans="1:28" ht="13.5" customHeight="1">
      <c r="A919" s="1836"/>
      <c r="B919" s="1836"/>
      <c r="C919" s="1836"/>
      <c r="D919" s="1836"/>
      <c r="E919" s="1836"/>
      <c r="F919" s="1836"/>
      <c r="G919" s="1836"/>
      <c r="H919" s="1836"/>
      <c r="I919" s="1836"/>
      <c r="J919" s="1836"/>
      <c r="K919" s="1836"/>
      <c r="L919" s="1836"/>
      <c r="M919" s="1836"/>
      <c r="N919" s="1836"/>
      <c r="O919" s="1836"/>
      <c r="P919" s="1836"/>
      <c r="Q919" s="1836"/>
      <c r="R919" s="1836"/>
      <c r="S919" s="1836"/>
      <c r="T919" s="1836"/>
      <c r="U919" s="1836"/>
      <c r="V919" s="1836"/>
      <c r="W919" s="1836"/>
      <c r="X919" s="1836"/>
      <c r="Y919" s="1836"/>
      <c r="Z919" s="1836"/>
      <c r="AA919" s="1836"/>
      <c r="AB919" s="1836"/>
    </row>
    <row r="920" spans="1:28" ht="13.5" customHeight="1">
      <c r="A920" s="1836"/>
      <c r="B920" s="1836"/>
      <c r="C920" s="1836"/>
      <c r="D920" s="1836"/>
      <c r="E920" s="1836"/>
      <c r="F920" s="1836"/>
      <c r="G920" s="1836"/>
      <c r="H920" s="1836"/>
      <c r="I920" s="1836"/>
      <c r="J920" s="1836"/>
      <c r="K920" s="1836"/>
      <c r="L920" s="1836"/>
      <c r="M920" s="1836"/>
      <c r="N920" s="1836"/>
      <c r="O920" s="1836"/>
      <c r="P920" s="1836"/>
      <c r="Q920" s="1836"/>
      <c r="R920" s="1836"/>
      <c r="S920" s="1836"/>
      <c r="T920" s="1836"/>
      <c r="U920" s="1836"/>
      <c r="V920" s="1836"/>
      <c r="W920" s="1836"/>
      <c r="X920" s="1836"/>
      <c r="Y920" s="1836"/>
      <c r="Z920" s="1836"/>
      <c r="AA920" s="1836"/>
      <c r="AB920" s="1836"/>
    </row>
    <row r="921" spans="1:28" ht="13.5" customHeight="1">
      <c r="A921" s="1836"/>
      <c r="B921" s="1836"/>
      <c r="C921" s="1836"/>
      <c r="D921" s="1836"/>
      <c r="E921" s="1836"/>
      <c r="F921" s="1836"/>
      <c r="G921" s="1836"/>
      <c r="H921" s="1836"/>
      <c r="I921" s="1836"/>
      <c r="J921" s="1836"/>
      <c r="K921" s="1836"/>
      <c r="L921" s="1836"/>
      <c r="M921" s="1836"/>
      <c r="N921" s="1836"/>
      <c r="O921" s="1836"/>
      <c r="P921" s="1836"/>
      <c r="Q921" s="1836"/>
      <c r="R921" s="1836"/>
      <c r="S921" s="1836"/>
      <c r="T921" s="1836"/>
      <c r="U921" s="1836"/>
      <c r="V921" s="1836"/>
      <c r="W921" s="1836"/>
      <c r="X921" s="1836"/>
      <c r="Y921" s="1836"/>
      <c r="Z921" s="1836"/>
      <c r="AA921" s="1836"/>
      <c r="AB921" s="1836"/>
    </row>
    <row r="922" spans="1:28" ht="13.5" customHeight="1">
      <c r="A922" s="1836"/>
      <c r="B922" s="1836"/>
      <c r="C922" s="1836"/>
      <c r="D922" s="1836"/>
      <c r="E922" s="1836"/>
      <c r="F922" s="1836"/>
      <c r="G922" s="1836"/>
      <c r="H922" s="1836"/>
      <c r="I922" s="1836"/>
      <c r="J922" s="1836"/>
      <c r="K922" s="1836"/>
      <c r="L922" s="1836"/>
      <c r="M922" s="1836"/>
      <c r="N922" s="1836"/>
      <c r="O922" s="1836"/>
      <c r="P922" s="1836"/>
      <c r="Q922" s="1836"/>
      <c r="R922" s="1836"/>
      <c r="S922" s="1836"/>
      <c r="T922" s="1836"/>
      <c r="U922" s="1836"/>
      <c r="V922" s="1836"/>
      <c r="W922" s="1836"/>
      <c r="X922" s="1836"/>
      <c r="Y922" s="1836"/>
      <c r="Z922" s="1836"/>
      <c r="AA922" s="1836"/>
      <c r="AB922" s="1836"/>
    </row>
    <row r="923" spans="1:28" ht="13.5" customHeight="1">
      <c r="A923" s="1836"/>
      <c r="B923" s="1836"/>
      <c r="C923" s="1836"/>
      <c r="D923" s="1836"/>
      <c r="E923" s="1836"/>
      <c r="F923" s="1836"/>
      <c r="G923" s="1836"/>
      <c r="H923" s="1836"/>
      <c r="I923" s="1836"/>
      <c r="J923" s="1836"/>
      <c r="K923" s="1836"/>
      <c r="L923" s="1836"/>
      <c r="M923" s="1836"/>
      <c r="N923" s="1836"/>
      <c r="O923" s="1836"/>
      <c r="P923" s="1836"/>
      <c r="Q923" s="1836"/>
      <c r="R923" s="1836"/>
      <c r="S923" s="1836"/>
      <c r="T923" s="1836"/>
      <c r="U923" s="1836"/>
      <c r="V923" s="1836"/>
      <c r="W923" s="1836"/>
      <c r="X923" s="1836"/>
      <c r="Y923" s="1836"/>
      <c r="Z923" s="1836"/>
      <c r="AA923" s="1836"/>
      <c r="AB923" s="1836"/>
    </row>
    <row r="924" spans="1:28" ht="13.5" customHeight="1">
      <c r="A924" s="1836"/>
      <c r="B924" s="1836"/>
      <c r="C924" s="1836"/>
      <c r="D924" s="1836"/>
      <c r="E924" s="1836"/>
      <c r="F924" s="1836"/>
      <c r="G924" s="1836"/>
      <c r="H924" s="1836"/>
      <c r="I924" s="1836"/>
      <c r="J924" s="1836"/>
      <c r="K924" s="1836"/>
      <c r="L924" s="1836"/>
      <c r="M924" s="1836"/>
      <c r="N924" s="1836"/>
      <c r="O924" s="1836"/>
      <c r="P924" s="1836"/>
      <c r="Q924" s="1836"/>
      <c r="R924" s="1836"/>
      <c r="S924" s="1836"/>
      <c r="T924" s="1836"/>
      <c r="U924" s="1836"/>
      <c r="V924" s="1836"/>
      <c r="W924" s="1836"/>
      <c r="X924" s="1836"/>
      <c r="Y924" s="1836"/>
      <c r="Z924" s="1836"/>
      <c r="AA924" s="1836"/>
      <c r="AB924" s="1836"/>
    </row>
    <row r="925" spans="1:28" ht="13.5" customHeight="1">
      <c r="A925" s="1836"/>
      <c r="B925" s="1836"/>
      <c r="C925" s="1836"/>
      <c r="D925" s="1836"/>
      <c r="E925" s="1836"/>
      <c r="F925" s="1836"/>
      <c r="G925" s="1836"/>
      <c r="H925" s="1836"/>
      <c r="I925" s="1836"/>
      <c r="J925" s="1836"/>
      <c r="K925" s="1836"/>
      <c r="L925" s="1836"/>
      <c r="M925" s="1836"/>
      <c r="N925" s="1836"/>
      <c r="O925" s="1836"/>
      <c r="P925" s="1836"/>
      <c r="Q925" s="1836"/>
      <c r="R925" s="1836"/>
      <c r="S925" s="1836"/>
      <c r="T925" s="1836"/>
      <c r="U925" s="1836"/>
      <c r="V925" s="1836"/>
      <c r="W925" s="1836"/>
      <c r="X925" s="1836"/>
      <c r="Y925" s="1836"/>
      <c r="Z925" s="1836"/>
      <c r="AA925" s="1836"/>
      <c r="AB925" s="1836"/>
    </row>
    <row r="926" spans="1:28" ht="13.5" customHeight="1">
      <c r="A926" s="1836"/>
      <c r="B926" s="1836"/>
      <c r="C926" s="1836"/>
      <c r="D926" s="1836"/>
      <c r="E926" s="1836"/>
      <c r="F926" s="1836"/>
      <c r="G926" s="1836"/>
      <c r="H926" s="1836"/>
      <c r="I926" s="1836"/>
      <c r="J926" s="1836"/>
      <c r="K926" s="1836"/>
      <c r="L926" s="1836"/>
      <c r="M926" s="1836"/>
      <c r="N926" s="1836"/>
      <c r="O926" s="1836"/>
      <c r="P926" s="1836"/>
      <c r="Q926" s="1836"/>
      <c r="R926" s="1836"/>
      <c r="S926" s="1836"/>
      <c r="T926" s="1836"/>
      <c r="U926" s="1836"/>
      <c r="V926" s="1836"/>
      <c r="W926" s="1836"/>
      <c r="X926" s="1836"/>
      <c r="Y926" s="1836"/>
      <c r="Z926" s="1836"/>
      <c r="AA926" s="1836"/>
      <c r="AB926" s="1836"/>
    </row>
    <row r="927" spans="1:28" ht="13.5" customHeight="1">
      <c r="A927" s="1836"/>
      <c r="B927" s="1836"/>
      <c r="C927" s="1836"/>
      <c r="D927" s="1836"/>
      <c r="E927" s="1836"/>
      <c r="F927" s="1836"/>
      <c r="G927" s="1836"/>
      <c r="H927" s="1836"/>
      <c r="I927" s="1836"/>
      <c r="J927" s="1836"/>
      <c r="K927" s="1836"/>
      <c r="L927" s="1836"/>
      <c r="M927" s="1836"/>
      <c r="N927" s="1836"/>
      <c r="O927" s="1836"/>
      <c r="P927" s="1836"/>
      <c r="Q927" s="1836"/>
      <c r="R927" s="1836"/>
      <c r="S927" s="1836"/>
      <c r="T927" s="1836"/>
      <c r="U927" s="1836"/>
      <c r="V927" s="1836"/>
      <c r="W927" s="1836"/>
      <c r="X927" s="1836"/>
      <c r="Y927" s="1836"/>
      <c r="Z927" s="1836"/>
      <c r="AA927" s="1836"/>
      <c r="AB927" s="1836"/>
    </row>
    <row r="928" spans="1:28" ht="13.5" customHeight="1">
      <c r="A928" s="1836"/>
      <c r="B928" s="1836"/>
      <c r="C928" s="1836"/>
      <c r="D928" s="1836"/>
      <c r="E928" s="1836"/>
      <c r="F928" s="1836"/>
      <c r="G928" s="1836"/>
      <c r="H928" s="1836"/>
      <c r="I928" s="1836"/>
      <c r="J928" s="1836"/>
      <c r="K928" s="1836"/>
      <c r="L928" s="1836"/>
      <c r="M928" s="1836"/>
      <c r="N928" s="1836"/>
      <c r="O928" s="1836"/>
      <c r="P928" s="1836"/>
      <c r="Q928" s="1836"/>
      <c r="R928" s="1836"/>
      <c r="S928" s="1836"/>
      <c r="T928" s="1836"/>
      <c r="U928" s="1836"/>
      <c r="V928" s="1836"/>
      <c r="W928" s="1836"/>
      <c r="X928" s="1836"/>
      <c r="Y928" s="1836"/>
      <c r="Z928" s="1836"/>
      <c r="AA928" s="1836"/>
      <c r="AB928" s="1836"/>
    </row>
    <row r="929" spans="1:28" ht="13.5" customHeight="1">
      <c r="A929" s="1836"/>
      <c r="B929" s="1836"/>
      <c r="C929" s="1836"/>
      <c r="D929" s="1836"/>
      <c r="E929" s="1836"/>
      <c r="F929" s="1836"/>
      <c r="G929" s="1836"/>
      <c r="H929" s="1836"/>
      <c r="I929" s="1836"/>
      <c r="J929" s="1836"/>
      <c r="K929" s="1836"/>
      <c r="L929" s="1836"/>
      <c r="M929" s="1836"/>
      <c r="N929" s="1836"/>
      <c r="O929" s="1836"/>
      <c r="P929" s="1836"/>
      <c r="Q929" s="1836"/>
      <c r="R929" s="1836"/>
      <c r="S929" s="1836"/>
      <c r="T929" s="1836"/>
      <c r="U929" s="1836"/>
      <c r="V929" s="1836"/>
      <c r="W929" s="1836"/>
      <c r="X929" s="1836"/>
      <c r="Y929" s="1836"/>
      <c r="Z929" s="1836"/>
      <c r="AA929" s="1836"/>
      <c r="AB929" s="1836"/>
    </row>
    <row r="930" spans="1:28" ht="13.5" customHeight="1">
      <c r="A930" s="1836"/>
      <c r="B930" s="1836"/>
      <c r="C930" s="1836"/>
      <c r="D930" s="1836"/>
      <c r="E930" s="1836"/>
      <c r="F930" s="1836"/>
      <c r="G930" s="1836"/>
      <c r="H930" s="1836"/>
      <c r="I930" s="1836"/>
      <c r="J930" s="1836"/>
      <c r="K930" s="1836"/>
      <c r="L930" s="1836"/>
      <c r="M930" s="1836"/>
      <c r="N930" s="1836"/>
      <c r="O930" s="1836"/>
      <c r="P930" s="1836"/>
      <c r="Q930" s="1836"/>
      <c r="R930" s="1836"/>
      <c r="S930" s="1836"/>
      <c r="T930" s="1836"/>
      <c r="U930" s="1836"/>
      <c r="V930" s="1836"/>
      <c r="W930" s="1836"/>
      <c r="X930" s="1836"/>
      <c r="Y930" s="1836"/>
      <c r="Z930" s="1836"/>
      <c r="AA930" s="1836"/>
      <c r="AB930" s="1836"/>
    </row>
    <row r="931" spans="1:28" ht="13.5" customHeight="1">
      <c r="A931" s="1836"/>
      <c r="B931" s="1836"/>
      <c r="C931" s="1836"/>
      <c r="D931" s="1836"/>
      <c r="E931" s="1836"/>
      <c r="F931" s="1836"/>
      <c r="G931" s="1836"/>
      <c r="H931" s="1836"/>
      <c r="I931" s="1836"/>
      <c r="J931" s="1836"/>
      <c r="K931" s="1836"/>
      <c r="L931" s="1836"/>
      <c r="M931" s="1836"/>
      <c r="N931" s="1836"/>
      <c r="O931" s="1836"/>
      <c r="P931" s="1836"/>
      <c r="Q931" s="1836"/>
      <c r="R931" s="1836"/>
      <c r="S931" s="1836"/>
      <c r="T931" s="1836"/>
      <c r="U931" s="1836"/>
      <c r="V931" s="1836"/>
      <c r="W931" s="1836"/>
      <c r="X931" s="1836"/>
      <c r="Y931" s="1836"/>
      <c r="Z931" s="1836"/>
      <c r="AA931" s="1836"/>
      <c r="AB931" s="1836"/>
    </row>
    <row r="932" spans="1:28" ht="13.5" customHeight="1">
      <c r="A932" s="1836"/>
      <c r="B932" s="1836"/>
      <c r="C932" s="1836"/>
      <c r="D932" s="1836"/>
      <c r="E932" s="1836"/>
      <c r="F932" s="1836"/>
      <c r="G932" s="1836"/>
      <c r="H932" s="1836"/>
      <c r="I932" s="1836"/>
      <c r="J932" s="1836"/>
      <c r="K932" s="1836"/>
      <c r="L932" s="1836"/>
      <c r="M932" s="1836"/>
      <c r="N932" s="1836"/>
      <c r="O932" s="1836"/>
      <c r="P932" s="1836"/>
      <c r="Q932" s="1836"/>
      <c r="R932" s="1836"/>
      <c r="S932" s="1836"/>
      <c r="T932" s="1836"/>
      <c r="U932" s="1836"/>
      <c r="V932" s="1836"/>
      <c r="W932" s="1836"/>
      <c r="X932" s="1836"/>
      <c r="Y932" s="1836"/>
      <c r="Z932" s="1836"/>
      <c r="AA932" s="1836"/>
      <c r="AB932" s="1836"/>
    </row>
    <row r="933" spans="1:28" ht="13.5" customHeight="1">
      <c r="A933" s="1836"/>
      <c r="B933" s="1836"/>
      <c r="C933" s="1836"/>
      <c r="D933" s="1836"/>
      <c r="E933" s="1836"/>
      <c r="F933" s="1836"/>
      <c r="G933" s="1836"/>
      <c r="H933" s="1836"/>
      <c r="I933" s="1836"/>
      <c r="J933" s="1836"/>
      <c r="K933" s="1836"/>
      <c r="L933" s="1836"/>
      <c r="M933" s="1836"/>
      <c r="N933" s="1836"/>
      <c r="O933" s="1836"/>
      <c r="P933" s="1836"/>
      <c r="Q933" s="1836"/>
      <c r="R933" s="1836"/>
      <c r="S933" s="1836"/>
      <c r="T933" s="1836"/>
      <c r="U933" s="1836"/>
      <c r="V933" s="1836"/>
      <c r="W933" s="1836"/>
      <c r="X933" s="1836"/>
      <c r="Y933" s="1836"/>
      <c r="Z933" s="1836"/>
      <c r="AA933" s="1836"/>
      <c r="AB933" s="1836"/>
    </row>
    <row r="934" spans="1:28" ht="13.5" customHeight="1">
      <c r="A934" s="1836"/>
      <c r="B934" s="1836"/>
      <c r="C934" s="1836"/>
      <c r="D934" s="1836"/>
      <c r="E934" s="1836"/>
      <c r="F934" s="1836"/>
      <c r="G934" s="1836"/>
      <c r="H934" s="1836"/>
      <c r="I934" s="1836"/>
      <c r="J934" s="1836"/>
      <c r="K934" s="1836"/>
      <c r="L934" s="1836"/>
      <c r="M934" s="1836"/>
      <c r="N934" s="1836"/>
      <c r="O934" s="1836"/>
      <c r="P934" s="1836"/>
      <c r="Q934" s="1836"/>
      <c r="R934" s="1836"/>
      <c r="S934" s="1836"/>
      <c r="T934" s="1836"/>
      <c r="U934" s="1836"/>
      <c r="V934" s="1836"/>
      <c r="W934" s="1836"/>
      <c r="X934" s="1836"/>
      <c r="Y934" s="1836"/>
      <c r="Z934" s="1836"/>
      <c r="AA934" s="1836"/>
      <c r="AB934" s="1836"/>
    </row>
    <row r="935" spans="1:28" ht="13.5" customHeight="1">
      <c r="A935" s="1836"/>
      <c r="B935" s="1836"/>
      <c r="C935" s="1836"/>
      <c r="D935" s="1836"/>
      <c r="E935" s="1836"/>
      <c r="F935" s="1836"/>
      <c r="G935" s="1836"/>
      <c r="H935" s="1836"/>
      <c r="I935" s="1836"/>
      <c r="J935" s="1836"/>
      <c r="K935" s="1836"/>
      <c r="L935" s="1836"/>
      <c r="M935" s="1836"/>
      <c r="N935" s="1836"/>
      <c r="O935" s="1836"/>
      <c r="P935" s="1836"/>
      <c r="Q935" s="1836"/>
      <c r="R935" s="1836"/>
      <c r="S935" s="1836"/>
      <c r="T935" s="1836"/>
      <c r="U935" s="1836"/>
      <c r="V935" s="1836"/>
      <c r="W935" s="1836"/>
      <c r="X935" s="1836"/>
      <c r="Y935" s="1836"/>
      <c r="Z935" s="1836"/>
      <c r="AA935" s="1836"/>
      <c r="AB935" s="1836"/>
    </row>
    <row r="936" spans="1:28" ht="13.5" customHeight="1">
      <c r="A936" s="1836"/>
      <c r="B936" s="1836"/>
      <c r="C936" s="1836"/>
      <c r="D936" s="1836"/>
      <c r="E936" s="1836"/>
      <c r="F936" s="1836"/>
      <c r="G936" s="1836"/>
      <c r="H936" s="1836"/>
      <c r="I936" s="1836"/>
      <c r="J936" s="1836"/>
      <c r="K936" s="1836"/>
      <c r="L936" s="1836"/>
      <c r="M936" s="1836"/>
      <c r="N936" s="1836"/>
      <c r="O936" s="1836"/>
      <c r="P936" s="1836"/>
      <c r="Q936" s="1836"/>
      <c r="R936" s="1836"/>
      <c r="S936" s="1836"/>
      <c r="T936" s="1836"/>
      <c r="U936" s="1836"/>
      <c r="V936" s="1836"/>
      <c r="W936" s="1836"/>
      <c r="X936" s="1836"/>
      <c r="Y936" s="1836"/>
      <c r="Z936" s="1836"/>
      <c r="AA936" s="1836"/>
      <c r="AB936" s="1836"/>
    </row>
    <row r="937" spans="1:28" ht="13.5" customHeight="1">
      <c r="A937" s="1836"/>
      <c r="B937" s="1836"/>
      <c r="C937" s="1836"/>
      <c r="D937" s="1836"/>
      <c r="E937" s="1836"/>
      <c r="F937" s="1836"/>
      <c r="G937" s="1836"/>
      <c r="H937" s="1836"/>
      <c r="I937" s="1836"/>
      <c r="J937" s="1836"/>
      <c r="K937" s="1836"/>
      <c r="L937" s="1836"/>
      <c r="M937" s="1836"/>
      <c r="N937" s="1836"/>
      <c r="O937" s="1836"/>
      <c r="P937" s="1836"/>
      <c r="Q937" s="1836"/>
      <c r="R937" s="1836"/>
      <c r="S937" s="1836"/>
      <c r="T937" s="1836"/>
      <c r="U937" s="1836"/>
      <c r="V937" s="1836"/>
      <c r="W937" s="1836"/>
      <c r="X937" s="1836"/>
      <c r="Y937" s="1836"/>
      <c r="Z937" s="1836"/>
      <c r="AA937" s="1836"/>
      <c r="AB937" s="1836"/>
    </row>
    <row r="938" spans="1:28" ht="13.5" customHeight="1">
      <c r="A938" s="1836"/>
      <c r="B938" s="1836"/>
      <c r="C938" s="1836"/>
      <c r="D938" s="1836"/>
      <c r="E938" s="1836"/>
      <c r="F938" s="1836"/>
      <c r="G938" s="1836"/>
      <c r="H938" s="1836"/>
      <c r="I938" s="1836"/>
      <c r="J938" s="1836"/>
      <c r="K938" s="1836"/>
      <c r="L938" s="1836"/>
      <c r="M938" s="1836"/>
      <c r="N938" s="1836"/>
      <c r="O938" s="1836"/>
      <c r="P938" s="1836"/>
      <c r="Q938" s="1836"/>
      <c r="R938" s="1836"/>
      <c r="S938" s="1836"/>
      <c r="T938" s="1836"/>
      <c r="U938" s="1836"/>
      <c r="V938" s="1836"/>
      <c r="W938" s="1836"/>
      <c r="X938" s="1836"/>
      <c r="Y938" s="1836"/>
      <c r="Z938" s="1836"/>
      <c r="AA938" s="1836"/>
      <c r="AB938" s="1836"/>
    </row>
    <row r="939" spans="1:28" ht="13.5" customHeight="1">
      <c r="A939" s="1836"/>
      <c r="B939" s="1836"/>
      <c r="C939" s="1836"/>
      <c r="D939" s="1836"/>
      <c r="E939" s="1836"/>
      <c r="F939" s="1836"/>
      <c r="G939" s="1836"/>
      <c r="H939" s="1836"/>
      <c r="I939" s="1836"/>
      <c r="J939" s="1836"/>
      <c r="K939" s="1836"/>
      <c r="L939" s="1836"/>
      <c r="M939" s="1836"/>
      <c r="N939" s="1836"/>
      <c r="O939" s="1836"/>
      <c r="P939" s="1836"/>
      <c r="Q939" s="1836"/>
      <c r="R939" s="1836"/>
      <c r="S939" s="1836"/>
      <c r="T939" s="1836"/>
      <c r="U939" s="1836"/>
      <c r="V939" s="1836"/>
      <c r="W939" s="1836"/>
      <c r="X939" s="1836"/>
      <c r="Y939" s="1836"/>
      <c r="Z939" s="1836"/>
      <c r="AA939" s="1836"/>
      <c r="AB939" s="1836"/>
    </row>
    <row r="940" spans="1:28" ht="13.5" customHeight="1">
      <c r="A940" s="1836"/>
      <c r="B940" s="1836"/>
      <c r="C940" s="1836"/>
      <c r="D940" s="1836"/>
      <c r="E940" s="1836"/>
      <c r="F940" s="1836"/>
      <c r="G940" s="1836"/>
      <c r="H940" s="1836"/>
      <c r="I940" s="1836"/>
      <c r="J940" s="1836"/>
      <c r="K940" s="1836"/>
      <c r="L940" s="1836"/>
      <c r="M940" s="1836"/>
      <c r="N940" s="1836"/>
      <c r="O940" s="1836"/>
      <c r="P940" s="1836"/>
      <c r="Q940" s="1836"/>
      <c r="R940" s="1836"/>
      <c r="S940" s="1836"/>
      <c r="T940" s="1836"/>
      <c r="U940" s="1836"/>
      <c r="V940" s="1836"/>
      <c r="W940" s="1836"/>
      <c r="X940" s="1836"/>
      <c r="Y940" s="1836"/>
      <c r="Z940" s="1836"/>
      <c r="AA940" s="1836"/>
      <c r="AB940" s="1836"/>
    </row>
    <row r="941" spans="1:28" ht="13.5" customHeight="1">
      <c r="A941" s="1836"/>
      <c r="B941" s="1836"/>
      <c r="C941" s="1836"/>
      <c r="D941" s="1836"/>
      <c r="E941" s="1836"/>
      <c r="F941" s="1836"/>
      <c r="G941" s="1836"/>
      <c r="H941" s="1836"/>
      <c r="I941" s="1836"/>
      <c r="J941" s="1836"/>
      <c r="K941" s="1836"/>
      <c r="L941" s="1836"/>
      <c r="M941" s="1836"/>
      <c r="N941" s="1836"/>
      <c r="O941" s="1836"/>
      <c r="P941" s="1836"/>
      <c r="Q941" s="1836"/>
      <c r="R941" s="1836"/>
      <c r="S941" s="1836"/>
      <c r="T941" s="1836"/>
      <c r="U941" s="1836"/>
      <c r="V941" s="1836"/>
      <c r="W941" s="1836"/>
      <c r="X941" s="1836"/>
      <c r="Y941" s="1836"/>
      <c r="Z941" s="1836"/>
      <c r="AA941" s="1836"/>
      <c r="AB941" s="1836"/>
    </row>
    <row r="942" spans="1:28" ht="13.5" customHeight="1">
      <c r="A942" s="1836"/>
      <c r="B942" s="1836"/>
      <c r="C942" s="1836"/>
      <c r="D942" s="1836"/>
      <c r="E942" s="1836"/>
      <c r="F942" s="1836"/>
      <c r="G942" s="1836"/>
      <c r="H942" s="1836"/>
      <c r="I942" s="1836"/>
      <c r="J942" s="1836"/>
      <c r="K942" s="1836"/>
      <c r="L942" s="1836"/>
      <c r="M942" s="1836"/>
      <c r="N942" s="1836"/>
      <c r="O942" s="1836"/>
      <c r="P942" s="1836"/>
      <c r="Q942" s="1836"/>
      <c r="R942" s="1836"/>
      <c r="S942" s="1836"/>
      <c r="T942" s="1836"/>
      <c r="U942" s="1836"/>
      <c r="V942" s="1836"/>
      <c r="W942" s="1836"/>
      <c r="X942" s="1836"/>
      <c r="Y942" s="1836"/>
      <c r="Z942" s="1836"/>
      <c r="AA942" s="1836"/>
      <c r="AB942" s="1836"/>
    </row>
    <row r="943" spans="1:28" ht="13.5" customHeight="1">
      <c r="A943" s="1836"/>
      <c r="B943" s="1836"/>
      <c r="C943" s="1836"/>
      <c r="D943" s="1836"/>
      <c r="E943" s="1836"/>
      <c r="F943" s="1836"/>
      <c r="G943" s="1836"/>
      <c r="H943" s="1836"/>
      <c r="I943" s="1836"/>
      <c r="J943" s="1836"/>
      <c r="K943" s="1836"/>
      <c r="L943" s="1836"/>
      <c r="M943" s="1836"/>
      <c r="N943" s="1836"/>
      <c r="O943" s="1836"/>
      <c r="P943" s="1836"/>
      <c r="Q943" s="1836"/>
      <c r="R943" s="1836"/>
      <c r="S943" s="1836"/>
      <c r="T943" s="1836"/>
      <c r="U943" s="1836"/>
      <c r="V943" s="1836"/>
      <c r="W943" s="1836"/>
      <c r="X943" s="1836"/>
      <c r="Y943" s="1836"/>
      <c r="Z943" s="1836"/>
      <c r="AA943" s="1836"/>
      <c r="AB943" s="1836"/>
    </row>
    <row r="944" spans="1:28" ht="13.5" customHeight="1">
      <c r="A944" s="1836"/>
      <c r="B944" s="1836"/>
      <c r="C944" s="1836"/>
      <c r="D944" s="1836"/>
      <c r="E944" s="1836"/>
      <c r="F944" s="1836"/>
      <c r="G944" s="1836"/>
      <c r="H944" s="1836"/>
      <c r="I944" s="1836"/>
      <c r="J944" s="1836"/>
      <c r="K944" s="1836"/>
      <c r="L944" s="1836"/>
      <c r="M944" s="1836"/>
      <c r="N944" s="1836"/>
      <c r="O944" s="1836"/>
      <c r="P944" s="1836"/>
      <c r="Q944" s="1836"/>
      <c r="R944" s="1836"/>
      <c r="S944" s="1836"/>
      <c r="T944" s="1836"/>
      <c r="U944" s="1836"/>
      <c r="V944" s="1836"/>
      <c r="W944" s="1836"/>
      <c r="X944" s="1836"/>
      <c r="Y944" s="1836"/>
      <c r="Z944" s="1836"/>
      <c r="AA944" s="1836"/>
      <c r="AB944" s="1836"/>
    </row>
    <row r="945" spans="1:28" ht="13.5" customHeight="1">
      <c r="A945" s="1836"/>
      <c r="B945" s="1836"/>
      <c r="C945" s="1836"/>
      <c r="D945" s="1836"/>
      <c r="E945" s="1836"/>
      <c r="F945" s="1836"/>
      <c r="G945" s="1836"/>
      <c r="H945" s="1836"/>
      <c r="I945" s="1836"/>
      <c r="J945" s="1836"/>
      <c r="K945" s="1836"/>
      <c r="L945" s="1836"/>
      <c r="M945" s="1836"/>
      <c r="N945" s="1836"/>
      <c r="O945" s="1836"/>
      <c r="P945" s="1836"/>
      <c r="Q945" s="1836"/>
      <c r="R945" s="1836"/>
      <c r="S945" s="1836"/>
      <c r="T945" s="1836"/>
      <c r="U945" s="1836"/>
      <c r="V945" s="1836"/>
      <c r="W945" s="1836"/>
      <c r="X945" s="1836"/>
      <c r="Y945" s="1836"/>
      <c r="Z945" s="1836"/>
      <c r="AA945" s="1836"/>
      <c r="AB945" s="1836"/>
    </row>
    <row r="946" spans="1:28" ht="13.5" customHeight="1">
      <c r="A946" s="1836"/>
      <c r="B946" s="1836"/>
      <c r="C946" s="1836"/>
      <c r="D946" s="1836"/>
      <c r="E946" s="1836"/>
      <c r="F946" s="1836"/>
      <c r="G946" s="1836"/>
      <c r="H946" s="1836"/>
      <c r="I946" s="1836"/>
      <c r="J946" s="1836"/>
      <c r="K946" s="1836"/>
      <c r="L946" s="1836"/>
      <c r="M946" s="1836"/>
      <c r="N946" s="1836"/>
      <c r="O946" s="1836"/>
      <c r="P946" s="1836"/>
      <c r="Q946" s="1836"/>
      <c r="R946" s="1836"/>
      <c r="S946" s="1836"/>
      <c r="T946" s="1836"/>
      <c r="U946" s="1836"/>
      <c r="V946" s="1836"/>
      <c r="W946" s="1836"/>
      <c r="X946" s="1836"/>
      <c r="Y946" s="1836"/>
      <c r="Z946" s="1836"/>
      <c r="AA946" s="1836"/>
      <c r="AB946" s="1836"/>
    </row>
    <row r="947" spans="1:28" ht="13.5" customHeight="1">
      <c r="A947" s="1836"/>
      <c r="B947" s="1836"/>
      <c r="C947" s="1836"/>
      <c r="D947" s="1836"/>
      <c r="E947" s="1836"/>
      <c r="F947" s="1836"/>
      <c r="G947" s="1836"/>
      <c r="H947" s="1836"/>
      <c r="I947" s="1836"/>
      <c r="J947" s="1836"/>
      <c r="K947" s="1836"/>
      <c r="L947" s="1836"/>
      <c r="M947" s="1836"/>
      <c r="N947" s="1836"/>
      <c r="O947" s="1836"/>
      <c r="P947" s="1836"/>
      <c r="Q947" s="1836"/>
      <c r="R947" s="1836"/>
      <c r="S947" s="1836"/>
      <c r="T947" s="1836"/>
      <c r="U947" s="1836"/>
      <c r="V947" s="1836"/>
      <c r="W947" s="1836"/>
      <c r="X947" s="1836"/>
      <c r="Y947" s="1836"/>
      <c r="Z947" s="1836"/>
      <c r="AA947" s="1836"/>
      <c r="AB947" s="1836"/>
    </row>
    <row r="948" spans="1:28" ht="13.5" customHeight="1">
      <c r="A948" s="1836"/>
      <c r="B948" s="1836"/>
      <c r="C948" s="1836"/>
      <c r="D948" s="1836"/>
      <c r="E948" s="1836"/>
      <c r="F948" s="1836"/>
      <c r="G948" s="1836"/>
      <c r="H948" s="1836"/>
      <c r="I948" s="1836"/>
      <c r="J948" s="1836"/>
      <c r="K948" s="1836"/>
      <c r="L948" s="1836"/>
      <c r="M948" s="1836"/>
      <c r="N948" s="1836"/>
      <c r="O948" s="1836"/>
      <c r="P948" s="1836"/>
      <c r="Q948" s="1836"/>
      <c r="R948" s="1836"/>
      <c r="S948" s="1836"/>
      <c r="T948" s="1836"/>
      <c r="U948" s="1836"/>
      <c r="V948" s="1836"/>
      <c r="W948" s="1836"/>
      <c r="X948" s="1836"/>
      <c r="Y948" s="1836"/>
      <c r="Z948" s="1836"/>
      <c r="AA948" s="1836"/>
      <c r="AB948" s="1836"/>
    </row>
    <row r="949" spans="1:28" ht="13.5" customHeight="1">
      <c r="A949" s="1836"/>
      <c r="B949" s="1836"/>
      <c r="C949" s="1836"/>
      <c r="D949" s="1836"/>
      <c r="E949" s="1836"/>
      <c r="F949" s="1836"/>
      <c r="G949" s="1836"/>
      <c r="H949" s="1836"/>
      <c r="I949" s="1836"/>
      <c r="J949" s="1836"/>
      <c r="K949" s="1836"/>
      <c r="L949" s="1836"/>
      <c r="M949" s="1836"/>
      <c r="N949" s="1836"/>
      <c r="O949" s="1836"/>
      <c r="P949" s="1836"/>
      <c r="Q949" s="1836"/>
      <c r="R949" s="1836"/>
      <c r="S949" s="1836"/>
      <c r="T949" s="1836"/>
      <c r="U949" s="1836"/>
      <c r="V949" s="1836"/>
      <c r="W949" s="1836"/>
      <c r="X949" s="1836"/>
      <c r="Y949" s="1836"/>
      <c r="Z949" s="1836"/>
      <c r="AA949" s="1836"/>
      <c r="AB949" s="1836"/>
    </row>
    <row r="950" spans="1:28" ht="13.5" customHeight="1">
      <c r="A950" s="1836"/>
      <c r="B950" s="1836"/>
      <c r="C950" s="1836"/>
      <c r="D950" s="1836"/>
      <c r="E950" s="1836"/>
      <c r="F950" s="1836"/>
      <c r="G950" s="1836"/>
      <c r="H950" s="1836"/>
      <c r="I950" s="1836"/>
      <c r="J950" s="1836"/>
      <c r="K950" s="1836"/>
      <c r="L950" s="1836"/>
      <c r="M950" s="1836"/>
      <c r="N950" s="1836"/>
      <c r="O950" s="1836"/>
      <c r="P950" s="1836"/>
      <c r="Q950" s="1836"/>
      <c r="R950" s="1836"/>
      <c r="S950" s="1836"/>
      <c r="T950" s="1836"/>
      <c r="U950" s="1836"/>
      <c r="V950" s="1836"/>
      <c r="W950" s="1836"/>
      <c r="X950" s="1836"/>
      <c r="Y950" s="1836"/>
      <c r="Z950" s="1836"/>
      <c r="AA950" s="1836"/>
      <c r="AB950" s="1836"/>
    </row>
    <row r="951" spans="1:28" ht="13.5" customHeight="1">
      <c r="A951" s="1836"/>
      <c r="B951" s="1836"/>
      <c r="C951" s="1836"/>
      <c r="D951" s="1836"/>
      <c r="E951" s="1836"/>
      <c r="F951" s="1836"/>
      <c r="G951" s="1836"/>
      <c r="H951" s="1836"/>
      <c r="I951" s="1836"/>
      <c r="J951" s="1836"/>
      <c r="K951" s="1836"/>
      <c r="L951" s="1836"/>
      <c r="M951" s="1836"/>
      <c r="N951" s="1836"/>
      <c r="O951" s="1836"/>
      <c r="P951" s="1836"/>
      <c r="Q951" s="1836"/>
      <c r="R951" s="1836"/>
      <c r="S951" s="1836"/>
      <c r="T951" s="1836"/>
      <c r="U951" s="1836"/>
      <c r="V951" s="1836"/>
      <c r="W951" s="1836"/>
      <c r="X951" s="1836"/>
      <c r="Y951" s="1836"/>
      <c r="Z951" s="1836"/>
      <c r="AA951" s="1836"/>
      <c r="AB951" s="1836"/>
    </row>
    <row r="952" spans="1:28" ht="13.5" customHeight="1">
      <c r="A952" s="1836"/>
      <c r="B952" s="1836"/>
      <c r="C952" s="1836"/>
      <c r="D952" s="1836"/>
      <c r="E952" s="1836"/>
      <c r="F952" s="1836"/>
      <c r="G952" s="1836"/>
      <c r="H952" s="1836"/>
      <c r="I952" s="1836"/>
      <c r="J952" s="1836"/>
      <c r="K952" s="1836"/>
      <c r="L952" s="1836"/>
      <c r="M952" s="1836"/>
      <c r="N952" s="1836"/>
      <c r="O952" s="1836"/>
      <c r="P952" s="1836"/>
      <c r="Q952" s="1836"/>
      <c r="R952" s="1836"/>
      <c r="S952" s="1836"/>
      <c r="T952" s="1836"/>
      <c r="U952" s="1836"/>
      <c r="V952" s="1836"/>
      <c r="W952" s="1836"/>
      <c r="X952" s="1836"/>
      <c r="Y952" s="1836"/>
      <c r="Z952" s="1836"/>
      <c r="AA952" s="1836"/>
      <c r="AB952" s="1836"/>
    </row>
    <row r="953" spans="1:28" ht="13.5" customHeight="1">
      <c r="A953" s="1836"/>
      <c r="B953" s="1836"/>
      <c r="C953" s="1836"/>
      <c r="D953" s="1836"/>
      <c r="E953" s="1836"/>
      <c r="F953" s="1836"/>
      <c r="G953" s="1836"/>
      <c r="H953" s="1836"/>
      <c r="I953" s="1836"/>
      <c r="J953" s="1836"/>
      <c r="K953" s="1836"/>
      <c r="L953" s="1836"/>
      <c r="M953" s="1836"/>
      <c r="N953" s="1836"/>
      <c r="O953" s="1836"/>
      <c r="P953" s="1836"/>
      <c r="Q953" s="1836"/>
      <c r="R953" s="1836"/>
      <c r="S953" s="1836"/>
      <c r="T953" s="1836"/>
      <c r="U953" s="1836"/>
      <c r="V953" s="1836"/>
      <c r="W953" s="1836"/>
      <c r="X953" s="1836"/>
      <c r="Y953" s="1836"/>
      <c r="Z953" s="1836"/>
      <c r="AA953" s="1836"/>
      <c r="AB953" s="1836"/>
    </row>
    <row r="954" spans="1:28" ht="13.5" customHeight="1">
      <c r="A954" s="1836"/>
      <c r="B954" s="1836"/>
      <c r="C954" s="1836"/>
      <c r="D954" s="1836"/>
      <c r="E954" s="1836"/>
      <c r="F954" s="1836"/>
      <c r="G954" s="1836"/>
      <c r="H954" s="1836"/>
      <c r="I954" s="1836"/>
      <c r="J954" s="1836"/>
      <c r="K954" s="1836"/>
      <c r="L954" s="1836"/>
      <c r="M954" s="1836"/>
      <c r="N954" s="1836"/>
      <c r="O954" s="1836"/>
      <c r="P954" s="1836"/>
      <c r="Q954" s="1836"/>
      <c r="R954" s="1836"/>
      <c r="S954" s="1836"/>
      <c r="T954" s="1836"/>
      <c r="U954" s="1836"/>
      <c r="V954" s="1836"/>
      <c r="W954" s="1836"/>
      <c r="X954" s="1836"/>
      <c r="Y954" s="1836"/>
      <c r="Z954" s="1836"/>
      <c r="AA954" s="1836"/>
      <c r="AB954" s="1836"/>
    </row>
    <row r="955" spans="1:28" ht="13.5" customHeight="1">
      <c r="A955" s="1836"/>
      <c r="B955" s="1836"/>
      <c r="C955" s="1836"/>
      <c r="D955" s="1836"/>
      <c r="E955" s="1836"/>
      <c r="F955" s="1836"/>
      <c r="G955" s="1836"/>
      <c r="H955" s="1836"/>
      <c r="I955" s="1836"/>
      <c r="J955" s="1836"/>
      <c r="K955" s="1836"/>
      <c r="L955" s="1836"/>
      <c r="M955" s="1836"/>
      <c r="N955" s="1836"/>
      <c r="O955" s="1836"/>
      <c r="P955" s="1836"/>
      <c r="Q955" s="1836"/>
      <c r="R955" s="1836"/>
      <c r="S955" s="1836"/>
      <c r="T955" s="1836"/>
      <c r="U955" s="1836"/>
      <c r="V955" s="1836"/>
      <c r="W955" s="1836"/>
      <c r="X955" s="1836"/>
      <c r="Y955" s="1836"/>
      <c r="Z955" s="1836"/>
      <c r="AA955" s="1836"/>
      <c r="AB955" s="1836"/>
    </row>
    <row r="956" spans="1:28" ht="13.5" customHeight="1">
      <c r="A956" s="1836"/>
      <c r="B956" s="1836"/>
      <c r="C956" s="1836"/>
      <c r="D956" s="1836"/>
      <c r="E956" s="1836"/>
      <c r="F956" s="1836"/>
      <c r="G956" s="1836"/>
      <c r="H956" s="1836"/>
      <c r="I956" s="1836"/>
      <c r="J956" s="1836"/>
      <c r="K956" s="1836"/>
      <c r="L956" s="1836"/>
      <c r="M956" s="1836"/>
      <c r="N956" s="1836"/>
      <c r="O956" s="1836"/>
      <c r="P956" s="1836"/>
      <c r="Q956" s="1836"/>
      <c r="R956" s="1836"/>
      <c r="S956" s="1836"/>
      <c r="T956" s="1836"/>
      <c r="U956" s="1836"/>
      <c r="V956" s="1836"/>
      <c r="W956" s="1836"/>
      <c r="X956" s="1836"/>
      <c r="Y956" s="1836"/>
      <c r="Z956" s="1836"/>
      <c r="AA956" s="1836"/>
      <c r="AB956" s="1836"/>
    </row>
    <row r="957" spans="1:28" ht="13.5" customHeight="1">
      <c r="A957" s="1836"/>
      <c r="B957" s="1836"/>
      <c r="C957" s="1836"/>
      <c r="D957" s="1836"/>
      <c r="E957" s="1836"/>
      <c r="F957" s="1836"/>
      <c r="G957" s="1836"/>
      <c r="H957" s="1836"/>
      <c r="I957" s="1836"/>
      <c r="J957" s="1836"/>
      <c r="K957" s="1836"/>
      <c r="L957" s="1836"/>
      <c r="M957" s="1836"/>
      <c r="N957" s="1836"/>
      <c r="O957" s="1836"/>
      <c r="P957" s="1836"/>
      <c r="Q957" s="1836"/>
      <c r="R957" s="1836"/>
      <c r="S957" s="1836"/>
      <c r="T957" s="1836"/>
      <c r="U957" s="1836"/>
      <c r="V957" s="1836"/>
      <c r="W957" s="1836"/>
      <c r="X957" s="1836"/>
      <c r="Y957" s="1836"/>
      <c r="Z957" s="1836"/>
      <c r="AA957" s="1836"/>
      <c r="AB957" s="1836"/>
    </row>
    <row r="958" spans="1:28" ht="13.5" customHeight="1">
      <c r="A958" s="1836"/>
      <c r="B958" s="1836"/>
      <c r="C958" s="1836"/>
      <c r="D958" s="1836"/>
      <c r="E958" s="1836"/>
      <c r="F958" s="1836"/>
      <c r="G958" s="1836"/>
      <c r="H958" s="1836"/>
      <c r="I958" s="1836"/>
      <c r="J958" s="1836"/>
      <c r="K958" s="1836"/>
      <c r="L958" s="1836"/>
      <c r="M958" s="1836"/>
      <c r="N958" s="1836"/>
      <c r="O958" s="1836"/>
      <c r="P958" s="1836"/>
      <c r="Q958" s="1836"/>
      <c r="R958" s="1836"/>
      <c r="S958" s="1836"/>
      <c r="T958" s="1836"/>
      <c r="U958" s="1836"/>
      <c r="V958" s="1836"/>
      <c r="W958" s="1836"/>
      <c r="X958" s="1836"/>
      <c r="Y958" s="1836"/>
      <c r="Z958" s="1836"/>
      <c r="AA958" s="1836"/>
      <c r="AB958" s="1836"/>
    </row>
    <row r="959" spans="1:28" ht="13.5" customHeight="1">
      <c r="A959" s="1836"/>
      <c r="B959" s="1836"/>
      <c r="C959" s="1836"/>
      <c r="D959" s="1836"/>
      <c r="E959" s="1836"/>
      <c r="F959" s="1836"/>
      <c r="G959" s="1836"/>
      <c r="H959" s="1836"/>
      <c r="I959" s="1836"/>
      <c r="J959" s="1836"/>
      <c r="K959" s="1836"/>
      <c r="L959" s="1836"/>
      <c r="M959" s="1836"/>
      <c r="N959" s="1836"/>
      <c r="O959" s="1836"/>
      <c r="P959" s="1836"/>
      <c r="Q959" s="1836"/>
      <c r="R959" s="1836"/>
      <c r="S959" s="1836"/>
      <c r="T959" s="1836"/>
      <c r="U959" s="1836"/>
      <c r="V959" s="1836"/>
      <c r="W959" s="1836"/>
      <c r="X959" s="1836"/>
      <c r="Y959" s="1836"/>
      <c r="Z959" s="1836"/>
      <c r="AA959" s="1836"/>
      <c r="AB959" s="1836"/>
    </row>
    <row r="960" spans="1:28" ht="13.5" customHeight="1">
      <c r="A960" s="1836"/>
      <c r="B960" s="1836"/>
      <c r="C960" s="1836"/>
      <c r="D960" s="1836"/>
      <c r="E960" s="1836"/>
      <c r="F960" s="1836"/>
      <c r="G960" s="1836"/>
      <c r="H960" s="1836"/>
      <c r="I960" s="1836"/>
      <c r="J960" s="1836"/>
      <c r="K960" s="1836"/>
      <c r="L960" s="1836"/>
      <c r="M960" s="1836"/>
      <c r="N960" s="1836"/>
      <c r="O960" s="1836"/>
      <c r="P960" s="1836"/>
      <c r="Q960" s="1836"/>
      <c r="R960" s="1836"/>
      <c r="S960" s="1836"/>
      <c r="T960" s="1836"/>
      <c r="U960" s="1836"/>
      <c r="V960" s="1836"/>
      <c r="W960" s="1836"/>
      <c r="X960" s="1836"/>
      <c r="Y960" s="1836"/>
      <c r="Z960" s="1836"/>
      <c r="AA960" s="1836"/>
      <c r="AB960" s="1836"/>
    </row>
    <row r="961" spans="1:28" ht="13.5" customHeight="1">
      <c r="A961" s="1836"/>
      <c r="B961" s="1836"/>
      <c r="C961" s="1836"/>
      <c r="D961" s="1836"/>
      <c r="E961" s="1836"/>
      <c r="F961" s="1836"/>
      <c r="G961" s="1836"/>
      <c r="H961" s="1836"/>
      <c r="I961" s="1836"/>
      <c r="J961" s="1836"/>
      <c r="K961" s="1836"/>
      <c r="L961" s="1836"/>
      <c r="M961" s="1836"/>
      <c r="N961" s="1836"/>
      <c r="O961" s="1836"/>
      <c r="P961" s="1836"/>
      <c r="Q961" s="1836"/>
      <c r="R961" s="1836"/>
      <c r="S961" s="1836"/>
      <c r="T961" s="1836"/>
      <c r="U961" s="1836"/>
      <c r="V961" s="1836"/>
      <c r="W961" s="1836"/>
      <c r="X961" s="1836"/>
      <c r="Y961" s="1836"/>
      <c r="Z961" s="1836"/>
      <c r="AA961" s="1836"/>
      <c r="AB961" s="1836"/>
    </row>
    <row r="962" spans="1:28" ht="13.5" customHeight="1">
      <c r="A962" s="1836"/>
      <c r="B962" s="1836"/>
      <c r="C962" s="1836"/>
      <c r="D962" s="1836"/>
      <c r="E962" s="1836"/>
      <c r="F962" s="1836"/>
      <c r="G962" s="1836"/>
      <c r="H962" s="1836"/>
      <c r="I962" s="1836"/>
      <c r="J962" s="1836"/>
      <c r="K962" s="1836"/>
      <c r="L962" s="1836"/>
      <c r="M962" s="1836"/>
      <c r="N962" s="1836"/>
      <c r="O962" s="1836"/>
      <c r="P962" s="1836"/>
      <c r="Q962" s="1836"/>
      <c r="R962" s="1836"/>
      <c r="S962" s="1836"/>
      <c r="T962" s="1836"/>
      <c r="U962" s="1836"/>
      <c r="V962" s="1836"/>
      <c r="W962" s="1836"/>
      <c r="X962" s="1836"/>
      <c r="Y962" s="1836"/>
      <c r="Z962" s="1836"/>
      <c r="AA962" s="1836"/>
      <c r="AB962" s="1836"/>
    </row>
    <row r="963" spans="1:28" ht="13.5" customHeight="1">
      <c r="A963" s="1836"/>
      <c r="B963" s="1836"/>
      <c r="C963" s="1836"/>
      <c r="D963" s="1836"/>
      <c r="E963" s="1836"/>
      <c r="F963" s="1836"/>
      <c r="G963" s="1836"/>
      <c r="H963" s="1836"/>
      <c r="I963" s="1836"/>
      <c r="J963" s="1836"/>
      <c r="K963" s="1836"/>
      <c r="L963" s="1836"/>
      <c r="M963" s="1836"/>
      <c r="N963" s="1836"/>
      <c r="O963" s="1836"/>
      <c r="P963" s="1836"/>
      <c r="Q963" s="1836"/>
      <c r="R963" s="1836"/>
      <c r="S963" s="1836"/>
      <c r="T963" s="1836"/>
      <c r="U963" s="1836"/>
      <c r="V963" s="1836"/>
      <c r="W963" s="1836"/>
      <c r="X963" s="1836"/>
      <c r="Y963" s="1836"/>
      <c r="Z963" s="1836"/>
      <c r="AA963" s="1836"/>
      <c r="AB963" s="1836"/>
    </row>
    <row r="964" spans="1:28" ht="13.5" customHeight="1">
      <c r="A964" s="1836"/>
      <c r="B964" s="1836"/>
      <c r="C964" s="1836"/>
      <c r="D964" s="1836"/>
      <c r="E964" s="1836"/>
      <c r="F964" s="1836"/>
      <c r="G964" s="1836"/>
      <c r="H964" s="1836"/>
      <c r="I964" s="1836"/>
      <c r="J964" s="1836"/>
      <c r="K964" s="1836"/>
      <c r="L964" s="1836"/>
      <c r="M964" s="1836"/>
      <c r="N964" s="1836"/>
      <c r="O964" s="1836"/>
      <c r="P964" s="1836"/>
      <c r="Q964" s="1836"/>
      <c r="R964" s="1836"/>
      <c r="S964" s="1836"/>
      <c r="T964" s="1836"/>
      <c r="U964" s="1836"/>
      <c r="V964" s="1836"/>
      <c r="W964" s="1836"/>
      <c r="X964" s="1836"/>
      <c r="Y964" s="1836"/>
      <c r="Z964" s="1836"/>
      <c r="AA964" s="1836"/>
      <c r="AB964" s="1836"/>
    </row>
    <row r="965" spans="1:28" ht="13.5" customHeight="1">
      <c r="A965" s="1836"/>
      <c r="B965" s="1836"/>
      <c r="C965" s="1836"/>
      <c r="D965" s="1836"/>
      <c r="E965" s="1836"/>
      <c r="F965" s="1836"/>
      <c r="G965" s="1836"/>
      <c r="H965" s="1836"/>
      <c r="I965" s="1836"/>
      <c r="J965" s="1836"/>
      <c r="K965" s="1836"/>
      <c r="L965" s="1836"/>
      <c r="M965" s="1836"/>
      <c r="N965" s="1836"/>
      <c r="O965" s="1836"/>
      <c r="P965" s="1836"/>
      <c r="Q965" s="1836"/>
      <c r="R965" s="1836"/>
      <c r="S965" s="1836"/>
      <c r="T965" s="1836"/>
      <c r="U965" s="1836"/>
      <c r="V965" s="1836"/>
      <c r="W965" s="1836"/>
      <c r="X965" s="1836"/>
      <c r="Y965" s="1836"/>
      <c r="Z965" s="1836"/>
      <c r="AA965" s="1836"/>
      <c r="AB965" s="1836"/>
    </row>
    <row r="966" spans="1:28" ht="13.5" customHeight="1">
      <c r="A966" s="1836"/>
      <c r="B966" s="1836"/>
      <c r="C966" s="1836"/>
      <c r="D966" s="1836"/>
      <c r="E966" s="1836"/>
      <c r="F966" s="1836"/>
      <c r="G966" s="1836"/>
      <c r="H966" s="1836"/>
      <c r="I966" s="1836"/>
      <c r="J966" s="1836"/>
      <c r="K966" s="1836"/>
      <c r="L966" s="1836"/>
      <c r="M966" s="1836"/>
      <c r="N966" s="1836"/>
      <c r="O966" s="1836"/>
      <c r="P966" s="1836"/>
      <c r="Q966" s="1836"/>
      <c r="R966" s="1836"/>
      <c r="S966" s="1836"/>
      <c r="T966" s="1836"/>
      <c r="U966" s="1836"/>
      <c r="V966" s="1836"/>
      <c r="W966" s="1836"/>
      <c r="X966" s="1836"/>
      <c r="Y966" s="1836"/>
      <c r="Z966" s="1836"/>
      <c r="AA966" s="1836"/>
      <c r="AB966" s="1836"/>
    </row>
    <row r="967" spans="1:28" ht="13.5" customHeight="1">
      <c r="A967" s="1836"/>
      <c r="B967" s="1836"/>
      <c r="C967" s="1836"/>
      <c r="D967" s="1836"/>
      <c r="E967" s="1836"/>
      <c r="F967" s="1836"/>
      <c r="G967" s="1836"/>
      <c r="H967" s="1836"/>
      <c r="I967" s="1836"/>
      <c r="J967" s="1836"/>
      <c r="K967" s="1836"/>
      <c r="L967" s="1836"/>
      <c r="M967" s="1836"/>
      <c r="N967" s="1836"/>
      <c r="O967" s="1836"/>
      <c r="P967" s="1836"/>
      <c r="Q967" s="1836"/>
      <c r="R967" s="1836"/>
      <c r="S967" s="1836"/>
      <c r="T967" s="1836"/>
      <c r="U967" s="1836"/>
      <c r="V967" s="1836"/>
      <c r="W967" s="1836"/>
      <c r="X967" s="1836"/>
      <c r="Y967" s="1836"/>
      <c r="Z967" s="1836"/>
      <c r="AA967" s="1836"/>
      <c r="AB967" s="1836"/>
    </row>
    <row r="968" spans="1:28" ht="13.5" customHeight="1">
      <c r="A968" s="1836"/>
      <c r="B968" s="1836"/>
      <c r="C968" s="1836"/>
      <c r="D968" s="1836"/>
      <c r="E968" s="1836"/>
      <c r="F968" s="1836"/>
      <c r="G968" s="1836"/>
      <c r="H968" s="1836"/>
      <c r="I968" s="1836"/>
      <c r="J968" s="1836"/>
      <c r="K968" s="1836"/>
      <c r="L968" s="1836"/>
      <c r="M968" s="1836"/>
      <c r="N968" s="1836"/>
      <c r="O968" s="1836"/>
      <c r="P968" s="1836"/>
      <c r="Q968" s="1836"/>
      <c r="R968" s="1836"/>
      <c r="S968" s="1836"/>
      <c r="T968" s="1836"/>
      <c r="U968" s="1836"/>
      <c r="V968" s="1836"/>
      <c r="W968" s="1836"/>
      <c r="X968" s="1836"/>
      <c r="Y968" s="1836"/>
      <c r="Z968" s="1836"/>
      <c r="AA968" s="1836"/>
      <c r="AB968" s="1836"/>
    </row>
    <row r="969" spans="1:28" ht="13.5" customHeight="1">
      <c r="A969" s="1836"/>
      <c r="B969" s="1836"/>
      <c r="C969" s="1836"/>
      <c r="D969" s="1836"/>
      <c r="E969" s="1836"/>
      <c r="F969" s="1836"/>
      <c r="G969" s="1836"/>
      <c r="H969" s="1836"/>
      <c r="I969" s="1836"/>
      <c r="J969" s="1836"/>
      <c r="K969" s="1836"/>
      <c r="L969" s="1836"/>
      <c r="M969" s="1836"/>
      <c r="N969" s="1836"/>
      <c r="O969" s="1836"/>
      <c r="P969" s="1836"/>
      <c r="Q969" s="1836"/>
      <c r="R969" s="1836"/>
      <c r="S969" s="1836"/>
      <c r="T969" s="1836"/>
      <c r="U969" s="1836"/>
      <c r="V969" s="1836"/>
      <c r="W969" s="1836"/>
      <c r="X969" s="1836"/>
      <c r="Y969" s="1836"/>
      <c r="Z969" s="1836"/>
      <c r="AA969" s="1836"/>
      <c r="AB969" s="1836"/>
    </row>
    <row r="970" spans="1:28" ht="13.5" customHeight="1">
      <c r="A970" s="1836"/>
      <c r="B970" s="1836"/>
      <c r="C970" s="1836"/>
      <c r="D970" s="1836"/>
      <c r="E970" s="1836"/>
      <c r="F970" s="1836"/>
      <c r="G970" s="1836"/>
      <c r="H970" s="1836"/>
      <c r="I970" s="1836"/>
      <c r="J970" s="1836"/>
      <c r="K970" s="1836"/>
      <c r="L970" s="1836"/>
      <c r="M970" s="1836"/>
      <c r="N970" s="1836"/>
      <c r="O970" s="1836"/>
      <c r="P970" s="1836"/>
      <c r="Q970" s="1836"/>
      <c r="R970" s="1836"/>
      <c r="S970" s="1836"/>
      <c r="T970" s="1836"/>
      <c r="U970" s="1836"/>
      <c r="V970" s="1836"/>
      <c r="W970" s="1836"/>
      <c r="X970" s="1836"/>
      <c r="Y970" s="1836"/>
      <c r="Z970" s="1836"/>
      <c r="AA970" s="1836"/>
      <c r="AB970" s="1836"/>
    </row>
    <row r="971" spans="1:28" ht="13.5" customHeight="1">
      <c r="A971" s="1836"/>
      <c r="B971" s="1836"/>
      <c r="C971" s="1836"/>
      <c r="D971" s="1836"/>
      <c r="E971" s="1836"/>
      <c r="F971" s="1836"/>
      <c r="G971" s="1836"/>
      <c r="H971" s="1836"/>
      <c r="I971" s="1836"/>
      <c r="J971" s="1836"/>
      <c r="K971" s="1836"/>
      <c r="L971" s="1836"/>
      <c r="M971" s="1836"/>
      <c r="N971" s="1836"/>
      <c r="O971" s="1836"/>
      <c r="P971" s="1836"/>
      <c r="Q971" s="1836"/>
      <c r="R971" s="1836"/>
      <c r="S971" s="1836"/>
      <c r="T971" s="1836"/>
      <c r="U971" s="1836"/>
      <c r="V971" s="1836"/>
      <c r="W971" s="1836"/>
      <c r="X971" s="1836"/>
      <c r="Y971" s="1836"/>
      <c r="Z971" s="1836"/>
      <c r="AA971" s="1836"/>
      <c r="AB971" s="1836"/>
    </row>
    <row r="972" spans="1:28" ht="13.5" customHeight="1">
      <c r="A972" s="1836"/>
      <c r="B972" s="1836"/>
      <c r="C972" s="1836"/>
      <c r="D972" s="1836"/>
      <c r="E972" s="1836"/>
      <c r="F972" s="1836"/>
      <c r="G972" s="1836"/>
      <c r="H972" s="1836"/>
      <c r="I972" s="1836"/>
      <c r="J972" s="1836"/>
      <c r="K972" s="1836"/>
      <c r="L972" s="1836"/>
      <c r="M972" s="1836"/>
      <c r="N972" s="1836"/>
      <c r="O972" s="1836"/>
      <c r="P972" s="1836"/>
      <c r="Q972" s="1836"/>
      <c r="R972" s="1836"/>
      <c r="S972" s="1836"/>
      <c r="T972" s="1836"/>
      <c r="U972" s="1836"/>
      <c r="V972" s="1836"/>
      <c r="W972" s="1836"/>
      <c r="X972" s="1836"/>
      <c r="Y972" s="1836"/>
      <c r="Z972" s="1836"/>
      <c r="AA972" s="1836"/>
      <c r="AB972" s="1836"/>
    </row>
    <row r="973" spans="1:28" ht="13.5" customHeight="1">
      <c r="A973" s="1836"/>
      <c r="B973" s="1836"/>
      <c r="C973" s="1836"/>
      <c r="D973" s="1836"/>
      <c r="E973" s="1836"/>
      <c r="F973" s="1836"/>
      <c r="G973" s="1836"/>
      <c r="H973" s="1836"/>
      <c r="I973" s="1836"/>
      <c r="J973" s="1836"/>
      <c r="K973" s="1836"/>
      <c r="L973" s="1836"/>
      <c r="M973" s="1836"/>
      <c r="N973" s="1836"/>
      <c r="O973" s="1836"/>
      <c r="P973" s="1836"/>
      <c r="Q973" s="1836"/>
      <c r="R973" s="1836"/>
      <c r="S973" s="1836"/>
      <c r="T973" s="1836"/>
      <c r="U973" s="1836"/>
      <c r="V973" s="1836"/>
      <c r="W973" s="1836"/>
      <c r="X973" s="1836"/>
      <c r="Y973" s="1836"/>
      <c r="Z973" s="1836"/>
      <c r="AA973" s="1836"/>
      <c r="AB973" s="1836"/>
    </row>
    <row r="974" spans="1:28" ht="13.5" customHeight="1">
      <c r="A974" s="1836"/>
      <c r="B974" s="1836"/>
      <c r="C974" s="1836"/>
      <c r="D974" s="1836"/>
      <c r="E974" s="1836"/>
      <c r="F974" s="1836"/>
      <c r="G974" s="1836"/>
      <c r="H974" s="1836"/>
      <c r="I974" s="1836"/>
      <c r="J974" s="1836"/>
      <c r="K974" s="1836"/>
      <c r="L974" s="1836"/>
      <c r="M974" s="1836"/>
      <c r="N974" s="1836"/>
      <c r="O974" s="1836"/>
      <c r="P974" s="1836"/>
      <c r="Q974" s="1836"/>
      <c r="R974" s="1836"/>
      <c r="S974" s="1836"/>
      <c r="T974" s="1836"/>
      <c r="U974" s="1836"/>
      <c r="V974" s="1836"/>
      <c r="W974" s="1836"/>
      <c r="X974" s="1836"/>
      <c r="Y974" s="1836"/>
      <c r="Z974" s="1836"/>
      <c r="AA974" s="1836"/>
      <c r="AB974" s="1836"/>
    </row>
    <row r="975" spans="1:28" ht="13.5" customHeight="1">
      <c r="A975" s="1836"/>
      <c r="B975" s="1836"/>
      <c r="C975" s="1836"/>
      <c r="D975" s="1836"/>
      <c r="E975" s="1836"/>
      <c r="F975" s="1836"/>
      <c r="G975" s="1836"/>
      <c r="H975" s="1836"/>
      <c r="I975" s="1836"/>
      <c r="J975" s="1836"/>
      <c r="K975" s="1836"/>
      <c r="L975" s="1836"/>
      <c r="M975" s="1836"/>
      <c r="N975" s="1836"/>
      <c r="O975" s="1836"/>
      <c r="P975" s="1836"/>
      <c r="Q975" s="1836"/>
      <c r="R975" s="1836"/>
      <c r="S975" s="1836"/>
      <c r="T975" s="1836"/>
      <c r="U975" s="1836"/>
      <c r="V975" s="1836"/>
      <c r="W975" s="1836"/>
      <c r="X975" s="1836"/>
      <c r="Y975" s="1836"/>
      <c r="Z975" s="1836"/>
      <c r="AA975" s="1836"/>
      <c r="AB975" s="1836"/>
    </row>
    <row r="976" spans="1:28" ht="13.5" customHeight="1">
      <c r="A976" s="1836"/>
      <c r="B976" s="1836"/>
      <c r="C976" s="1836"/>
      <c r="D976" s="1836"/>
      <c r="E976" s="1836"/>
      <c r="F976" s="1836"/>
      <c r="G976" s="1836"/>
      <c r="H976" s="1836"/>
      <c r="I976" s="1836"/>
      <c r="J976" s="1836"/>
      <c r="K976" s="1836"/>
      <c r="L976" s="1836"/>
      <c r="M976" s="1836"/>
      <c r="N976" s="1836"/>
      <c r="O976" s="1836"/>
      <c r="P976" s="1836"/>
      <c r="Q976" s="1836"/>
      <c r="R976" s="1836"/>
      <c r="S976" s="1836"/>
      <c r="T976" s="1836"/>
      <c r="U976" s="1836"/>
      <c r="V976" s="1836"/>
      <c r="W976" s="1836"/>
      <c r="X976" s="1836"/>
      <c r="Y976" s="1836"/>
      <c r="Z976" s="1836"/>
      <c r="AA976" s="1836"/>
      <c r="AB976" s="1836"/>
    </row>
    <row r="977" spans="1:28" ht="13.5" customHeight="1">
      <c r="A977" s="1836"/>
      <c r="B977" s="1836"/>
      <c r="C977" s="1836"/>
      <c r="D977" s="1836"/>
      <c r="E977" s="1836"/>
      <c r="F977" s="1836"/>
      <c r="G977" s="1836"/>
      <c r="H977" s="1836"/>
      <c r="I977" s="1836"/>
      <c r="J977" s="1836"/>
      <c r="K977" s="1836"/>
      <c r="L977" s="1836"/>
      <c r="M977" s="1836"/>
      <c r="N977" s="1836"/>
      <c r="O977" s="1836"/>
      <c r="P977" s="1836"/>
      <c r="Q977" s="1836"/>
      <c r="R977" s="1836"/>
      <c r="S977" s="1836"/>
      <c r="T977" s="1836"/>
      <c r="U977" s="1836"/>
      <c r="V977" s="1836"/>
      <c r="W977" s="1836"/>
      <c r="X977" s="1836"/>
      <c r="Y977" s="1836"/>
      <c r="Z977" s="1836"/>
      <c r="AA977" s="1836"/>
      <c r="AB977" s="1836"/>
    </row>
    <row r="978" spans="1:28" ht="13.5" customHeight="1">
      <c r="A978" s="1836"/>
      <c r="B978" s="1836"/>
      <c r="C978" s="1836"/>
      <c r="D978" s="1836"/>
      <c r="E978" s="1836"/>
      <c r="F978" s="1836"/>
      <c r="G978" s="1836"/>
      <c r="H978" s="1836"/>
      <c r="I978" s="1836"/>
      <c r="J978" s="1836"/>
      <c r="K978" s="1836"/>
      <c r="L978" s="1836"/>
      <c r="M978" s="1836"/>
      <c r="N978" s="1836"/>
      <c r="O978" s="1836"/>
      <c r="P978" s="1836"/>
      <c r="Q978" s="1836"/>
      <c r="R978" s="1836"/>
      <c r="S978" s="1836"/>
      <c r="T978" s="1836"/>
      <c r="U978" s="1836"/>
      <c r="V978" s="1836"/>
      <c r="W978" s="1836"/>
      <c r="X978" s="1836"/>
      <c r="Y978" s="1836"/>
      <c r="Z978" s="1836"/>
      <c r="AA978" s="1836"/>
      <c r="AB978" s="1836"/>
    </row>
    <row r="979" spans="1:28" ht="13.5" customHeight="1">
      <c r="A979" s="1836"/>
      <c r="B979" s="1836"/>
      <c r="C979" s="1836"/>
      <c r="D979" s="1836"/>
      <c r="E979" s="1836"/>
      <c r="F979" s="1836"/>
      <c r="G979" s="1836"/>
      <c r="H979" s="1836"/>
      <c r="I979" s="1836"/>
      <c r="J979" s="1836"/>
      <c r="K979" s="1836"/>
      <c r="L979" s="1836"/>
      <c r="M979" s="1836"/>
      <c r="N979" s="1836"/>
      <c r="O979" s="1836"/>
      <c r="P979" s="1836"/>
      <c r="Q979" s="1836"/>
      <c r="R979" s="1836"/>
      <c r="S979" s="1836"/>
      <c r="T979" s="1836"/>
      <c r="U979" s="1836"/>
      <c r="V979" s="1836"/>
      <c r="W979" s="1836"/>
      <c r="X979" s="1836"/>
      <c r="Y979" s="1836"/>
      <c r="Z979" s="1836"/>
      <c r="AA979" s="1836"/>
      <c r="AB979" s="1836"/>
    </row>
    <row r="980" spans="1:28" ht="13.5" customHeight="1">
      <c r="A980" s="1836"/>
      <c r="B980" s="1836"/>
      <c r="C980" s="1836"/>
      <c r="D980" s="1836"/>
      <c r="E980" s="1836"/>
      <c r="F980" s="1836"/>
      <c r="G980" s="1836"/>
      <c r="H980" s="1836"/>
      <c r="I980" s="1836"/>
      <c r="J980" s="1836"/>
      <c r="K980" s="1836"/>
      <c r="L980" s="1836"/>
      <c r="M980" s="1836"/>
      <c r="N980" s="1836"/>
      <c r="O980" s="1836"/>
      <c r="P980" s="1836"/>
      <c r="Q980" s="1836"/>
      <c r="R980" s="1836"/>
      <c r="S980" s="1836"/>
      <c r="T980" s="1836"/>
      <c r="U980" s="1836"/>
      <c r="V980" s="1836"/>
      <c r="W980" s="1836"/>
      <c r="X980" s="1836"/>
      <c r="Y980" s="1836"/>
      <c r="Z980" s="1836"/>
      <c r="AA980" s="1836"/>
      <c r="AB980" s="1836"/>
    </row>
    <row r="981" spans="1:28" ht="13.5" customHeight="1">
      <c r="A981" s="1836"/>
      <c r="B981" s="1836"/>
      <c r="C981" s="1836"/>
      <c r="D981" s="1836"/>
      <c r="E981" s="1836"/>
      <c r="F981" s="1836"/>
      <c r="G981" s="1836"/>
      <c r="H981" s="1836"/>
      <c r="I981" s="1836"/>
      <c r="J981" s="1836"/>
      <c r="K981" s="1836"/>
      <c r="L981" s="1836"/>
      <c r="M981" s="1836"/>
      <c r="N981" s="1836"/>
      <c r="O981" s="1836"/>
      <c r="P981" s="1836"/>
      <c r="Q981" s="1836"/>
      <c r="R981" s="1836"/>
      <c r="S981" s="1836"/>
      <c r="T981" s="1836"/>
      <c r="U981" s="1836"/>
      <c r="V981" s="1836"/>
      <c r="W981" s="1836"/>
      <c r="X981" s="1836"/>
      <c r="Y981" s="1836"/>
      <c r="Z981" s="1836"/>
      <c r="AA981" s="1836"/>
      <c r="AB981" s="1836"/>
    </row>
    <row r="982" spans="1:28" ht="13.5" customHeight="1">
      <c r="A982" s="1836"/>
      <c r="B982" s="1836"/>
      <c r="C982" s="1836"/>
      <c r="D982" s="1836"/>
      <c r="E982" s="1836"/>
      <c r="F982" s="1836"/>
      <c r="G982" s="1836"/>
      <c r="H982" s="1836"/>
      <c r="I982" s="1836"/>
      <c r="J982" s="1836"/>
      <c r="K982" s="1836"/>
      <c r="L982" s="1836"/>
      <c r="M982" s="1836"/>
      <c r="N982" s="1836"/>
      <c r="O982" s="1836"/>
      <c r="P982" s="1836"/>
      <c r="Q982" s="1836"/>
      <c r="R982" s="1836"/>
      <c r="S982" s="1836"/>
      <c r="T982" s="1836"/>
      <c r="U982" s="1836"/>
      <c r="V982" s="1836"/>
      <c r="W982" s="1836"/>
      <c r="X982" s="1836"/>
      <c r="Y982" s="1836"/>
      <c r="Z982" s="1836"/>
      <c r="AA982" s="1836"/>
      <c r="AB982" s="1836"/>
    </row>
    <row r="983" spans="1:28" ht="13.5" customHeight="1">
      <c r="A983" s="1836"/>
      <c r="B983" s="1836"/>
      <c r="C983" s="1836"/>
      <c r="D983" s="1836"/>
      <c r="E983" s="1836"/>
      <c r="F983" s="1836"/>
      <c r="G983" s="1836"/>
      <c r="H983" s="1836"/>
      <c r="I983" s="1836"/>
      <c r="J983" s="1836"/>
      <c r="K983" s="1836"/>
      <c r="L983" s="1836"/>
      <c r="M983" s="1836"/>
      <c r="N983" s="1836"/>
      <c r="O983" s="1836"/>
      <c r="P983" s="1836"/>
      <c r="Q983" s="1836"/>
      <c r="R983" s="1836"/>
      <c r="S983" s="1836"/>
      <c r="T983" s="1836"/>
      <c r="U983" s="1836"/>
      <c r="V983" s="1836"/>
      <c r="W983" s="1836"/>
      <c r="X983" s="1836"/>
      <c r="Y983" s="1836"/>
      <c r="Z983" s="1836"/>
      <c r="AA983" s="1836"/>
      <c r="AB983" s="1836"/>
    </row>
    <row r="984" spans="1:28" ht="13.5" customHeight="1">
      <c r="A984" s="1836"/>
      <c r="B984" s="1836"/>
      <c r="C984" s="1836"/>
      <c r="D984" s="1836"/>
      <c r="E984" s="1836"/>
      <c r="F984" s="1836"/>
      <c r="G984" s="1836"/>
      <c r="H984" s="1836"/>
      <c r="I984" s="1836"/>
      <c r="J984" s="1836"/>
      <c r="K984" s="1836"/>
      <c r="L984" s="1836"/>
      <c r="M984" s="1836"/>
      <c r="N984" s="1836"/>
      <c r="O984" s="1836"/>
      <c r="P984" s="1836"/>
      <c r="Q984" s="1836"/>
      <c r="R984" s="1836"/>
      <c r="S984" s="1836"/>
      <c r="T984" s="1836"/>
      <c r="U984" s="1836"/>
      <c r="V984" s="1836"/>
      <c r="W984" s="1836"/>
      <c r="X984" s="1836"/>
      <c r="Y984" s="1836"/>
      <c r="Z984" s="1836"/>
      <c r="AA984" s="1836"/>
      <c r="AB984" s="1836"/>
    </row>
    <row r="985" spans="1:28" ht="13.5" customHeight="1">
      <c r="A985" s="1836"/>
      <c r="B985" s="1836"/>
      <c r="C985" s="1836"/>
      <c r="D985" s="1836"/>
      <c r="E985" s="1836"/>
      <c r="F985" s="1836"/>
      <c r="G985" s="1836"/>
      <c r="H985" s="1836"/>
      <c r="I985" s="1836"/>
      <c r="J985" s="1836"/>
      <c r="K985" s="1836"/>
      <c r="L985" s="1836"/>
      <c r="M985" s="1836"/>
      <c r="N985" s="1836"/>
      <c r="O985" s="1836"/>
      <c r="P985" s="1836"/>
      <c r="Q985" s="1836"/>
      <c r="R985" s="1836"/>
      <c r="S985" s="1836"/>
      <c r="T985" s="1836"/>
      <c r="U985" s="1836"/>
      <c r="V985" s="1836"/>
      <c r="W985" s="1836"/>
      <c r="X985" s="1836"/>
      <c r="Y985" s="1836"/>
      <c r="Z985" s="1836"/>
      <c r="AA985" s="1836"/>
      <c r="AB985" s="1836"/>
    </row>
    <row r="986" spans="1:28" ht="13.5" customHeight="1">
      <c r="A986" s="1836"/>
      <c r="B986" s="1836"/>
      <c r="C986" s="1836"/>
      <c r="D986" s="1836"/>
      <c r="E986" s="1836"/>
      <c r="F986" s="1836"/>
      <c r="G986" s="1836"/>
      <c r="H986" s="1836"/>
      <c r="I986" s="1836"/>
      <c r="J986" s="1836"/>
      <c r="K986" s="1836"/>
      <c r="L986" s="1836"/>
      <c r="M986" s="1836"/>
      <c r="N986" s="1836"/>
      <c r="O986" s="1836"/>
      <c r="P986" s="1836"/>
      <c r="Q986" s="1836"/>
      <c r="R986" s="1836"/>
      <c r="S986" s="1836"/>
      <c r="T986" s="1836"/>
      <c r="U986" s="1836"/>
      <c r="V986" s="1836"/>
      <c r="W986" s="1836"/>
      <c r="X986" s="1836"/>
      <c r="Y986" s="1836"/>
      <c r="Z986" s="1836"/>
      <c r="AA986" s="1836"/>
      <c r="AB986" s="1836"/>
    </row>
    <row r="987" spans="1:28" ht="13.5" customHeight="1">
      <c r="A987" s="1836"/>
      <c r="B987" s="1836"/>
      <c r="C987" s="1836"/>
      <c r="D987" s="1836"/>
      <c r="E987" s="1836"/>
      <c r="F987" s="1836"/>
      <c r="G987" s="1836"/>
      <c r="H987" s="1836"/>
      <c r="I987" s="1836"/>
      <c r="J987" s="1836"/>
      <c r="K987" s="1836"/>
      <c r="L987" s="1836"/>
      <c r="M987" s="1836"/>
      <c r="N987" s="1836"/>
      <c r="O987" s="1836"/>
      <c r="P987" s="1836"/>
      <c r="Q987" s="1836"/>
      <c r="R987" s="1836"/>
      <c r="S987" s="1836"/>
      <c r="T987" s="1836"/>
      <c r="U987" s="1836"/>
      <c r="V987" s="1836"/>
      <c r="W987" s="1836"/>
      <c r="X987" s="1836"/>
      <c r="Y987" s="1836"/>
      <c r="Z987" s="1836"/>
      <c r="AA987" s="1836"/>
      <c r="AB987" s="1836"/>
    </row>
    <row r="988" spans="1:28" ht="13.5" customHeight="1">
      <c r="A988" s="1836"/>
      <c r="B988" s="1836"/>
      <c r="C988" s="1836"/>
      <c r="D988" s="1836"/>
      <c r="E988" s="1836"/>
      <c r="F988" s="1836"/>
      <c r="G988" s="1836"/>
      <c r="H988" s="1836"/>
      <c r="I988" s="1836"/>
      <c r="J988" s="1836"/>
      <c r="K988" s="1836"/>
      <c r="L988" s="1836"/>
      <c r="M988" s="1836"/>
      <c r="N988" s="1836"/>
      <c r="O988" s="1836"/>
      <c r="P988" s="1836"/>
      <c r="Q988" s="1836"/>
      <c r="R988" s="1836"/>
      <c r="S988" s="1836"/>
      <c r="T988" s="1836"/>
      <c r="U988" s="1836"/>
      <c r="V988" s="1836"/>
      <c r="W988" s="1836"/>
      <c r="X988" s="1836"/>
      <c r="Y988" s="1836"/>
      <c r="Z988" s="1836"/>
      <c r="AA988" s="1836"/>
      <c r="AB988" s="1836"/>
    </row>
    <row r="989" spans="1:28" ht="13.5" customHeight="1">
      <c r="A989" s="1836"/>
      <c r="B989" s="1836"/>
      <c r="C989" s="1836"/>
      <c r="D989" s="1836"/>
      <c r="E989" s="1836"/>
      <c r="F989" s="1836"/>
      <c r="G989" s="1836"/>
      <c r="H989" s="1836"/>
      <c r="I989" s="1836"/>
      <c r="J989" s="1836"/>
      <c r="K989" s="1836"/>
      <c r="L989" s="1836"/>
      <c r="M989" s="1836"/>
      <c r="N989" s="1836"/>
      <c r="O989" s="1836"/>
      <c r="P989" s="1836"/>
      <c r="Q989" s="1836"/>
      <c r="R989" s="1836"/>
      <c r="S989" s="1836"/>
      <c r="T989" s="1836"/>
      <c r="U989" s="1836"/>
      <c r="V989" s="1836"/>
      <c r="W989" s="1836"/>
      <c r="X989" s="1836"/>
      <c r="Y989" s="1836"/>
      <c r="Z989" s="1836"/>
      <c r="AA989" s="1836"/>
      <c r="AB989" s="1836"/>
    </row>
    <row r="990" spans="1:28" ht="13.5" customHeight="1">
      <c r="A990" s="1836"/>
      <c r="B990" s="1836"/>
      <c r="C990" s="1836"/>
      <c r="D990" s="1836"/>
      <c r="E990" s="1836"/>
      <c r="F990" s="1836"/>
      <c r="G990" s="1836"/>
      <c r="H990" s="1836"/>
      <c r="I990" s="1836"/>
      <c r="J990" s="1836"/>
      <c r="K990" s="1836"/>
      <c r="L990" s="1836"/>
      <c r="M990" s="1836"/>
      <c r="N990" s="1836"/>
      <c r="O990" s="1836"/>
      <c r="P990" s="1836"/>
      <c r="Q990" s="1836"/>
      <c r="R990" s="1836"/>
      <c r="S990" s="1836"/>
      <c r="T990" s="1836"/>
      <c r="U990" s="1836"/>
      <c r="V990" s="1836"/>
      <c r="W990" s="1836"/>
      <c r="X990" s="1836"/>
      <c r="Y990" s="1836"/>
      <c r="Z990" s="1836"/>
      <c r="AA990" s="1836"/>
      <c r="AB990" s="1836"/>
    </row>
    <row r="991" spans="1:28" ht="13.5" customHeight="1">
      <c r="A991" s="1836"/>
      <c r="B991" s="1836"/>
      <c r="C991" s="1836"/>
      <c r="D991" s="1836"/>
      <c r="E991" s="1836"/>
      <c r="F991" s="1836"/>
      <c r="G991" s="1836"/>
      <c r="H991" s="1836"/>
      <c r="I991" s="1836"/>
      <c r="J991" s="1836"/>
      <c r="K991" s="1836"/>
      <c r="L991" s="1836"/>
      <c r="M991" s="1836"/>
      <c r="N991" s="1836"/>
      <c r="O991" s="1836"/>
      <c r="P991" s="1836"/>
      <c r="Q991" s="1836"/>
      <c r="R991" s="1836"/>
      <c r="S991" s="1836"/>
      <c r="T991" s="1836"/>
      <c r="U991" s="1836"/>
      <c r="V991" s="1836"/>
      <c r="W991" s="1836"/>
      <c r="X991" s="1836"/>
      <c r="Y991" s="1836"/>
      <c r="Z991" s="1836"/>
      <c r="AA991" s="1836"/>
      <c r="AB991" s="1836"/>
    </row>
    <row r="992" spans="1:28" ht="13.5" customHeight="1">
      <c r="A992" s="1836"/>
      <c r="B992" s="1836"/>
      <c r="C992" s="1836"/>
      <c r="D992" s="1836"/>
      <c r="E992" s="1836"/>
      <c r="F992" s="1836"/>
      <c r="G992" s="1836"/>
      <c r="H992" s="1836"/>
      <c r="I992" s="1836"/>
      <c r="J992" s="1836"/>
      <c r="K992" s="1836"/>
      <c r="L992" s="1836"/>
      <c r="M992" s="1836"/>
      <c r="N992" s="1836"/>
      <c r="O992" s="1836"/>
      <c r="P992" s="1836"/>
      <c r="Q992" s="1836"/>
      <c r="R992" s="1836"/>
      <c r="S992" s="1836"/>
      <c r="T992" s="1836"/>
      <c r="U992" s="1836"/>
      <c r="V992" s="1836"/>
      <c r="W992" s="1836"/>
      <c r="X992" s="1836"/>
      <c r="Y992" s="1836"/>
      <c r="Z992" s="1836"/>
      <c r="AA992" s="1836"/>
      <c r="AB992" s="1836"/>
    </row>
    <row r="993" spans="1:28" ht="13.5" customHeight="1">
      <c r="A993" s="1836"/>
      <c r="B993" s="1836"/>
      <c r="C993" s="1836"/>
      <c r="D993" s="1836"/>
      <c r="E993" s="1836"/>
      <c r="F993" s="1836"/>
      <c r="G993" s="1836"/>
      <c r="H993" s="1836"/>
      <c r="I993" s="1836"/>
      <c r="J993" s="1836"/>
      <c r="K993" s="1836"/>
      <c r="L993" s="1836"/>
      <c r="M993" s="1836"/>
      <c r="N993" s="1836"/>
      <c r="O993" s="1836"/>
      <c r="P993" s="1836"/>
      <c r="Q993" s="1836"/>
      <c r="R993" s="1836"/>
      <c r="S993" s="1836"/>
      <c r="T993" s="1836"/>
      <c r="U993" s="1836"/>
      <c r="V993" s="1836"/>
      <c r="W993" s="1836"/>
      <c r="X993" s="1836"/>
      <c r="Y993" s="1836"/>
      <c r="Z993" s="1836"/>
      <c r="AA993" s="1836"/>
      <c r="AB993" s="1836"/>
    </row>
    <row r="994" spans="1:28" ht="13.5" customHeight="1">
      <c r="A994" s="1836"/>
      <c r="B994" s="1836"/>
      <c r="C994" s="1836"/>
      <c r="D994" s="1836"/>
      <c r="E994" s="1836"/>
      <c r="F994" s="1836"/>
      <c r="G994" s="1836"/>
      <c r="H994" s="1836"/>
      <c r="I994" s="1836"/>
      <c r="J994" s="1836"/>
      <c r="K994" s="1836"/>
      <c r="L994" s="1836"/>
      <c r="M994" s="1836"/>
      <c r="N994" s="1836"/>
      <c r="O994" s="1836"/>
      <c r="P994" s="1836"/>
      <c r="Q994" s="1836"/>
      <c r="R994" s="1836"/>
      <c r="S994" s="1836"/>
      <c r="T994" s="1836"/>
      <c r="U994" s="1836"/>
      <c r="V994" s="1836"/>
      <c r="W994" s="1836"/>
      <c r="X994" s="1836"/>
      <c r="Y994" s="1836"/>
      <c r="Z994" s="1836"/>
      <c r="AA994" s="1836"/>
      <c r="AB994" s="1836"/>
    </row>
    <row r="995" spans="1:28" ht="13.5" customHeight="1">
      <c r="A995" s="1836"/>
      <c r="B995" s="1836"/>
      <c r="C995" s="1836"/>
      <c r="D995" s="1836"/>
      <c r="E995" s="1836"/>
      <c r="F995" s="1836"/>
      <c r="G995" s="1836"/>
      <c r="H995" s="1836"/>
      <c r="I995" s="1836"/>
      <c r="J995" s="1836"/>
      <c r="K995" s="1836"/>
      <c r="L995" s="1836"/>
      <c r="M995" s="1836"/>
      <c r="N995" s="1836"/>
      <c r="O995" s="1836"/>
      <c r="P995" s="1836"/>
      <c r="Q995" s="1836"/>
      <c r="R995" s="1836"/>
      <c r="S995" s="1836"/>
      <c r="T995" s="1836"/>
      <c r="U995" s="1836"/>
      <c r="V995" s="1836"/>
      <c r="W995" s="1836"/>
      <c r="X995" s="1836"/>
      <c r="Y995" s="1836"/>
      <c r="Z995" s="1836"/>
      <c r="AA995" s="1836"/>
      <c r="AB995" s="1836"/>
    </row>
    <row r="996" spans="1:28" ht="13.5" customHeight="1">
      <c r="A996" s="1836"/>
      <c r="B996" s="1836"/>
      <c r="C996" s="1836"/>
      <c r="D996" s="1836"/>
      <c r="E996" s="1836"/>
      <c r="F996" s="1836"/>
      <c r="G996" s="1836"/>
      <c r="H996" s="1836"/>
      <c r="I996" s="1836"/>
      <c r="J996" s="1836"/>
      <c r="K996" s="1836"/>
      <c r="L996" s="1836"/>
      <c r="M996" s="1836"/>
      <c r="N996" s="1836"/>
      <c r="O996" s="1836"/>
      <c r="P996" s="1836"/>
      <c r="Q996" s="1836"/>
      <c r="R996" s="1836"/>
      <c r="S996" s="1836"/>
      <c r="T996" s="1836"/>
      <c r="U996" s="1836"/>
      <c r="V996" s="1836"/>
      <c r="W996" s="1836"/>
      <c r="X996" s="1836"/>
      <c r="Y996" s="1836"/>
      <c r="Z996" s="1836"/>
      <c r="AA996" s="1836"/>
      <c r="AB996" s="1836"/>
    </row>
  </sheetData>
  <mergeCells count="39">
    <mergeCell ref="B15:F15"/>
    <mergeCell ref="B2:C3"/>
    <mergeCell ref="F2:J5"/>
    <mergeCell ref="B4:C5"/>
    <mergeCell ref="B6:C9"/>
    <mergeCell ref="F6:J7"/>
    <mergeCell ref="F8:J9"/>
    <mergeCell ref="B11:J11"/>
    <mergeCell ref="B12:F12"/>
    <mergeCell ref="I12:J12"/>
    <mergeCell ref="B13:F13"/>
    <mergeCell ref="B14:F14"/>
    <mergeCell ref="B27:F27"/>
    <mergeCell ref="B16:F16"/>
    <mergeCell ref="B18:J18"/>
    <mergeCell ref="B19:F19"/>
    <mergeCell ref="I19:J19"/>
    <mergeCell ref="B20:F20"/>
    <mergeCell ref="B21:F21"/>
    <mergeCell ref="B22:F22"/>
    <mergeCell ref="B23:F23"/>
    <mergeCell ref="B25:J25"/>
    <mergeCell ref="B26:F26"/>
    <mergeCell ref="I26:J26"/>
    <mergeCell ref="B28:F28"/>
    <mergeCell ref="L28:P28"/>
    <mergeCell ref="B29:F29"/>
    <mergeCell ref="B30:F30"/>
    <mergeCell ref="B32:F32"/>
    <mergeCell ref="H32:H34"/>
    <mergeCell ref="B33:C33"/>
    <mergeCell ref="F33:F34"/>
    <mergeCell ref="L35:P35"/>
    <mergeCell ref="L40:P40"/>
    <mergeCell ref="B54:C54"/>
    <mergeCell ref="F54:G56"/>
    <mergeCell ref="B55:C55"/>
    <mergeCell ref="B56:C56"/>
    <mergeCell ref="C43:D43"/>
  </mergeCells>
  <pageMargins left="0.7" right="0.7" top="0.75" bottom="0.75" header="0" footer="0"/>
  <pageSetup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39"/>
  <sheetViews>
    <sheetView topLeftCell="B4" workbookViewId="0">
      <selection activeCell="C19" sqref="C19"/>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845</v>
      </c>
      <c r="C12" s="2296" t="s">
        <v>844</v>
      </c>
      <c r="D12" s="2296"/>
      <c r="E12" s="2296"/>
      <c r="F12" s="2296"/>
      <c r="G12" s="2296"/>
      <c r="H12" s="1120" t="s">
        <v>846</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4" t="s">
        <v>769</v>
      </c>
      <c r="C16" s="1129" t="s">
        <v>770</v>
      </c>
      <c r="D16" s="1130" t="s">
        <v>771</v>
      </c>
      <c r="E16" s="1131">
        <f>H26</f>
        <v>5300</v>
      </c>
      <c r="F16" s="1131">
        <v>5</v>
      </c>
      <c r="G16" s="1131">
        <v>1</v>
      </c>
      <c r="H16" s="1132">
        <f>E16*F16/100</f>
        <v>265</v>
      </c>
      <c r="I16" s="1079"/>
    </row>
    <row r="17" spans="1:11">
      <c r="A17" s="1079"/>
      <c r="B17" s="1087"/>
      <c r="C17" s="1098"/>
      <c r="D17" s="1089"/>
      <c r="E17" s="1098"/>
      <c r="F17" s="1087"/>
      <c r="G17" s="1099" t="s">
        <v>776</v>
      </c>
      <c r="H17" s="1100">
        <f>SUM(H16:H16)</f>
        <v>265</v>
      </c>
      <c r="I17" s="1079"/>
    </row>
    <row r="18" spans="1:11">
      <c r="A18" s="1079"/>
      <c r="B18" s="1088" t="s">
        <v>777</v>
      </c>
      <c r="C18" s="1087"/>
      <c r="D18" s="1089"/>
      <c r="E18" s="1087"/>
      <c r="F18" s="1087"/>
      <c r="G18" s="1087"/>
      <c r="H18" s="1087"/>
      <c r="I18" s="1079"/>
    </row>
    <row r="19" spans="1:11">
      <c r="A19" s="1079"/>
      <c r="B19" s="1090" t="s">
        <v>767</v>
      </c>
      <c r="C19" s="1101" t="s">
        <v>683</v>
      </c>
      <c r="D19" s="1092" t="s">
        <v>63</v>
      </c>
      <c r="E19" s="1090" t="s">
        <v>768</v>
      </c>
      <c r="F19" s="1090" t="s">
        <v>168</v>
      </c>
      <c r="G19" s="1090" t="s">
        <v>380</v>
      </c>
      <c r="H19" s="1090" t="s">
        <v>453</v>
      </c>
      <c r="I19" s="1079"/>
    </row>
    <row r="20" spans="1:11" ht="38.25">
      <c r="A20" s="1079"/>
      <c r="B20" s="1133" t="s">
        <v>847</v>
      </c>
      <c r="C20" s="1129" t="s">
        <v>734</v>
      </c>
      <c r="D20" s="1130" t="s">
        <v>848</v>
      </c>
      <c r="E20" s="1734">
        <f>+'EST. MERCADO'!G54</f>
        <v>900</v>
      </c>
      <c r="F20" s="1158">
        <v>10</v>
      </c>
      <c r="G20" s="1134">
        <v>1</v>
      </c>
      <c r="H20" s="1132">
        <f>E20*F20/G20</f>
        <v>9000</v>
      </c>
      <c r="I20" s="1079"/>
      <c r="J20" s="1156"/>
      <c r="K20" s="1156"/>
    </row>
    <row r="21" spans="1:11">
      <c r="A21" s="1079"/>
      <c r="B21" s="1105"/>
      <c r="C21" s="1106"/>
      <c r="D21" s="1105"/>
      <c r="E21" s="1105"/>
      <c r="F21" s="1103"/>
      <c r="G21" s="1103"/>
      <c r="H21" s="1104"/>
      <c r="I21" s="1079"/>
    </row>
    <row r="22" spans="1:11">
      <c r="A22" s="1079"/>
      <c r="B22" s="1079"/>
      <c r="C22" s="1079"/>
      <c r="D22" s="1080"/>
      <c r="E22" s="1087"/>
      <c r="F22" s="1087"/>
      <c r="G22" s="1099" t="s">
        <v>776</v>
      </c>
      <c r="H22" s="1100">
        <f>H20</f>
        <v>9000</v>
      </c>
      <c r="I22" s="1079"/>
    </row>
    <row r="23" spans="1:11">
      <c r="A23" s="1079"/>
      <c r="B23" s="2297" t="s">
        <v>778</v>
      </c>
      <c r="C23" s="2297"/>
      <c r="D23" s="1089"/>
      <c r="E23" s="1087"/>
      <c r="F23" s="1087"/>
      <c r="G23" s="1087"/>
      <c r="H23" s="1087"/>
      <c r="I23" s="1079"/>
    </row>
    <row r="24" spans="1:11">
      <c r="A24" s="1079"/>
      <c r="B24" s="1090" t="s">
        <v>767</v>
      </c>
      <c r="C24" s="1101" t="s">
        <v>683</v>
      </c>
      <c r="D24" s="1092" t="s">
        <v>63</v>
      </c>
      <c r="E24" s="1090" t="s">
        <v>768</v>
      </c>
      <c r="F24" s="1090" t="s">
        <v>168</v>
      </c>
      <c r="G24" s="1090" t="s">
        <v>380</v>
      </c>
      <c r="H24" s="1090" t="s">
        <v>453</v>
      </c>
      <c r="I24" s="1079"/>
    </row>
    <row r="25" spans="1:11">
      <c r="A25" s="1079"/>
      <c r="B25" s="1107" t="s">
        <v>779</v>
      </c>
      <c r="C25" s="1107" t="s">
        <v>780</v>
      </c>
      <c r="D25" s="1107" t="s">
        <v>774</v>
      </c>
      <c r="E25" s="1276">
        <f>+'MANO DE OBRA'!J41</f>
        <v>21200</v>
      </c>
      <c r="F25" s="1103">
        <v>1</v>
      </c>
      <c r="G25" s="1126">
        <v>4</v>
      </c>
      <c r="H25" s="1104">
        <f>E25*F25/G25</f>
        <v>5300</v>
      </c>
      <c r="I25" s="1079"/>
      <c r="J25" s="1156"/>
    </row>
    <row r="26" spans="1:11">
      <c r="A26" s="1079"/>
      <c r="B26" s="1087"/>
      <c r="C26" s="1087"/>
      <c r="D26" s="1089"/>
      <c r="E26" s="1087"/>
      <c r="F26" s="1087"/>
      <c r="G26" s="1099" t="s">
        <v>776</v>
      </c>
      <c r="H26" s="1552">
        <f>SUM(H25:H25)</f>
        <v>5300</v>
      </c>
      <c r="I26" s="1079"/>
    </row>
    <row r="27" spans="1:11">
      <c r="A27" s="1079"/>
      <c r="B27" s="2297" t="s">
        <v>781</v>
      </c>
      <c r="C27" s="2297"/>
      <c r="D27" s="1108"/>
      <c r="E27" s="1108"/>
      <c r="F27" s="1108"/>
      <c r="G27" s="1108"/>
      <c r="H27" s="1108"/>
      <c r="I27" s="1079"/>
    </row>
    <row r="28" spans="1:11">
      <c r="A28" s="1079"/>
      <c r="B28" s="2298" t="s">
        <v>197</v>
      </c>
      <c r="C28" s="2298"/>
      <c r="D28" s="1090" t="s">
        <v>168</v>
      </c>
      <c r="E28" s="1090" t="s">
        <v>782</v>
      </c>
      <c r="F28" s="1090" t="s">
        <v>783</v>
      </c>
      <c r="G28" s="1090" t="s">
        <v>784</v>
      </c>
      <c r="H28" s="1090" t="s">
        <v>453</v>
      </c>
      <c r="I28" s="1079"/>
    </row>
    <row r="29" spans="1:11">
      <c r="A29" s="1079"/>
      <c r="B29" s="2299"/>
      <c r="C29" s="2300"/>
      <c r="D29" s="1135"/>
      <c r="E29" s="1277"/>
      <c r="F29" s="1136"/>
      <c r="G29" s="1277"/>
      <c r="H29" s="1137"/>
      <c r="I29" s="1079"/>
    </row>
    <row r="30" spans="1:11">
      <c r="A30" s="1079"/>
      <c r="B30" s="1087"/>
      <c r="C30" s="1087"/>
      <c r="D30" s="1089"/>
      <c r="E30" s="1087"/>
      <c r="F30" s="1087"/>
      <c r="G30" s="1115" t="s">
        <v>776</v>
      </c>
      <c r="H30" s="1116">
        <f>H29</f>
        <v>0</v>
      </c>
      <c r="I30" s="1079"/>
    </row>
    <row r="31" spans="1:11">
      <c r="A31" s="1079"/>
      <c r="B31" s="1087"/>
      <c r="C31" s="1087"/>
      <c r="D31" s="1089"/>
      <c r="E31" s="1087"/>
      <c r="F31" s="1087"/>
      <c r="G31" s="1086"/>
      <c r="H31" s="1086"/>
      <c r="I31" s="1079"/>
    </row>
    <row r="32" spans="1:11">
      <c r="A32" s="1079"/>
      <c r="B32" s="2301" t="s">
        <v>785</v>
      </c>
      <c r="C32" s="2302"/>
      <c r="D32" s="2302"/>
      <c r="E32" s="2302"/>
      <c r="F32" s="2302"/>
      <c r="G32" s="2303"/>
      <c r="H32" s="1116">
        <f>SUM(H17+H22+H26+H30)</f>
        <v>14565</v>
      </c>
      <c r="I32" s="1079"/>
    </row>
    <row r="33" spans="1:9">
      <c r="A33" s="1079"/>
      <c r="B33" s="2301" t="s">
        <v>786</v>
      </c>
      <c r="C33" s="2302"/>
      <c r="D33" s="2302"/>
      <c r="E33" s="2302"/>
      <c r="F33" s="2302"/>
      <c r="G33" s="2303"/>
      <c r="H33" s="1553">
        <f>ROUNDUP(H32,0)</f>
        <v>14565</v>
      </c>
      <c r="I33" s="1079"/>
    </row>
    <row r="34" spans="1:9">
      <c r="A34" s="1079"/>
      <c r="B34" s="1087"/>
      <c r="C34" s="1087"/>
      <c r="D34" s="1089"/>
      <c r="E34" s="1087"/>
      <c r="F34" s="1087"/>
      <c r="G34" s="1087"/>
      <c r="H34" s="1087"/>
      <c r="I34" s="1079"/>
    </row>
    <row r="35" spans="1:9">
      <c r="A35" s="1079"/>
      <c r="B35" s="2304"/>
      <c r="C35" s="2304"/>
      <c r="D35" s="2304"/>
      <c r="E35" s="2304"/>
      <c r="F35" s="2304"/>
      <c r="G35" s="2304"/>
      <c r="H35" s="2304"/>
      <c r="I35" s="1079"/>
    </row>
    <row r="36" spans="1:9">
      <c r="A36" s="1079"/>
      <c r="B36" s="2305"/>
      <c r="C36" s="2305"/>
      <c r="D36" s="2305"/>
      <c r="E36" s="2305"/>
      <c r="F36" s="2305"/>
      <c r="G36" s="2305"/>
      <c r="H36" s="2305"/>
      <c r="I36" s="1079"/>
    </row>
    <row r="37" spans="1:9">
      <c r="A37" s="1079"/>
      <c r="B37" s="2306"/>
      <c r="C37" s="2306"/>
      <c r="D37" s="2307"/>
      <c r="E37" s="2307"/>
      <c r="F37" s="2307"/>
      <c r="G37" s="2308"/>
      <c r="H37" s="2308"/>
      <c r="I37" s="1079"/>
    </row>
    <row r="38" spans="1:9">
      <c r="A38" s="1079"/>
      <c r="B38" s="2306"/>
      <c r="C38" s="2306"/>
      <c r="D38" s="2307"/>
      <c r="E38" s="2307"/>
      <c r="F38" s="2307"/>
      <c r="G38" s="2308"/>
      <c r="H38" s="2308"/>
      <c r="I38" s="1079"/>
    </row>
    <row r="39" spans="1:9">
      <c r="A39" s="1079"/>
      <c r="B39" s="2306"/>
      <c r="C39" s="2306"/>
      <c r="D39" s="2307"/>
      <c r="E39" s="2307"/>
      <c r="F39" s="2307"/>
      <c r="G39" s="2308"/>
      <c r="H39" s="2308"/>
      <c r="I39" s="1079"/>
    </row>
  </sheetData>
  <mergeCells count="27">
    <mergeCell ref="B36:C36"/>
    <mergeCell ref="D36:F36"/>
    <mergeCell ref="G36:H36"/>
    <mergeCell ref="B37:C37"/>
    <mergeCell ref="D37:F39"/>
    <mergeCell ref="G37:H37"/>
    <mergeCell ref="B38:C38"/>
    <mergeCell ref="G38:H38"/>
    <mergeCell ref="B39:C39"/>
    <mergeCell ref="G39:H39"/>
    <mergeCell ref="B29:C29"/>
    <mergeCell ref="B32:G32"/>
    <mergeCell ref="B33:G33"/>
    <mergeCell ref="B35:C35"/>
    <mergeCell ref="D35:F35"/>
    <mergeCell ref="G35:H35"/>
    <mergeCell ref="C11:G11"/>
    <mergeCell ref="C12:G12"/>
    <mergeCell ref="B23:C23"/>
    <mergeCell ref="B27:C27"/>
    <mergeCell ref="B28:C28"/>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40"/>
  <sheetViews>
    <sheetView topLeftCell="A7" workbookViewId="0">
      <selection activeCell="G26" sqref="G26"/>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836</v>
      </c>
      <c r="C12" s="2296" t="s">
        <v>835</v>
      </c>
      <c r="D12" s="2296"/>
      <c r="E12" s="2296"/>
      <c r="F12" s="2296"/>
      <c r="G12" s="2296"/>
      <c r="H12" s="1120" t="s">
        <v>739</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4" t="s">
        <v>769</v>
      </c>
      <c r="C16" s="1129" t="s">
        <v>770</v>
      </c>
      <c r="D16" s="1130" t="s">
        <v>771</v>
      </c>
      <c r="E16" s="1131">
        <f>H26</f>
        <v>21200</v>
      </c>
      <c r="F16" s="1131">
        <v>5</v>
      </c>
      <c r="G16" s="1131">
        <v>1</v>
      </c>
      <c r="H16" s="1132">
        <f>E16*F16/100</f>
        <v>1060</v>
      </c>
      <c r="I16" s="1079"/>
    </row>
    <row r="17" spans="1:10">
      <c r="A17" s="1079"/>
      <c r="B17" s="1087"/>
      <c r="C17" s="1098"/>
      <c r="D17" s="1089"/>
      <c r="E17" s="1098"/>
      <c r="F17" s="1087"/>
      <c r="G17" s="1099" t="s">
        <v>776</v>
      </c>
      <c r="H17" s="1100">
        <f>SUM(H16:H16)</f>
        <v>1060</v>
      </c>
      <c r="I17" s="1079"/>
    </row>
    <row r="18" spans="1:10">
      <c r="A18" s="1079"/>
      <c r="B18" s="1088" t="s">
        <v>777</v>
      </c>
      <c r="C18" s="1087"/>
      <c r="D18" s="1089"/>
      <c r="E18" s="1087"/>
      <c r="F18" s="1087"/>
      <c r="G18" s="1087"/>
      <c r="H18" s="1087"/>
      <c r="I18" s="1079"/>
    </row>
    <row r="19" spans="1:10">
      <c r="A19" s="1079"/>
      <c r="B19" s="1090" t="s">
        <v>767</v>
      </c>
      <c r="C19" s="1101" t="s">
        <v>683</v>
      </c>
      <c r="D19" s="1092" t="s">
        <v>63</v>
      </c>
      <c r="E19" s="1090" t="s">
        <v>768</v>
      </c>
      <c r="F19" s="1090" t="s">
        <v>168</v>
      </c>
      <c r="G19" s="1090" t="s">
        <v>380</v>
      </c>
      <c r="H19" s="1090" t="s">
        <v>453</v>
      </c>
      <c r="I19" s="1079"/>
    </row>
    <row r="20" spans="1:10">
      <c r="A20" s="1079"/>
      <c r="B20" s="1102"/>
      <c r="C20" s="1102"/>
      <c r="D20" s="1102"/>
      <c r="E20" s="1102"/>
      <c r="F20" s="1103"/>
      <c r="G20" s="1103"/>
      <c r="H20" s="1104"/>
      <c r="I20" s="1079"/>
    </row>
    <row r="21" spans="1:10">
      <c r="A21" s="1079"/>
      <c r="B21" s="1105"/>
      <c r="C21" s="1106"/>
      <c r="D21" s="1105"/>
      <c r="E21" s="1105"/>
      <c r="F21" s="1103"/>
      <c r="G21" s="1103"/>
      <c r="H21" s="1104"/>
      <c r="I21" s="1079"/>
    </row>
    <row r="22" spans="1:10">
      <c r="A22" s="1079"/>
      <c r="B22" s="1079"/>
      <c r="C22" s="1079"/>
      <c r="D22" s="1080"/>
      <c r="E22" s="1087"/>
      <c r="F22" s="1087"/>
      <c r="G22" s="1099" t="s">
        <v>776</v>
      </c>
      <c r="H22" s="1100"/>
      <c r="I22" s="1079"/>
    </row>
    <row r="23" spans="1:10">
      <c r="A23" s="1079"/>
      <c r="B23" s="2297" t="s">
        <v>778</v>
      </c>
      <c r="C23" s="2297"/>
      <c r="D23" s="1089"/>
      <c r="E23" s="1087"/>
      <c r="F23" s="1087"/>
      <c r="G23" s="1087"/>
      <c r="H23" s="1087"/>
      <c r="I23" s="1079"/>
    </row>
    <row r="24" spans="1:10">
      <c r="A24" s="1079"/>
      <c r="B24" s="1090" t="s">
        <v>767</v>
      </c>
      <c r="C24" s="1101" t="s">
        <v>683</v>
      </c>
      <c r="D24" s="1092" t="s">
        <v>63</v>
      </c>
      <c r="E24" s="1090" t="s">
        <v>768</v>
      </c>
      <c r="F24" s="1090" t="s">
        <v>168</v>
      </c>
      <c r="G24" s="1090" t="s">
        <v>380</v>
      </c>
      <c r="H24" s="1090" t="s">
        <v>453</v>
      </c>
      <c r="I24" s="1079"/>
    </row>
    <row r="25" spans="1:10">
      <c r="A25" s="1079"/>
      <c r="B25" s="1107" t="s">
        <v>779</v>
      </c>
      <c r="C25" s="1107" t="s">
        <v>780</v>
      </c>
      <c r="D25" s="1107" t="s">
        <v>774</v>
      </c>
      <c r="E25" s="1276">
        <f>+'MANO DE OBRA'!J41</f>
        <v>21200</v>
      </c>
      <c r="F25" s="1103">
        <v>1</v>
      </c>
      <c r="G25" s="1126">
        <v>1</v>
      </c>
      <c r="H25" s="1426">
        <f>E25*F25/G25</f>
        <v>21200</v>
      </c>
      <c r="I25" s="1157"/>
      <c r="J25" s="1156"/>
    </row>
    <row r="26" spans="1:10">
      <c r="A26" s="1079"/>
      <c r="B26" s="1087"/>
      <c r="C26" s="1087"/>
      <c r="D26" s="1089"/>
      <c r="E26" s="1087"/>
      <c r="F26" s="1087"/>
      <c r="G26" s="1099" t="s">
        <v>776</v>
      </c>
      <c r="H26" s="1100">
        <f>SUM(H25:H25)</f>
        <v>21200</v>
      </c>
      <c r="I26" s="1079"/>
    </row>
    <row r="27" spans="1:10">
      <c r="A27" s="1079"/>
      <c r="B27" s="2297" t="s">
        <v>781</v>
      </c>
      <c r="C27" s="2297"/>
      <c r="D27" s="1108"/>
      <c r="E27" s="1108"/>
      <c r="F27" s="1108"/>
      <c r="G27" s="1108"/>
      <c r="H27" s="1108"/>
      <c r="I27" s="1079"/>
    </row>
    <row r="28" spans="1:10">
      <c r="A28" s="1079"/>
      <c r="B28" s="2298" t="s">
        <v>197</v>
      </c>
      <c r="C28" s="2298"/>
      <c r="D28" s="1090" t="s">
        <v>168</v>
      </c>
      <c r="E28" s="1090" t="s">
        <v>782</v>
      </c>
      <c r="F28" s="1090" t="s">
        <v>783</v>
      </c>
      <c r="G28" s="1090" t="s">
        <v>784</v>
      </c>
      <c r="H28" s="1090" t="s">
        <v>453</v>
      </c>
      <c r="I28" s="1079"/>
    </row>
    <row r="29" spans="1:10">
      <c r="A29" s="1079"/>
      <c r="B29" s="1107"/>
      <c r="C29" s="1107"/>
      <c r="D29" s="1109"/>
      <c r="E29" s="1110"/>
      <c r="F29" s="1110"/>
      <c r="G29" s="1110"/>
      <c r="H29" s="1111"/>
      <c r="I29" s="1079"/>
    </row>
    <row r="30" spans="1:10">
      <c r="A30" s="1079"/>
      <c r="B30" s="2309"/>
      <c r="C30" s="2309"/>
      <c r="D30" s="1112"/>
      <c r="E30" s="1113"/>
      <c r="F30" s="1113"/>
      <c r="G30" s="1113"/>
      <c r="H30" s="1114"/>
      <c r="I30" s="1079"/>
    </row>
    <row r="31" spans="1:10">
      <c r="A31" s="1079"/>
      <c r="B31" s="1087"/>
      <c r="C31" s="1087"/>
      <c r="D31" s="1089"/>
      <c r="E31" s="1087"/>
      <c r="F31" s="1087"/>
      <c r="G31" s="1115" t="s">
        <v>776</v>
      </c>
      <c r="H31" s="1116"/>
      <c r="I31" s="1079"/>
    </row>
    <row r="32" spans="1:10">
      <c r="A32" s="1079"/>
      <c r="B32" s="1087"/>
      <c r="C32" s="1087"/>
      <c r="D32" s="1089"/>
      <c r="E32" s="1087"/>
      <c r="F32" s="1087"/>
      <c r="G32" s="1086"/>
      <c r="H32" s="1086"/>
      <c r="I32" s="1079"/>
    </row>
    <row r="33" spans="1:9">
      <c r="A33" s="1079"/>
      <c r="B33" s="2301" t="s">
        <v>785</v>
      </c>
      <c r="C33" s="2302"/>
      <c r="D33" s="2302"/>
      <c r="E33" s="2302"/>
      <c r="F33" s="2302"/>
      <c r="G33" s="2303"/>
      <c r="H33" s="1116">
        <f>SUM(H17+H22+H26+H31)</f>
        <v>22260</v>
      </c>
      <c r="I33" s="1079"/>
    </row>
    <row r="34" spans="1:9">
      <c r="A34" s="1079"/>
      <c r="B34" s="2301" t="s">
        <v>786</v>
      </c>
      <c r="C34" s="2302"/>
      <c r="D34" s="2302"/>
      <c r="E34" s="2302"/>
      <c r="F34" s="2302"/>
      <c r="G34" s="2303"/>
      <c r="H34" s="1553">
        <f>ROUNDUP(H33,0)</f>
        <v>22260</v>
      </c>
      <c r="I34" s="1079"/>
    </row>
    <row r="35" spans="1:9">
      <c r="A35" s="1079"/>
      <c r="B35" s="1087"/>
      <c r="C35" s="1087"/>
      <c r="D35" s="1089"/>
      <c r="E35" s="1087"/>
      <c r="F35" s="1087"/>
      <c r="G35" s="1087"/>
      <c r="H35" s="1087"/>
      <c r="I35" s="1079"/>
    </row>
    <row r="36" spans="1:9">
      <c r="A36" s="1079"/>
      <c r="B36" s="2304"/>
      <c r="C36" s="2304"/>
      <c r="D36" s="2304"/>
      <c r="E36" s="2304"/>
      <c r="F36" s="2304"/>
      <c r="G36" s="2304"/>
      <c r="H36" s="2304"/>
      <c r="I36" s="1079"/>
    </row>
    <row r="37" spans="1:9">
      <c r="A37" s="1079"/>
      <c r="B37" s="2305"/>
      <c r="C37" s="2305"/>
      <c r="D37" s="2305"/>
      <c r="E37" s="2305"/>
      <c r="F37" s="2305"/>
      <c r="G37" s="2305"/>
      <c r="H37" s="2305"/>
      <c r="I37" s="1079"/>
    </row>
    <row r="38" spans="1:9">
      <c r="A38" s="1079"/>
      <c r="B38" s="2306"/>
      <c r="C38" s="2306"/>
      <c r="D38" s="2307"/>
      <c r="E38" s="2307"/>
      <c r="F38" s="2307"/>
      <c r="G38" s="2308"/>
      <c r="H38" s="2308"/>
      <c r="I38" s="1079"/>
    </row>
    <row r="39" spans="1:9">
      <c r="A39" s="1079"/>
      <c r="B39" s="2306"/>
      <c r="C39" s="2306"/>
      <c r="D39" s="2307"/>
      <c r="E39" s="2307"/>
      <c r="F39" s="2307"/>
      <c r="G39" s="2308"/>
      <c r="H39" s="2308"/>
      <c r="I39" s="1079"/>
    </row>
    <row r="40" spans="1:9">
      <c r="A40" s="1079"/>
      <c r="B40" s="2306"/>
      <c r="C40" s="2306"/>
      <c r="D40" s="2307"/>
      <c r="E40" s="2307"/>
      <c r="F40" s="2307"/>
      <c r="G40" s="2308"/>
      <c r="H40" s="2308"/>
      <c r="I40" s="1079"/>
    </row>
  </sheetData>
  <mergeCells count="27">
    <mergeCell ref="B37:C37"/>
    <mergeCell ref="D37:F37"/>
    <mergeCell ref="G37:H37"/>
    <mergeCell ref="B38:C38"/>
    <mergeCell ref="D38:F40"/>
    <mergeCell ref="G38:H38"/>
    <mergeCell ref="B39:C39"/>
    <mergeCell ref="G39:H39"/>
    <mergeCell ref="B40:C40"/>
    <mergeCell ref="G40:H40"/>
    <mergeCell ref="B30:C30"/>
    <mergeCell ref="B33:G33"/>
    <mergeCell ref="B34:G34"/>
    <mergeCell ref="B36:C36"/>
    <mergeCell ref="D36:F36"/>
    <mergeCell ref="G36:H36"/>
    <mergeCell ref="C11:G11"/>
    <mergeCell ref="C12:G12"/>
    <mergeCell ref="B23:C23"/>
    <mergeCell ref="B27:C27"/>
    <mergeCell ref="B28:C28"/>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42"/>
  <sheetViews>
    <sheetView topLeftCell="A4" workbookViewId="0">
      <selection activeCell="K21" sqref="K21"/>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841</v>
      </c>
      <c r="C12" s="2296" t="s">
        <v>840</v>
      </c>
      <c r="D12" s="2296"/>
      <c r="E12" s="2296"/>
      <c r="F12" s="2296"/>
      <c r="G12" s="2296"/>
      <c r="H12" s="1120" t="s">
        <v>739</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19790.230026501325</v>
      </c>
      <c r="F16" s="1096">
        <v>5</v>
      </c>
      <c r="G16" s="1096">
        <v>1</v>
      </c>
      <c r="H16" s="1097">
        <f>(E16*F16)/100</f>
        <v>989.51150132506621</v>
      </c>
      <c r="I16" s="1079"/>
    </row>
    <row r="17" spans="1:10">
      <c r="A17" s="1079"/>
      <c r="B17" s="1094"/>
      <c r="C17" s="1094"/>
      <c r="D17" s="1130"/>
      <c r="E17" s="1131"/>
      <c r="F17" s="1131"/>
      <c r="G17" s="1131"/>
      <c r="H17" s="1132"/>
      <c r="I17" s="1079"/>
    </row>
    <row r="18" spans="1:10">
      <c r="A18" s="1079"/>
      <c r="B18" s="1087"/>
      <c r="C18" s="1098"/>
      <c r="D18" s="1089"/>
      <c r="E18" s="1098"/>
      <c r="F18" s="1087"/>
      <c r="G18" s="1099" t="s">
        <v>776</v>
      </c>
      <c r="H18" s="1100">
        <f>SUM(H16:H17)</f>
        <v>989.51150132506621</v>
      </c>
      <c r="I18" s="1079"/>
    </row>
    <row r="19" spans="1:10">
      <c r="A19" s="1079"/>
      <c r="B19" s="1088" t="s">
        <v>777</v>
      </c>
      <c r="C19" s="1087"/>
      <c r="D19" s="1089"/>
      <c r="E19" s="1087"/>
      <c r="F19" s="1087"/>
      <c r="G19" s="1087"/>
      <c r="H19" s="1087"/>
      <c r="I19" s="1079"/>
    </row>
    <row r="20" spans="1:10">
      <c r="A20" s="1079"/>
      <c r="B20" s="1090" t="s">
        <v>767</v>
      </c>
      <c r="C20" s="1101" t="s">
        <v>683</v>
      </c>
      <c r="D20" s="1092" t="s">
        <v>63</v>
      </c>
      <c r="E20" s="1090" t="s">
        <v>768</v>
      </c>
      <c r="F20" s="1090" t="s">
        <v>168</v>
      </c>
      <c r="G20" s="1090" t="s">
        <v>380</v>
      </c>
      <c r="H20" s="1090" t="s">
        <v>453</v>
      </c>
      <c r="I20" s="1079"/>
    </row>
    <row r="21" spans="1:10">
      <c r="A21" s="1079"/>
      <c r="B21" s="1102"/>
      <c r="C21" s="1102"/>
      <c r="D21" s="1102"/>
      <c r="E21" s="1102"/>
      <c r="F21" s="1103"/>
      <c r="G21" s="1103"/>
      <c r="H21" s="1104"/>
      <c r="I21" s="1079"/>
    </row>
    <row r="22" spans="1:10">
      <c r="A22" s="1079"/>
      <c r="B22" s="1105"/>
      <c r="C22" s="1106"/>
      <c r="D22" s="1105"/>
      <c r="E22" s="1105"/>
      <c r="F22" s="1103"/>
      <c r="G22" s="1103"/>
      <c r="H22" s="1104"/>
      <c r="I22" s="1079"/>
    </row>
    <row r="23" spans="1:10">
      <c r="A23" s="1079"/>
      <c r="B23" s="1079"/>
      <c r="C23" s="1079"/>
      <c r="D23" s="1080"/>
      <c r="E23" s="1087"/>
      <c r="F23" s="1087"/>
      <c r="G23" s="1099" t="s">
        <v>776</v>
      </c>
      <c r="H23" s="1100"/>
      <c r="I23" s="1079"/>
    </row>
    <row r="24" spans="1:10">
      <c r="A24" s="1079"/>
      <c r="B24" s="2297" t="s">
        <v>778</v>
      </c>
      <c r="C24" s="2297"/>
      <c r="D24" s="1089"/>
      <c r="E24" s="1087"/>
      <c r="F24" s="1087"/>
      <c r="G24" s="1087"/>
      <c r="H24" s="1087"/>
      <c r="I24" s="1079"/>
    </row>
    <row r="25" spans="1:10">
      <c r="A25" s="1079"/>
      <c r="B25" s="1090" t="s">
        <v>767</v>
      </c>
      <c r="C25" s="1101" t="s">
        <v>683</v>
      </c>
      <c r="D25" s="1092" t="s">
        <v>63</v>
      </c>
      <c r="E25" s="1090" t="s">
        <v>768</v>
      </c>
      <c r="F25" s="1090" t="s">
        <v>168</v>
      </c>
      <c r="G25" s="1090" t="s">
        <v>380</v>
      </c>
      <c r="H25" s="1090" t="s">
        <v>453</v>
      </c>
      <c r="I25" s="1079"/>
    </row>
    <row r="26" spans="1:10">
      <c r="A26" s="1079"/>
      <c r="B26" s="1107" t="s">
        <v>779</v>
      </c>
      <c r="C26" s="1107" t="s">
        <v>780</v>
      </c>
      <c r="D26" s="1107" t="s">
        <v>774</v>
      </c>
      <c r="E26" s="1276">
        <f>+'MANO DE OBRA'!J41</f>
        <v>21200</v>
      </c>
      <c r="F26" s="1103">
        <v>1</v>
      </c>
      <c r="G26" s="1126">
        <v>1.9999</v>
      </c>
      <c r="H26" s="1426">
        <f>E26*F26/G26</f>
        <v>10600.530026501325</v>
      </c>
      <c r="I26" s="1157"/>
      <c r="J26" s="1156"/>
    </row>
    <row r="27" spans="1:10">
      <c r="A27" s="1079"/>
      <c r="B27" s="1113" t="s">
        <v>837</v>
      </c>
      <c r="C27" s="1094" t="s">
        <v>838</v>
      </c>
      <c r="D27" s="1130" t="s">
        <v>839</v>
      </c>
      <c r="E27" s="1278">
        <f>+'EST. MERCADO'!I34</f>
        <v>7069</v>
      </c>
      <c r="F27" s="1159">
        <v>1.3</v>
      </c>
      <c r="G27" s="1132">
        <v>1</v>
      </c>
      <c r="H27" s="1132">
        <f>E27*F27/G27</f>
        <v>9189.7000000000007</v>
      </c>
      <c r="I27" s="1157"/>
    </row>
    <row r="28" spans="1:10">
      <c r="A28" s="1079"/>
      <c r="B28" s="1087"/>
      <c r="C28" s="1087"/>
      <c r="D28" s="1089"/>
      <c r="E28" s="1087"/>
      <c r="F28" s="1087"/>
      <c r="G28" s="1099" t="s">
        <v>776</v>
      </c>
      <c r="H28" s="1100">
        <f>+H27+H26</f>
        <v>19790.230026501325</v>
      </c>
      <c r="I28" s="1079"/>
    </row>
    <row r="29" spans="1:10">
      <c r="A29" s="1079"/>
      <c r="B29" s="2297" t="s">
        <v>781</v>
      </c>
      <c r="C29" s="2297"/>
      <c r="D29" s="1108"/>
      <c r="E29" s="1108"/>
      <c r="F29" s="1108"/>
      <c r="G29" s="1108"/>
      <c r="H29" s="1108"/>
      <c r="I29" s="1079"/>
    </row>
    <row r="30" spans="1:10">
      <c r="A30" s="1079"/>
      <c r="B30" s="2298" t="s">
        <v>197</v>
      </c>
      <c r="C30" s="2298"/>
      <c r="D30" s="1090" t="s">
        <v>168</v>
      </c>
      <c r="E30" s="1090" t="s">
        <v>782</v>
      </c>
      <c r="F30" s="1090" t="s">
        <v>783</v>
      </c>
      <c r="G30" s="1090" t="s">
        <v>784</v>
      </c>
      <c r="H30" s="1090" t="s">
        <v>453</v>
      </c>
      <c r="I30" s="1079"/>
    </row>
    <row r="31" spans="1:10">
      <c r="A31" s="1079"/>
      <c r="B31" s="2310" t="s">
        <v>1270</v>
      </c>
      <c r="C31" s="2310"/>
      <c r="D31" s="1109">
        <v>1.3</v>
      </c>
      <c r="E31" s="1110">
        <v>5</v>
      </c>
      <c r="F31" s="1110">
        <f>+'EST. MERCADO'!I32</f>
        <v>1006.77</v>
      </c>
      <c r="G31" s="1110">
        <f>+E31*F31</f>
        <v>5033.8500000000004</v>
      </c>
      <c r="H31" s="1111">
        <f>+D31*G31</f>
        <v>6544.005000000001</v>
      </c>
      <c r="I31" s="1079"/>
    </row>
    <row r="32" spans="1:10">
      <c r="A32" s="1079"/>
      <c r="B32" s="2309"/>
      <c r="C32" s="2309"/>
      <c r="D32" s="1112"/>
      <c r="E32" s="1113"/>
      <c r="F32" s="1113"/>
      <c r="G32" s="1113"/>
      <c r="H32" s="1114"/>
      <c r="I32" s="1079"/>
    </row>
    <row r="33" spans="1:9">
      <c r="A33" s="1079"/>
      <c r="B33" s="1087"/>
      <c r="C33" s="1087"/>
      <c r="D33" s="1089"/>
      <c r="E33" s="1087"/>
      <c r="F33" s="1087"/>
      <c r="G33" s="1115" t="s">
        <v>776</v>
      </c>
      <c r="H33" s="1116">
        <f>SUM(H31:H32)</f>
        <v>6544.005000000001</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745">
        <f>SUM(H18+H23+H28+H33)</f>
        <v>27323.746527826392</v>
      </c>
      <c r="I35" s="1079"/>
    </row>
    <row r="36" spans="1:9">
      <c r="A36" s="1079"/>
      <c r="B36" s="2301" t="s">
        <v>786</v>
      </c>
      <c r="C36" s="2302"/>
      <c r="D36" s="2302"/>
      <c r="E36" s="2302"/>
      <c r="F36" s="2302"/>
      <c r="G36" s="2303"/>
      <c r="H36" s="1553">
        <f>ROUNDUP(H35,0)</f>
        <v>27324</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8">
    <mergeCell ref="B39:C39"/>
    <mergeCell ref="D39:F39"/>
    <mergeCell ref="G39:H39"/>
    <mergeCell ref="B40:C40"/>
    <mergeCell ref="D40:F42"/>
    <mergeCell ref="G40:H40"/>
    <mergeCell ref="B41:C41"/>
    <mergeCell ref="G41:H41"/>
    <mergeCell ref="B42:C42"/>
    <mergeCell ref="G42:H42"/>
    <mergeCell ref="G38:H38"/>
    <mergeCell ref="C11:G11"/>
    <mergeCell ref="C12:G12"/>
    <mergeCell ref="B24:C24"/>
    <mergeCell ref="B29:C29"/>
    <mergeCell ref="B30:C30"/>
    <mergeCell ref="B31:C31"/>
    <mergeCell ref="B32:C32"/>
    <mergeCell ref="B35:G35"/>
    <mergeCell ref="B36:G36"/>
    <mergeCell ref="B38:C38"/>
    <mergeCell ref="D38:F38"/>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40"/>
  <sheetViews>
    <sheetView topLeftCell="A7" workbookViewId="0">
      <selection activeCell="J25" sqref="J25"/>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843</v>
      </c>
      <c r="C12" s="2296" t="s">
        <v>842</v>
      </c>
      <c r="D12" s="2296"/>
      <c r="E12" s="2296"/>
      <c r="F12" s="2296"/>
      <c r="G12" s="2296"/>
      <c r="H12" s="1120" t="s">
        <v>834</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H26</f>
        <v>12056.872037914693</v>
      </c>
      <c r="F16" s="1096">
        <v>5</v>
      </c>
      <c r="G16" s="1096">
        <v>1</v>
      </c>
      <c r="H16" s="1097">
        <f>(E16*F16)/100</f>
        <v>602.84360189573465</v>
      </c>
      <c r="I16" s="1079"/>
    </row>
    <row r="17" spans="1:10">
      <c r="A17" s="1079"/>
      <c r="B17" s="1087"/>
      <c r="C17" s="1098"/>
      <c r="D17" s="1089"/>
      <c r="E17" s="1098"/>
      <c r="F17" s="1087"/>
      <c r="G17" s="1099" t="s">
        <v>776</v>
      </c>
      <c r="H17" s="1100">
        <f>SUM(H16:H16)</f>
        <v>602.84360189573465</v>
      </c>
      <c r="I17" s="1079"/>
    </row>
    <row r="18" spans="1:10">
      <c r="A18" s="1079"/>
      <c r="B18" s="1088" t="s">
        <v>777</v>
      </c>
      <c r="C18" s="1087"/>
      <c r="D18" s="1089"/>
      <c r="E18" s="1087"/>
      <c r="F18" s="1087"/>
      <c r="G18" s="1087"/>
      <c r="H18" s="1087"/>
      <c r="I18" s="1079"/>
    </row>
    <row r="19" spans="1:10">
      <c r="A19" s="1079"/>
      <c r="B19" s="1090" t="s">
        <v>767</v>
      </c>
      <c r="C19" s="1101" t="s">
        <v>683</v>
      </c>
      <c r="D19" s="1092" t="s">
        <v>63</v>
      </c>
      <c r="E19" s="1090" t="s">
        <v>768</v>
      </c>
      <c r="F19" s="1090" t="s">
        <v>168</v>
      </c>
      <c r="G19" s="1090" t="s">
        <v>380</v>
      </c>
      <c r="H19" s="1090" t="s">
        <v>453</v>
      </c>
      <c r="I19" s="1079"/>
    </row>
    <row r="20" spans="1:10">
      <c r="A20" s="1079"/>
      <c r="B20" s="1102"/>
      <c r="C20" s="1102"/>
      <c r="D20" s="1102"/>
      <c r="E20" s="1102"/>
      <c r="F20" s="1103"/>
      <c r="G20" s="1103"/>
      <c r="H20" s="1104"/>
      <c r="I20" s="1079"/>
    </row>
    <row r="21" spans="1:10">
      <c r="A21" s="1079"/>
      <c r="B21" s="1105"/>
      <c r="C21" s="1106"/>
      <c r="D21" s="1105"/>
      <c r="E21" s="1105"/>
      <c r="F21" s="1103"/>
      <c r="G21" s="1103"/>
      <c r="H21" s="1104"/>
      <c r="I21" s="1079"/>
    </row>
    <row r="22" spans="1:10">
      <c r="A22" s="1079"/>
      <c r="B22" s="1079"/>
      <c r="C22" s="1079"/>
      <c r="D22" s="1080"/>
      <c r="E22" s="1087"/>
      <c r="F22" s="1087"/>
      <c r="G22" s="1099" t="s">
        <v>776</v>
      </c>
      <c r="H22" s="1100"/>
      <c r="I22" s="1079"/>
    </row>
    <row r="23" spans="1:10">
      <c r="A23" s="1079"/>
      <c r="B23" s="2297" t="s">
        <v>778</v>
      </c>
      <c r="C23" s="2297"/>
      <c r="D23" s="1089"/>
      <c r="E23" s="1087"/>
      <c r="F23" s="1087"/>
      <c r="G23" s="1087"/>
      <c r="H23" s="1087"/>
      <c r="I23" s="1079"/>
    </row>
    <row r="24" spans="1:10">
      <c r="A24" s="1079"/>
      <c r="B24" s="1090" t="s">
        <v>767</v>
      </c>
      <c r="C24" s="1101" t="s">
        <v>683</v>
      </c>
      <c r="D24" s="1092" t="s">
        <v>63</v>
      </c>
      <c r="E24" s="1090" t="s">
        <v>768</v>
      </c>
      <c r="F24" s="1090" t="s">
        <v>168</v>
      </c>
      <c r="G24" s="1090" t="s">
        <v>380</v>
      </c>
      <c r="H24" s="1090" t="s">
        <v>453</v>
      </c>
      <c r="I24" s="1079"/>
    </row>
    <row r="25" spans="1:10">
      <c r="A25" s="1079"/>
      <c r="B25" s="1107" t="s">
        <v>779</v>
      </c>
      <c r="C25" s="1107" t="s">
        <v>780</v>
      </c>
      <c r="D25" s="1107" t="s">
        <v>774</v>
      </c>
      <c r="E25" s="1276">
        <f>+'MANO DE OBRA'!J41</f>
        <v>21200</v>
      </c>
      <c r="F25" s="1103">
        <v>1.2</v>
      </c>
      <c r="G25" s="1126">
        <v>2.11</v>
      </c>
      <c r="H25" s="1104">
        <f>E25*F25/G25</f>
        <v>12056.872037914693</v>
      </c>
      <c r="I25" s="1157"/>
      <c r="J25" s="1156"/>
    </row>
    <row r="26" spans="1:10">
      <c r="A26" s="1079"/>
      <c r="B26" s="1087"/>
      <c r="C26" s="1087"/>
      <c r="D26" s="1089"/>
      <c r="E26" s="1087"/>
      <c r="F26" s="1087"/>
      <c r="G26" s="1099" t="s">
        <v>776</v>
      </c>
      <c r="H26" s="1100">
        <f>SUM(H25:H25)</f>
        <v>12056.872037914693</v>
      </c>
      <c r="I26" s="1079"/>
    </row>
    <row r="27" spans="1:10">
      <c r="A27" s="1079"/>
      <c r="B27" s="2297" t="s">
        <v>781</v>
      </c>
      <c r="C27" s="2297"/>
      <c r="D27" s="1108"/>
      <c r="E27" s="1108"/>
      <c r="F27" s="1108"/>
      <c r="G27" s="1108"/>
      <c r="H27" s="1108"/>
      <c r="I27" s="1079"/>
    </row>
    <row r="28" spans="1:10">
      <c r="A28" s="1079"/>
      <c r="B28" s="2298" t="s">
        <v>197</v>
      </c>
      <c r="C28" s="2298"/>
      <c r="D28" s="1090" t="s">
        <v>168</v>
      </c>
      <c r="E28" s="1090" t="s">
        <v>782</v>
      </c>
      <c r="F28" s="1090" t="s">
        <v>783</v>
      </c>
      <c r="G28" s="1090" t="s">
        <v>784</v>
      </c>
      <c r="H28" s="1090" t="s">
        <v>453</v>
      </c>
      <c r="I28" s="1079"/>
    </row>
    <row r="29" spans="1:10">
      <c r="A29" s="1079"/>
      <c r="B29" s="1107"/>
      <c r="C29" s="1107"/>
      <c r="D29" s="1109"/>
      <c r="E29" s="1110"/>
      <c r="F29" s="1110"/>
      <c r="G29" s="1110"/>
      <c r="H29" s="1111"/>
      <c r="I29" s="1079"/>
    </row>
    <row r="30" spans="1:10">
      <c r="A30" s="1079"/>
      <c r="B30" s="2309"/>
      <c r="C30" s="2309"/>
      <c r="D30" s="1112"/>
      <c r="E30" s="1113"/>
      <c r="F30" s="1113"/>
      <c r="G30" s="1113"/>
      <c r="H30" s="1114"/>
      <c r="I30" s="1079"/>
    </row>
    <row r="31" spans="1:10">
      <c r="A31" s="1079"/>
      <c r="B31" s="1087"/>
      <c r="C31" s="1087"/>
      <c r="D31" s="1089"/>
      <c r="E31" s="1087"/>
      <c r="F31" s="1087"/>
      <c r="G31" s="1115" t="s">
        <v>776</v>
      </c>
      <c r="H31" s="1116"/>
      <c r="I31" s="1079"/>
    </row>
    <row r="32" spans="1:10">
      <c r="A32" s="1079"/>
      <c r="B32" s="1087"/>
      <c r="C32" s="1087"/>
      <c r="D32" s="1089"/>
      <c r="E32" s="1087"/>
      <c r="F32" s="1087"/>
      <c r="G32" s="1086"/>
      <c r="H32" s="1086"/>
      <c r="I32" s="1079"/>
    </row>
    <row r="33" spans="1:9">
      <c r="A33" s="1079"/>
      <c r="B33" s="2301" t="s">
        <v>785</v>
      </c>
      <c r="C33" s="2302"/>
      <c r="D33" s="2302"/>
      <c r="E33" s="2302"/>
      <c r="F33" s="2302"/>
      <c r="G33" s="2303"/>
      <c r="H33" s="1116">
        <f>SUM(H17+H22+H26+H31)</f>
        <v>12659.715639810427</v>
      </c>
      <c r="I33" s="1079"/>
    </row>
    <row r="34" spans="1:9">
      <c r="A34" s="1079"/>
      <c r="B34" s="2301" t="s">
        <v>786</v>
      </c>
      <c r="C34" s="2302"/>
      <c r="D34" s="2302"/>
      <c r="E34" s="2302"/>
      <c r="F34" s="2302"/>
      <c r="G34" s="2303"/>
      <c r="H34" s="1553">
        <f>ROUNDUP(H33,0)</f>
        <v>12660</v>
      </c>
      <c r="I34" s="1079"/>
    </row>
    <row r="35" spans="1:9">
      <c r="A35" s="1079"/>
      <c r="B35" s="1087"/>
      <c r="C35" s="1087"/>
      <c r="D35" s="1089"/>
      <c r="E35" s="1087"/>
      <c r="F35" s="1087"/>
      <c r="G35" s="1087"/>
      <c r="H35" s="1087"/>
      <c r="I35" s="1079"/>
    </row>
    <row r="36" spans="1:9">
      <c r="A36" s="1079"/>
      <c r="B36" s="2304"/>
      <c r="C36" s="2304"/>
      <c r="D36" s="2304"/>
      <c r="E36" s="2304"/>
      <c r="F36" s="2304"/>
      <c r="G36" s="2304"/>
      <c r="H36" s="2304"/>
      <c r="I36" s="1079"/>
    </row>
    <row r="37" spans="1:9">
      <c r="A37" s="1079"/>
      <c r="B37" s="2305"/>
      <c r="C37" s="2305"/>
      <c r="D37" s="2305"/>
      <c r="E37" s="2305"/>
      <c r="F37" s="2305"/>
      <c r="G37" s="2305"/>
      <c r="H37" s="2305"/>
      <c r="I37" s="1079"/>
    </row>
    <row r="38" spans="1:9">
      <c r="A38" s="1079"/>
      <c r="B38" s="2306"/>
      <c r="C38" s="2306"/>
      <c r="D38" s="2307"/>
      <c r="E38" s="2307"/>
      <c r="F38" s="2307"/>
      <c r="G38" s="2308"/>
      <c r="H38" s="2308"/>
      <c r="I38" s="1079"/>
    </row>
    <row r="39" spans="1:9">
      <c r="A39" s="1079"/>
      <c r="B39" s="2306"/>
      <c r="C39" s="2306"/>
      <c r="D39" s="2307"/>
      <c r="E39" s="2307"/>
      <c r="F39" s="2307"/>
      <c r="G39" s="2308"/>
      <c r="H39" s="2308"/>
      <c r="I39" s="1079"/>
    </row>
    <row r="40" spans="1:9">
      <c r="A40" s="1079"/>
      <c r="B40" s="2306"/>
      <c r="C40" s="2306"/>
      <c r="D40" s="2307"/>
      <c r="E40" s="2307"/>
      <c r="F40" s="2307"/>
      <c r="G40" s="2308"/>
      <c r="H40" s="2308"/>
      <c r="I40" s="1079"/>
    </row>
  </sheetData>
  <mergeCells count="27">
    <mergeCell ref="B37:C37"/>
    <mergeCell ref="D37:F37"/>
    <mergeCell ref="G37:H37"/>
    <mergeCell ref="B38:C38"/>
    <mergeCell ref="D38:F40"/>
    <mergeCell ref="G38:H38"/>
    <mergeCell ref="B39:C39"/>
    <mergeCell ref="G39:H39"/>
    <mergeCell ref="B40:C40"/>
    <mergeCell ref="G40:H40"/>
    <mergeCell ref="B30:C30"/>
    <mergeCell ref="B33:G33"/>
    <mergeCell ref="B34:G34"/>
    <mergeCell ref="B36:C36"/>
    <mergeCell ref="D36:F36"/>
    <mergeCell ref="G36:H36"/>
    <mergeCell ref="C11:G11"/>
    <mergeCell ref="C12:G12"/>
    <mergeCell ref="B23:C23"/>
    <mergeCell ref="B27:C27"/>
    <mergeCell ref="B28:C28"/>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39"/>
  <sheetViews>
    <sheetView zoomScale="85" zoomScaleNormal="85" workbookViewId="0">
      <selection activeCell="K22" sqref="K22:M22"/>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872</v>
      </c>
      <c r="C12" s="2296" t="s">
        <v>867</v>
      </c>
      <c r="D12" s="2296"/>
      <c r="E12" s="2296"/>
      <c r="F12" s="2296"/>
      <c r="G12" s="2296"/>
      <c r="H12" s="1120" t="s">
        <v>739</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4" t="s">
        <v>769</v>
      </c>
      <c r="C16" s="1129" t="s">
        <v>770</v>
      </c>
      <c r="D16" s="1130" t="s">
        <v>771</v>
      </c>
      <c r="E16" s="1131">
        <f>H26</f>
        <v>13250</v>
      </c>
      <c r="F16" s="1131">
        <v>5</v>
      </c>
      <c r="G16" s="1131">
        <v>1</v>
      </c>
      <c r="H16" s="1132">
        <f>E16*F16/100</f>
        <v>662.5</v>
      </c>
      <c r="I16" s="1079"/>
    </row>
    <row r="17" spans="1:18" ht="25.5">
      <c r="A17" s="1079"/>
      <c r="B17" s="1094"/>
      <c r="C17" s="1129" t="str">
        <f>+EQUIPO!A2</f>
        <v>Compactador manual (saltarin) potencia 5 HP</v>
      </c>
      <c r="D17" s="1130" t="s">
        <v>774</v>
      </c>
      <c r="E17" s="1738">
        <f>+EQUIPO!C2</f>
        <v>14803</v>
      </c>
      <c r="F17" s="1131">
        <v>1</v>
      </c>
      <c r="G17" s="1554">
        <v>1</v>
      </c>
      <c r="H17" s="1555">
        <f>E17*F17/G17</f>
        <v>14803</v>
      </c>
      <c r="I17" s="1079"/>
    </row>
    <row r="18" spans="1:18">
      <c r="A18" s="1079"/>
      <c r="B18" s="1087"/>
      <c r="C18" s="1098"/>
      <c r="D18" s="1089"/>
      <c r="E18" s="1098"/>
      <c r="F18" s="1087"/>
      <c r="G18" s="1099" t="s">
        <v>776</v>
      </c>
      <c r="H18" s="1100">
        <f>H17+H16</f>
        <v>15465.5</v>
      </c>
      <c r="I18" s="1079"/>
    </row>
    <row r="19" spans="1:18">
      <c r="A19" s="1079"/>
      <c r="B19" s="1088" t="s">
        <v>777</v>
      </c>
      <c r="C19" s="1087"/>
      <c r="D19" s="1089"/>
      <c r="E19" s="1087"/>
      <c r="F19" s="1087"/>
      <c r="G19" s="1087"/>
      <c r="H19" s="1087"/>
      <c r="I19" s="1079"/>
    </row>
    <row r="20" spans="1:18">
      <c r="A20" s="1079"/>
      <c r="B20" s="1090" t="s">
        <v>767</v>
      </c>
      <c r="C20" s="1101" t="s">
        <v>683</v>
      </c>
      <c r="D20" s="1092" t="s">
        <v>63</v>
      </c>
      <c r="E20" s="1090" t="s">
        <v>768</v>
      </c>
      <c r="F20" s="1090" t="s">
        <v>168</v>
      </c>
      <c r="G20" s="1090" t="s">
        <v>380</v>
      </c>
      <c r="H20" s="1090" t="s">
        <v>453</v>
      </c>
      <c r="I20" s="1079"/>
    </row>
    <row r="21" spans="1:18">
      <c r="A21" s="1079"/>
      <c r="B21" s="1133" t="s">
        <v>869</v>
      </c>
      <c r="C21" s="1129" t="s">
        <v>868</v>
      </c>
      <c r="D21" s="1139" t="s">
        <v>739</v>
      </c>
      <c r="E21" s="1542">
        <f>+'EST. MERCADO'!I41</f>
        <v>10000</v>
      </c>
      <c r="F21" s="1138">
        <v>1.3</v>
      </c>
      <c r="G21" s="1138">
        <v>1</v>
      </c>
      <c r="H21" s="1138">
        <f>E21*F21/G21</f>
        <v>13000</v>
      </c>
      <c r="I21" s="1157"/>
      <c r="J21" s="1172"/>
      <c r="K21" s="2311"/>
      <c r="L21" s="2311"/>
      <c r="M21" s="2311"/>
      <c r="N21" s="1151"/>
      <c r="O21" s="1152"/>
      <c r="P21" s="1153"/>
      <c r="Q21" s="1144"/>
      <c r="R21" s="1063"/>
    </row>
    <row r="22" spans="1:18">
      <c r="A22" s="1079"/>
      <c r="B22" s="1079"/>
      <c r="C22" s="1079"/>
      <c r="D22" s="1080"/>
      <c r="E22" s="1087"/>
      <c r="F22" s="1087"/>
      <c r="G22" s="1099" t="s">
        <v>776</v>
      </c>
      <c r="H22" s="1100">
        <f>+H21</f>
        <v>13000</v>
      </c>
      <c r="I22" s="1079"/>
      <c r="J22" s="749"/>
      <c r="K22" s="2311"/>
      <c r="L22" s="2311"/>
      <c r="M22" s="2311"/>
      <c r="N22" s="1151"/>
      <c r="O22" s="1154"/>
      <c r="P22" s="1153"/>
      <c r="Q22" s="1144"/>
      <c r="R22" s="1063"/>
    </row>
    <row r="23" spans="1:18">
      <c r="A23" s="1079"/>
      <c r="B23" s="2297" t="s">
        <v>778</v>
      </c>
      <c r="C23" s="2297"/>
      <c r="D23" s="1089"/>
      <c r="E23" s="1087"/>
      <c r="F23" s="1087"/>
      <c r="G23" s="1087"/>
      <c r="H23" s="1087"/>
      <c r="I23" s="1079"/>
      <c r="J23" s="749"/>
      <c r="K23" s="2311"/>
      <c r="L23" s="2311"/>
      <c r="M23" s="2311"/>
      <c r="N23" s="1151"/>
      <c r="O23" s="1154"/>
      <c r="P23" s="1155"/>
      <c r="Q23" s="1144"/>
      <c r="R23" s="1063"/>
    </row>
    <row r="24" spans="1:18">
      <c r="A24" s="1079"/>
      <c r="B24" s="1090" t="s">
        <v>767</v>
      </c>
      <c r="C24" s="1101" t="s">
        <v>683</v>
      </c>
      <c r="D24" s="1092" t="s">
        <v>63</v>
      </c>
      <c r="E24" s="1090" t="s">
        <v>768</v>
      </c>
      <c r="F24" s="1090" t="s">
        <v>168</v>
      </c>
      <c r="G24" s="1090" t="s">
        <v>380</v>
      </c>
      <c r="H24" s="1090" t="s">
        <v>453</v>
      </c>
      <c r="I24" s="1079"/>
    </row>
    <row r="25" spans="1:18">
      <c r="A25" s="1079"/>
      <c r="B25" s="1107" t="s">
        <v>779</v>
      </c>
      <c r="C25" s="1107" t="s">
        <v>780</v>
      </c>
      <c r="D25" s="1107" t="s">
        <v>774</v>
      </c>
      <c r="E25" s="1276">
        <f>'MANO DE OBRA'!J41</f>
        <v>21200</v>
      </c>
      <c r="F25" s="1103">
        <v>1</v>
      </c>
      <c r="G25" s="1126">
        <v>1.6</v>
      </c>
      <c r="H25" s="1426">
        <f>E25*F25/G25</f>
        <v>13250</v>
      </c>
      <c r="I25" s="1157"/>
      <c r="J25" s="1156"/>
    </row>
    <row r="26" spans="1:18">
      <c r="A26" s="1079"/>
      <c r="B26" s="1087"/>
      <c r="C26" s="1087"/>
      <c r="D26" s="1089"/>
      <c r="E26" s="1087"/>
      <c r="F26" s="1087"/>
      <c r="G26" s="1099" t="s">
        <v>776</v>
      </c>
      <c r="H26" s="1100">
        <f>SUM(H25:H25)</f>
        <v>13250</v>
      </c>
      <c r="I26" s="1079"/>
    </row>
    <row r="27" spans="1:18">
      <c r="A27" s="1079"/>
      <c r="B27" s="2297" t="s">
        <v>781</v>
      </c>
      <c r="C27" s="2297"/>
      <c r="D27" s="1108"/>
      <c r="E27" s="1108"/>
      <c r="F27" s="1108"/>
      <c r="G27" s="1108"/>
      <c r="H27" s="1108"/>
      <c r="I27" s="1079"/>
    </row>
    <row r="28" spans="1:18">
      <c r="A28" s="1079"/>
      <c r="B28" s="2298" t="s">
        <v>197</v>
      </c>
      <c r="C28" s="2298"/>
      <c r="D28" s="1090" t="s">
        <v>168</v>
      </c>
      <c r="E28" s="1090" t="s">
        <v>782</v>
      </c>
      <c r="F28" s="1090" t="s">
        <v>783</v>
      </c>
      <c r="G28" s="1090" t="s">
        <v>784</v>
      </c>
      <c r="H28" s="1090" t="s">
        <v>453</v>
      </c>
      <c r="I28" s="1079"/>
    </row>
    <row r="29" spans="1:18">
      <c r="A29" s="1079"/>
      <c r="B29" s="2312" t="str">
        <f>+C21</f>
        <v>Tierra amarilla seleccionada</v>
      </c>
      <c r="C29" s="2300"/>
      <c r="D29" s="1277">
        <f>+F21</f>
        <v>1.3</v>
      </c>
      <c r="E29" s="1277">
        <v>5</v>
      </c>
      <c r="F29" s="1136">
        <v>1</v>
      </c>
      <c r="G29" s="1135">
        <f>+'EST. MERCADO'!I32</f>
        <v>1006.77</v>
      </c>
      <c r="H29" s="1137">
        <f>D29*E29*F29*G29</f>
        <v>6544.0050000000001</v>
      </c>
      <c r="I29" s="1079"/>
    </row>
    <row r="30" spans="1:18">
      <c r="A30" s="1079"/>
      <c r="B30" s="1087"/>
      <c r="C30" s="1087"/>
      <c r="D30" s="1089"/>
      <c r="E30" s="1087"/>
      <c r="F30" s="1087"/>
      <c r="G30" s="1115" t="s">
        <v>776</v>
      </c>
      <c r="H30" s="1116">
        <f>H29</f>
        <v>6544.0050000000001</v>
      </c>
      <c r="I30" s="1157"/>
    </row>
    <row r="31" spans="1:18">
      <c r="A31" s="1079"/>
      <c r="B31" s="1087"/>
      <c r="C31" s="1087"/>
      <c r="D31" s="1089"/>
      <c r="E31" s="1087"/>
      <c r="F31" s="1087"/>
      <c r="G31" s="1086"/>
      <c r="H31" s="1086"/>
      <c r="I31" s="1079"/>
    </row>
    <row r="32" spans="1:18">
      <c r="A32" s="1079"/>
      <c r="B32" s="2301" t="s">
        <v>785</v>
      </c>
      <c r="C32" s="2302"/>
      <c r="D32" s="2302"/>
      <c r="E32" s="2302"/>
      <c r="F32" s="2302"/>
      <c r="G32" s="2303"/>
      <c r="H32" s="1116">
        <f>SUM(H18+H22+H26+H30)</f>
        <v>48259.504999999997</v>
      </c>
      <c r="I32" s="1079"/>
    </row>
    <row r="33" spans="1:9">
      <c r="A33" s="1079"/>
      <c r="B33" s="2301" t="s">
        <v>786</v>
      </c>
      <c r="C33" s="2302"/>
      <c r="D33" s="2302"/>
      <c r="E33" s="2302"/>
      <c r="F33" s="2302"/>
      <c r="G33" s="2303"/>
      <c r="H33" s="1556">
        <f>ROUNDUP(H32,0)</f>
        <v>48260</v>
      </c>
      <c r="I33" s="1079"/>
    </row>
    <row r="34" spans="1:9">
      <c r="A34" s="1079"/>
      <c r="B34" s="1087"/>
      <c r="C34" s="1087"/>
      <c r="D34" s="1089"/>
      <c r="E34" s="1087"/>
      <c r="F34" s="1087"/>
      <c r="G34" s="1087"/>
      <c r="H34" s="1087"/>
      <c r="I34" s="1079"/>
    </row>
    <row r="35" spans="1:9">
      <c r="A35" s="1079"/>
      <c r="B35" s="2304"/>
      <c r="C35" s="2304"/>
      <c r="D35" s="2304"/>
      <c r="E35" s="2304"/>
      <c r="F35" s="2304"/>
      <c r="G35" s="2304"/>
      <c r="H35" s="2304"/>
      <c r="I35" s="1079"/>
    </row>
    <row r="36" spans="1:9">
      <c r="A36" s="1079"/>
      <c r="B36" s="2305"/>
      <c r="C36" s="2305"/>
      <c r="D36" s="2305"/>
      <c r="E36" s="2305"/>
      <c r="F36" s="2305"/>
      <c r="G36" s="2305"/>
      <c r="H36" s="2305"/>
      <c r="I36" s="1079"/>
    </row>
    <row r="37" spans="1:9">
      <c r="A37" s="1079"/>
      <c r="B37" s="2306"/>
      <c r="C37" s="2306"/>
      <c r="D37" s="2307"/>
      <c r="E37" s="2307"/>
      <c r="F37" s="2307"/>
      <c r="G37" s="2308"/>
      <c r="H37" s="2308"/>
      <c r="I37" s="1079"/>
    </row>
    <row r="38" spans="1:9">
      <c r="A38" s="1079"/>
      <c r="B38" s="2306"/>
      <c r="C38" s="2306"/>
      <c r="D38" s="2307"/>
      <c r="E38" s="2307"/>
      <c r="F38" s="2307"/>
      <c r="G38" s="2308"/>
      <c r="H38" s="2308"/>
      <c r="I38" s="1079"/>
    </row>
    <row r="39" spans="1:9">
      <c r="A39" s="1079"/>
      <c r="B39" s="2306"/>
      <c r="C39" s="2306"/>
      <c r="D39" s="2307"/>
      <c r="E39" s="2307"/>
      <c r="F39" s="2307"/>
      <c r="G39" s="2308"/>
      <c r="H39" s="2308"/>
      <c r="I39" s="1079"/>
    </row>
  </sheetData>
  <mergeCells count="30">
    <mergeCell ref="C11:G11"/>
    <mergeCell ref="C12:G12"/>
    <mergeCell ref="B2:C3"/>
    <mergeCell ref="D2:H5"/>
    <mergeCell ref="B4:C5"/>
    <mergeCell ref="B6:C9"/>
    <mergeCell ref="D6:H7"/>
    <mergeCell ref="D8:H9"/>
    <mergeCell ref="K21:M21"/>
    <mergeCell ref="K22:M22"/>
    <mergeCell ref="B23:C23"/>
    <mergeCell ref="K23:M23"/>
    <mergeCell ref="B33:G33"/>
    <mergeCell ref="B27:C27"/>
    <mergeCell ref="B28:C28"/>
    <mergeCell ref="B29:C29"/>
    <mergeCell ref="B35:C35"/>
    <mergeCell ref="D35:F35"/>
    <mergeCell ref="G35:H35"/>
    <mergeCell ref="B32:G32"/>
    <mergeCell ref="B36:C36"/>
    <mergeCell ref="D36:F36"/>
    <mergeCell ref="G36:H36"/>
    <mergeCell ref="B37:C37"/>
    <mergeCell ref="D37:F39"/>
    <mergeCell ref="G37:H37"/>
    <mergeCell ref="B38:C38"/>
    <mergeCell ref="G38:H38"/>
    <mergeCell ref="B39:C39"/>
    <mergeCell ref="G39:H39"/>
  </mergeCells>
  <pageMargins left="0.70866141732283472" right="0.70866141732283472" top="0.74803149606299213" bottom="0.74803149606299213" header="0.31496062992125984" footer="0.31496062992125984"/>
  <pageSetup scale="82"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38"/>
  <sheetViews>
    <sheetView topLeftCell="A14" workbookViewId="0">
      <selection activeCell="G25" sqref="G25"/>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871</v>
      </c>
      <c r="C12" s="2296" t="s">
        <v>870</v>
      </c>
      <c r="D12" s="2296"/>
      <c r="E12" s="2296"/>
      <c r="F12" s="2296"/>
      <c r="G12" s="2296"/>
      <c r="H12" s="1120" t="s">
        <v>834</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4" t="s">
        <v>769</v>
      </c>
      <c r="C16" s="1129" t="s">
        <v>770</v>
      </c>
      <c r="D16" s="1130" t="s">
        <v>771</v>
      </c>
      <c r="E16" s="1131">
        <f>H25</f>
        <v>16307.692307692307</v>
      </c>
      <c r="F16" s="1131">
        <v>5</v>
      </c>
      <c r="G16" s="1131">
        <v>1</v>
      </c>
      <c r="H16" s="1132">
        <f>E16*F16/100</f>
        <v>815.38461538461536</v>
      </c>
      <c r="I16" s="1079"/>
    </row>
    <row r="17" spans="1:18">
      <c r="A17" s="1079"/>
      <c r="B17" s="1087"/>
      <c r="C17" s="1098"/>
      <c r="D17" s="1089"/>
      <c r="E17" s="1098"/>
      <c r="F17" s="1087"/>
      <c r="G17" s="1099" t="s">
        <v>776</v>
      </c>
      <c r="H17" s="1100">
        <f>SUM(H16:H16)</f>
        <v>815.38461538461536</v>
      </c>
      <c r="I17" s="1079"/>
    </row>
    <row r="18" spans="1:18">
      <c r="A18" s="1079"/>
      <c r="B18" s="1088" t="s">
        <v>777</v>
      </c>
      <c r="C18" s="1087"/>
      <c r="D18" s="1089"/>
      <c r="E18" s="1087"/>
      <c r="F18" s="1087"/>
      <c r="G18" s="1087"/>
      <c r="H18" s="1087"/>
      <c r="I18" s="1079"/>
    </row>
    <row r="19" spans="1:18">
      <c r="A19" s="1079"/>
      <c r="B19" s="1090" t="s">
        <v>767</v>
      </c>
      <c r="C19" s="1101" t="s">
        <v>683</v>
      </c>
      <c r="D19" s="1092" t="s">
        <v>63</v>
      </c>
      <c r="E19" s="1090" t="s">
        <v>768</v>
      </c>
      <c r="F19" s="1090" t="s">
        <v>168</v>
      </c>
      <c r="G19" s="1090" t="s">
        <v>380</v>
      </c>
      <c r="H19" s="1090" t="s">
        <v>453</v>
      </c>
      <c r="I19" s="1079"/>
    </row>
    <row r="20" spans="1:18" ht="25.5">
      <c r="A20" s="1079"/>
      <c r="B20" s="1133" t="s">
        <v>864</v>
      </c>
      <c r="C20" s="1139" t="s">
        <v>865</v>
      </c>
      <c r="D20" s="1139" t="s">
        <v>739</v>
      </c>
      <c r="E20" s="1542">
        <f>BÁSICOS!E8</f>
        <v>465179.07</v>
      </c>
      <c r="F20" s="1138">
        <v>0.02</v>
      </c>
      <c r="G20" s="1138">
        <v>1</v>
      </c>
      <c r="H20" s="1138">
        <f>E20*F20/G20</f>
        <v>9303.5814000000009</v>
      </c>
      <c r="I20" s="1157"/>
      <c r="J20" s="749"/>
      <c r="K20" s="1746"/>
      <c r="L20" s="1746"/>
      <c r="M20" s="1746"/>
      <c r="N20" s="1151"/>
      <c r="O20" s="1152"/>
      <c r="P20" s="1153"/>
      <c r="Q20" s="1144"/>
      <c r="R20" s="1063"/>
    </row>
    <row r="21" spans="1:18">
      <c r="A21" s="1079"/>
      <c r="B21" s="1079"/>
      <c r="C21" s="1079"/>
      <c r="D21" s="1080"/>
      <c r="E21" s="1087"/>
      <c r="F21" s="1087"/>
      <c r="G21" s="1099" t="s">
        <v>776</v>
      </c>
      <c r="H21" s="1100">
        <f>+H20</f>
        <v>9303.5814000000009</v>
      </c>
      <c r="I21" s="1079"/>
      <c r="J21" s="749"/>
      <c r="K21" s="2311"/>
      <c r="L21" s="2311"/>
      <c r="M21" s="2311"/>
      <c r="N21" s="1151"/>
      <c r="O21" s="1154"/>
      <c r="P21" s="1153"/>
      <c r="Q21" s="1144"/>
      <c r="R21" s="1063"/>
    </row>
    <row r="22" spans="1:18">
      <c r="A22" s="1079"/>
      <c r="B22" s="2297" t="s">
        <v>778</v>
      </c>
      <c r="C22" s="2297"/>
      <c r="D22" s="1089"/>
      <c r="E22" s="1087"/>
      <c r="F22" s="1087"/>
      <c r="G22" s="1087"/>
      <c r="H22" s="1087"/>
      <c r="I22" s="1079"/>
      <c r="J22" s="749"/>
      <c r="K22" s="2311"/>
      <c r="L22" s="2311"/>
      <c r="M22" s="2311"/>
      <c r="N22" s="1151"/>
      <c r="O22" s="1154"/>
      <c r="P22" s="1155"/>
      <c r="Q22" s="1144"/>
      <c r="R22" s="1063"/>
    </row>
    <row r="23" spans="1:18">
      <c r="A23" s="1079"/>
      <c r="B23" s="1090" t="s">
        <v>767</v>
      </c>
      <c r="C23" s="1101" t="s">
        <v>683</v>
      </c>
      <c r="D23" s="1092" t="s">
        <v>63</v>
      </c>
      <c r="E23" s="1090" t="s">
        <v>768</v>
      </c>
      <c r="F23" s="1090" t="s">
        <v>168</v>
      </c>
      <c r="G23" s="1090" t="s">
        <v>380</v>
      </c>
      <c r="H23" s="1090" t="s">
        <v>453</v>
      </c>
      <c r="I23" s="1079"/>
    </row>
    <row r="24" spans="1:18">
      <c r="A24" s="1079"/>
      <c r="B24" s="1107" t="s">
        <v>779</v>
      </c>
      <c r="C24" s="1107" t="s">
        <v>780</v>
      </c>
      <c r="D24" s="1107" t="s">
        <v>774</v>
      </c>
      <c r="E24" s="1276">
        <f>+'MANO DE OBRA'!J41</f>
        <v>21200</v>
      </c>
      <c r="F24" s="1103">
        <v>1</v>
      </c>
      <c r="G24" s="1126">
        <v>1.3</v>
      </c>
      <c r="H24" s="1426">
        <f>E24*F24/G24</f>
        <v>16307.692307692307</v>
      </c>
      <c r="I24" s="1157"/>
    </row>
    <row r="25" spans="1:18">
      <c r="A25" s="1079"/>
      <c r="B25" s="1087"/>
      <c r="C25" s="1087"/>
      <c r="D25" s="1089"/>
      <c r="E25" s="1087"/>
      <c r="F25" s="1087"/>
      <c r="G25" s="1099" t="s">
        <v>776</v>
      </c>
      <c r="H25" s="1100">
        <f>SUM(H24:H24)</f>
        <v>16307.692307692307</v>
      </c>
      <c r="I25" s="1079"/>
      <c r="J25" s="1156"/>
    </row>
    <row r="26" spans="1:18">
      <c r="A26" s="1079"/>
      <c r="B26" s="2297" t="s">
        <v>781</v>
      </c>
      <c r="C26" s="2297"/>
      <c r="D26" s="1108"/>
      <c r="E26" s="1108"/>
      <c r="F26" s="1108"/>
      <c r="G26" s="1108"/>
      <c r="H26" s="1108"/>
      <c r="I26" s="1079"/>
    </row>
    <row r="27" spans="1:18">
      <c r="A27" s="1079"/>
      <c r="B27" s="2298" t="s">
        <v>197</v>
      </c>
      <c r="C27" s="2298"/>
      <c r="D27" s="1090" t="s">
        <v>168</v>
      </c>
      <c r="E27" s="1090" t="s">
        <v>782</v>
      </c>
      <c r="F27" s="1090" t="s">
        <v>783</v>
      </c>
      <c r="G27" s="1090" t="s">
        <v>784</v>
      </c>
      <c r="H27" s="1090" t="s">
        <v>453</v>
      </c>
      <c r="I27" s="1079"/>
    </row>
    <row r="28" spans="1:18">
      <c r="A28" s="1079"/>
      <c r="B28" s="2299" t="s">
        <v>1271</v>
      </c>
      <c r="C28" s="2300"/>
      <c r="D28" s="1747">
        <f>+F20/BÁSICOS!C6</f>
        <v>1.8348623853211007E-2</v>
      </c>
      <c r="E28" s="1162">
        <f>LOCALIZACIÓN!G11</f>
        <v>73.966666666666654</v>
      </c>
      <c r="F28" s="1136">
        <v>1</v>
      </c>
      <c r="G28" s="1277">
        <f>+'EST. MERCADO'!I32</f>
        <v>1006.77</v>
      </c>
      <c r="H28" s="1137">
        <f>D28*E28*F28*G28</f>
        <v>1366.3746972477061</v>
      </c>
      <c r="I28" s="1157"/>
      <c r="K28" s="1275"/>
    </row>
    <row r="29" spans="1:18">
      <c r="A29" s="1079"/>
      <c r="B29" s="1087"/>
      <c r="C29" s="1087"/>
      <c r="D29" s="1089"/>
      <c r="E29" s="1087"/>
      <c r="F29" s="1087"/>
      <c r="G29" s="1115" t="s">
        <v>776</v>
      </c>
      <c r="H29" s="1116">
        <f>H28</f>
        <v>1366.3746972477061</v>
      </c>
      <c r="I29" s="1079"/>
    </row>
    <row r="30" spans="1:18">
      <c r="A30" s="1079"/>
      <c r="B30" s="1087"/>
      <c r="C30" s="1087"/>
      <c r="D30" s="1089"/>
      <c r="E30" s="1087"/>
      <c r="F30" s="1087"/>
      <c r="G30" s="1086"/>
      <c r="H30" s="1086"/>
      <c r="I30" s="1079"/>
    </row>
    <row r="31" spans="1:18">
      <c r="A31" s="1079"/>
      <c r="B31" s="2301" t="s">
        <v>785</v>
      </c>
      <c r="C31" s="2302"/>
      <c r="D31" s="2302"/>
      <c r="E31" s="2302"/>
      <c r="F31" s="2302"/>
      <c r="G31" s="2303"/>
      <c r="H31" s="1116">
        <f>SUM(H17+H21+H25+H29)</f>
        <v>27793.03302032463</v>
      </c>
      <c r="I31" s="1079"/>
    </row>
    <row r="32" spans="1:18">
      <c r="A32" s="1079"/>
      <c r="B32" s="2301" t="s">
        <v>786</v>
      </c>
      <c r="C32" s="2302"/>
      <c r="D32" s="2302"/>
      <c r="E32" s="2302"/>
      <c r="F32" s="2302"/>
      <c r="G32" s="2303"/>
      <c r="H32" s="1553">
        <f>ROUNDUP(H31,0)</f>
        <v>27794</v>
      </c>
      <c r="I32" s="1079"/>
    </row>
    <row r="33" spans="1:9">
      <c r="A33" s="1079"/>
      <c r="B33" s="1087"/>
      <c r="C33" s="1087"/>
      <c r="D33" s="1089"/>
      <c r="E33" s="1087"/>
      <c r="F33" s="1087"/>
      <c r="G33" s="1087"/>
      <c r="H33" s="1087"/>
      <c r="I33" s="1079"/>
    </row>
    <row r="34" spans="1:9">
      <c r="A34" s="1079"/>
      <c r="B34" s="2304"/>
      <c r="C34" s="2304"/>
      <c r="D34" s="2304"/>
      <c r="E34" s="2304"/>
      <c r="F34" s="2304"/>
      <c r="G34" s="2304"/>
      <c r="H34" s="2304"/>
      <c r="I34" s="1079"/>
    </row>
    <row r="35" spans="1:9">
      <c r="A35" s="1079"/>
      <c r="B35" s="2305"/>
      <c r="C35" s="2305"/>
      <c r="D35" s="2305"/>
      <c r="E35" s="2305"/>
      <c r="F35" s="2305"/>
      <c r="G35" s="2305"/>
      <c r="H35" s="2305"/>
      <c r="I35" s="1079"/>
    </row>
    <row r="36" spans="1:9">
      <c r="A36" s="1079"/>
      <c r="B36" s="2306"/>
      <c r="C36" s="2306"/>
      <c r="D36" s="2307"/>
      <c r="E36" s="2307"/>
      <c r="F36" s="2307"/>
      <c r="G36" s="2308"/>
      <c r="H36" s="2308"/>
      <c r="I36" s="1079"/>
    </row>
    <row r="37" spans="1:9">
      <c r="A37" s="1079"/>
      <c r="B37" s="2306"/>
      <c r="C37" s="2306"/>
      <c r="D37" s="2307"/>
      <c r="E37" s="2307"/>
      <c r="F37" s="2307"/>
      <c r="G37" s="2308"/>
      <c r="H37" s="2308"/>
      <c r="I37" s="1079"/>
    </row>
    <row r="38" spans="1:9">
      <c r="A38" s="1079"/>
      <c r="B38" s="2306"/>
      <c r="C38" s="2306"/>
      <c r="D38" s="2307"/>
      <c r="E38" s="2307"/>
      <c r="F38" s="2307"/>
      <c r="G38" s="2308"/>
      <c r="H38" s="2308"/>
      <c r="I38" s="1079"/>
    </row>
  </sheetData>
  <mergeCells count="29">
    <mergeCell ref="C11:G11"/>
    <mergeCell ref="C12:G12"/>
    <mergeCell ref="B2:C3"/>
    <mergeCell ref="D2:H5"/>
    <mergeCell ref="B4:C5"/>
    <mergeCell ref="B6:C9"/>
    <mergeCell ref="D6:H7"/>
    <mergeCell ref="D8:H9"/>
    <mergeCell ref="K21:M21"/>
    <mergeCell ref="B22:C22"/>
    <mergeCell ref="K22:M22"/>
    <mergeCell ref="B32:G32"/>
    <mergeCell ref="B34:C34"/>
    <mergeCell ref="D34:F34"/>
    <mergeCell ref="G34:H34"/>
    <mergeCell ref="B31:G31"/>
    <mergeCell ref="B26:C26"/>
    <mergeCell ref="B27:C27"/>
    <mergeCell ref="B28:C28"/>
    <mergeCell ref="B35:C35"/>
    <mergeCell ref="D35:F35"/>
    <mergeCell ref="G35:H35"/>
    <mergeCell ref="B36:C36"/>
    <mergeCell ref="D36:F38"/>
    <mergeCell ref="G36:H36"/>
    <mergeCell ref="B37:C37"/>
    <mergeCell ref="G37:H37"/>
    <mergeCell ref="B38:C38"/>
    <mergeCell ref="G38:H38"/>
  </mergeCells>
  <pageMargins left="0.70866141732283472" right="0.70866141732283472" top="0.74803149606299213" bottom="0.74803149606299213" header="0.31496062992125984" footer="0.31496062992125984"/>
  <pageSetup scale="82"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43"/>
  <sheetViews>
    <sheetView workbookViewId="0">
      <selection activeCell="J21" sqref="J21"/>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10">
      <c r="A1" s="1079"/>
      <c r="B1" s="1079"/>
      <c r="C1" s="1079"/>
      <c r="D1" s="1080"/>
      <c r="E1" s="1079"/>
      <c r="F1" s="1079"/>
      <c r="G1" s="1079"/>
      <c r="H1" s="1079"/>
      <c r="I1" s="1079"/>
    </row>
    <row r="2" spans="1:10">
      <c r="A2" s="1079"/>
      <c r="B2" s="2290" t="s">
        <v>544</v>
      </c>
      <c r="C2" s="2290"/>
      <c r="D2" s="2291"/>
      <c r="E2" s="2291"/>
      <c r="F2" s="2291"/>
      <c r="G2" s="2291"/>
      <c r="H2" s="2291"/>
      <c r="I2" s="1079"/>
    </row>
    <row r="3" spans="1:10">
      <c r="A3" s="1079"/>
      <c r="B3" s="2290"/>
      <c r="C3" s="2290"/>
      <c r="D3" s="2291"/>
      <c r="E3" s="2291"/>
      <c r="F3" s="2291"/>
      <c r="G3" s="2291"/>
      <c r="H3" s="2291"/>
      <c r="I3" s="1079"/>
    </row>
    <row r="4" spans="1:10">
      <c r="A4" s="1079"/>
      <c r="B4" s="2290" t="s">
        <v>545</v>
      </c>
      <c r="C4" s="2290"/>
      <c r="D4" s="2291"/>
      <c r="E4" s="2291"/>
      <c r="F4" s="2291"/>
      <c r="G4" s="2291"/>
      <c r="H4" s="2291"/>
      <c r="I4" s="1079"/>
    </row>
    <row r="5" spans="1:10">
      <c r="A5" s="1079"/>
      <c r="B5" s="2290"/>
      <c r="C5" s="2290"/>
      <c r="D5" s="2291"/>
      <c r="E5" s="2291"/>
      <c r="F5" s="2291"/>
      <c r="G5" s="2291"/>
      <c r="H5" s="2291"/>
      <c r="I5" s="1079"/>
    </row>
    <row r="6" spans="1:10">
      <c r="A6" s="1079"/>
      <c r="B6" s="2292" t="s">
        <v>761</v>
      </c>
      <c r="C6" s="2292"/>
      <c r="D6" s="2293" t="s">
        <v>1277</v>
      </c>
      <c r="E6" s="2293"/>
      <c r="F6" s="2293"/>
      <c r="G6" s="2293"/>
      <c r="H6" s="2293"/>
      <c r="I6" s="1079"/>
    </row>
    <row r="7" spans="1:10">
      <c r="A7" s="1079"/>
      <c r="B7" s="2292"/>
      <c r="C7" s="2292"/>
      <c r="D7" s="2293"/>
      <c r="E7" s="2293"/>
      <c r="F7" s="2293"/>
      <c r="G7" s="2293"/>
      <c r="H7" s="2293"/>
      <c r="I7" s="1079"/>
    </row>
    <row r="8" spans="1:10">
      <c r="A8" s="1079"/>
      <c r="B8" s="2292"/>
      <c r="C8" s="2292"/>
      <c r="D8" s="2294" t="s">
        <v>762</v>
      </c>
      <c r="E8" s="2294"/>
      <c r="F8" s="2294"/>
      <c r="G8" s="2294"/>
      <c r="H8" s="2294"/>
      <c r="I8" s="1079"/>
    </row>
    <row r="9" spans="1:10" ht="14.45" customHeight="1">
      <c r="A9" s="1079"/>
      <c r="B9" s="2292"/>
      <c r="C9" s="2292"/>
      <c r="D9" s="2294"/>
      <c r="E9" s="2294"/>
      <c r="F9" s="2294"/>
      <c r="G9" s="2294"/>
      <c r="H9" s="2294"/>
      <c r="I9" s="1079"/>
    </row>
    <row r="10" spans="1:10">
      <c r="A10" s="1079"/>
      <c r="B10" s="1082"/>
      <c r="C10" s="1083"/>
      <c r="D10" s="1083"/>
      <c r="E10" s="1083"/>
      <c r="F10" s="1083"/>
      <c r="G10" s="1083"/>
      <c r="H10" s="1084"/>
      <c r="I10" s="1079"/>
    </row>
    <row r="11" spans="1:10">
      <c r="A11" s="1079"/>
      <c r="B11" s="1118" t="s">
        <v>763</v>
      </c>
      <c r="C11" s="2295" t="s">
        <v>764</v>
      </c>
      <c r="D11" s="2295"/>
      <c r="E11" s="2295"/>
      <c r="F11" s="2295"/>
      <c r="G11" s="2295"/>
      <c r="H11" s="1118" t="s">
        <v>765</v>
      </c>
      <c r="I11" s="1079"/>
    </row>
    <row r="12" spans="1:10" ht="57" customHeight="1">
      <c r="A12" s="1079"/>
      <c r="B12" s="1119" t="s">
        <v>856</v>
      </c>
      <c r="C12" s="2296" t="s">
        <v>857</v>
      </c>
      <c r="D12" s="2296"/>
      <c r="E12" s="2296"/>
      <c r="F12" s="2296"/>
      <c r="G12" s="2296"/>
      <c r="H12" s="1541" t="s">
        <v>1048</v>
      </c>
      <c r="I12" s="1079"/>
      <c r="J12" s="1156"/>
    </row>
    <row r="13" spans="1:10">
      <c r="A13" s="1079"/>
      <c r="B13" s="1085"/>
      <c r="C13" s="1086"/>
      <c r="D13" s="1086"/>
      <c r="E13" s="1086"/>
      <c r="F13" s="1086"/>
      <c r="G13" s="1086"/>
      <c r="H13" s="1087"/>
      <c r="I13" s="1079"/>
    </row>
    <row r="14" spans="1:10">
      <c r="A14" s="1079"/>
      <c r="B14" s="1088" t="s">
        <v>766</v>
      </c>
      <c r="C14" s="1087"/>
      <c r="D14" s="1089"/>
      <c r="E14" s="1087"/>
      <c r="F14" s="1087"/>
      <c r="G14" s="1087"/>
      <c r="H14" s="1087"/>
      <c r="I14" s="1079"/>
    </row>
    <row r="15" spans="1:10">
      <c r="A15" s="1079"/>
      <c r="B15" s="1090" t="s">
        <v>767</v>
      </c>
      <c r="C15" s="1091" t="s">
        <v>683</v>
      </c>
      <c r="D15" s="1092" t="s">
        <v>63</v>
      </c>
      <c r="E15" s="1090" t="s">
        <v>768</v>
      </c>
      <c r="F15" s="1090" t="s">
        <v>168</v>
      </c>
      <c r="G15" s="1090" t="s">
        <v>380</v>
      </c>
      <c r="H15" s="1090" t="s">
        <v>453</v>
      </c>
      <c r="I15" s="1079"/>
    </row>
    <row r="16" spans="1:10">
      <c r="A16" s="1079"/>
      <c r="B16" s="1090"/>
      <c r="C16" s="1093" t="s">
        <v>1268</v>
      </c>
      <c r="D16" s="1740" t="s">
        <v>1265</v>
      </c>
      <c r="E16" s="1095">
        <v>7538</v>
      </c>
      <c r="F16" s="1743">
        <v>1</v>
      </c>
      <c r="G16" s="1743">
        <v>0.1</v>
      </c>
      <c r="H16" s="1741">
        <f>+E16*F16*G16</f>
        <v>753.80000000000007</v>
      </c>
      <c r="I16" s="1079"/>
    </row>
    <row r="17" spans="1:10">
      <c r="A17" s="1079"/>
      <c r="B17" s="1093" t="s">
        <v>769</v>
      </c>
      <c r="C17" s="1093" t="s">
        <v>770</v>
      </c>
      <c r="D17" s="1094" t="s">
        <v>771</v>
      </c>
      <c r="E17" s="1095">
        <f>H29</f>
        <v>24916.666666666668</v>
      </c>
      <c r="F17" s="1096">
        <v>5</v>
      </c>
      <c r="G17" s="1096">
        <v>1</v>
      </c>
      <c r="H17" s="1742">
        <f>(E17*F17)/100</f>
        <v>1245.8333333333335</v>
      </c>
      <c r="I17" s="1079"/>
    </row>
    <row r="18" spans="1:10">
      <c r="A18" s="1079"/>
      <c r="B18" s="1087"/>
      <c r="C18" s="1093"/>
      <c r="D18" s="1089"/>
      <c r="E18" s="1098"/>
      <c r="F18" s="1087"/>
      <c r="G18" s="1099" t="s">
        <v>776</v>
      </c>
      <c r="H18" s="1100">
        <f>SUM(H16:H17)</f>
        <v>1999.6333333333337</v>
      </c>
      <c r="I18" s="1079"/>
    </row>
    <row r="19" spans="1:10">
      <c r="A19" s="1079"/>
      <c r="B19" s="1088" t="s">
        <v>777</v>
      </c>
      <c r="C19" s="1087"/>
      <c r="D19" s="1089"/>
      <c r="E19" s="1087"/>
      <c r="F19" s="1087"/>
      <c r="G19" s="1087"/>
      <c r="H19" s="1087"/>
      <c r="I19" s="1079"/>
    </row>
    <row r="20" spans="1:10">
      <c r="A20" s="1079"/>
      <c r="B20" s="1090" t="s">
        <v>767</v>
      </c>
      <c r="C20" s="1101" t="s">
        <v>683</v>
      </c>
      <c r="D20" s="1092" t="s">
        <v>63</v>
      </c>
      <c r="E20" s="1090" t="s">
        <v>768</v>
      </c>
      <c r="F20" s="1090" t="s">
        <v>168</v>
      </c>
      <c r="G20" s="1090" t="s">
        <v>380</v>
      </c>
      <c r="H20" s="1090" t="s">
        <v>453</v>
      </c>
      <c r="I20" s="1079"/>
    </row>
    <row r="21" spans="1:10" ht="25.5">
      <c r="A21" s="1079"/>
      <c r="B21" s="1147" t="s">
        <v>858</v>
      </c>
      <c r="C21" s="1139" t="s">
        <v>859</v>
      </c>
      <c r="D21" s="1148" t="s">
        <v>739</v>
      </c>
      <c r="E21" s="1665">
        <f>BÁSICOS!E17</f>
        <v>406300.2</v>
      </c>
      <c r="F21" s="1160">
        <f>0.1*1.05</f>
        <v>0.10500000000000001</v>
      </c>
      <c r="G21" s="1149">
        <v>1</v>
      </c>
      <c r="H21" s="1135">
        <f>E21*F21/G21</f>
        <v>42661.521000000008</v>
      </c>
      <c r="I21" s="1157"/>
    </row>
    <row r="22" spans="1:10" ht="38.25">
      <c r="A22" s="1079"/>
      <c r="B22" s="1147" t="s">
        <v>860</v>
      </c>
      <c r="C22" s="1139" t="s">
        <v>861</v>
      </c>
      <c r="D22" s="1148" t="s">
        <v>834</v>
      </c>
      <c r="E22" s="1665">
        <f>BÁSICOS!I24</f>
        <v>57712.5</v>
      </c>
      <c r="F22" s="1161">
        <v>0.1</v>
      </c>
      <c r="G22" s="1149">
        <v>1</v>
      </c>
      <c r="H22" s="1135">
        <f>E22*F22/G22</f>
        <v>5771.25</v>
      </c>
      <c r="I22" s="1079"/>
    </row>
    <row r="23" spans="1:10" ht="25.5">
      <c r="A23" s="1079"/>
      <c r="B23" s="1147" t="s">
        <v>862</v>
      </c>
      <c r="C23" s="1139" t="s">
        <v>863</v>
      </c>
      <c r="D23" s="1148" t="s">
        <v>834</v>
      </c>
      <c r="E23" s="1665">
        <f>+'EST. MERCADO'!I40</f>
        <v>11927.023333333333</v>
      </c>
      <c r="F23" s="1162">
        <v>1.05</v>
      </c>
      <c r="G23" s="1150">
        <v>1</v>
      </c>
      <c r="H23" s="1135">
        <f t="shared" ref="H23" si="0">E23*F23/G23</f>
        <v>12523.3745</v>
      </c>
      <c r="I23" s="1157"/>
    </row>
    <row r="24" spans="1:10">
      <c r="A24" s="1079"/>
      <c r="B24" s="1105"/>
      <c r="C24" s="1106"/>
      <c r="D24" s="1105"/>
      <c r="E24" s="1105"/>
      <c r="F24" s="1103"/>
      <c r="G24" s="1103"/>
      <c r="H24" s="1104"/>
      <c r="I24" s="1079"/>
    </row>
    <row r="25" spans="1:10">
      <c r="A25" s="1079"/>
      <c r="B25" s="1079"/>
      <c r="C25" s="1079"/>
      <c r="D25" s="1080"/>
      <c r="E25" s="1087"/>
      <c r="F25" s="1087"/>
      <c r="G25" s="1099" t="s">
        <v>776</v>
      </c>
      <c r="H25" s="1100">
        <f>SUM(H21:H24)</f>
        <v>60956.145500000006</v>
      </c>
      <c r="I25" s="1079"/>
    </row>
    <row r="26" spans="1:10">
      <c r="A26" s="1079"/>
      <c r="B26" s="2297" t="s">
        <v>778</v>
      </c>
      <c r="C26" s="2297"/>
      <c r="D26" s="1089"/>
      <c r="E26" s="1087"/>
      <c r="F26" s="1087"/>
      <c r="G26" s="1087"/>
      <c r="H26" s="1087"/>
      <c r="I26" s="1079"/>
    </row>
    <row r="27" spans="1:10">
      <c r="A27" s="1079"/>
      <c r="B27" s="1090" t="s">
        <v>767</v>
      </c>
      <c r="C27" s="1101" t="s">
        <v>683</v>
      </c>
      <c r="D27" s="1092" t="s">
        <v>63</v>
      </c>
      <c r="E27" s="1090" t="s">
        <v>768</v>
      </c>
      <c r="F27" s="1090" t="s">
        <v>168</v>
      </c>
      <c r="G27" s="1090" t="s">
        <v>380</v>
      </c>
      <c r="H27" s="1090" t="s">
        <v>453</v>
      </c>
      <c r="I27" s="1079"/>
    </row>
    <row r="28" spans="1:10">
      <c r="A28" s="1079"/>
      <c r="B28" s="1107" t="s">
        <v>779</v>
      </c>
      <c r="C28" s="1107" t="s">
        <v>780</v>
      </c>
      <c r="D28" s="1107" t="s">
        <v>774</v>
      </c>
      <c r="E28" s="1276">
        <f>+'MANO DE OBRA'!J45</f>
        <v>29900</v>
      </c>
      <c r="F28" s="1103">
        <v>1</v>
      </c>
      <c r="G28" s="1126">
        <v>1.2</v>
      </c>
      <c r="H28" s="1426">
        <f>E28*F28/G28</f>
        <v>24916.666666666668</v>
      </c>
      <c r="I28" s="1157"/>
      <c r="J28" s="1156"/>
    </row>
    <row r="29" spans="1:10">
      <c r="A29" s="1079"/>
      <c r="B29" s="1087"/>
      <c r="C29" s="1087"/>
      <c r="D29" s="1089"/>
      <c r="E29" s="1087"/>
      <c r="F29" s="1087"/>
      <c r="G29" s="1099" t="s">
        <v>776</v>
      </c>
      <c r="H29" s="1100">
        <f>SUM(H28:H28)</f>
        <v>24916.666666666668</v>
      </c>
      <c r="I29" s="1079"/>
    </row>
    <row r="30" spans="1:10">
      <c r="A30" s="1079"/>
      <c r="B30" s="2297" t="s">
        <v>781</v>
      </c>
      <c r="C30" s="2297"/>
      <c r="D30" s="1108"/>
      <c r="E30" s="1108"/>
      <c r="F30" s="1108"/>
      <c r="G30" s="1108"/>
      <c r="H30" s="1108"/>
      <c r="I30" s="1079"/>
    </row>
    <row r="31" spans="1:10">
      <c r="A31" s="1079"/>
      <c r="B31" s="2298" t="s">
        <v>197</v>
      </c>
      <c r="C31" s="2298"/>
      <c r="D31" s="1090" t="s">
        <v>168</v>
      </c>
      <c r="E31" s="1090" t="s">
        <v>782</v>
      </c>
      <c r="F31" s="1090" t="s">
        <v>783</v>
      </c>
      <c r="G31" s="1090" t="s">
        <v>784</v>
      </c>
      <c r="H31" s="1090" t="s">
        <v>453</v>
      </c>
      <c r="I31" s="1079"/>
    </row>
    <row r="32" spans="1:10">
      <c r="A32" s="1079"/>
      <c r="B32" s="2310" t="str">
        <f>+BÁSICOS!A14</f>
        <v>ARENA</v>
      </c>
      <c r="C32" s="2310"/>
      <c r="D32" s="1109">
        <f>+BÁSICOS!C14*0.1</f>
        <v>5.6000000000000008E-2</v>
      </c>
      <c r="E32" s="1748">
        <f>+LOCALIZACIÓN!G11</f>
        <v>73.966666666666654</v>
      </c>
      <c r="F32" s="1110">
        <f>+D32*E32</f>
        <v>4.1421333333333337</v>
      </c>
      <c r="G32" s="1748">
        <f>+'EST. MERCADO'!I32</f>
        <v>1006.77</v>
      </c>
      <c r="H32" s="1111">
        <f>+F32*G32</f>
        <v>4170.1755760000005</v>
      </c>
      <c r="I32" s="1079"/>
    </row>
    <row r="33" spans="1:9">
      <c r="A33" s="1079"/>
      <c r="B33" s="2310" t="str">
        <f>+BÁSICOS!A15</f>
        <v>TRITURADO</v>
      </c>
      <c r="C33" s="2310"/>
      <c r="D33" s="1109">
        <f>+BÁSICOS!C15*0.1</f>
        <v>8.4000000000000005E-2</v>
      </c>
      <c r="E33" s="1824">
        <f>+LOCALIZACIÓN!G10</f>
        <v>73.422222222222231</v>
      </c>
      <c r="F33" s="1110">
        <f>+D33*E33</f>
        <v>6.1674666666666678</v>
      </c>
      <c r="G33" s="1748">
        <f>+G32</f>
        <v>1006.77</v>
      </c>
      <c r="H33" s="1114">
        <f>+F33*G33</f>
        <v>6209.220416000001</v>
      </c>
      <c r="I33" s="1079"/>
    </row>
    <row r="34" spans="1:9">
      <c r="A34" s="1079"/>
      <c r="B34" s="1087"/>
      <c r="C34" s="1087"/>
      <c r="D34" s="1089"/>
      <c r="E34" s="1087"/>
      <c r="F34" s="1087"/>
      <c r="G34" s="1115" t="s">
        <v>776</v>
      </c>
      <c r="H34" s="1116">
        <f>SUM(H32:H33)</f>
        <v>10379.395992000002</v>
      </c>
      <c r="I34" s="1079"/>
    </row>
    <row r="35" spans="1:9">
      <c r="A35" s="1079"/>
      <c r="B35" s="1087"/>
      <c r="C35" s="1087"/>
      <c r="D35" s="1089"/>
      <c r="E35" s="1087"/>
      <c r="F35" s="1087"/>
      <c r="G35" s="1086"/>
      <c r="H35" s="1086"/>
      <c r="I35" s="1079"/>
    </row>
    <row r="36" spans="1:9">
      <c r="A36" s="1079"/>
      <c r="B36" s="2301" t="s">
        <v>785</v>
      </c>
      <c r="C36" s="2302"/>
      <c r="D36" s="2302"/>
      <c r="E36" s="2302"/>
      <c r="F36" s="2302"/>
      <c r="G36" s="2303"/>
      <c r="H36" s="1116">
        <f>SUM(H18+H25+H29+H34)</f>
        <v>98251.841492000007</v>
      </c>
      <c r="I36" s="1079"/>
    </row>
    <row r="37" spans="1:9">
      <c r="A37" s="1079"/>
      <c r="B37" s="2301" t="s">
        <v>786</v>
      </c>
      <c r="C37" s="2302"/>
      <c r="D37" s="2302"/>
      <c r="E37" s="2302"/>
      <c r="F37" s="2302"/>
      <c r="G37" s="2303"/>
      <c r="H37" s="1553">
        <f>ROUNDUP(H36,0)</f>
        <v>98252</v>
      </c>
      <c r="I37" s="1079"/>
    </row>
    <row r="38" spans="1:9">
      <c r="A38" s="1079"/>
      <c r="B38" s="1087"/>
      <c r="C38" s="1087"/>
      <c r="D38" s="1089"/>
      <c r="E38" s="1087"/>
      <c r="F38" s="1087"/>
      <c r="G38" s="1087"/>
      <c r="H38" s="1087"/>
      <c r="I38" s="1079"/>
    </row>
    <row r="39" spans="1:9">
      <c r="A39" s="1079"/>
      <c r="B39" s="2304"/>
      <c r="C39" s="2304"/>
      <c r="D39" s="2304"/>
      <c r="E39" s="2304"/>
      <c r="F39" s="2304"/>
      <c r="G39" s="2304"/>
      <c r="H39" s="2304"/>
      <c r="I39" s="1079"/>
    </row>
    <row r="40" spans="1:9">
      <c r="A40" s="1079"/>
      <c r="B40" s="2305"/>
      <c r="C40" s="2305"/>
      <c r="D40" s="2305"/>
      <c r="E40" s="2305"/>
      <c r="F40" s="2305"/>
      <c r="G40" s="2305"/>
      <c r="H40" s="2305"/>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row r="43" spans="1:9">
      <c r="A43" s="1079"/>
      <c r="B43" s="2306"/>
      <c r="C43" s="2306"/>
      <c r="D43" s="2307"/>
      <c r="E43" s="2307"/>
      <c r="F43" s="2307"/>
      <c r="G43" s="2308"/>
      <c r="H43" s="2308"/>
      <c r="I43" s="1079"/>
    </row>
  </sheetData>
  <mergeCells count="28">
    <mergeCell ref="B40:C40"/>
    <mergeCell ref="D40:F40"/>
    <mergeCell ref="G40:H40"/>
    <mergeCell ref="B41:C41"/>
    <mergeCell ref="D41:F43"/>
    <mergeCell ref="G41:H41"/>
    <mergeCell ref="B42:C42"/>
    <mergeCell ref="G42:H42"/>
    <mergeCell ref="B43:C43"/>
    <mergeCell ref="G43:H43"/>
    <mergeCell ref="G39:H39"/>
    <mergeCell ref="C11:G11"/>
    <mergeCell ref="C12:G12"/>
    <mergeCell ref="B26:C26"/>
    <mergeCell ref="B30:C30"/>
    <mergeCell ref="B31:C31"/>
    <mergeCell ref="B32:C32"/>
    <mergeCell ref="B33:C33"/>
    <mergeCell ref="B36:G36"/>
    <mergeCell ref="B37:G37"/>
    <mergeCell ref="B39:C39"/>
    <mergeCell ref="D39:F39"/>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40"/>
  <sheetViews>
    <sheetView topLeftCell="A7" workbookViewId="0">
      <selection activeCell="F20" sqref="F20"/>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850</v>
      </c>
      <c r="C12" s="2296" t="s">
        <v>852</v>
      </c>
      <c r="D12" s="2296"/>
      <c r="E12" s="2296"/>
      <c r="F12" s="2296"/>
      <c r="G12" s="2296"/>
      <c r="H12" s="1120" t="s">
        <v>834</v>
      </c>
      <c r="I12" s="1079"/>
    </row>
    <row r="13" spans="1:9">
      <c r="A13" s="1079"/>
      <c r="B13" s="1085"/>
      <c r="C13" s="1086"/>
      <c r="D13" s="1086"/>
      <c r="E13" s="1086"/>
      <c r="F13" s="1086"/>
      <c r="G13" s="1086"/>
      <c r="H13" s="1087"/>
      <c r="I13" s="1079"/>
    </row>
    <row r="14" spans="1:9" ht="13.5" customHeight="1">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4" t="s">
        <v>769</v>
      </c>
      <c r="C16" s="1129" t="s">
        <v>770</v>
      </c>
      <c r="D16" s="1130" t="s">
        <v>771</v>
      </c>
      <c r="E16" s="1131">
        <f>H27</f>
        <v>17827.410484535565</v>
      </c>
      <c r="F16" s="1131">
        <v>5</v>
      </c>
      <c r="G16" s="1131">
        <v>1</v>
      </c>
      <c r="H16" s="1132">
        <f>E16*F16/100</f>
        <v>891.37052422677823</v>
      </c>
      <c r="I16" s="1079"/>
    </row>
    <row r="17" spans="1:9">
      <c r="A17" s="1079"/>
      <c r="B17" s="1087"/>
      <c r="C17" s="1098"/>
      <c r="D17" s="1089"/>
      <c r="E17" s="1098"/>
      <c r="F17" s="1087"/>
      <c r="G17" s="1099" t="s">
        <v>776</v>
      </c>
      <c r="H17" s="1100">
        <f>SUM(H16:H16)</f>
        <v>891.37052422677823</v>
      </c>
      <c r="I17" s="1079"/>
    </row>
    <row r="18" spans="1:9">
      <c r="A18" s="1079"/>
      <c r="B18" s="1088" t="s">
        <v>777</v>
      </c>
      <c r="C18" s="1087"/>
      <c r="D18" s="1089"/>
      <c r="E18" s="1087"/>
      <c r="F18" s="1087"/>
      <c r="G18" s="1087"/>
      <c r="H18" s="1087"/>
      <c r="I18" s="1079"/>
    </row>
    <row r="19" spans="1:9">
      <c r="A19" s="1079"/>
      <c r="B19" s="1090" t="s">
        <v>767</v>
      </c>
      <c r="C19" s="1101" t="s">
        <v>683</v>
      </c>
      <c r="D19" s="1092" t="s">
        <v>63</v>
      </c>
      <c r="E19" s="1090" t="s">
        <v>768</v>
      </c>
      <c r="F19" s="1090" t="s">
        <v>168</v>
      </c>
      <c r="G19" s="1090" t="s">
        <v>380</v>
      </c>
      <c r="H19" s="1090" t="s">
        <v>453</v>
      </c>
      <c r="I19" s="1079"/>
    </row>
    <row r="20" spans="1:9" ht="38.25">
      <c r="A20" s="1079"/>
      <c r="B20" s="1133" t="s">
        <v>847</v>
      </c>
      <c r="C20" s="1129" t="s">
        <v>734</v>
      </c>
      <c r="D20" s="1145" t="s">
        <v>848</v>
      </c>
      <c r="E20" s="1279">
        <f>+'EST. MERCADO'!I54</f>
        <v>900</v>
      </c>
      <c r="F20" s="1146">
        <v>33</v>
      </c>
      <c r="G20" s="1146">
        <v>1</v>
      </c>
      <c r="H20" s="1146">
        <f>E20*F20/G20</f>
        <v>29700</v>
      </c>
      <c r="I20" s="1157"/>
    </row>
    <row r="21" spans="1:9" ht="25.5">
      <c r="A21" s="1079"/>
      <c r="B21" s="1133" t="s">
        <v>864</v>
      </c>
      <c r="C21" s="1139" t="s">
        <v>865</v>
      </c>
      <c r="D21" s="1139" t="s">
        <v>739</v>
      </c>
      <c r="E21" s="1542">
        <f>+BÁSICOS!E8</f>
        <v>465179.07</v>
      </c>
      <c r="F21" s="1280">
        <v>0.03</v>
      </c>
      <c r="G21" s="1138">
        <v>1</v>
      </c>
      <c r="H21" s="1138">
        <f>E21*F21/G21</f>
        <v>13955.372100000001</v>
      </c>
      <c r="I21" s="1079"/>
    </row>
    <row r="22" spans="1:9">
      <c r="A22" s="1079"/>
      <c r="B22" s="1133" t="s">
        <v>849</v>
      </c>
      <c r="C22" s="1133" t="s">
        <v>736</v>
      </c>
      <c r="D22" s="1133" t="s">
        <v>831</v>
      </c>
      <c r="E22" s="1281">
        <f>+'EST. MERCADO'!I56</f>
        <v>9333.3333333333339</v>
      </c>
      <c r="F22" s="1138">
        <v>1</v>
      </c>
      <c r="G22" s="1138">
        <v>1</v>
      </c>
      <c r="H22" s="1138">
        <f>E22*F22/G22</f>
        <v>9333.3333333333339</v>
      </c>
      <c r="I22" s="1079"/>
    </row>
    <row r="23" spans="1:9">
      <c r="A23" s="1079"/>
      <c r="B23" s="1079"/>
      <c r="C23" s="1079"/>
      <c r="D23" s="1080"/>
      <c r="E23" s="1087"/>
      <c r="F23" s="1087"/>
      <c r="G23" s="1099" t="s">
        <v>776</v>
      </c>
      <c r="H23" s="1744">
        <f>+H20+H21+H22</f>
        <v>52988.705433333336</v>
      </c>
      <c r="I23" s="1079"/>
    </row>
    <row r="24" spans="1:9">
      <c r="A24" s="1079"/>
      <c r="B24" s="2297" t="s">
        <v>778</v>
      </c>
      <c r="C24" s="2297"/>
      <c r="D24" s="1089"/>
      <c r="E24" s="1087"/>
      <c r="F24" s="1087"/>
      <c r="G24" s="1087"/>
      <c r="H24" s="1087"/>
      <c r="I24" s="1079"/>
    </row>
    <row r="25" spans="1:9">
      <c r="A25" s="1079"/>
      <c r="B25" s="1090" t="s">
        <v>767</v>
      </c>
      <c r="C25" s="1101" t="s">
        <v>683</v>
      </c>
      <c r="D25" s="1092" t="s">
        <v>63</v>
      </c>
      <c r="E25" s="1090" t="s">
        <v>768</v>
      </c>
      <c r="F25" s="1090" t="s">
        <v>168</v>
      </c>
      <c r="G25" s="1090" t="s">
        <v>380</v>
      </c>
      <c r="H25" s="1090" t="s">
        <v>453</v>
      </c>
      <c r="I25" s="1079"/>
    </row>
    <row r="26" spans="1:9">
      <c r="A26" s="1079"/>
      <c r="B26" s="1107" t="s">
        <v>779</v>
      </c>
      <c r="C26" s="1107" t="s">
        <v>780</v>
      </c>
      <c r="D26" s="1107" t="s">
        <v>774</v>
      </c>
      <c r="E26" s="1276">
        <f>+'MANO DE OBRA'!J41</f>
        <v>21200</v>
      </c>
      <c r="F26" s="1103">
        <v>1</v>
      </c>
      <c r="G26" s="1126">
        <v>1.1891799999999999</v>
      </c>
      <c r="H26" s="1426">
        <f>E26*F26/G26</f>
        <v>17827.410484535565</v>
      </c>
      <c r="I26" s="1157"/>
    </row>
    <row r="27" spans="1:9">
      <c r="A27" s="1079"/>
      <c r="B27" s="1087"/>
      <c r="C27" s="1087"/>
      <c r="D27" s="1089"/>
      <c r="E27" s="1087"/>
      <c r="F27" s="1087"/>
      <c r="G27" s="1099" t="s">
        <v>776</v>
      </c>
      <c r="H27" s="1100">
        <f>SUM(H26:H26)</f>
        <v>17827.410484535565</v>
      </c>
      <c r="I27" s="1079"/>
    </row>
    <row r="28" spans="1:9">
      <c r="A28" s="1079"/>
      <c r="B28" s="2297" t="s">
        <v>781</v>
      </c>
      <c r="C28" s="2297"/>
      <c r="D28" s="1108"/>
      <c r="E28" s="1108"/>
      <c r="F28" s="1108"/>
      <c r="G28" s="1108"/>
      <c r="H28" s="1108"/>
      <c r="I28" s="1079"/>
    </row>
    <row r="29" spans="1:9">
      <c r="A29" s="1079"/>
      <c r="B29" s="2298" t="s">
        <v>197</v>
      </c>
      <c r="C29" s="2298"/>
      <c r="D29" s="1090" t="s">
        <v>168</v>
      </c>
      <c r="E29" s="1090" t="s">
        <v>782</v>
      </c>
      <c r="F29" s="1090" t="s">
        <v>783</v>
      </c>
      <c r="G29" s="1090" t="s">
        <v>784</v>
      </c>
      <c r="H29" s="1090" t="s">
        <v>453</v>
      </c>
      <c r="I29" s="1079"/>
    </row>
    <row r="30" spans="1:9">
      <c r="A30" s="1079"/>
      <c r="B30" s="2299" t="s">
        <v>737</v>
      </c>
      <c r="C30" s="2300"/>
      <c r="D30" s="1135">
        <f>BÁSICOS!C6*F21</f>
        <v>3.27E-2</v>
      </c>
      <c r="E30" s="1277">
        <f>+LOCALIZACIÓN!G11</f>
        <v>73.966666666666654</v>
      </c>
      <c r="F30" s="1136">
        <f>+D30*E30</f>
        <v>2.4187099999999995</v>
      </c>
      <c r="G30" s="1277">
        <f>+'1.7'!G32</f>
        <v>1006.77</v>
      </c>
      <c r="H30" s="1137">
        <f>D30*E30*F30*G30</f>
        <v>5889.7636341939542</v>
      </c>
      <c r="I30" s="1157"/>
    </row>
    <row r="31" spans="1:9">
      <c r="A31" s="1079"/>
      <c r="B31" s="1087"/>
      <c r="C31" s="1087"/>
      <c r="D31" s="1089"/>
      <c r="E31" s="1087"/>
      <c r="F31" s="1087"/>
      <c r="G31" s="1115" t="s">
        <v>776</v>
      </c>
      <c r="H31" s="1116">
        <f>H30</f>
        <v>5889.7636341939542</v>
      </c>
    </row>
    <row r="32" spans="1:9">
      <c r="A32" s="1079"/>
      <c r="B32" s="1087"/>
      <c r="C32" s="1087"/>
      <c r="D32" s="1089"/>
      <c r="E32" s="1087"/>
      <c r="F32" s="1087"/>
      <c r="G32" s="1086"/>
      <c r="H32" s="1086"/>
      <c r="I32" s="1079"/>
    </row>
    <row r="33" spans="1:9">
      <c r="A33" s="1079"/>
      <c r="B33" s="2301" t="s">
        <v>785</v>
      </c>
      <c r="C33" s="2302"/>
      <c r="D33" s="2302"/>
      <c r="E33" s="2302"/>
      <c r="F33" s="2302"/>
      <c r="G33" s="2303"/>
      <c r="H33" s="1116">
        <f>SUM(H17+H23+H27+H31)</f>
        <v>77597.250076289623</v>
      </c>
      <c r="I33" s="1079"/>
    </row>
    <row r="34" spans="1:9">
      <c r="A34" s="1079"/>
      <c r="B34" s="2301" t="s">
        <v>786</v>
      </c>
      <c r="C34" s="2302"/>
      <c r="D34" s="2302"/>
      <c r="E34" s="2302"/>
      <c r="F34" s="2302"/>
      <c r="G34" s="2303"/>
      <c r="H34" s="1553">
        <f>ROUNDUP(H33,0)</f>
        <v>77598</v>
      </c>
      <c r="I34" s="1079"/>
    </row>
    <row r="35" spans="1:9">
      <c r="A35" s="1079"/>
      <c r="B35" s="1087"/>
      <c r="C35" s="1087"/>
      <c r="D35" s="1089"/>
      <c r="E35" s="1087"/>
      <c r="F35" s="1087"/>
      <c r="G35" s="1087"/>
      <c r="H35" s="1087"/>
      <c r="I35" s="1079"/>
    </row>
    <row r="36" spans="1:9">
      <c r="A36" s="1079"/>
      <c r="B36" s="2304"/>
      <c r="C36" s="2304"/>
      <c r="D36" s="2304"/>
      <c r="E36" s="2304"/>
      <c r="F36" s="2304"/>
      <c r="G36" s="2304"/>
      <c r="H36" s="2304"/>
      <c r="I36" s="1079"/>
    </row>
    <row r="37" spans="1:9">
      <c r="A37" s="1079"/>
      <c r="B37" s="2305"/>
      <c r="C37" s="2305"/>
      <c r="D37" s="2305"/>
      <c r="E37" s="2305"/>
      <c r="F37" s="2305"/>
      <c r="G37" s="2305"/>
      <c r="H37" s="2305"/>
      <c r="I37" s="1079"/>
    </row>
    <row r="38" spans="1:9">
      <c r="A38" s="1079"/>
      <c r="B38" s="2306"/>
      <c r="C38" s="2306"/>
      <c r="D38" s="2307"/>
      <c r="E38" s="2307"/>
      <c r="F38" s="2307"/>
      <c r="G38" s="2308"/>
      <c r="H38" s="2308"/>
      <c r="I38" s="1079"/>
    </row>
    <row r="39" spans="1:9">
      <c r="A39" s="1079"/>
      <c r="B39" s="2306"/>
      <c r="C39" s="2306"/>
      <c r="D39" s="2307"/>
      <c r="E39" s="2307"/>
      <c r="F39" s="2307"/>
      <c r="G39" s="2308"/>
      <c r="H39" s="2308"/>
      <c r="I39" s="1079"/>
    </row>
    <row r="40" spans="1:9">
      <c r="A40" s="1079"/>
      <c r="B40" s="2306"/>
      <c r="C40" s="2306"/>
      <c r="D40" s="2307"/>
      <c r="E40" s="2307"/>
      <c r="F40" s="2307"/>
      <c r="G40" s="2308"/>
      <c r="H40" s="2308"/>
      <c r="I40" s="1079"/>
    </row>
  </sheetData>
  <mergeCells count="27">
    <mergeCell ref="B37:C37"/>
    <mergeCell ref="D37:F37"/>
    <mergeCell ref="G37:H37"/>
    <mergeCell ref="B38:C38"/>
    <mergeCell ref="D38:F40"/>
    <mergeCell ref="G38:H38"/>
    <mergeCell ref="B39:C39"/>
    <mergeCell ref="G39:H39"/>
    <mergeCell ref="B40:C40"/>
    <mergeCell ref="G40:H40"/>
    <mergeCell ref="B30:C30"/>
    <mergeCell ref="B33:G33"/>
    <mergeCell ref="B34:G34"/>
    <mergeCell ref="B36:C36"/>
    <mergeCell ref="D36:F36"/>
    <mergeCell ref="G36:H36"/>
    <mergeCell ref="C11:G11"/>
    <mergeCell ref="C12:G12"/>
    <mergeCell ref="B24:C24"/>
    <mergeCell ref="B28:C28"/>
    <mergeCell ref="B29:C29"/>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40"/>
  <sheetViews>
    <sheetView workbookViewId="0">
      <selection activeCell="J34" sqref="J34"/>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828</v>
      </c>
      <c r="C12" s="2296" t="s">
        <v>827</v>
      </c>
      <c r="D12" s="2296"/>
      <c r="E12" s="2296"/>
      <c r="F12" s="2296"/>
      <c r="G12" s="2296"/>
      <c r="H12" s="1120" t="s">
        <v>834</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H26</f>
        <v>17538.461538461539</v>
      </c>
      <c r="F16" s="1096">
        <v>5</v>
      </c>
      <c r="G16" s="1096">
        <v>1</v>
      </c>
      <c r="H16" s="1097">
        <f>(E16*F16)/100</f>
        <v>876.92307692307691</v>
      </c>
      <c r="I16" s="1079"/>
    </row>
    <row r="17" spans="1:10">
      <c r="A17" s="1079"/>
      <c r="B17" s="1087"/>
      <c r="C17" s="1098"/>
      <c r="D17" s="1089"/>
      <c r="E17" s="1098"/>
      <c r="F17" s="1087"/>
      <c r="G17" s="1099" t="s">
        <v>776</v>
      </c>
      <c r="H17" s="1100">
        <f>SUM(H16:H16)</f>
        <v>876.92307692307691</v>
      </c>
      <c r="I17" s="1079"/>
    </row>
    <row r="18" spans="1:10">
      <c r="A18" s="1079"/>
      <c r="B18" s="1088" t="s">
        <v>777</v>
      </c>
      <c r="C18" s="1087"/>
      <c r="D18" s="1089"/>
      <c r="E18" s="1087"/>
      <c r="F18" s="1087"/>
      <c r="G18" s="1087"/>
      <c r="H18" s="1087"/>
      <c r="I18" s="1079"/>
    </row>
    <row r="19" spans="1:10">
      <c r="A19" s="1079"/>
      <c r="B19" s="1090" t="s">
        <v>767</v>
      </c>
      <c r="C19" s="1101" t="s">
        <v>683</v>
      </c>
      <c r="D19" s="1092" t="s">
        <v>63</v>
      </c>
      <c r="E19" s="1090" t="s">
        <v>768</v>
      </c>
      <c r="F19" s="1090" t="s">
        <v>168</v>
      </c>
      <c r="G19" s="1090" t="s">
        <v>380</v>
      </c>
      <c r="H19" s="1090" t="s">
        <v>453</v>
      </c>
      <c r="I19" s="1079"/>
    </row>
    <row r="20" spans="1:10">
      <c r="A20" s="1079"/>
      <c r="B20" s="1127" t="s">
        <v>829</v>
      </c>
      <c r="C20" s="1127" t="s">
        <v>830</v>
      </c>
      <c r="D20" s="1127" t="s">
        <v>831</v>
      </c>
      <c r="E20" s="1282">
        <f>+'EST. MERCADO'!I39</f>
        <v>901.81333333333339</v>
      </c>
      <c r="F20" s="1128">
        <v>4</v>
      </c>
      <c r="G20" s="1128">
        <v>1</v>
      </c>
      <c r="H20" s="1104">
        <f>E20*F20/G20</f>
        <v>3607.2533333333336</v>
      </c>
      <c r="I20" s="1157"/>
      <c r="J20" s="1156"/>
    </row>
    <row r="21" spans="1:10">
      <c r="A21" s="1079"/>
      <c r="B21" s="1127" t="s">
        <v>832</v>
      </c>
      <c r="C21" s="1127" t="s">
        <v>833</v>
      </c>
      <c r="D21" s="1127" t="s">
        <v>834</v>
      </c>
      <c r="E21" s="1282">
        <f>+'EST. MERCADO'!I53</f>
        <v>34200</v>
      </c>
      <c r="F21" s="1128">
        <v>1.05</v>
      </c>
      <c r="G21" s="1128">
        <v>1</v>
      </c>
      <c r="H21" s="1104">
        <f>E21*F21/G21</f>
        <v>35910</v>
      </c>
      <c r="I21" s="1079"/>
    </row>
    <row r="22" spans="1:10">
      <c r="A22" s="1079"/>
      <c r="B22" s="1079"/>
      <c r="C22" s="1079"/>
      <c r="D22" s="1080"/>
      <c r="E22" s="1087"/>
      <c r="F22" s="1087"/>
      <c r="G22" s="1099" t="s">
        <v>776</v>
      </c>
      <c r="H22" s="1744">
        <f>SUM(H20:H21)</f>
        <v>39517.253333333334</v>
      </c>
      <c r="I22" s="1079"/>
    </row>
    <row r="23" spans="1:10">
      <c r="A23" s="1079"/>
      <c r="B23" s="2297" t="s">
        <v>778</v>
      </c>
      <c r="C23" s="2297"/>
      <c r="D23" s="1089"/>
      <c r="E23" s="1087"/>
      <c r="F23" s="1087"/>
      <c r="G23" s="1087"/>
      <c r="H23" s="1087"/>
      <c r="I23" s="1079"/>
    </row>
    <row r="24" spans="1:10">
      <c r="A24" s="1079"/>
      <c r="B24" s="1090" t="s">
        <v>767</v>
      </c>
      <c r="C24" s="1101" t="s">
        <v>683</v>
      </c>
      <c r="D24" s="1092" t="s">
        <v>63</v>
      </c>
      <c r="E24" s="1090" t="s">
        <v>768</v>
      </c>
      <c r="F24" s="1090" t="s">
        <v>168</v>
      </c>
      <c r="G24" s="1090" t="s">
        <v>380</v>
      </c>
      <c r="H24" s="1090" t="s">
        <v>453</v>
      </c>
      <c r="I24" s="1079"/>
    </row>
    <row r="25" spans="1:10">
      <c r="A25" s="1079"/>
      <c r="B25" s="1107" t="s">
        <v>779</v>
      </c>
      <c r="C25" s="1107" t="s">
        <v>780</v>
      </c>
      <c r="D25" s="1107" t="s">
        <v>774</v>
      </c>
      <c r="E25" s="1276">
        <f>+'MANO DE OBRA'!J37</f>
        <v>45600</v>
      </c>
      <c r="F25" s="1103">
        <v>1</v>
      </c>
      <c r="G25" s="1126">
        <v>2.6</v>
      </c>
      <c r="H25" s="1426">
        <f>E25*F25/G25</f>
        <v>17538.461538461539</v>
      </c>
      <c r="I25" s="1157"/>
      <c r="J25" s="1156"/>
    </row>
    <row r="26" spans="1:10">
      <c r="A26" s="1079"/>
      <c r="B26" s="1087"/>
      <c r="C26" s="1087"/>
      <c r="D26" s="1089"/>
      <c r="E26" s="1087"/>
      <c r="F26" s="1087"/>
      <c r="G26" s="1099" t="s">
        <v>776</v>
      </c>
      <c r="H26" s="1100">
        <f>SUM(H25:H25)</f>
        <v>17538.461538461539</v>
      </c>
      <c r="I26" s="1079"/>
    </row>
    <row r="27" spans="1:10">
      <c r="A27" s="1079"/>
      <c r="B27" s="2297" t="s">
        <v>781</v>
      </c>
      <c r="C27" s="2297"/>
      <c r="D27" s="1108"/>
      <c r="E27" s="1108"/>
      <c r="F27" s="1108"/>
      <c r="G27" s="1108"/>
      <c r="H27" s="1108"/>
      <c r="I27" s="1079"/>
    </row>
    <row r="28" spans="1:10">
      <c r="A28" s="1079"/>
      <c r="B28" s="2298" t="s">
        <v>197</v>
      </c>
      <c r="C28" s="2298"/>
      <c r="D28" s="1090" t="s">
        <v>168</v>
      </c>
      <c r="E28" s="1090" t="s">
        <v>782</v>
      </c>
      <c r="F28" s="1090" t="s">
        <v>783</v>
      </c>
      <c r="G28" s="1090" t="s">
        <v>784</v>
      </c>
      <c r="H28" s="1090" t="s">
        <v>453</v>
      </c>
      <c r="I28" s="1079"/>
    </row>
    <row r="29" spans="1:10">
      <c r="A29" s="1079"/>
      <c r="B29" s="1107"/>
      <c r="C29" s="1107"/>
      <c r="D29" s="1109"/>
      <c r="E29" s="1110"/>
      <c r="F29" s="1110"/>
      <c r="G29" s="1110"/>
      <c r="H29" s="1111"/>
      <c r="I29" s="1079"/>
    </row>
    <row r="30" spans="1:10">
      <c r="A30" s="1079"/>
      <c r="B30" s="2309"/>
      <c r="C30" s="2309"/>
      <c r="D30" s="1112"/>
      <c r="E30" s="1113"/>
      <c r="F30" s="1113"/>
      <c r="G30" s="1113"/>
      <c r="H30" s="1114"/>
      <c r="I30" s="1079"/>
    </row>
    <row r="31" spans="1:10">
      <c r="A31" s="1079"/>
      <c r="B31" s="1087"/>
      <c r="C31" s="1087"/>
      <c r="D31" s="1089"/>
      <c r="E31" s="1087"/>
      <c r="F31" s="1087"/>
      <c r="G31" s="1115" t="s">
        <v>776</v>
      </c>
      <c r="H31" s="1116"/>
      <c r="I31" s="1079"/>
    </row>
    <row r="32" spans="1:10">
      <c r="A32" s="1079"/>
      <c r="B32" s="1087"/>
      <c r="C32" s="1087"/>
      <c r="D32" s="1089"/>
      <c r="E32" s="1087"/>
      <c r="F32" s="1087"/>
      <c r="G32" s="1086"/>
      <c r="H32" s="1086"/>
      <c r="I32" s="1079"/>
    </row>
    <row r="33" spans="1:9">
      <c r="A33" s="1079"/>
      <c r="B33" s="2301" t="s">
        <v>785</v>
      </c>
      <c r="C33" s="2302"/>
      <c r="D33" s="2302"/>
      <c r="E33" s="2302"/>
      <c r="F33" s="2302"/>
      <c r="G33" s="2303"/>
      <c r="H33" s="1116">
        <f>SUM(H17+H22+H26+H31)</f>
        <v>57932.637948717951</v>
      </c>
      <c r="I33" s="1079"/>
    </row>
    <row r="34" spans="1:9">
      <c r="A34" s="1079"/>
      <c r="B34" s="2301" t="s">
        <v>786</v>
      </c>
      <c r="C34" s="2302"/>
      <c r="D34" s="2302"/>
      <c r="E34" s="2302"/>
      <c r="F34" s="2302"/>
      <c r="G34" s="2303"/>
      <c r="H34" s="1553">
        <f>ROUNDUP(H33,0)</f>
        <v>57933</v>
      </c>
      <c r="I34" s="1079"/>
    </row>
    <row r="35" spans="1:9">
      <c r="A35" s="1079"/>
      <c r="B35" s="1087"/>
      <c r="C35" s="1087"/>
      <c r="D35" s="1089"/>
      <c r="E35" s="1087"/>
      <c r="F35" s="1087"/>
      <c r="G35" s="1087"/>
      <c r="H35" s="1087"/>
      <c r="I35" s="1079"/>
    </row>
    <row r="36" spans="1:9">
      <c r="A36" s="1079"/>
      <c r="B36" s="2304"/>
      <c r="C36" s="2304"/>
      <c r="D36" s="2304"/>
      <c r="E36" s="2304"/>
      <c r="F36" s="2304"/>
      <c r="G36" s="2304"/>
      <c r="H36" s="2304"/>
      <c r="I36" s="1079"/>
    </row>
    <row r="37" spans="1:9">
      <c r="A37" s="1079"/>
      <c r="B37" s="2305"/>
      <c r="C37" s="2305"/>
      <c r="D37" s="2305"/>
      <c r="E37" s="2305"/>
      <c r="F37" s="2305"/>
      <c r="G37" s="2305"/>
      <c r="H37" s="2305"/>
      <c r="I37" s="1079"/>
    </row>
    <row r="38" spans="1:9">
      <c r="A38" s="1079"/>
      <c r="B38" s="2306"/>
      <c r="C38" s="2306"/>
      <c r="D38" s="2307"/>
      <c r="E38" s="2307"/>
      <c r="F38" s="2307"/>
      <c r="G38" s="2308"/>
      <c r="H38" s="2308"/>
      <c r="I38" s="1079"/>
    </row>
    <row r="39" spans="1:9">
      <c r="A39" s="1079"/>
      <c r="B39" s="2306"/>
      <c r="C39" s="2306"/>
      <c r="D39" s="2307"/>
      <c r="E39" s="2307"/>
      <c r="F39" s="2307"/>
      <c r="G39" s="2308"/>
      <c r="H39" s="2308"/>
      <c r="I39" s="1079"/>
    </row>
    <row r="40" spans="1:9">
      <c r="A40" s="1079"/>
      <c r="B40" s="2306"/>
      <c r="C40" s="2306"/>
      <c r="D40" s="2307"/>
      <c r="E40" s="2307"/>
      <c r="F40" s="2307"/>
      <c r="G40" s="2308"/>
      <c r="H40" s="2308"/>
      <c r="I40" s="1079"/>
    </row>
  </sheetData>
  <mergeCells count="27">
    <mergeCell ref="B37:C37"/>
    <mergeCell ref="D37:F37"/>
    <mergeCell ref="G37:H37"/>
    <mergeCell ref="B38:C38"/>
    <mergeCell ref="D38:F40"/>
    <mergeCell ref="G38:H38"/>
    <mergeCell ref="B39:C39"/>
    <mergeCell ref="G39:H39"/>
    <mergeCell ref="B40:C40"/>
    <mergeCell ref="G40:H40"/>
    <mergeCell ref="B30:C30"/>
    <mergeCell ref="B33:G33"/>
    <mergeCell ref="B34:G34"/>
    <mergeCell ref="B36:C36"/>
    <mergeCell ref="D36:F36"/>
    <mergeCell ref="G36:H36"/>
    <mergeCell ref="C11:G11"/>
    <mergeCell ref="C12:G12"/>
    <mergeCell ref="B23:C23"/>
    <mergeCell ref="B27:C27"/>
    <mergeCell ref="B28:C28"/>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I41"/>
  <sheetViews>
    <sheetView workbookViewId="0">
      <selection activeCell="H18" sqref="H18"/>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795</v>
      </c>
      <c r="C12" s="2296" t="s">
        <v>804</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H27</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157"/>
    </row>
    <row r="18" spans="1:9">
      <c r="A18" s="1079"/>
      <c r="B18" s="1087"/>
      <c r="C18" s="1098"/>
      <c r="D18" s="1089"/>
      <c r="E18" s="1098"/>
      <c r="F18" s="1087"/>
      <c r="G18" s="1099" t="s">
        <v>776</v>
      </c>
      <c r="H18" s="1100">
        <f>SUM(H16:H17)</f>
        <v>5990.454545454545</v>
      </c>
      <c r="I18" s="1079"/>
    </row>
    <row r="19" spans="1:9">
      <c r="A19" s="1079"/>
      <c r="B19" s="1088" t="s">
        <v>777</v>
      </c>
      <c r="C19" s="1087"/>
      <c r="D19" s="1089"/>
      <c r="E19" s="1087"/>
      <c r="F19" s="1087"/>
      <c r="G19" s="1087"/>
      <c r="H19" s="1087"/>
      <c r="I19" s="1079"/>
    </row>
    <row r="20" spans="1:9">
      <c r="A20" s="1079"/>
      <c r="B20" s="1090" t="s">
        <v>767</v>
      </c>
      <c r="C20" s="1101" t="s">
        <v>683</v>
      </c>
      <c r="D20" s="1092" t="s">
        <v>63</v>
      </c>
      <c r="E20" s="1090" t="s">
        <v>768</v>
      </c>
      <c r="F20" s="1090" t="s">
        <v>168</v>
      </c>
      <c r="G20" s="1090" t="s">
        <v>380</v>
      </c>
      <c r="H20" s="1090" t="s">
        <v>453</v>
      </c>
      <c r="I20" s="1079"/>
    </row>
    <row r="21" spans="1:9" ht="89.25">
      <c r="A21" s="1079"/>
      <c r="B21" s="1102" t="s">
        <v>795</v>
      </c>
      <c r="C21" s="1102" t="s">
        <v>796</v>
      </c>
      <c r="D21" s="1102" t="s">
        <v>722</v>
      </c>
      <c r="E21" s="1283">
        <f>+'EST. MERCADO'!I42</f>
        <v>156000</v>
      </c>
      <c r="F21" s="1103">
        <v>2</v>
      </c>
      <c r="G21" s="1103">
        <v>1</v>
      </c>
      <c r="H21" s="1104">
        <f>E21*F21/G21</f>
        <v>312000</v>
      </c>
      <c r="I21" s="1157"/>
    </row>
    <row r="22" spans="1:9">
      <c r="A22" s="1079"/>
      <c r="B22" s="1105"/>
      <c r="C22" s="1106"/>
      <c r="D22" s="1105"/>
      <c r="E22" s="1105"/>
      <c r="F22" s="1103"/>
      <c r="G22" s="1103"/>
      <c r="H22" s="1104"/>
      <c r="I22" s="1079"/>
    </row>
    <row r="23" spans="1:9">
      <c r="A23" s="1079"/>
      <c r="B23" s="1079"/>
      <c r="C23" s="1079"/>
      <c r="D23" s="1080"/>
      <c r="E23" s="1087"/>
      <c r="F23" s="1087"/>
      <c r="G23" s="1099" t="s">
        <v>776</v>
      </c>
      <c r="H23" s="1100">
        <f>SUM(H21:H22)</f>
        <v>312000</v>
      </c>
      <c r="I23" s="1079"/>
    </row>
    <row r="24" spans="1:9">
      <c r="A24" s="1079"/>
      <c r="B24" s="2297" t="s">
        <v>778</v>
      </c>
      <c r="C24" s="2297"/>
      <c r="D24" s="1089"/>
      <c r="E24" s="1087"/>
      <c r="F24" s="1087"/>
      <c r="G24" s="1087"/>
      <c r="H24" s="1087"/>
      <c r="I24" s="1079"/>
    </row>
    <row r="25" spans="1:9">
      <c r="A25" s="1079"/>
      <c r="B25" s="1090" t="s">
        <v>767</v>
      </c>
      <c r="C25" s="1101" t="s">
        <v>683</v>
      </c>
      <c r="D25" s="1092" t="s">
        <v>63</v>
      </c>
      <c r="E25" s="1090" t="s">
        <v>768</v>
      </c>
      <c r="F25" s="1090" t="s">
        <v>168</v>
      </c>
      <c r="G25" s="1090" t="s">
        <v>380</v>
      </c>
      <c r="H25" s="1090" t="s">
        <v>453</v>
      </c>
      <c r="I25" s="1079"/>
    </row>
    <row r="26" spans="1:9">
      <c r="A26" s="1079"/>
      <c r="B26" s="1107" t="s">
        <v>779</v>
      </c>
      <c r="C26" s="1107" t="s">
        <v>780</v>
      </c>
      <c r="D26" s="1107" t="s">
        <v>774</v>
      </c>
      <c r="E26" s="1276">
        <f>+'MANO DE OBRA'!J41</f>
        <v>21200</v>
      </c>
      <c r="F26" s="1103">
        <v>1</v>
      </c>
      <c r="G26" s="1126">
        <v>2.75</v>
      </c>
      <c r="H26" s="1426">
        <f>E26*F26/G26</f>
        <v>7709.090909090909</v>
      </c>
      <c r="I26" s="1157"/>
    </row>
    <row r="27" spans="1:9">
      <c r="A27" s="1079"/>
      <c r="B27" s="1087"/>
      <c r="C27" s="1087"/>
      <c r="D27" s="1089"/>
      <c r="E27" s="1087"/>
      <c r="F27" s="1087"/>
      <c r="G27" s="1099" t="s">
        <v>776</v>
      </c>
      <c r="H27" s="1100">
        <f>SUM(H26:H26)</f>
        <v>7709.090909090909</v>
      </c>
      <c r="I27" s="1079"/>
    </row>
    <row r="28" spans="1:9">
      <c r="A28" s="1079"/>
      <c r="B28" s="2297" t="s">
        <v>781</v>
      </c>
      <c r="C28" s="2297"/>
      <c r="D28" s="1108"/>
      <c r="E28" s="1108"/>
      <c r="F28" s="1108"/>
      <c r="G28" s="1108"/>
      <c r="H28" s="1108"/>
      <c r="I28" s="1079"/>
    </row>
    <row r="29" spans="1:9">
      <c r="A29" s="1079"/>
      <c r="B29" s="2298" t="s">
        <v>197</v>
      </c>
      <c r="C29" s="2298"/>
      <c r="D29" s="1090" t="s">
        <v>168</v>
      </c>
      <c r="E29" s="1090" t="s">
        <v>782</v>
      </c>
      <c r="F29" s="1090" t="s">
        <v>783</v>
      </c>
      <c r="G29" s="1090" t="s">
        <v>784</v>
      </c>
      <c r="H29" s="1090" t="s">
        <v>453</v>
      </c>
      <c r="I29" s="1079"/>
    </row>
    <row r="30" spans="1:9">
      <c r="A30" s="1079"/>
      <c r="B30" s="2309"/>
      <c r="C30" s="2309"/>
      <c r="D30" s="1109"/>
      <c r="E30" s="1284"/>
      <c r="F30" s="1110"/>
      <c r="G30" s="1110"/>
      <c r="H30" s="1111"/>
      <c r="I30" s="1079"/>
    </row>
    <row r="31" spans="1:9">
      <c r="A31" s="1079"/>
      <c r="B31" s="2309"/>
      <c r="C31" s="2309"/>
      <c r="D31" s="1112"/>
      <c r="E31" s="1113"/>
      <c r="F31" s="1113"/>
      <c r="G31" s="1113"/>
      <c r="H31" s="1114"/>
      <c r="I31" s="1079"/>
    </row>
    <row r="32" spans="1:9">
      <c r="A32" s="1079"/>
      <c r="B32" s="1087"/>
      <c r="C32" s="1087"/>
      <c r="D32" s="1089"/>
      <c r="E32" s="1087"/>
      <c r="F32" s="1087"/>
      <c r="G32" s="1115" t="s">
        <v>776</v>
      </c>
      <c r="H32" s="1116">
        <f>SUM(H30:H31)</f>
        <v>0</v>
      </c>
      <c r="I32" s="1079"/>
    </row>
    <row r="33" spans="1:9">
      <c r="A33" s="1079"/>
      <c r="B33" s="1087"/>
      <c r="C33" s="1087"/>
      <c r="D33" s="1089"/>
      <c r="E33" s="1087"/>
      <c r="F33" s="1087"/>
      <c r="G33" s="1086"/>
      <c r="H33" s="1086"/>
      <c r="I33" s="1079"/>
    </row>
    <row r="34" spans="1:9">
      <c r="A34" s="1079"/>
      <c r="B34" s="2301" t="s">
        <v>785</v>
      </c>
      <c r="C34" s="2302"/>
      <c r="D34" s="2302"/>
      <c r="E34" s="2302"/>
      <c r="F34" s="2302"/>
      <c r="G34" s="2303"/>
      <c r="H34" s="1116">
        <f>SUM(H18+H23+H27+H32)</f>
        <v>325699.54545454541</v>
      </c>
      <c r="I34" s="1079"/>
    </row>
    <row r="35" spans="1:9">
      <c r="A35" s="1079"/>
      <c r="B35" s="2301" t="s">
        <v>786</v>
      </c>
      <c r="C35" s="2302"/>
      <c r="D35" s="2302"/>
      <c r="E35" s="2302"/>
      <c r="F35" s="2302"/>
      <c r="G35" s="2303"/>
      <c r="H35" s="1553">
        <f>ROUNDUP(H34,0)</f>
        <v>325700</v>
      </c>
      <c r="I35" s="1079"/>
    </row>
    <row r="36" spans="1:9">
      <c r="A36" s="1079"/>
      <c r="B36" s="1087"/>
      <c r="C36" s="1087"/>
      <c r="D36" s="1089"/>
      <c r="E36" s="1087"/>
      <c r="F36" s="1087"/>
      <c r="G36" s="1087"/>
      <c r="H36" s="1087"/>
      <c r="I36" s="1079"/>
    </row>
    <row r="37" spans="1:9">
      <c r="A37" s="1079"/>
      <c r="B37" s="2304"/>
      <c r="C37" s="2304"/>
      <c r="D37" s="2304"/>
      <c r="E37" s="2304"/>
      <c r="F37" s="2304"/>
      <c r="G37" s="2304"/>
      <c r="H37" s="2304"/>
      <c r="I37" s="1079"/>
    </row>
    <row r="38" spans="1:9">
      <c r="A38" s="1079"/>
      <c r="B38" s="2305"/>
      <c r="C38" s="2305"/>
      <c r="D38" s="2305"/>
      <c r="E38" s="2305"/>
      <c r="F38" s="2305"/>
      <c r="G38" s="2305"/>
      <c r="H38" s="2305"/>
      <c r="I38" s="1079"/>
    </row>
    <row r="39" spans="1:9">
      <c r="A39" s="1079"/>
      <c r="B39" s="2306"/>
      <c r="C39" s="2306"/>
      <c r="D39" s="2307"/>
      <c r="E39" s="2307"/>
      <c r="F39" s="2307"/>
      <c r="G39" s="2308"/>
      <c r="H39" s="2308"/>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sheetData>
  <mergeCells count="28">
    <mergeCell ref="B38:C38"/>
    <mergeCell ref="D38:F38"/>
    <mergeCell ref="G38:H38"/>
    <mergeCell ref="B39:C39"/>
    <mergeCell ref="D39:F41"/>
    <mergeCell ref="G39:H39"/>
    <mergeCell ref="B40:C40"/>
    <mergeCell ref="G40:H40"/>
    <mergeCell ref="B41:C41"/>
    <mergeCell ref="G41:H41"/>
    <mergeCell ref="G37:H37"/>
    <mergeCell ref="C11:G11"/>
    <mergeCell ref="C12:G12"/>
    <mergeCell ref="B24:C24"/>
    <mergeCell ref="B28:C28"/>
    <mergeCell ref="B29:C29"/>
    <mergeCell ref="B30:C30"/>
    <mergeCell ref="B31:C31"/>
    <mergeCell ref="B34:G34"/>
    <mergeCell ref="B35:G35"/>
    <mergeCell ref="B37:C37"/>
    <mergeCell ref="D37:F37"/>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42"/>
  <sheetViews>
    <sheetView topLeftCell="B1" workbookViewId="0">
      <selection activeCell="H18" sqref="H18"/>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805</v>
      </c>
      <c r="C12" s="2296" t="s">
        <v>788</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157"/>
    </row>
    <row r="18" spans="1:9">
      <c r="A18" s="1079"/>
      <c r="B18" s="1093"/>
      <c r="C18" s="1093"/>
      <c r="D18" s="1093"/>
      <c r="E18" s="1095"/>
      <c r="F18" s="1096"/>
      <c r="G18" s="1096"/>
      <c r="H18" s="1097"/>
      <c r="I18" s="1157"/>
    </row>
    <row r="19" spans="1:9">
      <c r="A19" s="1079"/>
      <c r="B19" s="1087"/>
      <c r="C19" s="1098"/>
      <c r="D19" s="1089"/>
      <c r="E19" s="1098"/>
      <c r="F19" s="1087"/>
      <c r="G19" s="1099" t="s">
        <v>776</v>
      </c>
      <c r="H19" s="1100">
        <f>SUM(H16:H18)</f>
        <v>5990.454545454545</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63.75">
      <c r="A22" s="1079"/>
      <c r="B22" s="1102" t="s">
        <v>805</v>
      </c>
      <c r="C22" s="1102" t="s">
        <v>723</v>
      </c>
      <c r="D22" s="1102" t="s">
        <v>722</v>
      </c>
      <c r="E22" s="1283">
        <f>+'EST. MERCADO'!I43</f>
        <v>27833.333333333332</v>
      </c>
      <c r="F22" s="1103">
        <v>1</v>
      </c>
      <c r="G22" s="1103">
        <v>1</v>
      </c>
      <c r="H22" s="1104">
        <f>E22*F22/G22</f>
        <v>27833.333333333332</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27833.333333333332</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426">
        <f>E27*F27/G27</f>
        <v>7709.090909090909</v>
      </c>
      <c r="I27" s="1157"/>
    </row>
    <row r="28" spans="1:9">
      <c r="A28" s="1079"/>
      <c r="B28" s="1087"/>
      <c r="C28" s="1087"/>
      <c r="D28" s="1089"/>
      <c r="E28" s="1087"/>
      <c r="F28" s="1087"/>
      <c r="G28" s="1099" t="s">
        <v>776</v>
      </c>
      <c r="H28" s="1100">
        <f>SUM(H27:H27)</f>
        <v>7709.090909090909</v>
      </c>
      <c r="I28" s="1157"/>
    </row>
    <row r="29" spans="1:9">
      <c r="A29" s="1079"/>
      <c r="B29" s="2297" t="s">
        <v>781</v>
      </c>
      <c r="C29" s="2297"/>
      <c r="D29" s="1108"/>
      <c r="E29" s="1108"/>
      <c r="F29" s="1108"/>
      <c r="G29" s="1108"/>
      <c r="H29" s="1108"/>
      <c r="I29" s="1079"/>
    </row>
    <row r="30" spans="1:9">
      <c r="A30" s="1079"/>
      <c r="B30" s="2298" t="s">
        <v>197</v>
      </c>
      <c r="C30" s="2298"/>
      <c r="D30" s="1090" t="s">
        <v>168</v>
      </c>
      <c r="E30" s="1090" t="s">
        <v>782</v>
      </c>
      <c r="F30" s="1090" t="s">
        <v>783</v>
      </c>
      <c r="G30" s="1090" t="s">
        <v>784</v>
      </c>
      <c r="H30" s="1090" t="s">
        <v>453</v>
      </c>
      <c r="I30" s="1079"/>
    </row>
    <row r="31" spans="1:9">
      <c r="A31" s="1079"/>
      <c r="B31" s="2309"/>
      <c r="C31" s="2309"/>
      <c r="D31" s="1109"/>
      <c r="E31" s="1284"/>
      <c r="F31" s="1110"/>
      <c r="G31" s="1110"/>
      <c r="H31" s="1111"/>
      <c r="I31" s="1157"/>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116">
        <f>SUM(H19+H24+H28+H33)</f>
        <v>41532.878787878792</v>
      </c>
      <c r="I35" s="1079"/>
    </row>
    <row r="36" spans="1:9">
      <c r="A36" s="1079"/>
      <c r="B36" s="2301" t="s">
        <v>786</v>
      </c>
      <c r="C36" s="2302"/>
      <c r="D36" s="2302"/>
      <c r="E36" s="2302"/>
      <c r="F36" s="2302"/>
      <c r="G36" s="2303"/>
      <c r="H36" s="1553">
        <f>ROUNDUP(H35,0)</f>
        <v>41533</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8">
    <mergeCell ref="B39:C39"/>
    <mergeCell ref="D39:F39"/>
    <mergeCell ref="G39:H39"/>
    <mergeCell ref="B40:C40"/>
    <mergeCell ref="D40:F42"/>
    <mergeCell ref="G40:H40"/>
    <mergeCell ref="B41:C41"/>
    <mergeCell ref="G41:H41"/>
    <mergeCell ref="B42:C42"/>
    <mergeCell ref="G42:H42"/>
    <mergeCell ref="G38:H38"/>
    <mergeCell ref="C11:G11"/>
    <mergeCell ref="C12:G12"/>
    <mergeCell ref="B25:C25"/>
    <mergeCell ref="B29:C29"/>
    <mergeCell ref="B30:C30"/>
    <mergeCell ref="B31:C31"/>
    <mergeCell ref="B32:C32"/>
    <mergeCell ref="B35:G35"/>
    <mergeCell ref="B36:G36"/>
    <mergeCell ref="B38:C38"/>
    <mergeCell ref="D38:F38"/>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42"/>
  <sheetViews>
    <sheetView topLeftCell="A13" zoomScale="85" zoomScaleNormal="85" workbookViewId="0">
      <selection activeCell="J26" sqref="J26"/>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806</v>
      </c>
      <c r="C12" s="2296" t="s">
        <v>789</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157"/>
    </row>
    <row r="18" spans="1:9">
      <c r="A18" s="1079"/>
      <c r="B18" s="1093"/>
      <c r="C18" s="1093"/>
      <c r="D18" s="1093"/>
      <c r="E18" s="1095"/>
      <c r="F18" s="1096"/>
      <c r="G18" s="1096"/>
      <c r="H18" s="1097"/>
      <c r="I18" s="1157"/>
    </row>
    <row r="19" spans="1:9">
      <c r="A19" s="1079"/>
      <c r="B19" s="1087"/>
      <c r="C19" s="1098"/>
      <c r="D19" s="1089"/>
      <c r="E19" s="1098"/>
      <c r="F19" s="1087"/>
      <c r="G19" s="1099" t="s">
        <v>776</v>
      </c>
      <c r="H19" s="1100">
        <f>SUM(H16:H18)</f>
        <v>5990.454545454545</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63.75">
      <c r="A22" s="1079"/>
      <c r="B22" s="1102" t="s">
        <v>806</v>
      </c>
      <c r="C22" s="1102" t="s">
        <v>724</v>
      </c>
      <c r="D22" s="1102" t="s">
        <v>722</v>
      </c>
      <c r="E22" s="1283">
        <f>+'EST. MERCADO'!I44</f>
        <v>101666.66666666667</v>
      </c>
      <c r="F22" s="1103">
        <v>1</v>
      </c>
      <c r="G22" s="1103">
        <v>1</v>
      </c>
      <c r="H22" s="1104">
        <f>E22*F22/G22</f>
        <v>101666.66666666667</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101666.66666666667</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426">
        <f>E27*F27/G27</f>
        <v>7709.090909090909</v>
      </c>
      <c r="I27" s="1157"/>
    </row>
    <row r="28" spans="1:9">
      <c r="A28" s="1079"/>
      <c r="B28" s="1087"/>
      <c r="C28" s="1087"/>
      <c r="D28" s="1089"/>
      <c r="E28" s="1087"/>
      <c r="F28" s="1087"/>
      <c r="G28" s="1099" t="s">
        <v>776</v>
      </c>
      <c r="H28" s="1100">
        <f>SUM(H27:H27)</f>
        <v>7709.090909090909</v>
      </c>
      <c r="I28" s="1079"/>
    </row>
    <row r="29" spans="1:9">
      <c r="A29" s="1079"/>
      <c r="B29" s="2297" t="s">
        <v>781</v>
      </c>
      <c r="C29" s="2297"/>
      <c r="D29" s="1108"/>
      <c r="E29" s="1108"/>
      <c r="F29" s="1108"/>
      <c r="G29" s="1108"/>
      <c r="H29" s="1108"/>
      <c r="I29" s="1079"/>
    </row>
    <row r="30" spans="1:9">
      <c r="A30" s="1079"/>
      <c r="B30" s="2298" t="s">
        <v>197</v>
      </c>
      <c r="C30" s="2298"/>
      <c r="D30" s="1090" t="s">
        <v>168</v>
      </c>
      <c r="E30" s="1090" t="s">
        <v>782</v>
      </c>
      <c r="F30" s="1090" t="s">
        <v>783</v>
      </c>
      <c r="G30" s="1090" t="s">
        <v>784</v>
      </c>
      <c r="H30" s="1090" t="s">
        <v>453</v>
      </c>
      <c r="I30" s="1079"/>
    </row>
    <row r="31" spans="1:9">
      <c r="A31" s="1079"/>
      <c r="B31" s="2309"/>
      <c r="C31" s="2309"/>
      <c r="D31" s="1109"/>
      <c r="E31" s="1110"/>
      <c r="F31" s="1110"/>
      <c r="G31" s="1110"/>
      <c r="H31" s="1111"/>
      <c r="I31" s="1079"/>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116">
        <f>SUM(H19+H24+H28+H33)</f>
        <v>115366.21212121213</v>
      </c>
      <c r="I35" s="1079"/>
    </row>
    <row r="36" spans="1:9">
      <c r="A36" s="1079"/>
      <c r="B36" s="2301" t="s">
        <v>786</v>
      </c>
      <c r="C36" s="2302"/>
      <c r="D36" s="2302"/>
      <c r="E36" s="2302"/>
      <c r="F36" s="2302"/>
      <c r="G36" s="2303"/>
      <c r="H36" s="1553">
        <f>ROUNDUP(H35,0)</f>
        <v>115367</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8">
    <mergeCell ref="B39:C39"/>
    <mergeCell ref="D39:F39"/>
    <mergeCell ref="G39:H39"/>
    <mergeCell ref="B40:C40"/>
    <mergeCell ref="D40:F42"/>
    <mergeCell ref="G40:H40"/>
    <mergeCell ref="B41:C41"/>
    <mergeCell ref="G41:H41"/>
    <mergeCell ref="B42:C42"/>
    <mergeCell ref="G42:H42"/>
    <mergeCell ref="G38:H38"/>
    <mergeCell ref="C11:G11"/>
    <mergeCell ref="C12:G12"/>
    <mergeCell ref="B25:C25"/>
    <mergeCell ref="B29:C29"/>
    <mergeCell ref="B30:C30"/>
    <mergeCell ref="B31:C31"/>
    <mergeCell ref="B32:C32"/>
    <mergeCell ref="B35:G35"/>
    <mergeCell ref="B36:G36"/>
    <mergeCell ref="B38:C38"/>
    <mergeCell ref="D38:F38"/>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42"/>
  <sheetViews>
    <sheetView topLeftCell="A19" workbookViewId="0">
      <selection activeCell="J15" sqref="J15:K22"/>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808</v>
      </c>
      <c r="C12" s="2296" t="s">
        <v>807</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079"/>
    </row>
    <row r="18" spans="1:9">
      <c r="A18" s="1079"/>
      <c r="B18" s="1093"/>
      <c r="C18" s="1093"/>
      <c r="D18" s="1093"/>
      <c r="E18" s="1095"/>
      <c r="F18" s="1096"/>
      <c r="G18" s="1096"/>
      <c r="H18" s="1097"/>
      <c r="I18" s="1079"/>
    </row>
    <row r="19" spans="1:9">
      <c r="A19" s="1079"/>
      <c r="B19" s="1087"/>
      <c r="C19" s="1098"/>
      <c r="D19" s="1089"/>
      <c r="E19" s="1098"/>
      <c r="F19" s="1087"/>
      <c r="G19" s="1099" t="s">
        <v>776</v>
      </c>
      <c r="H19" s="1100">
        <f>SUM(H16:H18)</f>
        <v>5990.454545454545</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63.75">
      <c r="A22" s="1079"/>
      <c r="B22" s="1102" t="s">
        <v>808</v>
      </c>
      <c r="C22" s="1102" t="s">
        <v>725</v>
      </c>
      <c r="D22" s="1102" t="s">
        <v>722</v>
      </c>
      <c r="E22" s="1283">
        <f>+'EST. MERCADO'!I45</f>
        <v>84000</v>
      </c>
      <c r="F22" s="1103">
        <v>1</v>
      </c>
      <c r="G22" s="1103">
        <v>1</v>
      </c>
      <c r="H22" s="1426">
        <f>E22*F22/G22</f>
        <v>84000</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84000</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426">
        <f>E27*F27/G27</f>
        <v>7709.090909090909</v>
      </c>
      <c r="I27" s="1157"/>
    </row>
    <row r="28" spans="1:9">
      <c r="A28" s="1079"/>
      <c r="B28" s="1087"/>
      <c r="C28" s="1087"/>
      <c r="D28" s="1089"/>
      <c r="E28" s="1087"/>
      <c r="F28" s="1087"/>
      <c r="G28" s="1099" t="s">
        <v>776</v>
      </c>
      <c r="H28" s="1100">
        <f>SUM(H27:H27)</f>
        <v>7709.090909090909</v>
      </c>
      <c r="I28" s="1079"/>
    </row>
    <row r="29" spans="1:9">
      <c r="A29" s="1079"/>
      <c r="B29" s="2297" t="s">
        <v>781</v>
      </c>
      <c r="C29" s="2297"/>
      <c r="D29" s="1108"/>
      <c r="E29" s="1108"/>
      <c r="F29" s="1108"/>
      <c r="G29" s="1108"/>
      <c r="H29" s="1108"/>
      <c r="I29" s="1079"/>
    </row>
    <row r="30" spans="1:9">
      <c r="A30" s="1079"/>
      <c r="B30" s="2298" t="s">
        <v>197</v>
      </c>
      <c r="C30" s="2298"/>
      <c r="D30" s="1090" t="s">
        <v>168</v>
      </c>
      <c r="E30" s="1090" t="s">
        <v>782</v>
      </c>
      <c r="F30" s="1090" t="s">
        <v>783</v>
      </c>
      <c r="G30" s="1090" t="s">
        <v>784</v>
      </c>
      <c r="H30" s="1090" t="s">
        <v>453</v>
      </c>
      <c r="I30" s="1079"/>
    </row>
    <row r="31" spans="1:9">
      <c r="A31" s="1079"/>
      <c r="B31" s="1107"/>
      <c r="C31" s="1107"/>
      <c r="D31" s="1109"/>
      <c r="E31" s="1284"/>
      <c r="F31" s="1110"/>
      <c r="G31" s="1110"/>
      <c r="H31" s="1111"/>
      <c r="I31" s="1157"/>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116">
        <f>SUM(H19+H24+H28+H33)</f>
        <v>97699.545454545456</v>
      </c>
      <c r="I35" s="1079"/>
    </row>
    <row r="36" spans="1:9">
      <c r="A36" s="1079"/>
      <c r="B36" s="2301" t="s">
        <v>786</v>
      </c>
      <c r="C36" s="2302"/>
      <c r="D36" s="2302"/>
      <c r="E36" s="2302"/>
      <c r="F36" s="2302"/>
      <c r="G36" s="2303"/>
      <c r="H36" s="1553">
        <f>ROUNDUP(H35,0)</f>
        <v>97700</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7">
    <mergeCell ref="B39:C39"/>
    <mergeCell ref="D39:F39"/>
    <mergeCell ref="G39:H39"/>
    <mergeCell ref="B40:C40"/>
    <mergeCell ref="D40:F42"/>
    <mergeCell ref="G40:H40"/>
    <mergeCell ref="B41:C41"/>
    <mergeCell ref="G41:H41"/>
    <mergeCell ref="B42:C42"/>
    <mergeCell ref="G42:H42"/>
    <mergeCell ref="B32:C32"/>
    <mergeCell ref="B35:G35"/>
    <mergeCell ref="B36:G36"/>
    <mergeCell ref="B38:C38"/>
    <mergeCell ref="D38:F38"/>
    <mergeCell ref="G38:H38"/>
    <mergeCell ref="C11:G11"/>
    <mergeCell ref="C12:G12"/>
    <mergeCell ref="B25:C25"/>
    <mergeCell ref="B29:C29"/>
    <mergeCell ref="B30:C30"/>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42"/>
  <sheetViews>
    <sheetView topLeftCell="A6" workbookViewId="0">
      <selection activeCell="J20" sqref="J20"/>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809</v>
      </c>
      <c r="C12" s="2296" t="s">
        <v>791</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157"/>
    </row>
    <row r="18" spans="1:9">
      <c r="A18" s="1079"/>
      <c r="B18" s="1093"/>
      <c r="C18" s="1093"/>
      <c r="D18" s="1093"/>
      <c r="E18" s="1095"/>
      <c r="F18" s="1096"/>
      <c r="G18" s="1096"/>
      <c r="H18" s="1097"/>
      <c r="I18" s="1157"/>
    </row>
    <row r="19" spans="1:9">
      <c r="A19" s="1079"/>
      <c r="B19" s="1087"/>
      <c r="C19" s="1098"/>
      <c r="D19" s="1089"/>
      <c r="E19" s="1098"/>
      <c r="F19" s="1087"/>
      <c r="G19" s="1099" t="s">
        <v>776</v>
      </c>
      <c r="H19" s="1100">
        <f>SUM(H16:H18)</f>
        <v>5990.454545454545</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51">
      <c r="A22" s="1079"/>
      <c r="B22" s="1102" t="s">
        <v>809</v>
      </c>
      <c r="C22" s="1102" t="s">
        <v>726</v>
      </c>
      <c r="D22" s="1102" t="s">
        <v>722</v>
      </c>
      <c r="E22" s="1283">
        <f>+'EST. MERCADO'!I46</f>
        <v>87500</v>
      </c>
      <c r="F22" s="1103">
        <v>1</v>
      </c>
      <c r="G22" s="1103">
        <v>1</v>
      </c>
      <c r="H22" s="1104">
        <f>E22*F22/G22</f>
        <v>87500</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87500</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426">
        <f>E27*F27/G27</f>
        <v>7709.090909090909</v>
      </c>
      <c r="I27" s="1157"/>
    </row>
    <row r="28" spans="1:9">
      <c r="A28" s="1079"/>
      <c r="B28" s="1087"/>
      <c r="C28" s="1087"/>
      <c r="D28" s="1089"/>
      <c r="E28" s="1087"/>
      <c r="F28" s="1087"/>
      <c r="G28" s="1099" t="s">
        <v>776</v>
      </c>
      <c r="H28" s="1100">
        <f>SUM(H27:H27)</f>
        <v>7709.090909090909</v>
      </c>
      <c r="I28" s="1079"/>
    </row>
    <row r="29" spans="1:9">
      <c r="A29" s="1079"/>
      <c r="B29" s="2297" t="s">
        <v>781</v>
      </c>
      <c r="C29" s="2297"/>
      <c r="D29" s="1108"/>
      <c r="E29" s="1108"/>
      <c r="F29" s="1108"/>
      <c r="G29" s="1108"/>
      <c r="H29" s="1108"/>
      <c r="I29" s="1079"/>
    </row>
    <row r="30" spans="1:9">
      <c r="A30" s="1079"/>
      <c r="B30" s="2298" t="s">
        <v>197</v>
      </c>
      <c r="C30" s="2298"/>
      <c r="D30" s="1090" t="s">
        <v>168</v>
      </c>
      <c r="E30" s="1090" t="s">
        <v>782</v>
      </c>
      <c r="F30" s="1090" t="s">
        <v>783</v>
      </c>
      <c r="G30" s="1090" t="s">
        <v>784</v>
      </c>
      <c r="H30" s="1090" t="s">
        <v>453</v>
      </c>
      <c r="I30" s="1079"/>
    </row>
    <row r="31" spans="1:9">
      <c r="A31" s="1079"/>
      <c r="B31" s="1107"/>
      <c r="C31" s="1107"/>
      <c r="D31" s="1109"/>
      <c r="E31" s="1110"/>
      <c r="F31" s="1110"/>
      <c r="G31" s="1110"/>
      <c r="H31" s="1111"/>
      <c r="I31" s="1079"/>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116">
        <f>SUM(H19+H24+H28+H33)</f>
        <v>101199.54545454546</v>
      </c>
      <c r="I35" s="1079"/>
    </row>
    <row r="36" spans="1:9">
      <c r="A36" s="1079"/>
      <c r="B36" s="2301" t="s">
        <v>786</v>
      </c>
      <c r="C36" s="2302"/>
      <c r="D36" s="2302"/>
      <c r="E36" s="2302"/>
      <c r="F36" s="2302"/>
      <c r="G36" s="2303"/>
      <c r="H36" s="1553">
        <f>ROUNDUP(H35,0)</f>
        <v>101200</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7">
    <mergeCell ref="B39:C39"/>
    <mergeCell ref="D39:F39"/>
    <mergeCell ref="G39:H39"/>
    <mergeCell ref="B40:C40"/>
    <mergeCell ref="D40:F42"/>
    <mergeCell ref="G40:H40"/>
    <mergeCell ref="B41:C41"/>
    <mergeCell ref="G41:H41"/>
    <mergeCell ref="B42:C42"/>
    <mergeCell ref="G42:H42"/>
    <mergeCell ref="B32:C32"/>
    <mergeCell ref="B35:G35"/>
    <mergeCell ref="B36:G36"/>
    <mergeCell ref="B38:C38"/>
    <mergeCell ref="D38:F38"/>
    <mergeCell ref="G38:H38"/>
    <mergeCell ref="C11:G11"/>
    <mergeCell ref="C12:G12"/>
    <mergeCell ref="B25:C25"/>
    <mergeCell ref="B29:C29"/>
    <mergeCell ref="B30:C30"/>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I42"/>
  <sheetViews>
    <sheetView topLeftCell="A28" workbookViewId="0">
      <selection activeCell="H18" sqref="H18"/>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810</v>
      </c>
      <c r="C12" s="2296" t="s">
        <v>792</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157"/>
    </row>
    <row r="18" spans="1:9">
      <c r="A18" s="1079"/>
      <c r="B18" s="1093"/>
      <c r="C18" s="1093"/>
      <c r="D18" s="1093"/>
      <c r="E18" s="1095"/>
      <c r="F18" s="1096"/>
      <c r="G18" s="1096"/>
      <c r="H18" s="1097"/>
      <c r="I18" s="1157"/>
    </row>
    <row r="19" spans="1:9">
      <c r="A19" s="1079"/>
      <c r="B19" s="1087"/>
      <c r="C19" s="1098"/>
      <c r="D19" s="1089"/>
      <c r="E19" s="1098"/>
      <c r="F19" s="1087"/>
      <c r="G19" s="1099" t="s">
        <v>776</v>
      </c>
      <c r="H19" s="1100">
        <f>SUM(H16:H18)</f>
        <v>5990.454545454545</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51">
      <c r="A22" s="1079"/>
      <c r="B22" s="1102" t="s">
        <v>810</v>
      </c>
      <c r="C22" s="1102" t="s">
        <v>727</v>
      </c>
      <c r="D22" s="1102" t="s">
        <v>722</v>
      </c>
      <c r="E22" s="1102">
        <f>+'EST. MERCADO'!I47</f>
        <v>80000</v>
      </c>
      <c r="F22" s="1103">
        <v>1</v>
      </c>
      <c r="G22" s="1103">
        <v>1</v>
      </c>
      <c r="H22" s="1104">
        <f>E22*F22/G22</f>
        <v>80000</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80000</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426">
        <f>E27*F27/G27</f>
        <v>7709.090909090909</v>
      </c>
      <c r="I27" s="1157"/>
    </row>
    <row r="28" spans="1:9">
      <c r="A28" s="1079"/>
      <c r="B28" s="1087"/>
      <c r="C28" s="1087"/>
      <c r="D28" s="1089"/>
      <c r="E28" s="1087"/>
      <c r="F28" s="1087"/>
      <c r="G28" s="1099" t="s">
        <v>776</v>
      </c>
      <c r="H28" s="1100">
        <f>SUM(H27:H27)</f>
        <v>7709.090909090909</v>
      </c>
      <c r="I28" s="1079"/>
    </row>
    <row r="29" spans="1:9">
      <c r="A29" s="1079"/>
      <c r="B29" s="2297" t="s">
        <v>781</v>
      </c>
      <c r="C29" s="2297"/>
      <c r="D29" s="1108"/>
      <c r="E29" s="1108"/>
      <c r="F29" s="1108"/>
      <c r="G29" s="1108"/>
      <c r="H29" s="1108"/>
      <c r="I29" s="1079"/>
    </row>
    <row r="30" spans="1:9">
      <c r="A30" s="1079"/>
      <c r="B30" s="2298" t="s">
        <v>197</v>
      </c>
      <c r="C30" s="2298"/>
      <c r="D30" s="1090" t="s">
        <v>168</v>
      </c>
      <c r="E30" s="1090" t="s">
        <v>782</v>
      </c>
      <c r="F30" s="1090" t="s">
        <v>783</v>
      </c>
      <c r="G30" s="1090" t="s">
        <v>784</v>
      </c>
      <c r="H30" s="1090" t="s">
        <v>453</v>
      </c>
      <c r="I30" s="1079"/>
    </row>
    <row r="31" spans="1:9">
      <c r="A31" s="1079"/>
      <c r="B31" s="1107"/>
      <c r="C31" s="1107"/>
      <c r="D31" s="1109"/>
      <c r="E31" s="1284"/>
      <c r="F31" s="1110"/>
      <c r="G31" s="1110"/>
      <c r="H31" s="1111"/>
      <c r="I31" s="1157"/>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116">
        <f>SUM(H19+H24+H28+H33)</f>
        <v>93699.545454545456</v>
      </c>
      <c r="I35" s="1079"/>
    </row>
    <row r="36" spans="1:9">
      <c r="A36" s="1079"/>
      <c r="B36" s="2301" t="s">
        <v>786</v>
      </c>
      <c r="C36" s="2302"/>
      <c r="D36" s="2302"/>
      <c r="E36" s="2302"/>
      <c r="F36" s="2302"/>
      <c r="G36" s="2303"/>
      <c r="H36" s="1553">
        <f>ROUNDUP(H35,0)</f>
        <v>93700</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7">
    <mergeCell ref="B39:C39"/>
    <mergeCell ref="D39:F39"/>
    <mergeCell ref="G39:H39"/>
    <mergeCell ref="B40:C40"/>
    <mergeCell ref="D40:F42"/>
    <mergeCell ref="G40:H40"/>
    <mergeCell ref="B41:C41"/>
    <mergeCell ref="G41:H41"/>
    <mergeCell ref="B42:C42"/>
    <mergeCell ref="G42:H42"/>
    <mergeCell ref="B32:C32"/>
    <mergeCell ref="B35:G35"/>
    <mergeCell ref="B36:G36"/>
    <mergeCell ref="B38:C38"/>
    <mergeCell ref="D38:F38"/>
    <mergeCell ref="G38:H38"/>
    <mergeCell ref="C11:G11"/>
    <mergeCell ref="C12:G12"/>
    <mergeCell ref="B25:C25"/>
    <mergeCell ref="B29:C29"/>
    <mergeCell ref="B30:C30"/>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42"/>
  <sheetViews>
    <sheetView topLeftCell="A10" workbookViewId="0">
      <selection activeCell="H18" sqref="H18"/>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78.599999999999994" customHeight="1">
      <c r="A12" s="1079"/>
      <c r="B12" s="1119" t="s">
        <v>811</v>
      </c>
      <c r="C12" s="2296" t="s">
        <v>813</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157"/>
    </row>
    <row r="18" spans="1:9">
      <c r="A18" s="1079"/>
      <c r="B18" s="1093"/>
      <c r="C18" s="1093"/>
      <c r="D18" s="1093"/>
      <c r="E18" s="1095"/>
      <c r="F18" s="1096"/>
      <c r="G18" s="1096"/>
      <c r="H18" s="1097"/>
      <c r="I18" s="1157"/>
    </row>
    <row r="19" spans="1:9">
      <c r="A19" s="1079"/>
      <c r="B19" s="1087"/>
      <c r="C19" s="1098"/>
      <c r="D19" s="1089"/>
      <c r="E19" s="1098"/>
      <c r="F19" s="1087"/>
      <c r="G19" s="1099" t="s">
        <v>776</v>
      </c>
      <c r="H19" s="1100">
        <f>SUM(H16:H18)</f>
        <v>5990.454545454545</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61.9" customHeight="1">
      <c r="A22" s="1079"/>
      <c r="B22" s="1102" t="s">
        <v>811</v>
      </c>
      <c r="C22" s="1102" t="s">
        <v>812</v>
      </c>
      <c r="D22" s="1102" t="s">
        <v>722</v>
      </c>
      <c r="E22" s="1102">
        <f>+'EST. MERCADO'!I48</f>
        <v>269500</v>
      </c>
      <c r="F22" s="1103">
        <v>1</v>
      </c>
      <c r="G22" s="1103">
        <v>1</v>
      </c>
      <c r="H22" s="1104">
        <f>E22*F22/G22</f>
        <v>269500</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269500</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426">
        <f>E27*F27/G27</f>
        <v>7709.090909090909</v>
      </c>
      <c r="I27" s="1157"/>
    </row>
    <row r="28" spans="1:9">
      <c r="A28" s="1079"/>
      <c r="B28" s="1087"/>
      <c r="C28" s="1087"/>
      <c r="D28" s="1089"/>
      <c r="E28" s="1087"/>
      <c r="F28" s="1087"/>
      <c r="G28" s="1099" t="s">
        <v>776</v>
      </c>
      <c r="H28" s="1100">
        <f>SUM(H27:H27)</f>
        <v>7709.090909090909</v>
      </c>
      <c r="I28" s="1079"/>
    </row>
    <row r="29" spans="1:9">
      <c r="A29" s="1079"/>
      <c r="B29" s="2297" t="s">
        <v>781</v>
      </c>
      <c r="C29" s="2297"/>
      <c r="D29" s="1108"/>
      <c r="E29" s="1108"/>
      <c r="F29" s="1108"/>
      <c r="G29" s="1108"/>
      <c r="H29" s="1108"/>
      <c r="I29" s="1079"/>
    </row>
    <row r="30" spans="1:9">
      <c r="A30" s="1079"/>
      <c r="B30" s="2298" t="s">
        <v>197</v>
      </c>
      <c r="C30" s="2298"/>
      <c r="D30" s="1090" t="s">
        <v>168</v>
      </c>
      <c r="E30" s="1090" t="s">
        <v>782</v>
      </c>
      <c r="F30" s="1090" t="s">
        <v>783</v>
      </c>
      <c r="G30" s="1090" t="s">
        <v>784</v>
      </c>
      <c r="H30" s="1090" t="s">
        <v>453</v>
      </c>
      <c r="I30" s="1079"/>
    </row>
    <row r="31" spans="1:9">
      <c r="A31" s="1079"/>
      <c r="B31" s="1107"/>
      <c r="C31" s="1107"/>
      <c r="D31" s="1109"/>
      <c r="E31" s="1284"/>
      <c r="F31" s="1110"/>
      <c r="G31" s="1110"/>
      <c r="H31" s="1111"/>
      <c r="I31" s="1157"/>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116">
        <f>SUM(H19+H24+H28+H33)</f>
        <v>283199.54545454541</v>
      </c>
      <c r="I35" s="1079"/>
    </row>
    <row r="36" spans="1:9">
      <c r="A36" s="1079"/>
      <c r="B36" s="2301" t="s">
        <v>786</v>
      </c>
      <c r="C36" s="2302"/>
      <c r="D36" s="2302"/>
      <c r="E36" s="2302"/>
      <c r="F36" s="2302"/>
      <c r="G36" s="2303"/>
      <c r="H36" s="1553">
        <f>ROUNDUP(H35,0)</f>
        <v>283200</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7">
    <mergeCell ref="B39:C39"/>
    <mergeCell ref="D39:F39"/>
    <mergeCell ref="G39:H39"/>
    <mergeCell ref="B40:C40"/>
    <mergeCell ref="D40:F42"/>
    <mergeCell ref="G40:H40"/>
    <mergeCell ref="B41:C41"/>
    <mergeCell ref="G41:H41"/>
    <mergeCell ref="B42:C42"/>
    <mergeCell ref="G42:H42"/>
    <mergeCell ref="B32:C32"/>
    <mergeCell ref="B35:G35"/>
    <mergeCell ref="B36:G36"/>
    <mergeCell ref="B38:C38"/>
    <mergeCell ref="D38:F38"/>
    <mergeCell ref="G38:H38"/>
    <mergeCell ref="C11:G11"/>
    <mergeCell ref="C12:G12"/>
    <mergeCell ref="B25:C25"/>
    <mergeCell ref="B29:C29"/>
    <mergeCell ref="B30:C30"/>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I42"/>
  <sheetViews>
    <sheetView topLeftCell="A10" workbookViewId="0">
      <selection activeCell="J14" sqref="J14:J20"/>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815</v>
      </c>
      <c r="C12" s="2296" t="s">
        <v>814</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157"/>
    </row>
    <row r="18" spans="1:9">
      <c r="A18" s="1079"/>
      <c r="B18" s="1093"/>
      <c r="C18" s="1093"/>
      <c r="D18" s="1093"/>
      <c r="E18" s="1095"/>
      <c r="F18" s="1096"/>
      <c r="G18" s="1096"/>
      <c r="H18" s="1097"/>
      <c r="I18" s="1157"/>
    </row>
    <row r="19" spans="1:9">
      <c r="A19" s="1079"/>
      <c r="B19" s="1087"/>
      <c r="C19" s="1098"/>
      <c r="D19" s="1089"/>
      <c r="E19" s="1098"/>
      <c r="F19" s="1087"/>
      <c r="G19" s="1099" t="s">
        <v>776</v>
      </c>
      <c r="H19" s="1100">
        <f>SUM(H16:H18)</f>
        <v>5990.454545454545</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38.25">
      <c r="A22" s="1079"/>
      <c r="B22" s="1102" t="s">
        <v>815</v>
      </c>
      <c r="C22" s="1102" t="s">
        <v>816</v>
      </c>
      <c r="D22" s="1102" t="s">
        <v>722</v>
      </c>
      <c r="E22" s="1283">
        <f>+'EST. MERCADO'!I49</f>
        <v>47000</v>
      </c>
      <c r="F22" s="1103">
        <v>1</v>
      </c>
      <c r="G22" s="1103">
        <v>1</v>
      </c>
      <c r="H22" s="1104">
        <f>E22*F22/G22</f>
        <v>47000</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47000</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426">
        <f>E27*F27/G27</f>
        <v>7709.090909090909</v>
      </c>
      <c r="I27" s="1157"/>
    </row>
    <row r="28" spans="1:9">
      <c r="A28" s="1079"/>
      <c r="B28" s="1087"/>
      <c r="C28" s="1087"/>
      <c r="D28" s="1089"/>
      <c r="E28" s="1087"/>
      <c r="F28" s="1087"/>
      <c r="G28" s="1099" t="s">
        <v>776</v>
      </c>
      <c r="H28" s="1100">
        <f>SUM(H27:H27)</f>
        <v>7709.090909090909</v>
      </c>
      <c r="I28" s="1079"/>
    </row>
    <row r="29" spans="1:9">
      <c r="A29" s="1079"/>
      <c r="B29" s="2297" t="s">
        <v>781</v>
      </c>
      <c r="C29" s="2297"/>
      <c r="D29" s="1108"/>
      <c r="E29" s="1108"/>
      <c r="F29" s="1108"/>
      <c r="G29" s="1108"/>
      <c r="H29" s="1108"/>
      <c r="I29" s="1079"/>
    </row>
    <row r="30" spans="1:9">
      <c r="A30" s="1079"/>
      <c r="B30" s="2298" t="s">
        <v>197</v>
      </c>
      <c r="C30" s="2298"/>
      <c r="D30" s="1090" t="s">
        <v>168</v>
      </c>
      <c r="E30" s="1090" t="s">
        <v>782</v>
      </c>
      <c r="F30" s="1090" t="s">
        <v>783</v>
      </c>
      <c r="G30" s="1090" t="s">
        <v>784</v>
      </c>
      <c r="H30" s="1090" t="s">
        <v>453</v>
      </c>
      <c r="I30" s="1079"/>
    </row>
    <row r="31" spans="1:9">
      <c r="A31" s="1079"/>
      <c r="B31" s="1107"/>
      <c r="C31" s="1107"/>
      <c r="D31" s="1109"/>
      <c r="E31" s="1284"/>
      <c r="F31" s="1110"/>
      <c r="G31" s="1110"/>
      <c r="H31" s="1111"/>
      <c r="I31" s="1157"/>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116">
        <f>SUM(H19+H24+H28+H33)</f>
        <v>60699.545454545456</v>
      </c>
      <c r="I35" s="1079"/>
    </row>
    <row r="36" spans="1:9">
      <c r="A36" s="1079"/>
      <c r="B36" s="2301" t="s">
        <v>786</v>
      </c>
      <c r="C36" s="2302"/>
      <c r="D36" s="2302"/>
      <c r="E36" s="2302"/>
      <c r="F36" s="2302"/>
      <c r="G36" s="2303"/>
      <c r="H36" s="1553">
        <f>ROUNDUP(H35,0)</f>
        <v>60700</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7">
    <mergeCell ref="B39:C39"/>
    <mergeCell ref="D39:F39"/>
    <mergeCell ref="G39:H39"/>
    <mergeCell ref="B40:C40"/>
    <mergeCell ref="D40:F42"/>
    <mergeCell ref="G40:H40"/>
    <mergeCell ref="B41:C41"/>
    <mergeCell ref="G41:H41"/>
    <mergeCell ref="B42:C42"/>
    <mergeCell ref="G42:H42"/>
    <mergeCell ref="B32:C32"/>
    <mergeCell ref="B35:G35"/>
    <mergeCell ref="B36:G36"/>
    <mergeCell ref="B38:C38"/>
    <mergeCell ref="D38:F38"/>
    <mergeCell ref="G38:H38"/>
    <mergeCell ref="C11:G11"/>
    <mergeCell ref="C12:G12"/>
    <mergeCell ref="B25:C25"/>
    <mergeCell ref="B29:C29"/>
    <mergeCell ref="B30:C30"/>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I42"/>
  <sheetViews>
    <sheetView topLeftCell="B22" workbookViewId="0">
      <selection activeCell="H18" sqref="H18"/>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820</v>
      </c>
      <c r="C12" s="2296" t="s">
        <v>819</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157"/>
    </row>
    <row r="18" spans="1:9">
      <c r="A18" s="1079"/>
      <c r="B18" s="1093"/>
      <c r="C18" s="1093"/>
      <c r="D18" s="1093"/>
      <c r="E18" s="1095"/>
      <c r="F18" s="1096"/>
      <c r="G18" s="1096"/>
      <c r="H18" s="1097"/>
      <c r="I18" s="1157"/>
    </row>
    <row r="19" spans="1:9">
      <c r="A19" s="1079"/>
      <c r="B19" s="1087"/>
      <c r="C19" s="1098"/>
      <c r="D19" s="1089"/>
      <c r="E19" s="1098"/>
      <c r="F19" s="1087"/>
      <c r="G19" s="1099" t="s">
        <v>776</v>
      </c>
      <c r="H19" s="1100">
        <f>SUM(H16:H18)</f>
        <v>5990.454545454545</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38.25">
      <c r="A22" s="1079"/>
      <c r="B22" s="1102" t="s">
        <v>820</v>
      </c>
      <c r="C22" s="1102" t="s">
        <v>817</v>
      </c>
      <c r="D22" s="1102" t="s">
        <v>722</v>
      </c>
      <c r="E22" s="1283">
        <f>+'EST. MERCADO'!I50</f>
        <v>205666.66666666666</v>
      </c>
      <c r="F22" s="1103">
        <v>1</v>
      </c>
      <c r="G22" s="1103">
        <v>1</v>
      </c>
      <c r="H22" s="1104">
        <f>E22*F22/G22</f>
        <v>205666.66666666666</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205666.66666666666</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426">
        <f>E27*F27/G27</f>
        <v>7709.090909090909</v>
      </c>
      <c r="I27" s="1157"/>
    </row>
    <row r="28" spans="1:9">
      <c r="A28" s="1079"/>
      <c r="B28" s="1087"/>
      <c r="C28" s="1087"/>
      <c r="D28" s="1089"/>
      <c r="E28" s="1087"/>
      <c r="F28" s="1087"/>
      <c r="G28" s="1099" t="s">
        <v>776</v>
      </c>
      <c r="H28" s="1100">
        <f>SUM(H27:H27)</f>
        <v>7709.090909090909</v>
      </c>
      <c r="I28" s="1079"/>
    </row>
    <row r="29" spans="1:9">
      <c r="A29" s="1079"/>
      <c r="B29" s="2297" t="s">
        <v>781</v>
      </c>
      <c r="C29" s="2297"/>
      <c r="D29" s="1108"/>
      <c r="E29" s="1108"/>
      <c r="F29" s="1108"/>
      <c r="G29" s="1108"/>
      <c r="H29" s="1108"/>
      <c r="I29" s="1079"/>
    </row>
    <row r="30" spans="1:9">
      <c r="A30" s="1079"/>
      <c r="B30" s="2298" t="s">
        <v>197</v>
      </c>
      <c r="C30" s="2298"/>
      <c r="D30" s="1090" t="s">
        <v>168</v>
      </c>
      <c r="E30" s="1090" t="s">
        <v>782</v>
      </c>
      <c r="F30" s="1090" t="s">
        <v>783</v>
      </c>
      <c r="G30" s="1090" t="s">
        <v>784</v>
      </c>
      <c r="H30" s="1090" t="s">
        <v>453</v>
      </c>
      <c r="I30" s="1079"/>
    </row>
    <row r="31" spans="1:9">
      <c r="A31" s="1079"/>
      <c r="B31" s="1107"/>
      <c r="C31" s="1107"/>
      <c r="D31" s="1109"/>
      <c r="E31" s="1284"/>
      <c r="F31" s="1110"/>
      <c r="G31" s="1110"/>
      <c r="H31" s="1111"/>
      <c r="I31" s="1157"/>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116">
        <f>SUM(H19+H24+H28+H33)</f>
        <v>219366.21212121213</v>
      </c>
      <c r="I35" s="1079"/>
    </row>
    <row r="36" spans="1:9">
      <c r="A36" s="1079"/>
      <c r="B36" s="2301" t="s">
        <v>786</v>
      </c>
      <c r="C36" s="2302"/>
      <c r="D36" s="2302"/>
      <c r="E36" s="2302"/>
      <c r="F36" s="2302"/>
      <c r="G36" s="2303"/>
      <c r="H36" s="1553">
        <f>ROUNDUP(H35,0)</f>
        <v>219367</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7">
    <mergeCell ref="B39:C39"/>
    <mergeCell ref="D39:F39"/>
    <mergeCell ref="G39:H39"/>
    <mergeCell ref="B40:C40"/>
    <mergeCell ref="D40:F42"/>
    <mergeCell ref="G40:H40"/>
    <mergeCell ref="B41:C41"/>
    <mergeCell ref="G41:H41"/>
    <mergeCell ref="B42:C42"/>
    <mergeCell ref="G42:H42"/>
    <mergeCell ref="B32:C32"/>
    <mergeCell ref="B35:G35"/>
    <mergeCell ref="B36:G36"/>
    <mergeCell ref="B38:C38"/>
    <mergeCell ref="D38:F38"/>
    <mergeCell ref="G38:H38"/>
    <mergeCell ref="C11:G11"/>
    <mergeCell ref="C12:G12"/>
    <mergeCell ref="B25:C25"/>
    <mergeCell ref="B29:C29"/>
    <mergeCell ref="B30:C30"/>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I42"/>
  <sheetViews>
    <sheetView topLeftCell="A19" workbookViewId="0">
      <selection activeCell="K35" sqref="K35"/>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823</v>
      </c>
      <c r="C12" s="2296" t="s">
        <v>822</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1</v>
      </c>
      <c r="G16" s="1096">
        <v>0.05</v>
      </c>
      <c r="H16" s="1097">
        <f>(E16*F16)/100</f>
        <v>77.090909090909093</v>
      </c>
      <c r="I16" s="1079"/>
    </row>
    <row r="17" spans="1:9">
      <c r="A17" s="1079"/>
      <c r="B17" s="1093" t="s">
        <v>772</v>
      </c>
      <c r="C17" s="1093" t="s">
        <v>773</v>
      </c>
      <c r="D17" s="1093" t="s">
        <v>774</v>
      </c>
      <c r="E17" s="1095">
        <f>+EQUIPO!C3</f>
        <v>5605</v>
      </c>
      <c r="F17" s="1096">
        <v>0</v>
      </c>
      <c r="G17" s="1096">
        <v>1</v>
      </c>
      <c r="H17" s="1097">
        <f>(E17*F17)</f>
        <v>0</v>
      </c>
      <c r="I17" s="1157"/>
    </row>
    <row r="18" spans="1:9">
      <c r="A18" s="1079"/>
      <c r="B18" s="1093" t="s">
        <v>775</v>
      </c>
      <c r="C18" s="1093"/>
      <c r="D18" s="1093"/>
      <c r="E18" s="1095"/>
      <c r="F18" s="1096"/>
      <c r="G18" s="1096"/>
      <c r="H18" s="1097"/>
      <c r="I18" s="1157"/>
    </row>
    <row r="19" spans="1:9">
      <c r="A19" s="1079"/>
      <c r="B19" s="1087"/>
      <c r="C19" s="1098"/>
      <c r="D19" s="1089"/>
      <c r="E19" s="1098"/>
      <c r="F19" s="1087"/>
      <c r="G19" s="1099" t="s">
        <v>776</v>
      </c>
      <c r="H19" s="1100">
        <f>SUM(H16:H18)</f>
        <v>77.090909090909093</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38.25">
      <c r="A22" s="1079"/>
      <c r="B22" s="1102" t="s">
        <v>823</v>
      </c>
      <c r="C22" s="1102" t="s">
        <v>824</v>
      </c>
      <c r="D22" s="1102" t="s">
        <v>722</v>
      </c>
      <c r="E22" s="1283">
        <f>+'EST. MERCADO'!I51</f>
        <v>31000</v>
      </c>
      <c r="F22" s="1103">
        <v>1</v>
      </c>
      <c r="G22" s="1103">
        <v>1</v>
      </c>
      <c r="H22" s="1104">
        <f>E22*F22/G22</f>
        <v>31000</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31000</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104">
        <f>E27*F27/G27</f>
        <v>7709.090909090909</v>
      </c>
      <c r="I27" s="1157"/>
    </row>
    <row r="28" spans="1:9">
      <c r="A28" s="1079"/>
      <c r="B28" s="1087"/>
      <c r="C28" s="1087"/>
      <c r="D28" s="1089"/>
      <c r="E28" s="1087"/>
      <c r="F28" s="1087"/>
      <c r="G28" s="1099" t="s">
        <v>776</v>
      </c>
      <c r="H28" s="1100">
        <f>SUM(H27:H27)</f>
        <v>7709.090909090909</v>
      </c>
      <c r="I28" s="1079"/>
    </row>
    <row r="29" spans="1:9">
      <c r="A29" s="1079"/>
      <c r="B29" s="2297" t="s">
        <v>781</v>
      </c>
      <c r="C29" s="2297"/>
      <c r="D29" s="1108"/>
      <c r="E29" s="1108"/>
      <c r="F29" s="1108"/>
      <c r="G29" s="1108"/>
      <c r="H29" s="1108"/>
      <c r="I29" s="1079"/>
    </row>
    <row r="30" spans="1:9">
      <c r="A30" s="1079"/>
      <c r="B30" s="2298" t="s">
        <v>197</v>
      </c>
      <c r="C30" s="2298"/>
      <c r="D30" s="1090" t="s">
        <v>168</v>
      </c>
      <c r="E30" s="1090" t="s">
        <v>782</v>
      </c>
      <c r="F30" s="1090" t="s">
        <v>783</v>
      </c>
      <c r="G30" s="1090" t="s">
        <v>784</v>
      </c>
      <c r="H30" s="1090" t="s">
        <v>453</v>
      </c>
      <c r="I30" s="1079"/>
    </row>
    <row r="31" spans="1:9">
      <c r="A31" s="1079"/>
      <c r="B31" s="1107"/>
      <c r="C31" s="1107"/>
      <c r="D31" s="1109"/>
      <c r="E31" s="1284"/>
      <c r="F31" s="1110"/>
      <c r="G31" s="1110"/>
      <c r="H31" s="1111"/>
      <c r="I31" s="1157"/>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745">
        <f>SUM(H19+H24+H28+H33)</f>
        <v>38786.181818181816</v>
      </c>
      <c r="I35" s="1079"/>
    </row>
    <row r="36" spans="1:9">
      <c r="A36" s="1079"/>
      <c r="B36" s="2301" t="s">
        <v>786</v>
      </c>
      <c r="C36" s="2302"/>
      <c r="D36" s="2302"/>
      <c r="E36" s="2302"/>
      <c r="F36" s="2302"/>
      <c r="G36" s="2303"/>
      <c r="H36" s="1553">
        <f>ROUNDUP(H35,0)</f>
        <v>38787</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7">
    <mergeCell ref="B39:C39"/>
    <mergeCell ref="D39:F39"/>
    <mergeCell ref="G39:H39"/>
    <mergeCell ref="B40:C40"/>
    <mergeCell ref="D40:F42"/>
    <mergeCell ref="G40:H40"/>
    <mergeCell ref="B41:C41"/>
    <mergeCell ref="G41:H41"/>
    <mergeCell ref="B42:C42"/>
    <mergeCell ref="G42:H42"/>
    <mergeCell ref="B32:C32"/>
    <mergeCell ref="B35:G35"/>
    <mergeCell ref="B36:G36"/>
    <mergeCell ref="B38:C38"/>
    <mergeCell ref="D38:F38"/>
    <mergeCell ref="G38:H38"/>
    <mergeCell ref="C11:G11"/>
    <mergeCell ref="C12:G12"/>
    <mergeCell ref="B25:C25"/>
    <mergeCell ref="B29:C29"/>
    <mergeCell ref="B30:C30"/>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I42"/>
  <sheetViews>
    <sheetView topLeftCell="A4" workbookViewId="0">
      <selection activeCell="D6" sqref="D6:H7"/>
    </sheetView>
  </sheetViews>
  <sheetFormatPr baseColWidth="10" defaultColWidth="11.42578125" defaultRowHeight="12.75"/>
  <cols>
    <col min="1" max="1" width="3.140625" style="1081" customWidth="1"/>
    <col min="2" max="2" width="12.28515625" style="1081" customWidth="1"/>
    <col min="3" max="3" width="24.7109375" style="1081" customWidth="1"/>
    <col min="4" max="4" width="10.140625" style="1117" customWidth="1"/>
    <col min="5" max="6" width="10.7109375" style="1081" customWidth="1"/>
    <col min="7" max="7" width="12.5703125" style="1081" customWidth="1"/>
    <col min="8" max="8" width="15" style="1081" customWidth="1"/>
    <col min="9" max="9" width="3" style="1081" customWidth="1"/>
    <col min="10" max="16384" width="11.42578125" style="1081"/>
  </cols>
  <sheetData>
    <row r="1" spans="1:9">
      <c r="A1" s="1079"/>
      <c r="B1" s="1079"/>
      <c r="C1" s="1079"/>
      <c r="D1" s="1080"/>
      <c r="E1" s="1079"/>
      <c r="F1" s="1079"/>
      <c r="G1" s="1079"/>
      <c r="H1" s="1079"/>
      <c r="I1" s="1079"/>
    </row>
    <row r="2" spans="1:9">
      <c r="A2" s="1079"/>
      <c r="B2" s="2290" t="s">
        <v>544</v>
      </c>
      <c r="C2" s="2290"/>
      <c r="D2" s="2291"/>
      <c r="E2" s="2291"/>
      <c r="F2" s="2291"/>
      <c r="G2" s="2291"/>
      <c r="H2" s="2291"/>
      <c r="I2" s="1079"/>
    </row>
    <row r="3" spans="1:9">
      <c r="A3" s="1079"/>
      <c r="B3" s="2290"/>
      <c r="C3" s="2290"/>
      <c r="D3" s="2291"/>
      <c r="E3" s="2291"/>
      <c r="F3" s="2291"/>
      <c r="G3" s="2291"/>
      <c r="H3" s="2291"/>
      <c r="I3" s="1079"/>
    </row>
    <row r="4" spans="1:9">
      <c r="A4" s="1079"/>
      <c r="B4" s="2290" t="s">
        <v>545</v>
      </c>
      <c r="C4" s="2290"/>
      <c r="D4" s="2291"/>
      <c r="E4" s="2291"/>
      <c r="F4" s="2291"/>
      <c r="G4" s="2291"/>
      <c r="H4" s="2291"/>
      <c r="I4" s="1079"/>
    </row>
    <row r="5" spans="1:9">
      <c r="A5" s="1079"/>
      <c r="B5" s="2290"/>
      <c r="C5" s="2290"/>
      <c r="D5" s="2291"/>
      <c r="E5" s="2291"/>
      <c r="F5" s="2291"/>
      <c r="G5" s="2291"/>
      <c r="H5" s="2291"/>
      <c r="I5" s="1079"/>
    </row>
    <row r="6" spans="1:9">
      <c r="A6" s="1079"/>
      <c r="B6" s="2292" t="s">
        <v>761</v>
      </c>
      <c r="C6" s="2292"/>
      <c r="D6" s="2293" t="s">
        <v>1277</v>
      </c>
      <c r="E6" s="2293"/>
      <c r="F6" s="2293"/>
      <c r="G6" s="2293"/>
      <c r="H6" s="2293"/>
      <c r="I6" s="1079"/>
    </row>
    <row r="7" spans="1:9">
      <c r="A7" s="1079"/>
      <c r="B7" s="2292"/>
      <c r="C7" s="2292"/>
      <c r="D7" s="2293"/>
      <c r="E7" s="2293"/>
      <c r="F7" s="2293"/>
      <c r="G7" s="2293"/>
      <c r="H7" s="2293"/>
      <c r="I7" s="1079"/>
    </row>
    <row r="8" spans="1:9">
      <c r="A8" s="1079"/>
      <c r="B8" s="2292"/>
      <c r="C8" s="2292"/>
      <c r="D8" s="2294" t="s">
        <v>762</v>
      </c>
      <c r="E8" s="2294"/>
      <c r="F8" s="2294"/>
      <c r="G8" s="2294"/>
      <c r="H8" s="2294"/>
      <c r="I8" s="1079"/>
    </row>
    <row r="9" spans="1:9" ht="14.45" customHeight="1">
      <c r="A9" s="1079"/>
      <c r="B9" s="2292"/>
      <c r="C9" s="2292"/>
      <c r="D9" s="2294"/>
      <c r="E9" s="2294"/>
      <c r="F9" s="2294"/>
      <c r="G9" s="2294"/>
      <c r="H9" s="2294"/>
      <c r="I9" s="1079"/>
    </row>
    <row r="10" spans="1:9">
      <c r="A10" s="1079"/>
      <c r="B10" s="1082"/>
      <c r="C10" s="1083"/>
      <c r="D10" s="1083"/>
      <c r="E10" s="1083"/>
      <c r="F10" s="1083"/>
      <c r="G10" s="1083"/>
      <c r="H10" s="1084"/>
      <c r="I10" s="1079"/>
    </row>
    <row r="11" spans="1:9">
      <c r="A11" s="1079"/>
      <c r="B11" s="1118" t="s">
        <v>763</v>
      </c>
      <c r="C11" s="2295" t="s">
        <v>764</v>
      </c>
      <c r="D11" s="2295"/>
      <c r="E11" s="2295"/>
      <c r="F11" s="2295"/>
      <c r="G11" s="2295"/>
      <c r="H11" s="1118" t="s">
        <v>765</v>
      </c>
      <c r="I11" s="1079"/>
    </row>
    <row r="12" spans="1:9" ht="57" customHeight="1">
      <c r="A12" s="1079"/>
      <c r="B12" s="1119" t="s">
        <v>825</v>
      </c>
      <c r="C12" s="2296" t="s">
        <v>794</v>
      </c>
      <c r="D12" s="2296"/>
      <c r="E12" s="2296"/>
      <c r="F12" s="2296"/>
      <c r="G12" s="2296"/>
      <c r="H12" s="1120" t="s">
        <v>722</v>
      </c>
      <c r="I12" s="1079"/>
    </row>
    <row r="13" spans="1:9">
      <c r="A13" s="1079"/>
      <c r="B13" s="1085"/>
      <c r="C13" s="1086"/>
      <c r="D13" s="1086"/>
      <c r="E13" s="1086"/>
      <c r="F13" s="1086"/>
      <c r="G13" s="1086"/>
      <c r="H13" s="1087"/>
      <c r="I13" s="1079"/>
    </row>
    <row r="14" spans="1:9">
      <c r="A14" s="1079"/>
      <c r="B14" s="1088" t="s">
        <v>766</v>
      </c>
      <c r="C14" s="1087"/>
      <c r="D14" s="1089"/>
      <c r="E14" s="1087"/>
      <c r="F14" s="1087"/>
      <c r="G14" s="1087"/>
      <c r="H14" s="1087"/>
      <c r="I14" s="1079"/>
    </row>
    <row r="15" spans="1:9">
      <c r="A15" s="1079"/>
      <c r="B15" s="1090" t="s">
        <v>767</v>
      </c>
      <c r="C15" s="1091" t="s">
        <v>683</v>
      </c>
      <c r="D15" s="1092" t="s">
        <v>63</v>
      </c>
      <c r="E15" s="1090" t="s">
        <v>768</v>
      </c>
      <c r="F15" s="1090" t="s">
        <v>168</v>
      </c>
      <c r="G15" s="1090" t="s">
        <v>380</v>
      </c>
      <c r="H15" s="1090" t="s">
        <v>453</v>
      </c>
      <c r="I15" s="1079"/>
    </row>
    <row r="16" spans="1:9">
      <c r="A16" s="1079"/>
      <c r="B16" s="1093" t="s">
        <v>769</v>
      </c>
      <c r="C16" s="1093" t="s">
        <v>770</v>
      </c>
      <c r="D16" s="1094" t="s">
        <v>771</v>
      </c>
      <c r="E16" s="1095">
        <f>H28</f>
        <v>7709.090909090909</v>
      </c>
      <c r="F16" s="1096">
        <v>5</v>
      </c>
      <c r="G16" s="1096">
        <v>1</v>
      </c>
      <c r="H16" s="1097">
        <f>(E16*F16)/100</f>
        <v>385.45454545454544</v>
      </c>
      <c r="I16" s="1079"/>
    </row>
    <row r="17" spans="1:9">
      <c r="A17" s="1079"/>
      <c r="B17" s="1093" t="s">
        <v>772</v>
      </c>
      <c r="C17" s="1093" t="s">
        <v>773</v>
      </c>
      <c r="D17" s="1093" t="s">
        <v>774</v>
      </c>
      <c r="E17" s="1095">
        <f>+EQUIPO!C3</f>
        <v>5605</v>
      </c>
      <c r="F17" s="1096">
        <v>1</v>
      </c>
      <c r="G17" s="1096">
        <v>1</v>
      </c>
      <c r="H17" s="1097">
        <f>(E17*F17)</f>
        <v>5605</v>
      </c>
      <c r="I17" s="1157"/>
    </row>
    <row r="18" spans="1:9">
      <c r="A18" s="1079"/>
      <c r="B18" s="1093"/>
      <c r="C18" s="1093"/>
      <c r="D18" s="1093"/>
      <c r="E18" s="1095"/>
      <c r="F18" s="1096"/>
      <c r="G18" s="1096"/>
      <c r="H18" s="1097"/>
      <c r="I18" s="1157"/>
    </row>
    <row r="19" spans="1:9">
      <c r="A19" s="1079"/>
      <c r="B19" s="1087"/>
      <c r="C19" s="1098"/>
      <c r="D19" s="1089"/>
      <c r="E19" s="1098"/>
      <c r="F19" s="1087"/>
      <c r="G19" s="1099" t="s">
        <v>776</v>
      </c>
      <c r="H19" s="1100">
        <f>SUM(H16:H18)</f>
        <v>5990.454545454545</v>
      </c>
      <c r="I19" s="1079"/>
    </row>
    <row r="20" spans="1:9">
      <c r="A20" s="1079"/>
      <c r="B20" s="1088" t="s">
        <v>777</v>
      </c>
      <c r="C20" s="1087"/>
      <c r="D20" s="1089"/>
      <c r="E20" s="1087"/>
      <c r="F20" s="1087"/>
      <c r="G20" s="1087"/>
      <c r="H20" s="1087"/>
      <c r="I20" s="1079"/>
    </row>
    <row r="21" spans="1:9">
      <c r="A21" s="1079"/>
      <c r="B21" s="1090" t="s">
        <v>767</v>
      </c>
      <c r="C21" s="1101" t="s">
        <v>683</v>
      </c>
      <c r="D21" s="1092" t="s">
        <v>63</v>
      </c>
      <c r="E21" s="1090" t="s">
        <v>768</v>
      </c>
      <c r="F21" s="1090" t="s">
        <v>168</v>
      </c>
      <c r="G21" s="1090" t="s">
        <v>380</v>
      </c>
      <c r="H21" s="1090" t="s">
        <v>453</v>
      </c>
      <c r="I21" s="1079"/>
    </row>
    <row r="22" spans="1:9" ht="38.25">
      <c r="A22" s="1079"/>
      <c r="B22" s="1102" t="s">
        <v>825</v>
      </c>
      <c r="C22" s="1102" t="s">
        <v>826</v>
      </c>
      <c r="D22" s="1102" t="s">
        <v>722</v>
      </c>
      <c r="E22" s="1283">
        <f>+'EST. MERCADO'!I52</f>
        <v>42500</v>
      </c>
      <c r="F22" s="1103">
        <v>2</v>
      </c>
      <c r="G22" s="1103">
        <v>1</v>
      </c>
      <c r="H22" s="1104">
        <f>E22*F22/G22</f>
        <v>85000</v>
      </c>
      <c r="I22" s="1157"/>
    </row>
    <row r="23" spans="1:9">
      <c r="A23" s="1079"/>
      <c r="B23" s="1105"/>
      <c r="C23" s="1106"/>
      <c r="D23" s="1105"/>
      <c r="E23" s="1105"/>
      <c r="F23" s="1103"/>
      <c r="G23" s="1103"/>
      <c r="H23" s="1104"/>
      <c r="I23" s="1079"/>
    </row>
    <row r="24" spans="1:9">
      <c r="A24" s="1079"/>
      <c r="B24" s="1079"/>
      <c r="C24" s="1079"/>
      <c r="D24" s="1080"/>
      <c r="E24" s="1087"/>
      <c r="F24" s="1087"/>
      <c r="G24" s="1099" t="s">
        <v>776</v>
      </c>
      <c r="H24" s="1100">
        <f>SUM(H22:H23)</f>
        <v>85000</v>
      </c>
      <c r="I24" s="1079"/>
    </row>
    <row r="25" spans="1:9">
      <c r="A25" s="1079"/>
      <c r="B25" s="2297" t="s">
        <v>778</v>
      </c>
      <c r="C25" s="2297"/>
      <c r="D25" s="1089"/>
      <c r="E25" s="1087"/>
      <c r="F25" s="1087"/>
      <c r="G25" s="1087"/>
      <c r="H25" s="1087"/>
      <c r="I25" s="1079"/>
    </row>
    <row r="26" spans="1:9">
      <c r="A26" s="1079"/>
      <c r="B26" s="1090" t="s">
        <v>767</v>
      </c>
      <c r="C26" s="1101" t="s">
        <v>683</v>
      </c>
      <c r="D26" s="1092" t="s">
        <v>63</v>
      </c>
      <c r="E26" s="1090" t="s">
        <v>768</v>
      </c>
      <c r="F26" s="1090" t="s">
        <v>168</v>
      </c>
      <c r="G26" s="1090" t="s">
        <v>380</v>
      </c>
      <c r="H26" s="1090" t="s">
        <v>453</v>
      </c>
      <c r="I26" s="1079"/>
    </row>
    <row r="27" spans="1:9">
      <c r="A27" s="1079"/>
      <c r="B27" s="1107" t="s">
        <v>779</v>
      </c>
      <c r="C27" s="1107" t="s">
        <v>780</v>
      </c>
      <c r="D27" s="1107" t="s">
        <v>774</v>
      </c>
      <c r="E27" s="1276">
        <f>+'MANO DE OBRA'!J41</f>
        <v>21200</v>
      </c>
      <c r="F27" s="1103">
        <v>1</v>
      </c>
      <c r="G27" s="1126">
        <v>2.75</v>
      </c>
      <c r="H27" s="1104">
        <f>E27*F27/G27</f>
        <v>7709.090909090909</v>
      </c>
      <c r="I27" s="1157"/>
    </row>
    <row r="28" spans="1:9">
      <c r="A28" s="1079"/>
      <c r="B28" s="1087"/>
      <c r="C28" s="1087"/>
      <c r="D28" s="1089"/>
      <c r="E28" s="1087"/>
      <c r="F28" s="1087"/>
      <c r="G28" s="1099" t="s">
        <v>776</v>
      </c>
      <c r="H28" s="1100">
        <f>SUM(H27:H27)</f>
        <v>7709.090909090909</v>
      </c>
      <c r="I28" s="1079"/>
    </row>
    <row r="29" spans="1:9">
      <c r="A29" s="1079"/>
      <c r="B29" s="2297" t="s">
        <v>781</v>
      </c>
      <c r="C29" s="2297"/>
      <c r="D29" s="1108"/>
      <c r="E29" s="1108"/>
      <c r="F29" s="1108"/>
      <c r="G29" s="1108"/>
      <c r="H29" s="1108"/>
      <c r="I29" s="1079"/>
    </row>
    <row r="30" spans="1:9">
      <c r="A30" s="1079"/>
      <c r="B30" s="2298" t="s">
        <v>197</v>
      </c>
      <c r="C30" s="2298"/>
      <c r="D30" s="1090" t="s">
        <v>168</v>
      </c>
      <c r="E30" s="1285" t="s">
        <v>782</v>
      </c>
      <c r="F30" s="1090" t="s">
        <v>783</v>
      </c>
      <c r="G30" s="1090" t="s">
        <v>784</v>
      </c>
      <c r="H30" s="1090" t="s">
        <v>453</v>
      </c>
      <c r="I30" s="1079"/>
    </row>
    <row r="31" spans="1:9">
      <c r="A31" s="1079"/>
      <c r="B31" s="1107"/>
      <c r="C31" s="1107"/>
      <c r="D31" s="1109"/>
      <c r="E31" s="1284"/>
      <c r="F31" s="1110"/>
      <c r="G31" s="1110"/>
      <c r="H31" s="1111"/>
      <c r="I31" s="1079"/>
    </row>
    <row r="32" spans="1:9">
      <c r="A32" s="1079"/>
      <c r="B32" s="2309"/>
      <c r="C32" s="2309"/>
      <c r="D32" s="1112"/>
      <c r="E32" s="1113"/>
      <c r="F32" s="1113"/>
      <c r="G32" s="1113"/>
      <c r="H32" s="1114"/>
      <c r="I32" s="1079"/>
    </row>
    <row r="33" spans="1:9">
      <c r="A33" s="1079"/>
      <c r="B33" s="1087"/>
      <c r="C33" s="1087"/>
      <c r="D33" s="1089"/>
      <c r="E33" s="1087"/>
      <c r="F33" s="1087"/>
      <c r="G33" s="1115" t="s">
        <v>776</v>
      </c>
      <c r="H33" s="1116">
        <f>SUM(H31:H32)</f>
        <v>0</v>
      </c>
      <c r="I33" s="1079"/>
    </row>
    <row r="34" spans="1:9">
      <c r="A34" s="1079"/>
      <c r="B34" s="1087"/>
      <c r="C34" s="1087"/>
      <c r="D34" s="1089"/>
      <c r="E34" s="1087"/>
      <c r="F34" s="1087"/>
      <c r="G34" s="1086"/>
      <c r="H34" s="1086"/>
      <c r="I34" s="1079"/>
    </row>
    <row r="35" spans="1:9">
      <c r="A35" s="1079"/>
      <c r="B35" s="2301" t="s">
        <v>785</v>
      </c>
      <c r="C35" s="2302"/>
      <c r="D35" s="2302"/>
      <c r="E35" s="2302"/>
      <c r="F35" s="2302"/>
      <c r="G35" s="2303"/>
      <c r="H35" s="1116">
        <f>SUM(H19+H24+H28+H33)</f>
        <v>98699.545454545456</v>
      </c>
      <c r="I35" s="1079"/>
    </row>
    <row r="36" spans="1:9">
      <c r="A36" s="1079"/>
      <c r="B36" s="2301" t="s">
        <v>786</v>
      </c>
      <c r="C36" s="2302"/>
      <c r="D36" s="2302"/>
      <c r="E36" s="2302"/>
      <c r="F36" s="2302"/>
      <c r="G36" s="2303"/>
      <c r="H36" s="1553">
        <f>ROUNDUP(H35,0)</f>
        <v>98700</v>
      </c>
      <c r="I36" s="1079"/>
    </row>
    <row r="37" spans="1:9">
      <c r="A37" s="1079"/>
      <c r="B37" s="1087"/>
      <c r="C37" s="1087"/>
      <c r="D37" s="1089"/>
      <c r="E37" s="1087"/>
      <c r="F37" s="1087"/>
      <c r="G37" s="1087"/>
      <c r="H37" s="1087"/>
      <c r="I37" s="1079"/>
    </row>
    <row r="38" spans="1:9">
      <c r="A38" s="1079"/>
      <c r="B38" s="2304"/>
      <c r="C38" s="2304"/>
      <c r="D38" s="2304"/>
      <c r="E38" s="2304"/>
      <c r="F38" s="2304"/>
      <c r="G38" s="2304"/>
      <c r="H38" s="2304"/>
      <c r="I38" s="1079"/>
    </row>
    <row r="39" spans="1:9">
      <c r="A39" s="1079"/>
      <c r="B39" s="2305"/>
      <c r="C39" s="2305"/>
      <c r="D39" s="2305"/>
      <c r="E39" s="2305"/>
      <c r="F39" s="2305"/>
      <c r="G39" s="2305"/>
      <c r="H39" s="2305"/>
      <c r="I39" s="1079"/>
    </row>
    <row r="40" spans="1:9">
      <c r="A40" s="1079"/>
      <c r="B40" s="2306"/>
      <c r="C40" s="2306"/>
      <c r="D40" s="2307"/>
      <c r="E40" s="2307"/>
      <c r="F40" s="2307"/>
      <c r="G40" s="2308"/>
      <c r="H40" s="2308"/>
      <c r="I40" s="1079"/>
    </row>
    <row r="41" spans="1:9">
      <c r="A41" s="1079"/>
      <c r="B41" s="2306"/>
      <c r="C41" s="2306"/>
      <c r="D41" s="2307"/>
      <c r="E41" s="2307"/>
      <c r="F41" s="2307"/>
      <c r="G41" s="2308"/>
      <c r="H41" s="2308"/>
      <c r="I41" s="1079"/>
    </row>
    <row r="42" spans="1:9">
      <c r="A42" s="1079"/>
      <c r="B42" s="2306"/>
      <c r="C42" s="2306"/>
      <c r="D42" s="2307"/>
      <c r="E42" s="2307"/>
      <c r="F42" s="2307"/>
      <c r="G42" s="2308"/>
      <c r="H42" s="2308"/>
      <c r="I42" s="1079"/>
    </row>
  </sheetData>
  <mergeCells count="27">
    <mergeCell ref="B39:C39"/>
    <mergeCell ref="D39:F39"/>
    <mergeCell ref="G39:H39"/>
    <mergeCell ref="B40:C40"/>
    <mergeCell ref="D40:F42"/>
    <mergeCell ref="G40:H40"/>
    <mergeCell ref="B41:C41"/>
    <mergeCell ref="G41:H41"/>
    <mergeCell ref="B42:C42"/>
    <mergeCell ref="G42:H42"/>
    <mergeCell ref="B32:C32"/>
    <mergeCell ref="B35:G35"/>
    <mergeCell ref="B36:G36"/>
    <mergeCell ref="B38:C38"/>
    <mergeCell ref="D38:F38"/>
    <mergeCell ref="G38:H38"/>
    <mergeCell ref="C11:G11"/>
    <mergeCell ref="C12:G12"/>
    <mergeCell ref="B25:C25"/>
    <mergeCell ref="B29:C29"/>
    <mergeCell ref="B30:C30"/>
    <mergeCell ref="B2:C3"/>
    <mergeCell ref="D2:H5"/>
    <mergeCell ref="B4:C5"/>
    <mergeCell ref="B6:C9"/>
    <mergeCell ref="D6:H7"/>
    <mergeCell ref="D8:H9"/>
  </mergeCells>
  <pageMargins left="0.70866141732283472" right="0.70866141732283472" top="0.74803149606299213" bottom="0.74803149606299213" header="0.31496062992125984" footer="0.31496062992125984"/>
  <pageSetup scale="82"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H95"/>
  <sheetViews>
    <sheetView topLeftCell="A17" workbookViewId="0">
      <selection activeCell="A27" sqref="A27:H27"/>
    </sheetView>
  </sheetViews>
  <sheetFormatPr baseColWidth="10" defaultColWidth="11.42578125" defaultRowHeight="15"/>
  <cols>
    <col min="1" max="16384" width="11.42578125" style="1066"/>
  </cols>
  <sheetData>
    <row r="1" spans="1:8" ht="30.95" customHeight="1" thickBot="1">
      <c r="A1" s="2316" t="s">
        <v>745</v>
      </c>
      <c r="B1" s="2317"/>
      <c r="C1" s="2317"/>
      <c r="D1" s="2317"/>
      <c r="E1" s="2317"/>
      <c r="F1" s="2317"/>
      <c r="G1" s="2317"/>
      <c r="H1" s="2318"/>
    </row>
    <row r="2" spans="1:8">
      <c r="A2" s="1067"/>
      <c r="B2" s="1068"/>
      <c r="C2" s="1068"/>
      <c r="D2" s="1068"/>
      <c r="E2" s="1068"/>
      <c r="F2" s="1068"/>
      <c r="G2" s="1068"/>
      <c r="H2" s="1069"/>
    </row>
    <row r="3" spans="1:8">
      <c r="A3" s="1070"/>
      <c r="H3" s="1071"/>
    </row>
    <row r="4" spans="1:8">
      <c r="A4" s="1070"/>
      <c r="H4" s="1071"/>
    </row>
    <row r="5" spans="1:8">
      <c r="A5" s="1070"/>
      <c r="H5" s="1071"/>
    </row>
    <row r="6" spans="1:8">
      <c r="A6" s="1070"/>
      <c r="H6" s="1071"/>
    </row>
    <row r="7" spans="1:8">
      <c r="A7" s="1070"/>
      <c r="H7" s="1071"/>
    </row>
    <row r="8" spans="1:8">
      <c r="A8" s="1070"/>
      <c r="H8" s="1071"/>
    </row>
    <row r="9" spans="1:8">
      <c r="A9" s="1070"/>
      <c r="H9" s="1071"/>
    </row>
    <row r="10" spans="1:8">
      <c r="A10" s="1070"/>
      <c r="H10" s="1071"/>
    </row>
    <row r="11" spans="1:8">
      <c r="A11" s="1070"/>
      <c r="H11" s="1071"/>
    </row>
    <row r="12" spans="1:8">
      <c r="A12" s="1070"/>
      <c r="H12" s="1071"/>
    </row>
    <row r="13" spans="1:8">
      <c r="A13" s="1070"/>
      <c r="H13" s="1071"/>
    </row>
    <row r="14" spans="1:8">
      <c r="A14" s="1070"/>
      <c r="H14" s="1071"/>
    </row>
    <row r="15" spans="1:8">
      <c r="A15" s="1070"/>
      <c r="H15" s="1071"/>
    </row>
    <row r="16" spans="1:8">
      <c r="A16" s="1070"/>
      <c r="H16" s="1071"/>
    </row>
    <row r="17" spans="1:8">
      <c r="A17" s="1070"/>
      <c r="H17" s="1071"/>
    </row>
    <row r="18" spans="1:8">
      <c r="A18" s="1070"/>
      <c r="H18" s="1071"/>
    </row>
    <row r="19" spans="1:8">
      <c r="A19" s="1070"/>
      <c r="H19" s="1071"/>
    </row>
    <row r="20" spans="1:8">
      <c r="A20" s="1070"/>
      <c r="H20" s="1071"/>
    </row>
    <row r="21" spans="1:8">
      <c r="A21" s="1070"/>
      <c r="H21" s="1071"/>
    </row>
    <row r="22" spans="1:8">
      <c r="A22" s="1070"/>
      <c r="H22" s="1071"/>
    </row>
    <row r="23" spans="1:8">
      <c r="A23" s="1070"/>
      <c r="H23" s="1071"/>
    </row>
    <row r="24" spans="1:8">
      <c r="A24" s="1070"/>
      <c r="H24" s="1071"/>
    </row>
    <row r="25" spans="1:8" ht="15.75" thickBot="1">
      <c r="A25" s="1072"/>
      <c r="B25" s="1073"/>
      <c r="C25" s="1073"/>
      <c r="D25" s="1073"/>
      <c r="E25" s="1073"/>
      <c r="F25" s="1073"/>
      <c r="G25" s="1073"/>
      <c r="H25" s="1074"/>
    </row>
    <row r="26" spans="1:8">
      <c r="A26" s="1075"/>
      <c r="B26" s="1076"/>
      <c r="C26" s="1076"/>
      <c r="D26" s="1076"/>
      <c r="E26" s="1076"/>
      <c r="F26" s="1076"/>
      <c r="G26" s="1076"/>
      <c r="H26" s="1077"/>
    </row>
    <row r="27" spans="1:8" ht="28.5" customHeight="1">
      <c r="A27" s="2319" t="s">
        <v>740</v>
      </c>
      <c r="B27" s="2320"/>
      <c r="C27" s="2320"/>
      <c r="D27" s="2320"/>
      <c r="E27" s="2320"/>
      <c r="F27" s="2320"/>
      <c r="G27" s="2320"/>
      <c r="H27" s="2321"/>
    </row>
    <row r="28" spans="1:8" ht="128.25" customHeight="1">
      <c r="A28" s="2313" t="s">
        <v>741</v>
      </c>
      <c r="B28" s="2314"/>
      <c r="C28" s="2314"/>
      <c r="D28" s="2314"/>
      <c r="E28" s="2314"/>
      <c r="F28" s="2314"/>
      <c r="G28" s="2314"/>
      <c r="H28" s="2315"/>
    </row>
    <row r="29" spans="1:8" ht="293.25" customHeight="1">
      <c r="A29" s="2313" t="s">
        <v>742</v>
      </c>
      <c r="B29" s="2314"/>
      <c r="C29" s="2314"/>
      <c r="D29" s="2314"/>
      <c r="E29" s="2314"/>
      <c r="F29" s="2314"/>
      <c r="G29" s="2314"/>
      <c r="H29" s="2315"/>
    </row>
    <row r="30" spans="1:8" ht="73.5" customHeight="1" thickBot="1">
      <c r="A30" s="2322" t="s">
        <v>743</v>
      </c>
      <c r="B30" s="2323"/>
      <c r="C30" s="2323"/>
      <c r="D30" s="2323"/>
      <c r="E30" s="2323"/>
      <c r="F30" s="2323"/>
      <c r="G30" s="2323"/>
      <c r="H30" s="2324"/>
    </row>
    <row r="31" spans="1:8" ht="2.25" customHeight="1">
      <c r="A31" s="1075"/>
      <c r="B31" s="1076"/>
      <c r="C31" s="1076"/>
      <c r="D31" s="1076"/>
      <c r="E31" s="1076"/>
      <c r="F31" s="1076"/>
      <c r="G31" s="1076"/>
      <c r="H31" s="1077"/>
    </row>
    <row r="32" spans="1:8">
      <c r="A32" s="2313" t="s">
        <v>744</v>
      </c>
      <c r="B32" s="2314"/>
      <c r="C32" s="2314"/>
      <c r="D32" s="2314"/>
      <c r="E32" s="2314"/>
      <c r="F32" s="2314"/>
      <c r="G32" s="2314"/>
      <c r="H32" s="2315"/>
    </row>
    <row r="33" spans="1:8">
      <c r="A33" s="1070"/>
      <c r="H33" s="1071"/>
    </row>
    <row r="34" spans="1:8">
      <c r="A34" s="1070"/>
      <c r="H34" s="1071"/>
    </row>
    <row r="35" spans="1:8">
      <c r="A35" s="1070"/>
      <c r="H35" s="1071"/>
    </row>
    <row r="36" spans="1:8">
      <c r="A36" s="1070"/>
      <c r="H36" s="1071"/>
    </row>
    <row r="37" spans="1:8">
      <c r="A37" s="1070"/>
      <c r="H37" s="1071"/>
    </row>
    <row r="38" spans="1:8">
      <c r="A38" s="1070"/>
      <c r="H38" s="1071"/>
    </row>
    <row r="39" spans="1:8">
      <c r="A39" s="1070"/>
      <c r="H39" s="1071"/>
    </row>
    <row r="40" spans="1:8">
      <c r="A40" s="1070"/>
      <c r="H40" s="1071"/>
    </row>
    <row r="41" spans="1:8">
      <c r="A41" s="1070"/>
      <c r="H41" s="1071"/>
    </row>
    <row r="42" spans="1:8">
      <c r="A42" s="1070"/>
      <c r="H42" s="1071"/>
    </row>
    <row r="43" spans="1:8">
      <c r="A43" s="1070"/>
      <c r="H43" s="1071"/>
    </row>
    <row r="44" spans="1:8">
      <c r="A44" s="1070"/>
      <c r="H44" s="1071"/>
    </row>
    <row r="45" spans="1:8">
      <c r="A45" s="1070"/>
      <c r="H45" s="1071"/>
    </row>
    <row r="46" spans="1:8">
      <c r="A46" s="1070"/>
      <c r="H46" s="1071"/>
    </row>
    <row r="47" spans="1:8">
      <c r="A47" s="1070"/>
      <c r="H47" s="1071"/>
    </row>
    <row r="48" spans="1:8">
      <c r="A48" s="1070"/>
      <c r="H48" s="1071"/>
    </row>
    <row r="49" spans="1:8">
      <c r="A49" s="1070"/>
      <c r="H49" s="1071"/>
    </row>
    <row r="50" spans="1:8">
      <c r="A50" s="1070"/>
      <c r="H50" s="1071"/>
    </row>
    <row r="51" spans="1:8">
      <c r="A51" s="1070"/>
      <c r="H51" s="1071"/>
    </row>
    <row r="52" spans="1:8">
      <c r="A52" s="1070"/>
      <c r="H52" s="1071"/>
    </row>
    <row r="53" spans="1:8">
      <c r="A53" s="1070"/>
      <c r="H53" s="1071"/>
    </row>
    <row r="54" spans="1:8">
      <c r="A54" s="1070"/>
      <c r="H54" s="1071"/>
    </row>
    <row r="55" spans="1:8">
      <c r="A55" s="1070"/>
      <c r="H55" s="1071"/>
    </row>
    <row r="56" spans="1:8">
      <c r="A56" s="1070"/>
      <c r="H56" s="1071"/>
    </row>
    <row r="57" spans="1:8">
      <c r="A57" s="1070"/>
      <c r="H57" s="1071"/>
    </row>
    <row r="58" spans="1:8">
      <c r="A58" s="1070"/>
      <c r="H58" s="1071"/>
    </row>
    <row r="59" spans="1:8">
      <c r="A59" s="1070"/>
      <c r="H59" s="1071"/>
    </row>
    <row r="60" spans="1:8">
      <c r="A60" s="1070"/>
      <c r="H60" s="1071"/>
    </row>
    <row r="61" spans="1:8">
      <c r="A61" s="1070"/>
      <c r="H61" s="1071"/>
    </row>
    <row r="62" spans="1:8">
      <c r="A62" s="1070"/>
      <c r="H62" s="1071"/>
    </row>
    <row r="63" spans="1:8">
      <c r="A63" s="1070"/>
      <c r="H63" s="1071"/>
    </row>
    <row r="64" spans="1:8">
      <c r="A64" s="1070"/>
      <c r="H64" s="1071"/>
    </row>
    <row r="65" spans="1:8">
      <c r="A65" s="1070"/>
      <c r="H65" s="1071"/>
    </row>
    <row r="66" spans="1:8">
      <c r="A66" s="1070"/>
      <c r="H66" s="1071"/>
    </row>
    <row r="67" spans="1:8">
      <c r="A67" s="1070"/>
      <c r="H67" s="1071"/>
    </row>
    <row r="68" spans="1:8">
      <c r="A68" s="1070"/>
      <c r="H68" s="1071"/>
    </row>
    <row r="69" spans="1:8">
      <c r="A69" s="1070"/>
      <c r="H69" s="1071"/>
    </row>
    <row r="70" spans="1:8">
      <c r="A70" s="1070"/>
      <c r="H70" s="1071"/>
    </row>
    <row r="71" spans="1:8">
      <c r="A71" s="1070"/>
      <c r="H71" s="1071"/>
    </row>
    <row r="72" spans="1:8">
      <c r="A72" s="1070"/>
      <c r="H72" s="1071"/>
    </row>
    <row r="73" spans="1:8">
      <c r="A73" s="1070"/>
      <c r="H73" s="1071"/>
    </row>
    <row r="74" spans="1:8">
      <c r="A74" s="1070"/>
      <c r="H74" s="1071"/>
    </row>
    <row r="75" spans="1:8">
      <c r="A75" s="1070"/>
      <c r="H75" s="1071"/>
    </row>
    <row r="76" spans="1:8">
      <c r="A76" s="1070"/>
      <c r="H76" s="1071"/>
    </row>
    <row r="77" spans="1:8">
      <c r="A77" s="1070"/>
      <c r="H77" s="1071"/>
    </row>
    <row r="78" spans="1:8">
      <c r="A78" s="1070"/>
      <c r="H78" s="1071"/>
    </row>
    <row r="79" spans="1:8">
      <c r="A79" s="1070"/>
      <c r="H79" s="1071"/>
    </row>
    <row r="80" spans="1:8">
      <c r="A80" s="1070"/>
      <c r="H80" s="1071"/>
    </row>
    <row r="81" spans="1:8">
      <c r="A81" s="1070"/>
      <c r="H81" s="1071"/>
    </row>
    <row r="82" spans="1:8">
      <c r="A82" s="1070"/>
      <c r="H82" s="1071"/>
    </row>
    <row r="83" spans="1:8">
      <c r="A83" s="1070"/>
      <c r="H83" s="1071"/>
    </row>
    <row r="84" spans="1:8">
      <c r="A84" s="1070"/>
      <c r="H84" s="1071"/>
    </row>
    <row r="85" spans="1:8">
      <c r="A85" s="1070"/>
      <c r="H85" s="1071"/>
    </row>
    <row r="86" spans="1:8">
      <c r="A86" s="1070"/>
      <c r="H86" s="1071"/>
    </row>
    <row r="87" spans="1:8">
      <c r="A87" s="1070"/>
      <c r="H87" s="1071"/>
    </row>
    <row r="88" spans="1:8">
      <c r="A88" s="1070"/>
      <c r="H88" s="1071"/>
    </row>
    <row r="89" spans="1:8">
      <c r="A89" s="1070"/>
      <c r="H89" s="1071"/>
    </row>
    <row r="90" spans="1:8">
      <c r="A90" s="1070"/>
      <c r="H90" s="1071"/>
    </row>
    <row r="91" spans="1:8">
      <c r="A91" s="1070"/>
      <c r="H91" s="1071"/>
    </row>
    <row r="92" spans="1:8">
      <c r="A92" s="1070"/>
      <c r="H92" s="1071"/>
    </row>
    <row r="93" spans="1:8">
      <c r="A93" s="1070"/>
      <c r="H93" s="1071"/>
    </row>
    <row r="94" spans="1:8">
      <c r="A94" s="1070"/>
      <c r="H94" s="1071"/>
    </row>
    <row r="95" spans="1:8" ht="15.75" thickBot="1">
      <c r="A95" s="1072"/>
      <c r="B95" s="1073"/>
      <c r="C95" s="1073"/>
      <c r="D95" s="1073"/>
      <c r="E95" s="1073"/>
      <c r="F95" s="1073"/>
      <c r="G95" s="1073"/>
      <c r="H95" s="1074"/>
    </row>
  </sheetData>
  <mergeCells count="6">
    <mergeCell ref="A32:H32"/>
    <mergeCell ref="A1:H1"/>
    <mergeCell ref="A27:H27"/>
    <mergeCell ref="A28:H28"/>
    <mergeCell ref="A29:H29"/>
    <mergeCell ref="A30:H30"/>
  </mergeCells>
  <printOptions horizontalCentered="1" verticalCentered="1"/>
  <pageMargins left="0.23622047244094491" right="0.23622047244094491" top="0.74803149606299213" bottom="0.74803149606299213" header="0.31496062992125984" footer="0.31496062992125984"/>
  <pageSetup scale="87" orientation="portrait" r:id="rId1"/>
  <rowBreaks count="2" manualBreakCount="2">
    <brk id="28" max="7" man="1"/>
    <brk id="47" max="7" man="1"/>
  </rowBreaks>
  <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H25"/>
  <sheetViews>
    <sheetView topLeftCell="A7" workbookViewId="0">
      <selection activeCell="E17" sqref="E17"/>
    </sheetView>
  </sheetViews>
  <sheetFormatPr baseColWidth="10" defaultColWidth="10.85546875" defaultRowHeight="14.25"/>
  <cols>
    <col min="1" max="1" width="2.85546875" style="530" customWidth="1"/>
    <col min="2" max="2" width="23" style="530" customWidth="1"/>
    <col min="3" max="3" width="18.85546875" style="530" customWidth="1"/>
    <col min="4" max="4" width="12" style="530" bestFit="1" customWidth="1"/>
    <col min="5" max="5" width="12.85546875" style="530" bestFit="1" customWidth="1"/>
    <col min="6" max="6" width="16.42578125" style="530" customWidth="1"/>
    <col min="7" max="7" width="20.5703125" style="530" customWidth="1"/>
    <col min="8" max="8" width="16.28515625" style="530" bestFit="1" customWidth="1"/>
    <col min="9" max="16384" width="10.85546875" style="530"/>
  </cols>
  <sheetData>
    <row r="1" spans="2:8" ht="15" thickBot="1">
      <c r="B1" s="896"/>
      <c r="C1" s="15"/>
      <c r="D1" s="15"/>
      <c r="E1" s="15"/>
      <c r="F1" s="15"/>
      <c r="G1" s="174"/>
    </row>
    <row r="2" spans="2:8" ht="63" customHeight="1" thickBot="1">
      <c r="B2" s="897" t="s">
        <v>544</v>
      </c>
      <c r="C2" s="2325"/>
      <c r="D2" s="2326"/>
      <c r="E2" s="2326"/>
      <c r="F2" s="2326"/>
      <c r="G2" s="2327"/>
    </row>
    <row r="3" spans="2:8" ht="27.75" customHeight="1" thickBot="1">
      <c r="B3" s="626" t="s">
        <v>545</v>
      </c>
      <c r="C3" s="2325" t="s">
        <v>1277</v>
      </c>
      <c r="D3" s="2326"/>
      <c r="E3" s="2326"/>
      <c r="F3" s="2326"/>
      <c r="G3" s="2327"/>
    </row>
    <row r="4" spans="2:8" ht="26.25" customHeight="1" thickBot="1">
      <c r="B4" s="898"/>
      <c r="C4" s="2325" t="s">
        <v>555</v>
      </c>
      <c r="D4" s="2326"/>
      <c r="E4" s="2326"/>
      <c r="F4" s="2326"/>
      <c r="G4" s="2327"/>
    </row>
    <row r="5" spans="2:8" ht="15" thickBot="1">
      <c r="B5" s="899"/>
      <c r="C5" s="15"/>
      <c r="D5" s="15"/>
      <c r="E5" s="15"/>
      <c r="F5" s="15"/>
      <c r="G5" s="899"/>
    </row>
    <row r="6" spans="2:8" ht="15.75">
      <c r="B6" s="2328" t="str">
        <f>'Presupuesto General'!B18:G18</f>
        <v>Producto 1.2 Estufas Ecoeficientes</v>
      </c>
      <c r="C6" s="2329"/>
      <c r="D6" s="2329"/>
      <c r="E6" s="2329"/>
      <c r="F6" s="2329"/>
      <c r="G6" s="2330"/>
    </row>
    <row r="7" spans="2:8" ht="14.25" customHeight="1">
      <c r="B7" s="97" t="s">
        <v>454</v>
      </c>
      <c r="C7" s="2112" t="s">
        <v>513</v>
      </c>
      <c r="D7" s="2331"/>
      <c r="E7" s="2331"/>
      <c r="F7" s="2331"/>
      <c r="G7" s="2332"/>
    </row>
    <row r="8" spans="2:8" ht="30" customHeight="1">
      <c r="B8" s="98" t="s">
        <v>128</v>
      </c>
      <c r="C8" s="2112"/>
      <c r="D8" s="2331"/>
      <c r="E8" s="2331"/>
      <c r="F8" s="2331"/>
      <c r="G8" s="2332"/>
    </row>
    <row r="9" spans="2:8" ht="30" customHeight="1" thickBot="1">
      <c r="B9" s="900" t="s">
        <v>0</v>
      </c>
      <c r="C9" s="2112" t="s">
        <v>1277</v>
      </c>
      <c r="D9" s="2331"/>
      <c r="E9" s="2331"/>
      <c r="F9" s="2331"/>
      <c r="G9" s="2332"/>
    </row>
    <row r="10" spans="2:8" ht="15" thickBot="1"/>
    <row r="11" spans="2:8">
      <c r="B11" s="779" t="s">
        <v>519</v>
      </c>
      <c r="C11" s="769" t="s">
        <v>5</v>
      </c>
      <c r="D11" s="770" t="s">
        <v>449</v>
      </c>
      <c r="E11" s="771" t="s">
        <v>39</v>
      </c>
      <c r="F11" s="772" t="s">
        <v>716</v>
      </c>
      <c r="G11" s="773" t="s">
        <v>470</v>
      </c>
    </row>
    <row r="12" spans="2:8">
      <c r="B12" s="774" t="s">
        <v>528</v>
      </c>
      <c r="C12" s="775"/>
      <c r="D12" s="776"/>
      <c r="E12" s="776"/>
      <c r="F12" s="777"/>
      <c r="G12" s="778"/>
    </row>
    <row r="13" spans="2:8">
      <c r="B13" s="780" t="s">
        <v>20</v>
      </c>
      <c r="C13" s="782" t="s">
        <v>409</v>
      </c>
      <c r="D13" s="1301">
        <f>+'EST. MERCADO'!I4</f>
        <v>5700</v>
      </c>
      <c r="E13" s="782">
        <v>30</v>
      </c>
      <c r="F13" s="783">
        <v>1</v>
      </c>
      <c r="G13" s="791">
        <f>E13*D13*F13</f>
        <v>171000</v>
      </c>
      <c r="H13" s="1157"/>
    </row>
    <row r="14" spans="2:8">
      <c r="B14" s="780" t="s">
        <v>447</v>
      </c>
      <c r="C14" s="782" t="s">
        <v>529</v>
      </c>
      <c r="D14" s="1301">
        <f>+'EST. MERCADO'!I7</f>
        <v>58669</v>
      </c>
      <c r="E14" s="1302">
        <v>0.05</v>
      </c>
      <c r="F14" s="783">
        <v>1</v>
      </c>
      <c r="G14" s="791">
        <f>E14*D14*F14</f>
        <v>2933.4500000000003</v>
      </c>
    </row>
    <row r="15" spans="2:8" ht="20.25" customHeight="1">
      <c r="B15" s="1886" t="s">
        <v>1364</v>
      </c>
      <c r="C15" s="1884" t="s">
        <v>1365</v>
      </c>
      <c r="D15" s="1885">
        <v>700</v>
      </c>
      <c r="E15" s="1302">
        <v>128</v>
      </c>
      <c r="F15" s="783">
        <v>1</v>
      </c>
      <c r="G15" s="530">
        <f>+D15*E15*F15</f>
        <v>89600</v>
      </c>
    </row>
    <row r="16" spans="2:8" ht="15" thickBot="1">
      <c r="B16" s="781" t="s">
        <v>448</v>
      </c>
      <c r="C16" s="784" t="s">
        <v>5</v>
      </c>
      <c r="D16" s="1303">
        <f>+'EST. MERCADO'!I3</f>
        <v>1900</v>
      </c>
      <c r="E16" s="1304">
        <v>250</v>
      </c>
      <c r="F16" s="785">
        <v>1</v>
      </c>
      <c r="G16" s="790">
        <f>E16*D16*F16</f>
        <v>475000</v>
      </c>
    </row>
    <row r="17" spans="2:8" ht="15" thickBot="1">
      <c r="B17" s="794" t="s">
        <v>521</v>
      </c>
      <c r="C17" s="795"/>
      <c r="D17" s="795"/>
      <c r="E17" s="795"/>
      <c r="F17" s="795"/>
      <c r="G17" s="796">
        <f>SUM(G13:G16)</f>
        <v>738533.45</v>
      </c>
    </row>
    <row r="18" spans="2:8">
      <c r="B18" s="801" t="s">
        <v>530</v>
      </c>
      <c r="C18" s="786"/>
      <c r="D18" s="786"/>
      <c r="E18" s="786"/>
      <c r="F18" s="786"/>
      <c r="G18" s="787"/>
    </row>
    <row r="19" spans="2:8" ht="15" thickBot="1">
      <c r="B19" s="1433" t="s">
        <v>1050</v>
      </c>
      <c r="C19" s="1434" t="s">
        <v>450</v>
      </c>
      <c r="D19" s="1435">
        <v>65000</v>
      </c>
      <c r="E19" s="793">
        <v>1</v>
      </c>
      <c r="F19" s="1436" t="s">
        <v>522</v>
      </c>
      <c r="G19" s="1437">
        <f>D19*E19</f>
        <v>65000</v>
      </c>
      <c r="H19" s="1168"/>
    </row>
    <row r="20" spans="2:8" ht="15" thickBot="1">
      <c r="B20" s="797" t="s">
        <v>521</v>
      </c>
      <c r="C20" s="798"/>
      <c r="D20" s="798"/>
      <c r="E20" s="798"/>
      <c r="F20" s="798"/>
      <c r="G20" s="799">
        <f>+G19</f>
        <v>65000</v>
      </c>
    </row>
    <row r="21" spans="2:8">
      <c r="B21" s="774" t="s">
        <v>531</v>
      </c>
      <c r="C21" s="775"/>
      <c r="D21" s="776"/>
      <c r="E21" s="776"/>
      <c r="F21" s="777"/>
      <c r="G21" s="776"/>
    </row>
    <row r="22" spans="2:8" ht="15" thickBot="1">
      <c r="B22" s="788" t="s">
        <v>375</v>
      </c>
      <c r="C22" s="782" t="s">
        <v>5</v>
      </c>
      <c r="D22" s="1303">
        <f>+'MANO DE OBRA'!H12</f>
        <v>68826.666666666672</v>
      </c>
      <c r="E22" s="793">
        <v>2</v>
      </c>
      <c r="F22" s="789" t="s">
        <v>522</v>
      </c>
      <c r="G22" s="792">
        <f>+D22*E22</f>
        <v>137653.33333333334</v>
      </c>
      <c r="H22" s="1157"/>
    </row>
    <row r="23" spans="2:8" ht="15" thickBot="1">
      <c r="B23" s="794" t="s">
        <v>521</v>
      </c>
      <c r="C23" s="795"/>
      <c r="D23" s="795"/>
      <c r="E23" s="795"/>
      <c r="F23" s="795"/>
      <c r="G23" s="796">
        <f>+G22</f>
        <v>137653.33333333334</v>
      </c>
    </row>
    <row r="24" spans="2:8" ht="15" thickBot="1">
      <c r="B24" s="794" t="s">
        <v>65</v>
      </c>
      <c r="C24" s="795"/>
      <c r="D24" s="795"/>
      <c r="E24" s="795"/>
      <c r="F24" s="795"/>
      <c r="G24" s="800">
        <f>+G17+G20+G23</f>
        <v>941186.78333333333</v>
      </c>
    </row>
    <row r="25" spans="2:8">
      <c r="C25" s="531"/>
      <c r="D25" s="531"/>
      <c r="E25" s="531"/>
      <c r="F25" s="531"/>
      <c r="G25" s="531"/>
    </row>
  </sheetData>
  <mergeCells count="7">
    <mergeCell ref="C2:G2"/>
    <mergeCell ref="C3:G3"/>
    <mergeCell ref="C4:G4"/>
    <mergeCell ref="B6:G6"/>
    <mergeCell ref="C9:G9"/>
    <mergeCell ref="C8:G8"/>
    <mergeCell ref="C7:G7"/>
  </mergeCells>
  <pageMargins left="0.7" right="0.7" top="0.75" bottom="0.75" header="0.3" footer="0.3"/>
  <drawing r:id="rId1"/>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H67"/>
  <sheetViews>
    <sheetView topLeftCell="B29" workbookViewId="0">
      <selection activeCell="C40" sqref="C40"/>
    </sheetView>
  </sheetViews>
  <sheetFormatPr baseColWidth="10" defaultColWidth="11.42578125" defaultRowHeight="14.25"/>
  <cols>
    <col min="1" max="1" width="3.28515625" style="533" customWidth="1"/>
    <col min="2" max="2" width="35.5703125" style="533" customWidth="1"/>
    <col min="3" max="3" width="17.7109375" style="533" bestFit="1" customWidth="1"/>
    <col min="4" max="4" width="11.42578125" style="533"/>
    <col min="5" max="5" width="17.85546875" style="533" bestFit="1" customWidth="1"/>
    <col min="6" max="6" width="13.5703125" style="533" bestFit="1" customWidth="1"/>
    <col min="7" max="7" width="16.28515625" style="533" customWidth="1"/>
    <col min="8" max="16384" width="11.42578125" style="533"/>
  </cols>
  <sheetData>
    <row r="1" spans="2:7" ht="15" thickBot="1"/>
    <row r="2" spans="2:7" s="532" customFormat="1" ht="60.75" customHeight="1">
      <c r="B2" s="897" t="s">
        <v>544</v>
      </c>
      <c r="C2" s="2012"/>
      <c r="D2" s="2012"/>
      <c r="E2" s="2012"/>
      <c r="F2" s="2012"/>
      <c r="G2" s="2013"/>
    </row>
    <row r="3" spans="2:7" s="532" customFormat="1" ht="42.75" customHeight="1">
      <c r="B3" s="626" t="s">
        <v>545</v>
      </c>
      <c r="C3" s="2014" t="s">
        <v>1277</v>
      </c>
      <c r="D3" s="2014"/>
      <c r="E3" s="2014"/>
      <c r="F3" s="2014"/>
      <c r="G3" s="2015"/>
    </row>
    <row r="4" spans="2:7" s="532" customFormat="1" ht="21" customHeight="1" thickBot="1">
      <c r="B4" s="898"/>
      <c r="C4" s="2016" t="s">
        <v>557</v>
      </c>
      <c r="D4" s="2016"/>
      <c r="E4" s="2016"/>
      <c r="F4" s="2016"/>
      <c r="G4" s="2017"/>
    </row>
    <row r="5" spans="2:7" s="532" customFormat="1" ht="12.75" customHeight="1" thickBot="1">
      <c r="B5" s="174"/>
      <c r="C5" s="174"/>
      <c r="D5" s="174"/>
      <c r="E5" s="174"/>
      <c r="F5" s="174"/>
      <c r="G5" s="174"/>
    </row>
    <row r="6" spans="2:7" s="908" customFormat="1" ht="18.75" thickBot="1">
      <c r="B6" s="2343" t="str">
        <f>'Presupuesto General'!B18:G18</f>
        <v>Producto 1.2 Estufas Ecoeficientes</v>
      </c>
      <c r="C6" s="2344"/>
      <c r="D6" s="2344"/>
      <c r="E6" s="2344"/>
      <c r="F6" s="2344"/>
      <c r="G6" s="2345"/>
    </row>
    <row r="7" spans="2:7" ht="32.25" customHeight="1">
      <c r="B7" s="97" t="s">
        <v>454</v>
      </c>
      <c r="C7" s="2215" t="s">
        <v>556</v>
      </c>
      <c r="D7" s="2215"/>
      <c r="E7" s="2215"/>
      <c r="F7" s="2215"/>
      <c r="G7" s="2216"/>
    </row>
    <row r="8" spans="2:7" ht="25.5" customHeight="1">
      <c r="B8" s="98" t="s">
        <v>128</v>
      </c>
      <c r="C8" s="2018"/>
      <c r="D8" s="2018"/>
      <c r="E8" s="2018"/>
      <c r="F8" s="2018"/>
      <c r="G8" s="2019"/>
    </row>
    <row r="9" spans="2:7" ht="38.25" customHeight="1" thickBot="1">
      <c r="B9" s="553" t="s">
        <v>0</v>
      </c>
      <c r="C9" s="2118" t="str">
        <f>+C3</f>
        <v>Restauración Ecológica Y Conservación De Áreas Estratégicas En Zonas de Recarga Hídrica En Las Cuencas Hidrográficas De Juanambú y Guiátara  en El Departamento De Nariño, Colombia.</v>
      </c>
      <c r="D9" s="2119"/>
      <c r="E9" s="2119"/>
      <c r="F9" s="2119"/>
      <c r="G9" s="2120"/>
    </row>
    <row r="10" spans="2:7" ht="9" customHeight="1">
      <c r="B10" s="828"/>
      <c r="C10" s="534"/>
      <c r="D10" s="829"/>
      <c r="E10" s="829"/>
      <c r="F10" s="829"/>
      <c r="G10" s="830"/>
    </row>
    <row r="11" spans="2:7" ht="26.25" customHeight="1">
      <c r="B11" s="803" t="s">
        <v>1</v>
      </c>
      <c r="C11" s="831"/>
      <c r="D11" s="804" t="s">
        <v>121</v>
      </c>
      <c r="E11" s="805" t="s">
        <v>221</v>
      </c>
      <c r="F11" s="804" t="s">
        <v>122</v>
      </c>
      <c r="G11" s="806"/>
    </row>
    <row r="12" spans="2:7" ht="5.25" customHeight="1">
      <c r="B12" s="807"/>
      <c r="C12" s="808"/>
      <c r="D12" s="809"/>
      <c r="E12" s="809"/>
      <c r="F12" s="831"/>
      <c r="G12" s="832"/>
    </row>
    <row r="13" spans="2:7" ht="13.5" customHeight="1">
      <c r="B13" s="826" t="s">
        <v>123</v>
      </c>
      <c r="C13" s="810"/>
      <c r="D13" s="810"/>
      <c r="E13" s="834" t="s">
        <v>33</v>
      </c>
      <c r="F13" s="831"/>
      <c r="G13" s="832"/>
    </row>
    <row r="14" spans="2:7" ht="18.95" customHeight="1">
      <c r="B14" s="826" t="s">
        <v>124</v>
      </c>
      <c r="C14" s="811"/>
      <c r="D14" s="812">
        <v>6666</v>
      </c>
      <c r="E14" s="835"/>
      <c r="F14" s="831"/>
      <c r="G14" s="832"/>
    </row>
    <row r="15" spans="2:7" ht="18.95" customHeight="1">
      <c r="B15" s="826" t="s">
        <v>455</v>
      </c>
      <c r="C15" s="811"/>
      <c r="D15" s="813">
        <v>0.1</v>
      </c>
      <c r="E15" s="835">
        <v>1600</v>
      </c>
      <c r="F15" s="831"/>
      <c r="G15" s="832"/>
    </row>
    <row r="16" spans="2:7" ht="18.95" customHeight="1">
      <c r="B16" s="826" t="s">
        <v>140</v>
      </c>
      <c r="C16" s="814" t="s">
        <v>456</v>
      </c>
      <c r="D16" s="815">
        <v>1.2</v>
      </c>
      <c r="E16" s="835">
        <v>3247.2</v>
      </c>
      <c r="F16" s="831"/>
      <c r="G16" s="832"/>
    </row>
    <row r="17" spans="2:8" ht="18.95" customHeight="1">
      <c r="B17" s="826" t="s">
        <v>141</v>
      </c>
      <c r="C17" s="814"/>
      <c r="D17" s="815">
        <v>0</v>
      </c>
      <c r="E17" s="835">
        <v>0</v>
      </c>
      <c r="F17" s="831"/>
      <c r="G17" s="832"/>
    </row>
    <row r="18" spans="2:8" ht="18.95" customHeight="1">
      <c r="B18" s="826" t="s">
        <v>142</v>
      </c>
      <c r="C18" s="814"/>
      <c r="D18" s="815">
        <v>0</v>
      </c>
      <c r="E18" s="835">
        <v>0</v>
      </c>
      <c r="F18" s="831"/>
      <c r="G18" s="832"/>
    </row>
    <row r="19" spans="2:8" ht="18.95" customHeight="1">
      <c r="B19" s="826" t="s">
        <v>457</v>
      </c>
      <c r="C19" s="814" t="s">
        <v>458</v>
      </c>
      <c r="D19" s="815">
        <v>3</v>
      </c>
      <c r="E19" s="835">
        <v>8000</v>
      </c>
      <c r="F19" s="831"/>
      <c r="G19" s="832"/>
    </row>
    <row r="20" spans="2:8" ht="18.95" customHeight="1">
      <c r="B20" s="826" t="s">
        <v>459</v>
      </c>
      <c r="C20" s="814" t="s">
        <v>460</v>
      </c>
      <c r="D20" s="815">
        <v>3</v>
      </c>
      <c r="E20" s="835">
        <v>51507</v>
      </c>
      <c r="F20" s="831"/>
      <c r="G20" s="832"/>
    </row>
    <row r="21" spans="2:8" ht="18.95" customHeight="1">
      <c r="B21" s="826" t="s">
        <v>461</v>
      </c>
      <c r="C21" s="811"/>
      <c r="D21" s="812"/>
      <c r="E21" s="836">
        <f>+'MANO DE OBRA'!H12</f>
        <v>68826.666666666672</v>
      </c>
      <c r="F21" s="831"/>
      <c r="G21" s="832"/>
    </row>
    <row r="22" spans="2:8" ht="18.95" customHeight="1">
      <c r="B22" s="826" t="s">
        <v>462</v>
      </c>
      <c r="C22" s="811"/>
      <c r="D22" s="816">
        <v>0.05</v>
      </c>
      <c r="E22" s="817"/>
      <c r="F22" s="817"/>
      <c r="G22" s="832"/>
    </row>
    <row r="23" spans="2:8" ht="18.95" customHeight="1" thickBot="1">
      <c r="B23" s="826" t="s">
        <v>463</v>
      </c>
      <c r="C23" s="811"/>
      <c r="D23" s="813">
        <v>0.06</v>
      </c>
      <c r="E23" s="817"/>
      <c r="F23" s="817"/>
      <c r="G23" s="832"/>
      <c r="H23" s="1169"/>
    </row>
    <row r="24" spans="2:8" ht="18.95" customHeight="1" thickBot="1">
      <c r="B24" s="827" t="s">
        <v>717</v>
      </c>
      <c r="C24" s="818"/>
      <c r="D24" s="819">
        <v>0.05</v>
      </c>
      <c r="E24" s="802" t="s">
        <v>2</v>
      </c>
      <c r="F24" s="837">
        <v>6.9</v>
      </c>
      <c r="G24" s="838" t="s">
        <v>3</v>
      </c>
    </row>
    <row r="25" spans="2:8" ht="6.75" customHeight="1">
      <c r="B25" s="839"/>
      <c r="C25" s="820"/>
      <c r="D25" s="817"/>
      <c r="E25" s="831"/>
      <c r="F25" s="831"/>
      <c r="G25" s="840"/>
    </row>
    <row r="26" spans="2:8" ht="42.75" customHeight="1" thickBot="1">
      <c r="B26" s="859" t="s">
        <v>718</v>
      </c>
      <c r="C26" s="821"/>
      <c r="D26" s="817"/>
      <c r="E26" s="817"/>
      <c r="F26" s="841"/>
      <c r="G26" s="840"/>
    </row>
    <row r="27" spans="2:8" ht="47.25" customHeight="1" thickBot="1">
      <c r="B27" s="860" t="s">
        <v>4</v>
      </c>
      <c r="C27" s="861" t="s">
        <v>5</v>
      </c>
      <c r="D27" s="862" t="s">
        <v>39</v>
      </c>
      <c r="E27" s="862" t="s">
        <v>113</v>
      </c>
      <c r="F27" s="863" t="s">
        <v>111</v>
      </c>
      <c r="G27" s="863" t="s">
        <v>112</v>
      </c>
    </row>
    <row r="28" spans="2:8" ht="15.75" customHeight="1" thickBot="1">
      <c r="B28" s="2340" t="s">
        <v>6</v>
      </c>
      <c r="C28" s="2341"/>
      <c r="D28" s="2341"/>
      <c r="E28" s="2341"/>
      <c r="F28" s="2341"/>
      <c r="G28" s="2342"/>
    </row>
    <row r="29" spans="2:8">
      <c r="B29" s="842" t="s">
        <v>7</v>
      </c>
      <c r="C29" s="2338" t="s">
        <v>380</v>
      </c>
      <c r="D29" s="2339"/>
      <c r="E29" s="843"/>
      <c r="F29" s="843"/>
      <c r="G29" s="844"/>
    </row>
    <row r="30" spans="2:8">
      <c r="B30" s="833" t="s">
        <v>9</v>
      </c>
      <c r="C30" s="811" t="s">
        <v>464</v>
      </c>
      <c r="D30" s="845">
        <v>0</v>
      </c>
      <c r="E30" s="1401">
        <f>+IF(D30&gt;0,$E$21,0)</f>
        <v>0</v>
      </c>
      <c r="F30" s="1402">
        <f t="shared" ref="F30:F37" si="0">+D30*E30</f>
        <v>0</v>
      </c>
      <c r="G30" s="1403"/>
    </row>
    <row r="31" spans="2:8">
      <c r="B31" s="847" t="s">
        <v>465</v>
      </c>
      <c r="C31" s="811" t="s">
        <v>382</v>
      </c>
      <c r="D31" s="1378">
        <f>D14</f>
        <v>6666</v>
      </c>
      <c r="E31" s="1401">
        <f>+IF($F$24&gt;0,(+'MANO DE OBRA'!H12/D59),0)</f>
        <v>860.33333333333337</v>
      </c>
      <c r="F31" s="1402">
        <f>+D31*E31</f>
        <v>5734982</v>
      </c>
      <c r="G31" s="1403"/>
      <c r="H31" s="1163"/>
    </row>
    <row r="32" spans="2:8">
      <c r="B32" s="833" t="s">
        <v>497</v>
      </c>
      <c r="C32" s="811" t="s">
        <v>376</v>
      </c>
      <c r="D32" s="1378">
        <f>D14</f>
        <v>6666</v>
      </c>
      <c r="E32" s="1401">
        <f>+IF($F$24&gt;0,(+'MANO DE OBRA'!H12*D61)/D32,0)</f>
        <v>123.92455303136076</v>
      </c>
      <c r="F32" s="1402">
        <f>+D32*E32</f>
        <v>826081.07050705084</v>
      </c>
      <c r="G32" s="1403"/>
      <c r="H32" s="1163"/>
    </row>
    <row r="33" spans="2:8">
      <c r="B33" s="833" t="s">
        <v>13</v>
      </c>
      <c r="C33" s="811" t="s">
        <v>376</v>
      </c>
      <c r="D33" s="1378">
        <f>D14</f>
        <v>6666</v>
      </c>
      <c r="E33" s="1401">
        <f>+IF($F$24&gt;0,(+'MANO DE OBRA'!H12*D62)/D33,0)</f>
        <v>185.88682954704115</v>
      </c>
      <c r="F33" s="1402">
        <f>+D33*E33</f>
        <v>1239121.6057605762</v>
      </c>
      <c r="G33" s="1403"/>
      <c r="H33" s="1163"/>
    </row>
    <row r="34" spans="2:8">
      <c r="B34" s="833" t="s">
        <v>15</v>
      </c>
      <c r="C34" s="811" t="s">
        <v>376</v>
      </c>
      <c r="D34" s="1378">
        <f>D14</f>
        <v>6666</v>
      </c>
      <c r="E34" s="1401">
        <f>+IF($F$24&gt;0,($E$21*D64)/D34,0)</f>
        <v>123.92455303136076</v>
      </c>
      <c r="F34" s="1402">
        <f t="shared" si="0"/>
        <v>826081.07050705084</v>
      </c>
      <c r="G34" s="1403"/>
      <c r="H34" s="1163"/>
    </row>
    <row r="35" spans="2:8">
      <c r="B35" s="833" t="s">
        <v>14</v>
      </c>
      <c r="C35" s="811" t="s">
        <v>466</v>
      </c>
      <c r="D35" s="845">
        <v>0</v>
      </c>
      <c r="E35" s="1401">
        <v>0</v>
      </c>
      <c r="F35" s="1402">
        <f t="shared" si="0"/>
        <v>0</v>
      </c>
      <c r="G35" s="1403"/>
    </row>
    <row r="36" spans="2:8">
      <c r="B36" s="833" t="s">
        <v>16</v>
      </c>
      <c r="C36" s="811" t="s">
        <v>376</v>
      </c>
      <c r="D36" s="812">
        <v>0</v>
      </c>
      <c r="E36" s="1401">
        <f>+IF($F$24&gt;0,(+'MANO DE OBRA'!H12/D65),0)</f>
        <v>275.30666666666667</v>
      </c>
      <c r="F36" s="1402">
        <f>+D36*E36</f>
        <v>0</v>
      </c>
      <c r="G36" s="1403"/>
    </row>
    <row r="37" spans="2:8">
      <c r="B37" s="848" t="s">
        <v>165</v>
      </c>
      <c r="C37" s="811" t="s">
        <v>464</v>
      </c>
      <c r="D37" s="845">
        <v>0</v>
      </c>
      <c r="E37" s="1401">
        <v>0</v>
      </c>
      <c r="F37" s="1402">
        <f t="shared" si="0"/>
        <v>0</v>
      </c>
      <c r="G37" s="1403"/>
    </row>
    <row r="38" spans="2:8" ht="15" thickBot="1">
      <c r="B38" s="864" t="s">
        <v>17</v>
      </c>
      <c r="C38" s="865"/>
      <c r="D38" s="866"/>
      <c r="E38" s="1404"/>
      <c r="F38" s="1404">
        <f>SUM(F30:F37)</f>
        <v>8626265.7467746772</v>
      </c>
      <c r="G38" s="1405">
        <f>+F38*F24</f>
        <v>59521233.652745277</v>
      </c>
    </row>
    <row r="39" spans="2:8">
      <c r="B39" s="2335" t="s">
        <v>18</v>
      </c>
      <c r="C39" s="2336"/>
      <c r="D39" s="2336"/>
      <c r="E39" s="2336"/>
      <c r="F39" s="2336"/>
      <c r="G39" s="2337"/>
    </row>
    <row r="40" spans="2:8">
      <c r="B40" s="822" t="s">
        <v>467</v>
      </c>
      <c r="C40" s="1051" t="s">
        <v>71</v>
      </c>
      <c r="D40" s="1380">
        <f>+D14*D15</f>
        <v>666.6</v>
      </c>
      <c r="E40" s="1406">
        <f>+'EST. MERCADO'!I3</f>
        <v>1900</v>
      </c>
      <c r="F40" s="1402">
        <f>+D40*E40</f>
        <v>1266540</v>
      </c>
      <c r="G40" s="1403">
        <f>+F40*F24</f>
        <v>8739126</v>
      </c>
      <c r="H40" s="1381"/>
    </row>
    <row r="41" spans="2:8">
      <c r="B41" s="822" t="s">
        <v>20</v>
      </c>
      <c r="C41" s="823" t="s">
        <v>21</v>
      </c>
      <c r="D41" s="1380">
        <v>0.33200000000000002</v>
      </c>
      <c r="E41" s="1406">
        <f>+'EST. MERCADO'!I4</f>
        <v>5700</v>
      </c>
      <c r="F41" s="1402">
        <f t="shared" ref="F41:F45" si="1">+D41*E41</f>
        <v>1892.4</v>
      </c>
      <c r="G41" s="1403">
        <f>+F41*F24</f>
        <v>13057.560000000001</v>
      </c>
      <c r="H41" s="1381"/>
    </row>
    <row r="42" spans="2:8">
      <c r="B42" s="822" t="s">
        <v>22</v>
      </c>
      <c r="C42" s="823" t="s">
        <v>21</v>
      </c>
      <c r="D42" s="1380">
        <f>+D17*D14/1000</f>
        <v>0</v>
      </c>
      <c r="E42" s="1406">
        <f>+E17</f>
        <v>0</v>
      </c>
      <c r="F42" s="1402">
        <f t="shared" si="1"/>
        <v>0</v>
      </c>
      <c r="G42" s="1403">
        <f>+F42*F24</f>
        <v>0</v>
      </c>
      <c r="H42" s="1381"/>
    </row>
    <row r="43" spans="2:8">
      <c r="B43" s="822" t="s">
        <v>23</v>
      </c>
      <c r="C43" s="823" t="s">
        <v>21</v>
      </c>
      <c r="D43" s="1380">
        <f>+D18*D14/1000</f>
        <v>0</v>
      </c>
      <c r="E43" s="1406">
        <f>+E18</f>
        <v>0</v>
      </c>
      <c r="F43" s="1402">
        <f t="shared" si="1"/>
        <v>0</v>
      </c>
      <c r="G43" s="1403">
        <f>+F43*F24</f>
        <v>0</v>
      </c>
      <c r="H43" s="1381"/>
    </row>
    <row r="44" spans="2:8">
      <c r="B44" s="822" t="s">
        <v>24</v>
      </c>
      <c r="C44" s="823" t="s">
        <v>21</v>
      </c>
      <c r="D44" s="1380">
        <f>+D19*D14/1000</f>
        <v>19.998000000000001</v>
      </c>
      <c r="E44" s="1406">
        <f>+'EST. MERCADO'!I6</f>
        <v>8000</v>
      </c>
      <c r="F44" s="1402">
        <f t="shared" si="1"/>
        <v>159984</v>
      </c>
      <c r="G44" s="1403">
        <f>+F44*F24</f>
        <v>1103889.6000000001</v>
      </c>
      <c r="H44" s="1381"/>
    </row>
    <row r="45" spans="2:8" ht="15" thickBot="1">
      <c r="B45" s="849" t="s">
        <v>25</v>
      </c>
      <c r="C45" s="850" t="s">
        <v>144</v>
      </c>
      <c r="D45" s="1380">
        <f>+D20</f>
        <v>3</v>
      </c>
      <c r="E45" s="1406">
        <f>+'EST. MERCADO'!I7</f>
        <v>58669</v>
      </c>
      <c r="F45" s="1402">
        <f t="shared" si="1"/>
        <v>176007</v>
      </c>
      <c r="G45" s="1407">
        <f>+F45*F24</f>
        <v>1214448.3</v>
      </c>
      <c r="H45" s="1381"/>
    </row>
    <row r="46" spans="2:8" ht="15" thickBot="1">
      <c r="B46" s="824" t="s">
        <v>26</v>
      </c>
      <c r="C46" s="825"/>
      <c r="D46" s="867"/>
      <c r="E46" s="1408"/>
      <c r="F46" s="1409">
        <f>SUM(F40:F45)</f>
        <v>1604423.4</v>
      </c>
      <c r="G46" s="1410">
        <f>SUM(G40:G45)</f>
        <v>11070521.460000001</v>
      </c>
      <c r="H46" s="1382"/>
    </row>
    <row r="47" spans="2:8">
      <c r="B47" s="851" t="s">
        <v>29</v>
      </c>
      <c r="C47" s="852"/>
      <c r="D47" s="853"/>
      <c r="E47" s="1411"/>
      <c r="F47" s="1412">
        <f>+F38*D22</f>
        <v>431313.28733873391</v>
      </c>
      <c r="G47" s="1413">
        <f>+F47*F24</f>
        <v>2976061.682637264</v>
      </c>
      <c r="H47" s="1381"/>
    </row>
    <row r="48" spans="2:8">
      <c r="B48" s="854" t="s">
        <v>30</v>
      </c>
      <c r="C48" s="855"/>
      <c r="D48" s="846"/>
      <c r="E48" s="1401"/>
      <c r="F48" s="1414">
        <f>+F46*D23</f>
        <v>96265.403999999995</v>
      </c>
      <c r="G48" s="1415">
        <f>+F48*F24</f>
        <v>664231.28760000004</v>
      </c>
    </row>
    <row r="49" spans="2:7" ht="15" thickBot="1">
      <c r="B49" s="856" t="str">
        <f>+B24</f>
        <v>IPC proyectado 2023 ( 5%)</v>
      </c>
      <c r="C49" s="857"/>
      <c r="D49" s="858"/>
      <c r="E49" s="1416"/>
      <c r="F49" s="1417">
        <v>0</v>
      </c>
      <c r="G49" s="1407">
        <f>+F49*F24</f>
        <v>0</v>
      </c>
    </row>
    <row r="50" spans="2:7" ht="15" thickBot="1">
      <c r="B50" s="868" t="s">
        <v>1046</v>
      </c>
      <c r="C50" s="869"/>
      <c r="D50" s="870"/>
      <c r="E50" s="870"/>
      <c r="F50" s="1418">
        <f>SUM(F47:F49)</f>
        <v>527578.69133873389</v>
      </c>
      <c r="G50" s="1419">
        <f>SUM(G47:G49)</f>
        <v>3640292.9702372639</v>
      </c>
    </row>
    <row r="51" spans="2:7" ht="15" thickBot="1">
      <c r="B51" s="2333" t="s">
        <v>65</v>
      </c>
      <c r="C51" s="2334"/>
      <c r="D51" s="2334"/>
      <c r="E51" s="2334"/>
      <c r="F51" s="1420">
        <f>+F46+F50+F38</f>
        <v>10758267.83811341</v>
      </c>
      <c r="G51" s="1419">
        <f>+G38+G50+G46</f>
        <v>74232048.08298254</v>
      </c>
    </row>
    <row r="53" spans="2:7" ht="12.75" customHeight="1">
      <c r="B53" s="725" t="s">
        <v>366</v>
      </c>
      <c r="C53" s="725"/>
      <c r="D53" s="725"/>
    </row>
    <row r="54" spans="2:7">
      <c r="B54" s="726" t="s">
        <v>61</v>
      </c>
      <c r="C54" s="727" t="s">
        <v>367</v>
      </c>
      <c r="D54" s="727">
        <f>+ IF(D57&gt;0,10000,0)</f>
        <v>10000</v>
      </c>
    </row>
    <row r="55" spans="2:7">
      <c r="B55" s="728"/>
      <c r="C55" s="728"/>
      <c r="D55" s="728"/>
    </row>
    <row r="56" spans="2:7">
      <c r="B56" s="727" t="s">
        <v>62</v>
      </c>
      <c r="C56" s="727" t="s">
        <v>63</v>
      </c>
      <c r="D56" s="729" t="s">
        <v>379</v>
      </c>
    </row>
    <row r="57" spans="2:7">
      <c r="B57" s="728" t="s">
        <v>368</v>
      </c>
      <c r="C57" s="730" t="s">
        <v>118</v>
      </c>
      <c r="D57" s="731">
        <f>+IF(F27&gt;0,10,0)</f>
        <v>10</v>
      </c>
    </row>
    <row r="58" spans="2:7">
      <c r="B58" s="728" t="s">
        <v>9</v>
      </c>
      <c r="C58" s="728" t="s">
        <v>118</v>
      </c>
      <c r="D58" s="732">
        <f>IF(F27&gt;0,5*(D14+D15+D16)/1111,0)</f>
        <v>30.005850585058507</v>
      </c>
    </row>
    <row r="59" spans="2:7">
      <c r="B59" s="728" t="s">
        <v>369</v>
      </c>
      <c r="C59" s="728" t="s">
        <v>370</v>
      </c>
      <c r="D59" s="734">
        <f>+IF(F27&gt;0,80,0)</f>
        <v>80</v>
      </c>
    </row>
    <row r="60" spans="2:7">
      <c r="B60" s="728" t="s">
        <v>371</v>
      </c>
      <c r="C60" s="728" t="s">
        <v>372</v>
      </c>
      <c r="D60" s="734">
        <f>+IF(F27&gt;0,90,0)</f>
        <v>90</v>
      </c>
    </row>
    <row r="61" spans="2:7">
      <c r="B61" s="728" t="s">
        <v>373</v>
      </c>
      <c r="C61" s="728" t="s">
        <v>118</v>
      </c>
      <c r="D61" s="732">
        <f>IF(F27&gt;0,2*(D14+D15+D16)/1111,0)</f>
        <v>12.002340234023404</v>
      </c>
    </row>
    <row r="62" spans="2:7">
      <c r="B62" s="728" t="s">
        <v>374</v>
      </c>
      <c r="C62" s="728" t="s">
        <v>118</v>
      </c>
      <c r="D62" s="732">
        <f>IF(F27&gt;0,3*(D14+D15+D16)/1111,0)</f>
        <v>18.003510351035104</v>
      </c>
    </row>
    <row r="63" spans="2:7">
      <c r="B63" s="728" t="s">
        <v>375</v>
      </c>
      <c r="C63" s="728" t="s">
        <v>376</v>
      </c>
      <c r="D63" s="734">
        <f>+IF(F27&gt;0,250,0)</f>
        <v>250</v>
      </c>
    </row>
    <row r="64" spans="2:7">
      <c r="B64" s="728" t="s">
        <v>377</v>
      </c>
      <c r="C64" s="728" t="s">
        <v>118</v>
      </c>
      <c r="D64" s="732">
        <f>IF(F27&gt;0,2*(D14+D15+D16)/1111,0)</f>
        <v>12.002340234023404</v>
      </c>
    </row>
    <row r="65" spans="1:4">
      <c r="B65" s="728" t="s">
        <v>378</v>
      </c>
      <c r="C65" s="728" t="str">
        <f>+C63</f>
        <v>Arboles</v>
      </c>
      <c r="D65" s="734">
        <f>+IF(F27&gt;0,D63,0)</f>
        <v>250</v>
      </c>
    </row>
    <row r="66" spans="1:4">
      <c r="B66" s="728" t="s">
        <v>186</v>
      </c>
      <c r="C66" s="728" t="s">
        <v>118</v>
      </c>
      <c r="D66" s="731">
        <f>IF(F27&gt;0,8*(D14+D15+D16)/1111,0)</f>
        <v>48.009360936093614</v>
      </c>
    </row>
    <row r="67" spans="1:4">
      <c r="A67" s="533">
        <v>1</v>
      </c>
    </row>
  </sheetData>
  <sheetProtection formatCells="0" formatColumns="0" formatRows="0" insertColumns="0" insertRows="0" insertHyperlinks="0" deleteColumns="0" deleteRows="0" sort="0" autoFilter="0" pivotTables="0"/>
  <mergeCells count="11">
    <mergeCell ref="C2:G2"/>
    <mergeCell ref="C3:G3"/>
    <mergeCell ref="C4:G4"/>
    <mergeCell ref="B6:G6"/>
    <mergeCell ref="C7:G7"/>
    <mergeCell ref="C8:G8"/>
    <mergeCell ref="C9:G9"/>
    <mergeCell ref="B51:E51"/>
    <mergeCell ref="B39:G39"/>
    <mergeCell ref="C29:D29"/>
    <mergeCell ref="B28:G28"/>
  </mergeCells>
  <pageMargins left="0.7" right="0.7" top="0.75" bottom="0.75" header="0.3" footer="0.3"/>
  <pageSetup orientation="portrait" r:id="rId1"/>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7">
    <pageSetUpPr fitToPage="1"/>
  </sheetPr>
  <dimension ref="A1:FA176"/>
  <sheetViews>
    <sheetView workbookViewId="0"/>
  </sheetViews>
  <sheetFormatPr baseColWidth="10" defaultColWidth="11.42578125" defaultRowHeight="12.75"/>
  <cols>
    <col min="1" max="1" width="2" style="61" customWidth="1"/>
    <col min="2" max="2" width="59.42578125" style="1" customWidth="1"/>
    <col min="3" max="3" width="13.42578125" style="1" customWidth="1"/>
    <col min="4" max="4" width="10.42578125" style="1" customWidth="1"/>
    <col min="5" max="7" width="3.5703125" style="1" customWidth="1"/>
    <col min="8" max="8" width="5.28515625" style="1" customWidth="1"/>
    <col min="9" max="11" width="3.5703125" style="1" customWidth="1"/>
    <col min="12" max="12" width="4.7109375" style="1" customWidth="1"/>
    <col min="13" max="15" width="3.5703125" style="1" customWidth="1"/>
    <col min="16" max="16" width="4.7109375" style="1" customWidth="1"/>
    <col min="17" max="19" width="3.5703125" style="1" customWidth="1"/>
    <col min="20" max="20" width="4.7109375" style="1" customWidth="1"/>
    <col min="21" max="23" width="3.5703125" style="1" customWidth="1"/>
    <col min="24" max="24" width="4.7109375" style="1" customWidth="1"/>
    <col min="25" max="27" width="3.5703125" style="1" customWidth="1"/>
    <col min="28" max="28" width="4.7109375" style="1" customWidth="1"/>
    <col min="29" max="31" width="3.5703125" style="1" customWidth="1"/>
    <col min="32" max="32" width="4.7109375" style="1" customWidth="1"/>
    <col min="33" max="35" width="3.5703125" style="1" customWidth="1"/>
    <col min="36" max="36" width="4.7109375" style="1" customWidth="1"/>
    <col min="37" max="39" width="3.5703125" style="1" customWidth="1"/>
    <col min="40" max="40" width="4.7109375" style="1" customWidth="1"/>
    <col min="41" max="43" width="3.5703125" style="1" customWidth="1"/>
    <col min="44" max="44" width="4.7109375" style="1" customWidth="1"/>
    <col min="45" max="47" width="3.5703125" style="1" customWidth="1"/>
    <col min="48" max="48" width="4.7109375" style="1" customWidth="1"/>
    <col min="49" max="51" width="3.5703125" style="1" customWidth="1"/>
    <col min="52" max="52" width="4.7109375" style="1" customWidth="1"/>
    <col min="53" max="55" width="3.5703125" style="1" customWidth="1"/>
    <col min="56" max="56" width="4.7109375" style="1" customWidth="1"/>
    <col min="57" max="59" width="3.5703125" style="1" customWidth="1"/>
    <col min="60" max="60" width="4.7109375" style="1" customWidth="1"/>
    <col min="61" max="63" width="3.5703125" style="1" customWidth="1"/>
    <col min="64" max="64" width="4.7109375" style="1" customWidth="1"/>
    <col min="65" max="67" width="3.5703125" style="1" customWidth="1"/>
    <col min="68" max="68" width="4.7109375" style="1" customWidth="1"/>
    <col min="69" max="71" width="3.5703125" style="1" customWidth="1"/>
    <col min="72" max="72" width="4.7109375" style="1" customWidth="1"/>
    <col min="73" max="75" width="3.5703125" style="1" customWidth="1"/>
    <col min="76" max="76" width="4.7109375" style="1" customWidth="1"/>
    <col min="77" max="79" width="3.5703125" style="1" customWidth="1"/>
    <col min="80" max="80" width="4.7109375" style="1" customWidth="1"/>
    <col min="81" max="83" width="3.5703125" style="1" customWidth="1"/>
    <col min="84" max="84" width="4.7109375" style="1" customWidth="1"/>
    <col min="85" max="87" width="3.5703125" style="1" customWidth="1"/>
    <col min="88" max="88" width="4.7109375" style="1" customWidth="1"/>
    <col min="89" max="91" width="3.5703125" style="1" customWidth="1"/>
    <col min="92" max="92" width="4.7109375" style="1" customWidth="1"/>
    <col min="93" max="95" width="3.5703125" style="1" customWidth="1"/>
    <col min="96" max="96" width="4.7109375" style="1" customWidth="1"/>
    <col min="97" max="99" width="3.5703125" style="1" customWidth="1"/>
    <col min="100" max="100" width="4.7109375" style="1" customWidth="1"/>
    <col min="101" max="101" width="14.42578125" style="1" customWidth="1"/>
    <col min="102" max="102" width="11.42578125" style="61" customWidth="1"/>
    <col min="103" max="126" width="5.7109375" style="61" hidden="1" customWidth="1"/>
    <col min="127" max="157" width="11.42578125" style="61"/>
    <col min="158" max="16384" width="11.42578125" style="1"/>
  </cols>
  <sheetData>
    <row r="1" spans="2:126" s="61" customFormat="1" ht="13.5" customHeight="1" thickBot="1"/>
    <row r="2" spans="2:126" s="61" customFormat="1" ht="52.5" customHeight="1">
      <c r="B2" s="2377"/>
      <c r="C2" s="2378"/>
      <c r="D2" s="1990" t="s">
        <v>442</v>
      </c>
      <c r="E2" s="1991"/>
      <c r="F2" s="1991"/>
      <c r="G2" s="1991"/>
      <c r="H2" s="1991"/>
      <c r="I2" s="1991"/>
      <c r="J2" s="1991"/>
      <c r="K2" s="1991"/>
      <c r="L2" s="1991"/>
      <c r="M2" s="1991"/>
      <c r="N2" s="1991"/>
      <c r="O2" s="1991"/>
      <c r="P2" s="1991"/>
      <c r="Q2" s="1991"/>
      <c r="R2" s="1991"/>
      <c r="S2" s="1991"/>
      <c r="T2" s="1991"/>
      <c r="U2" s="1991"/>
      <c r="V2" s="1991"/>
      <c r="W2" s="1991"/>
      <c r="X2" s="1991"/>
      <c r="Y2" s="1991"/>
      <c r="Z2" s="1991"/>
      <c r="AA2" s="1991"/>
      <c r="AB2" s="1991"/>
      <c r="AC2" s="1991"/>
      <c r="AD2" s="1991"/>
      <c r="AE2" s="1991"/>
      <c r="AF2" s="1991"/>
      <c r="AG2" s="1991"/>
      <c r="AH2" s="1991"/>
      <c r="AI2" s="1991"/>
      <c r="AJ2" s="1991"/>
      <c r="AK2" s="1991"/>
      <c r="AL2" s="1991"/>
      <c r="AM2" s="1991"/>
      <c r="AN2" s="1991"/>
      <c r="AO2" s="1991"/>
      <c r="AP2" s="1991"/>
      <c r="AQ2" s="1991"/>
      <c r="AR2" s="1991"/>
      <c r="AS2" s="1991"/>
      <c r="AT2" s="1991"/>
      <c r="AU2" s="1991"/>
      <c r="AV2" s="1991"/>
      <c r="AW2" s="1991"/>
      <c r="AX2" s="1991"/>
      <c r="AY2" s="1991"/>
      <c r="AZ2" s="1991"/>
      <c r="BA2" s="1991"/>
      <c r="BB2" s="1991"/>
      <c r="BC2" s="1991"/>
      <c r="BD2" s="1991"/>
      <c r="BE2" s="1991"/>
      <c r="BF2" s="1991"/>
      <c r="BG2" s="1991"/>
      <c r="BH2" s="1991"/>
      <c r="BI2" s="1991"/>
      <c r="BJ2" s="1991"/>
      <c r="BK2" s="1991"/>
      <c r="BL2" s="1991"/>
      <c r="BM2" s="1991"/>
      <c r="BN2" s="1991"/>
      <c r="BO2" s="1991"/>
      <c r="BP2" s="1991"/>
      <c r="BQ2" s="1991"/>
      <c r="BR2" s="1991"/>
      <c r="BS2" s="1991"/>
      <c r="BT2" s="1991"/>
      <c r="BU2" s="1991"/>
      <c r="BV2" s="1991"/>
      <c r="BW2" s="1991"/>
      <c r="BX2" s="1991"/>
      <c r="BY2" s="1991"/>
      <c r="BZ2" s="1991"/>
      <c r="CA2" s="1991"/>
      <c r="CB2" s="1991"/>
      <c r="CC2" s="1991"/>
      <c r="CD2" s="1991"/>
      <c r="CE2" s="1991"/>
      <c r="CF2" s="1991"/>
      <c r="CG2" s="1991"/>
      <c r="CH2" s="1991"/>
      <c r="CI2" s="1991"/>
      <c r="CJ2" s="1991"/>
      <c r="CK2" s="1991"/>
      <c r="CL2" s="1991"/>
      <c r="CM2" s="1991"/>
      <c r="CN2" s="1991"/>
      <c r="CO2" s="1991"/>
      <c r="CP2" s="1991"/>
      <c r="CQ2" s="1991"/>
      <c r="CR2" s="1991"/>
      <c r="CS2" s="1991"/>
      <c r="CT2" s="1991"/>
      <c r="CU2" s="1991"/>
      <c r="CV2" s="1992"/>
      <c r="CW2" s="181" t="e">
        <f>+#REF!</f>
        <v>#REF!</v>
      </c>
    </row>
    <row r="3" spans="2:126" ht="42" customHeight="1" thickBot="1">
      <c r="B3" s="2379"/>
      <c r="C3" s="2380"/>
      <c r="D3" s="1993"/>
      <c r="E3" s="1994"/>
      <c r="F3" s="1994"/>
      <c r="G3" s="1994"/>
      <c r="H3" s="1994"/>
      <c r="I3" s="1994"/>
      <c r="J3" s="1994"/>
      <c r="K3" s="1994"/>
      <c r="L3" s="1994"/>
      <c r="M3" s="1994"/>
      <c r="N3" s="1994"/>
      <c r="O3" s="1994"/>
      <c r="P3" s="1994"/>
      <c r="Q3" s="1994"/>
      <c r="R3" s="1994"/>
      <c r="S3" s="1994"/>
      <c r="T3" s="1994"/>
      <c r="U3" s="1994"/>
      <c r="V3" s="1994"/>
      <c r="W3" s="1994"/>
      <c r="X3" s="1994"/>
      <c r="Y3" s="1994"/>
      <c r="Z3" s="1994"/>
      <c r="AA3" s="1994"/>
      <c r="AB3" s="1994"/>
      <c r="AC3" s="1994"/>
      <c r="AD3" s="1994"/>
      <c r="AE3" s="1994"/>
      <c r="AF3" s="1994"/>
      <c r="AG3" s="1994"/>
      <c r="AH3" s="1994"/>
      <c r="AI3" s="1994"/>
      <c r="AJ3" s="1994"/>
      <c r="AK3" s="1994"/>
      <c r="AL3" s="1994"/>
      <c r="AM3" s="1994"/>
      <c r="AN3" s="1994"/>
      <c r="AO3" s="1994"/>
      <c r="AP3" s="1994"/>
      <c r="AQ3" s="1994"/>
      <c r="AR3" s="1994"/>
      <c r="AS3" s="1994"/>
      <c r="AT3" s="1994"/>
      <c r="AU3" s="1994"/>
      <c r="AV3" s="1994"/>
      <c r="AW3" s="1994"/>
      <c r="AX3" s="1994"/>
      <c r="AY3" s="1994"/>
      <c r="AZ3" s="1994"/>
      <c r="BA3" s="1994"/>
      <c r="BB3" s="1994"/>
      <c r="BC3" s="1994"/>
      <c r="BD3" s="1994"/>
      <c r="BE3" s="1994"/>
      <c r="BF3" s="1994"/>
      <c r="BG3" s="1994"/>
      <c r="BH3" s="1994"/>
      <c r="BI3" s="1994"/>
      <c r="BJ3" s="1994"/>
      <c r="BK3" s="1994"/>
      <c r="BL3" s="1994"/>
      <c r="BM3" s="1994"/>
      <c r="BN3" s="1994"/>
      <c r="BO3" s="1994"/>
      <c r="BP3" s="1994"/>
      <c r="BQ3" s="1994"/>
      <c r="BR3" s="1994"/>
      <c r="BS3" s="1994"/>
      <c r="BT3" s="1994"/>
      <c r="BU3" s="1994"/>
      <c r="BV3" s="1994"/>
      <c r="BW3" s="1994"/>
      <c r="BX3" s="1994"/>
      <c r="BY3" s="1994"/>
      <c r="BZ3" s="1994"/>
      <c r="CA3" s="1994"/>
      <c r="CB3" s="1994"/>
      <c r="CC3" s="1994"/>
      <c r="CD3" s="1994"/>
      <c r="CE3" s="1994"/>
      <c r="CF3" s="1994"/>
      <c r="CG3" s="1994"/>
      <c r="CH3" s="1994"/>
      <c r="CI3" s="1994"/>
      <c r="CJ3" s="1994"/>
      <c r="CK3" s="1994"/>
      <c r="CL3" s="1994"/>
      <c r="CM3" s="1994"/>
      <c r="CN3" s="1994"/>
      <c r="CO3" s="1994"/>
      <c r="CP3" s="1994"/>
      <c r="CQ3" s="1994"/>
      <c r="CR3" s="1994"/>
      <c r="CS3" s="1994"/>
      <c r="CT3" s="1994"/>
      <c r="CU3" s="1994"/>
      <c r="CV3" s="1995"/>
      <c r="CW3" s="182" t="e">
        <f>+#REF!</f>
        <v>#REF!</v>
      </c>
    </row>
    <row r="4" spans="2:126" ht="9" customHeight="1">
      <c r="B4" s="2381"/>
      <c r="C4" s="2382"/>
      <c r="D4" s="2382"/>
      <c r="E4" s="2382"/>
      <c r="F4" s="2382"/>
      <c r="G4" s="2382"/>
      <c r="H4" s="2382"/>
      <c r="I4" s="2382"/>
      <c r="J4" s="2382"/>
      <c r="K4" s="2382"/>
      <c r="L4" s="2382"/>
      <c r="M4" s="2382"/>
      <c r="N4" s="2382"/>
      <c r="O4" s="2382"/>
      <c r="P4" s="2382"/>
      <c r="Q4" s="2382"/>
      <c r="R4" s="2382"/>
      <c r="S4" s="2382"/>
      <c r="T4" s="2382"/>
      <c r="U4" s="2382"/>
      <c r="V4" s="2382"/>
      <c r="W4" s="2382"/>
      <c r="X4" s="2382"/>
      <c r="Y4" s="2382"/>
      <c r="Z4" s="2382"/>
      <c r="AA4" s="2382"/>
      <c r="AB4" s="2382"/>
      <c r="AC4" s="2382"/>
      <c r="AD4" s="2382"/>
      <c r="AE4" s="2382"/>
      <c r="AF4" s="2382"/>
      <c r="AG4" s="2382"/>
      <c r="AH4" s="2382"/>
      <c r="AI4" s="2382"/>
      <c r="AJ4" s="2382"/>
      <c r="AK4" s="2382"/>
      <c r="AL4" s="2382"/>
      <c r="AM4" s="2382"/>
      <c r="AN4" s="2382"/>
      <c r="AO4" s="2382"/>
      <c r="AP4" s="2382"/>
      <c r="AQ4" s="2382"/>
      <c r="AR4" s="2382"/>
      <c r="AS4" s="2382"/>
      <c r="AT4" s="2382"/>
      <c r="AU4" s="2382"/>
      <c r="AV4" s="2382"/>
      <c r="AW4" s="2382"/>
      <c r="AX4" s="2382"/>
      <c r="AY4" s="2382"/>
      <c r="AZ4" s="2382"/>
      <c r="BA4" s="2382"/>
      <c r="BB4" s="2382"/>
      <c r="BC4" s="2382"/>
      <c r="BD4" s="2382"/>
      <c r="BE4" s="2382"/>
      <c r="BF4" s="2382"/>
      <c r="BG4" s="2382"/>
      <c r="BH4" s="2382"/>
      <c r="BI4" s="2382"/>
      <c r="BJ4" s="2382"/>
      <c r="BK4" s="2382"/>
      <c r="BL4" s="2382"/>
      <c r="BM4" s="2382"/>
      <c r="BN4" s="2382"/>
      <c r="BO4" s="2382"/>
      <c r="BP4" s="2382"/>
      <c r="BQ4" s="2382"/>
      <c r="BR4" s="2382"/>
      <c r="BS4" s="2382"/>
      <c r="BT4" s="2382"/>
      <c r="BU4" s="2382"/>
      <c r="BV4" s="2382"/>
      <c r="BW4" s="2382"/>
      <c r="BX4" s="2382"/>
      <c r="BY4" s="2382"/>
      <c r="BZ4" s="2382"/>
      <c r="CA4" s="2382"/>
      <c r="CB4" s="2382"/>
      <c r="CC4" s="2382"/>
      <c r="CD4" s="2382"/>
      <c r="CE4" s="2382"/>
      <c r="CF4" s="2382"/>
      <c r="CG4" s="2382"/>
      <c r="CH4" s="2382"/>
      <c r="CI4" s="2382"/>
      <c r="CJ4" s="2382"/>
      <c r="CK4" s="2382"/>
      <c r="CL4" s="2382"/>
      <c r="CM4" s="2382"/>
      <c r="CN4" s="2382"/>
      <c r="CO4" s="2382"/>
      <c r="CP4" s="2382"/>
      <c r="CQ4" s="2382"/>
      <c r="CR4" s="2382"/>
      <c r="CS4" s="2382"/>
      <c r="CT4" s="2382"/>
      <c r="CU4" s="2382"/>
      <c r="CV4" s="2382"/>
      <c r="CW4" s="164"/>
    </row>
    <row r="5" spans="2:126" ht="16.5">
      <c r="B5" s="107" t="s">
        <v>166</v>
      </c>
      <c r="C5" s="2383" t="e">
        <f>+#REF!</f>
        <v>#REF!</v>
      </c>
      <c r="D5" s="2383"/>
      <c r="E5" s="2383"/>
      <c r="F5" s="2383"/>
      <c r="G5" s="2383"/>
      <c r="H5" s="2383"/>
      <c r="I5" s="2383"/>
      <c r="J5" s="2383"/>
      <c r="K5" s="2383"/>
      <c r="L5" s="2383"/>
      <c r="M5" s="2383"/>
      <c r="N5" s="2383"/>
      <c r="O5" s="2383"/>
      <c r="P5" s="2383"/>
      <c r="Q5" s="2383"/>
      <c r="R5" s="2383"/>
      <c r="S5" s="2383"/>
      <c r="T5" s="2383"/>
      <c r="U5" s="2383"/>
      <c r="V5" s="2383"/>
      <c r="W5" s="2383"/>
      <c r="X5" s="2383"/>
      <c r="Y5" s="2383"/>
      <c r="Z5" s="2383"/>
      <c r="AA5" s="2383"/>
      <c r="AB5" s="2383"/>
      <c r="AC5" s="2383"/>
      <c r="AD5" s="2383"/>
      <c r="AE5" s="2383"/>
      <c r="AF5" s="2383"/>
      <c r="AG5" s="2383"/>
      <c r="AH5" s="2383"/>
      <c r="AI5" s="2383"/>
      <c r="AJ5" s="2383"/>
      <c r="AK5" s="2383"/>
      <c r="AL5" s="2383"/>
      <c r="AM5" s="2383"/>
      <c r="AN5" s="2383"/>
      <c r="AO5" s="2383"/>
      <c r="AP5" s="2383"/>
      <c r="AQ5" s="2383"/>
      <c r="AR5" s="2383"/>
      <c r="AS5" s="2383"/>
      <c r="AT5" s="2383"/>
      <c r="AU5" s="2383"/>
      <c r="AV5" s="2383"/>
      <c r="AW5" s="2383"/>
      <c r="AX5" s="2383"/>
      <c r="AY5" s="2383"/>
      <c r="AZ5" s="2383"/>
      <c r="BA5" s="2383"/>
      <c r="BB5" s="2383"/>
      <c r="BC5" s="2383"/>
      <c r="BD5" s="2383"/>
      <c r="BE5" s="2383"/>
      <c r="BF5" s="2383"/>
      <c r="BG5" s="2383"/>
      <c r="BH5" s="2383"/>
      <c r="BI5" s="2383"/>
      <c r="BJ5" s="2383"/>
      <c r="BK5" s="2383"/>
      <c r="BL5" s="2383"/>
      <c r="BM5" s="2383"/>
      <c r="BN5" s="2383"/>
      <c r="BO5" s="2383"/>
      <c r="BP5" s="2383"/>
      <c r="BQ5" s="2383"/>
      <c r="BR5" s="2383"/>
      <c r="BS5" s="2383"/>
      <c r="BT5" s="2383"/>
      <c r="BU5" s="2383"/>
      <c r="BV5" s="2383"/>
      <c r="BW5" s="2383"/>
      <c r="BX5" s="2383"/>
      <c r="BY5" s="2383"/>
      <c r="BZ5" s="2383"/>
      <c r="CA5" s="2383"/>
      <c r="CB5" s="2383"/>
      <c r="CC5" s="2383"/>
      <c r="CD5" s="2383"/>
      <c r="CE5" s="2383"/>
      <c r="CF5" s="2383"/>
      <c r="CG5" s="2383"/>
      <c r="CH5" s="2383"/>
      <c r="CI5" s="2383"/>
      <c r="CJ5" s="2383"/>
      <c r="CK5" s="2383"/>
      <c r="CL5" s="2383"/>
      <c r="CM5" s="2383"/>
      <c r="CN5" s="2383"/>
      <c r="CO5" s="2383"/>
      <c r="CP5" s="2383"/>
      <c r="CQ5" s="2383"/>
      <c r="CR5" s="2383"/>
      <c r="CS5" s="2383"/>
      <c r="CT5" s="2383"/>
      <c r="CU5" s="2383"/>
      <c r="CV5" s="2383"/>
      <c r="CW5" s="2384"/>
    </row>
    <row r="6" spans="2:126" ht="9" customHeight="1">
      <c r="B6" s="108"/>
      <c r="C6" s="104"/>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c r="AF6" s="104"/>
      <c r="AG6" s="104"/>
      <c r="AH6" s="104"/>
      <c r="AI6" s="104"/>
      <c r="AJ6" s="104"/>
      <c r="AK6" s="104"/>
      <c r="AL6" s="104"/>
      <c r="AM6" s="104"/>
      <c r="AN6" s="104"/>
      <c r="AO6" s="104"/>
      <c r="AP6" s="104"/>
      <c r="AQ6" s="104"/>
      <c r="AR6" s="104"/>
      <c r="AS6" s="105"/>
      <c r="AT6" s="105"/>
      <c r="AU6" s="105"/>
      <c r="AV6" s="105"/>
      <c r="AW6" s="105"/>
      <c r="AX6" s="105"/>
      <c r="AY6" s="105"/>
      <c r="AZ6" s="105"/>
      <c r="BA6" s="105"/>
      <c r="BB6" s="105"/>
      <c r="BC6" s="105"/>
      <c r="BD6" s="105"/>
      <c r="BE6" s="105"/>
      <c r="BF6" s="105"/>
      <c r="BG6" s="105"/>
      <c r="BH6" s="105"/>
      <c r="BI6" s="105"/>
      <c r="BJ6" s="105"/>
      <c r="BK6" s="105"/>
      <c r="BL6" s="105"/>
      <c r="BM6" s="105"/>
      <c r="BN6" s="105"/>
      <c r="BO6" s="105"/>
      <c r="BP6" s="105"/>
      <c r="BQ6" s="105"/>
      <c r="BR6" s="105"/>
      <c r="BS6" s="105"/>
      <c r="BT6" s="105"/>
      <c r="BU6" s="105"/>
      <c r="BV6" s="105"/>
      <c r="BW6" s="105"/>
      <c r="BX6" s="105"/>
      <c r="BY6" s="105"/>
      <c r="BZ6" s="105"/>
      <c r="CA6" s="105"/>
      <c r="CB6" s="105"/>
      <c r="CC6" s="105"/>
      <c r="CD6" s="105"/>
      <c r="CE6" s="105"/>
      <c r="CF6" s="105"/>
      <c r="CG6" s="105"/>
      <c r="CH6" s="105"/>
      <c r="CI6" s="105"/>
      <c r="CJ6" s="105"/>
      <c r="CK6" s="105"/>
      <c r="CL6" s="105"/>
      <c r="CM6" s="105"/>
      <c r="CN6" s="105"/>
      <c r="CO6" s="105"/>
      <c r="CP6" s="105"/>
      <c r="CQ6" s="105"/>
      <c r="CR6" s="105"/>
      <c r="CS6" s="105"/>
      <c r="CT6" s="105"/>
      <c r="CU6" s="105"/>
      <c r="CV6" s="105"/>
      <c r="CW6" s="106"/>
    </row>
    <row r="7" spans="2:126" ht="31.5" customHeight="1">
      <c r="B7" s="107" t="s">
        <v>110</v>
      </c>
      <c r="C7" s="2385" t="e">
        <f>+#REF!</f>
        <v>#REF!</v>
      </c>
      <c r="D7" s="2385"/>
      <c r="E7" s="2385"/>
      <c r="F7" s="2385"/>
      <c r="G7" s="2385"/>
      <c r="H7" s="2385"/>
      <c r="I7" s="2385"/>
      <c r="J7" s="2385"/>
      <c r="K7" s="2385"/>
      <c r="L7" s="2385"/>
      <c r="M7" s="2385"/>
      <c r="N7" s="2385"/>
      <c r="O7" s="2385"/>
      <c r="P7" s="2385"/>
      <c r="Q7" s="2385"/>
      <c r="R7" s="2385"/>
      <c r="S7" s="2385"/>
      <c r="T7" s="2385"/>
      <c r="U7" s="2385"/>
      <c r="V7" s="2385"/>
      <c r="W7" s="2385"/>
      <c r="X7" s="2385"/>
      <c r="Y7" s="2385"/>
      <c r="Z7" s="2385"/>
      <c r="AA7" s="2385"/>
      <c r="AB7" s="2385"/>
      <c r="AC7" s="2385"/>
      <c r="AD7" s="2385"/>
      <c r="AE7" s="2385"/>
      <c r="AF7" s="2385"/>
      <c r="AG7" s="2385"/>
      <c r="AH7" s="2385"/>
      <c r="AI7" s="2385"/>
      <c r="AJ7" s="2385"/>
      <c r="AK7" s="2385"/>
      <c r="AL7" s="2385"/>
      <c r="AM7" s="2385"/>
      <c r="AN7" s="2385"/>
      <c r="AO7" s="2385"/>
      <c r="AP7" s="2385"/>
      <c r="AQ7" s="2385"/>
      <c r="AR7" s="2385"/>
      <c r="AS7" s="2385"/>
      <c r="AT7" s="2385"/>
      <c r="AU7" s="2385"/>
      <c r="AV7" s="2385"/>
      <c r="AW7" s="2385"/>
      <c r="AX7" s="2385"/>
      <c r="AY7" s="2385"/>
      <c r="AZ7" s="2385"/>
      <c r="BA7" s="2385"/>
      <c r="BB7" s="2385"/>
      <c r="BC7" s="2385"/>
      <c r="BD7" s="2385"/>
      <c r="BE7" s="2385"/>
      <c r="BF7" s="2385"/>
      <c r="BG7" s="2385"/>
      <c r="BH7" s="2385"/>
      <c r="BI7" s="2385"/>
      <c r="BJ7" s="2385"/>
      <c r="BK7" s="2385"/>
      <c r="BL7" s="2385"/>
      <c r="BM7" s="2385"/>
      <c r="BN7" s="2385"/>
      <c r="BO7" s="2385"/>
      <c r="BP7" s="2385"/>
      <c r="BQ7" s="2385"/>
      <c r="BR7" s="2385"/>
      <c r="BS7" s="2385"/>
      <c r="BT7" s="2385"/>
      <c r="BU7" s="2385"/>
      <c r="BV7" s="2385"/>
      <c r="BW7" s="2385"/>
      <c r="BX7" s="2385"/>
      <c r="BY7" s="2385"/>
      <c r="BZ7" s="2385"/>
      <c r="CA7" s="2385"/>
      <c r="CB7" s="2385"/>
      <c r="CC7" s="2385"/>
      <c r="CD7" s="2385"/>
      <c r="CE7" s="2385"/>
      <c r="CF7" s="2385"/>
      <c r="CG7" s="2385"/>
      <c r="CH7" s="2385"/>
      <c r="CI7" s="2385"/>
      <c r="CJ7" s="2385"/>
      <c r="CK7" s="2385"/>
      <c r="CL7" s="2385"/>
      <c r="CM7" s="2385"/>
      <c r="CN7" s="2385"/>
      <c r="CO7" s="2385"/>
      <c r="CP7" s="2385"/>
      <c r="CQ7" s="2385"/>
      <c r="CR7" s="2385"/>
      <c r="CS7" s="2385"/>
      <c r="CT7" s="2385"/>
      <c r="CU7" s="2385"/>
      <c r="CV7" s="2385"/>
      <c r="CW7" s="2386"/>
    </row>
    <row r="8" spans="2:126" ht="23.25" customHeight="1">
      <c r="B8" s="5"/>
      <c r="CW8" s="6"/>
      <c r="DB8" s="89"/>
      <c r="DC8" s="89"/>
      <c r="DD8" s="89"/>
      <c r="DN8" s="89"/>
      <c r="DO8" s="89"/>
      <c r="DP8" s="89"/>
    </row>
    <row r="9" spans="2:126" ht="21.75" customHeight="1" thickBot="1">
      <c r="B9" s="2367" t="s">
        <v>283</v>
      </c>
      <c r="C9" s="2368"/>
      <c r="D9" s="2368"/>
      <c r="E9" s="2368"/>
      <c r="F9" s="2368"/>
      <c r="G9" s="2368"/>
      <c r="H9" s="2368"/>
      <c r="I9" s="2368"/>
      <c r="J9" s="2368"/>
      <c r="K9" s="2368"/>
      <c r="L9" s="2368"/>
      <c r="M9" s="2368"/>
      <c r="N9" s="2368"/>
      <c r="O9" s="2368"/>
      <c r="P9" s="2368"/>
      <c r="Q9" s="2368"/>
      <c r="R9" s="2368"/>
      <c r="S9" s="2368"/>
      <c r="T9" s="2368"/>
      <c r="U9" s="2368"/>
      <c r="V9" s="2368"/>
      <c r="W9" s="2368"/>
      <c r="X9" s="2368"/>
      <c r="Y9" s="2368"/>
      <c r="Z9" s="2368"/>
      <c r="AA9" s="2368"/>
      <c r="AB9" s="2368"/>
      <c r="AC9" s="2368"/>
      <c r="AD9" s="2368"/>
      <c r="AE9" s="2368"/>
      <c r="AF9" s="2368"/>
      <c r="AG9" s="2368"/>
      <c r="AH9" s="2368"/>
      <c r="AI9" s="2368"/>
      <c r="AJ9" s="2368"/>
      <c r="AK9" s="2368"/>
      <c r="AL9" s="2368"/>
      <c r="AM9" s="2368"/>
      <c r="AN9" s="2368"/>
      <c r="AO9" s="2368"/>
      <c r="AP9" s="2368"/>
      <c r="AQ9" s="2368"/>
      <c r="AR9" s="2368"/>
      <c r="AS9" s="2368"/>
      <c r="AT9" s="2368"/>
      <c r="AU9" s="2368"/>
      <c r="AV9" s="2368"/>
      <c r="AW9" s="2368"/>
      <c r="AX9" s="2368"/>
      <c r="AY9" s="2368"/>
      <c r="AZ9" s="2368"/>
      <c r="BA9" s="2368"/>
      <c r="BB9" s="2368"/>
      <c r="BC9" s="2368"/>
      <c r="BD9" s="2368"/>
      <c r="BE9" s="2368"/>
      <c r="BF9" s="2368"/>
      <c r="BG9" s="2368"/>
      <c r="BH9" s="2368"/>
      <c r="BI9" s="2368"/>
      <c r="BJ9" s="2368"/>
      <c r="BK9" s="2368"/>
      <c r="BL9" s="2368"/>
      <c r="BM9" s="2368"/>
      <c r="BN9" s="2368"/>
      <c r="BO9" s="2368"/>
      <c r="BP9" s="2368"/>
      <c r="BQ9" s="2368"/>
      <c r="BR9" s="2368"/>
      <c r="BS9" s="2368"/>
      <c r="BT9" s="2368"/>
      <c r="BU9" s="2368"/>
      <c r="BV9" s="2368"/>
      <c r="BW9" s="2368"/>
      <c r="BX9" s="2368"/>
      <c r="BY9" s="2368"/>
      <c r="BZ9" s="2368"/>
      <c r="CA9" s="2368"/>
      <c r="CB9" s="2368"/>
      <c r="CC9" s="2368"/>
      <c r="CD9" s="2368"/>
      <c r="CE9" s="2368"/>
      <c r="CF9" s="2368"/>
      <c r="CG9" s="2368"/>
      <c r="CH9" s="2368"/>
      <c r="CI9" s="2368"/>
      <c r="CJ9" s="2368"/>
      <c r="CK9" s="2368"/>
      <c r="CL9" s="2368"/>
      <c r="CM9" s="2368"/>
      <c r="CN9" s="2368"/>
      <c r="CO9" s="2368"/>
      <c r="CP9" s="2368"/>
      <c r="CQ9" s="2368"/>
      <c r="CR9" s="2368"/>
      <c r="CS9" s="2368"/>
      <c r="CT9" s="2368"/>
      <c r="CU9" s="2368"/>
      <c r="CV9" s="2368"/>
      <c r="CW9" s="2369"/>
    </row>
    <row r="10" spans="2:126" ht="15.75" customHeight="1">
      <c r="B10" s="2352" t="s">
        <v>154</v>
      </c>
      <c r="C10" s="2352" t="s">
        <v>5</v>
      </c>
      <c r="D10" s="2387" t="s">
        <v>67</v>
      </c>
      <c r="E10" s="2349" t="s">
        <v>82</v>
      </c>
      <c r="F10" s="2375"/>
      <c r="G10" s="2375"/>
      <c r="H10" s="2376"/>
      <c r="I10" s="2372" t="s">
        <v>83</v>
      </c>
      <c r="J10" s="2373"/>
      <c r="K10" s="2373"/>
      <c r="L10" s="2374"/>
      <c r="M10" s="2349" t="s">
        <v>84</v>
      </c>
      <c r="N10" s="2350"/>
      <c r="O10" s="2350"/>
      <c r="P10" s="2351"/>
      <c r="Q10" s="2372" t="s">
        <v>85</v>
      </c>
      <c r="R10" s="2373"/>
      <c r="S10" s="2373"/>
      <c r="T10" s="2374"/>
      <c r="U10" s="2349" t="s">
        <v>86</v>
      </c>
      <c r="V10" s="2350"/>
      <c r="W10" s="2350"/>
      <c r="X10" s="2351"/>
      <c r="Y10" s="2372" t="s">
        <v>87</v>
      </c>
      <c r="Z10" s="2373"/>
      <c r="AA10" s="2373"/>
      <c r="AB10" s="2374"/>
      <c r="AC10" s="2349" t="s">
        <v>88</v>
      </c>
      <c r="AD10" s="2350"/>
      <c r="AE10" s="2350"/>
      <c r="AF10" s="2351"/>
      <c r="AG10" s="2372" t="s">
        <v>89</v>
      </c>
      <c r="AH10" s="2373"/>
      <c r="AI10" s="2373"/>
      <c r="AJ10" s="2374"/>
      <c r="AK10" s="2349" t="s">
        <v>90</v>
      </c>
      <c r="AL10" s="2350"/>
      <c r="AM10" s="2350"/>
      <c r="AN10" s="2351"/>
      <c r="AO10" s="2372" t="s">
        <v>91</v>
      </c>
      <c r="AP10" s="2373"/>
      <c r="AQ10" s="2373"/>
      <c r="AR10" s="2374"/>
      <c r="AS10" s="2349" t="s">
        <v>92</v>
      </c>
      <c r="AT10" s="2350"/>
      <c r="AU10" s="2350"/>
      <c r="AV10" s="2351"/>
      <c r="AW10" s="2372" t="s">
        <v>93</v>
      </c>
      <c r="AX10" s="2373"/>
      <c r="AY10" s="2373"/>
      <c r="AZ10" s="2374"/>
      <c r="BA10" s="2372" t="s">
        <v>159</v>
      </c>
      <c r="BB10" s="2373"/>
      <c r="BC10" s="2373"/>
      <c r="BD10" s="2374"/>
      <c r="BE10" s="2372" t="s">
        <v>160</v>
      </c>
      <c r="BF10" s="2373"/>
      <c r="BG10" s="2373"/>
      <c r="BH10" s="2374"/>
      <c r="BI10" s="2372" t="s">
        <v>161</v>
      </c>
      <c r="BJ10" s="2373"/>
      <c r="BK10" s="2373"/>
      <c r="BL10" s="2374"/>
      <c r="BM10" s="2372" t="s">
        <v>162</v>
      </c>
      <c r="BN10" s="2373"/>
      <c r="BO10" s="2373"/>
      <c r="BP10" s="2374"/>
      <c r="BQ10" s="2372" t="s">
        <v>163</v>
      </c>
      <c r="BR10" s="2373"/>
      <c r="BS10" s="2373"/>
      <c r="BT10" s="2374"/>
      <c r="BU10" s="2372" t="s">
        <v>164</v>
      </c>
      <c r="BV10" s="2373"/>
      <c r="BW10" s="2373"/>
      <c r="BX10" s="2374"/>
      <c r="BY10" s="2372" t="s">
        <v>308</v>
      </c>
      <c r="BZ10" s="2373"/>
      <c r="CA10" s="2373"/>
      <c r="CB10" s="2374"/>
      <c r="CC10" s="2372" t="s">
        <v>309</v>
      </c>
      <c r="CD10" s="2373"/>
      <c r="CE10" s="2373"/>
      <c r="CF10" s="2374"/>
      <c r="CG10" s="2372" t="s">
        <v>310</v>
      </c>
      <c r="CH10" s="2373"/>
      <c r="CI10" s="2373"/>
      <c r="CJ10" s="2374"/>
      <c r="CK10" s="2372" t="s">
        <v>311</v>
      </c>
      <c r="CL10" s="2373"/>
      <c r="CM10" s="2373"/>
      <c r="CN10" s="2374"/>
      <c r="CO10" s="2372" t="s">
        <v>312</v>
      </c>
      <c r="CP10" s="2373"/>
      <c r="CQ10" s="2373"/>
      <c r="CR10" s="2374"/>
      <c r="CS10" s="2372" t="s">
        <v>313</v>
      </c>
      <c r="CT10" s="2373"/>
      <c r="CU10" s="2373"/>
      <c r="CV10" s="2374"/>
      <c r="CW10" s="2370" t="s">
        <v>65</v>
      </c>
    </row>
    <row r="11" spans="2:126" ht="15.75" customHeight="1">
      <c r="B11" s="2353"/>
      <c r="C11" s="2353"/>
      <c r="D11" s="2388"/>
      <c r="E11" s="2363" t="str">
        <f>Objetivos!M11</f>
        <v>Marzo</v>
      </c>
      <c r="F11" s="2364"/>
      <c r="G11" s="2364"/>
      <c r="H11" s="2361">
        <f>IF(Objetivos!$U$7&lt;13,2016,(IF(Objetivos!$U$7&lt;25,2017,(IF(Objetivos!$U$7&lt;37,2018,(IF(Objetivos!$U$7&lt;49,2019,(IF(Objetivos!$U$7&lt;61,2020,(IF(Objetivos!$U$7&lt;73,2021,"xx")))))))))))</f>
        <v>2021</v>
      </c>
      <c r="I11" s="2363" t="str">
        <f>IF(E11=Objetivos!$B$69,Objetivos!$B$70,(IF(E11=Objetivos!$B$70,Objetivos!$B$71,(IF(E11=Objetivos!$B$71,Objetivos!$B$72,(IF(E11=Objetivos!$B$72,Objetivos!$B$73,(IF(E11=Objetivos!$B$73,Objetivos!$B$74,(IF(E11=Objetivos!$B$74,Objetivos!$B$75,(IF(E11=Objetivos!$B$75,Objetivos!$B$76,(IF(E11=Objetivos!$B$76,Objetivos!$B$77,(IF(E11=Objetivos!$B$77,Objetivos!$B$78,(IF(E11=Objetivos!$B$78,Objetivos!$B$79,(IF(E11=Objetivos!$B$79,Objetivos!$B$80,(IF(E11=Objetivos!$B$80,Objetivos!$B$69,0)))))))))))))))))))))))</f>
        <v>Abril</v>
      </c>
      <c r="J11" s="2364"/>
      <c r="K11" s="2364"/>
      <c r="L11" s="2361">
        <f>IF(Objetivos!$B$91&lt;13,2016,(IF(Objetivos!$B$91&lt;25,2017,(IF(Objetivos!$B$91&lt;37,2018,(IF(Objetivos!$B$91&lt;49,2019,(IF(Objetivos!$B$91&lt;61,2020,(IF(Objetivos!$B$91&lt;73,2021,"xx")))))))))))</f>
        <v>2021</v>
      </c>
      <c r="M11" s="2363" t="str">
        <f>IF(I11=Objetivos!$B$69,Objetivos!$B$70,(IF(I11=Objetivos!$B$70,Objetivos!$B$71,(IF(I11=Objetivos!$B$71,Objetivos!$B$72,(IF(I11=Objetivos!$B$72,Objetivos!$B$73,(IF(I11=Objetivos!$B$73,Objetivos!$B$74,(IF(I11=Objetivos!$B$74,Objetivos!$B$75,(IF(I11=Objetivos!$B$75,Objetivos!$B$76,(IF(I11=Objetivos!$B$76,Objetivos!$B$77,(IF(I11=Objetivos!$B$77,Objetivos!$B$78,(IF(I11=Objetivos!$B$78,Objetivos!$B$79,(IF(I11=Objetivos!$B$79,Objetivos!$B$80,(IF(I11=Objetivos!$B$80,Objetivos!$B$69,0)))))))))))))))))))))))</f>
        <v>Mayo</v>
      </c>
      <c r="N11" s="2364"/>
      <c r="O11" s="2364"/>
      <c r="P11" s="2361">
        <f>IF(Objetivos!$B$92&lt;13,2016,(IF(Objetivos!$B$92&lt;25,2017,(IF(Objetivos!$B$92&lt;37,2018,(IF(Objetivos!$B$92&lt;49,2019,(IF(Objetivos!$B$92&lt;61,2020,(IF(Objetivos!$B$92&lt;73,2021,"xx")))))))))))</f>
        <v>2021</v>
      </c>
      <c r="Q11" s="2363" t="str">
        <f>IF(M11=Objetivos!$B$69,Objetivos!$B$70,(IF(M11=Objetivos!$B$70,Objetivos!$B$71,(IF(M11=Objetivos!$B$71,Objetivos!$B$72,(IF(M11=Objetivos!$B$72,Objetivos!$B$73,(IF(M11=Objetivos!$B$73,Objetivos!$B$74,(IF(M11=Objetivos!$B$74,Objetivos!$B$75,(IF(M11=Objetivos!$B$75,Objetivos!$B$76,(IF(M11=Objetivos!$B$76,Objetivos!$B$77,(IF(M11=Objetivos!$B$77,Objetivos!$B$78,(IF(M11=Objetivos!$B$78,Objetivos!$B$79,(IF(M11=Objetivos!$B$79,Objetivos!$B$80,(IF(M11=Objetivos!$B$80,Objetivos!$B$69,0)))))))))))))))))))))))</f>
        <v>Junio</v>
      </c>
      <c r="R11" s="2364"/>
      <c r="S11" s="2364"/>
      <c r="T11" s="2361">
        <f>IF(Objetivos!$B$93&lt;13,2016,(IF(Objetivos!$B$93&lt;25,2017,(IF(Objetivos!$B$93&lt;37,2018,(IF(Objetivos!$B$93&lt;49,2019,(IF(Objetivos!$B$93&lt;61,2020,(IF(Objetivos!$B$93&lt;73,2021,"xx")))))))))))</f>
        <v>2021</v>
      </c>
      <c r="U11" s="2363" t="str">
        <f>IF(Q11=Objetivos!$B$69,Objetivos!$B$70,(IF(Q11=Objetivos!$B$70,Objetivos!$B$71,(IF(Q11=Objetivos!$B$71,Objetivos!$B$72,(IF(Q11=Objetivos!$B$72,Objetivos!$B$73,(IF(Q11=Objetivos!$B$73,Objetivos!$B$74,(IF(Q11=Objetivos!$B$74,Objetivos!$B$75,(IF(Q11=Objetivos!$B$75,Objetivos!$B$76,(IF(Q11=Objetivos!$B$76,Objetivos!$B$77,(IF(Q11=Objetivos!$B$77,Objetivos!$B$78,(IF(Q11=Objetivos!$B$78,Objetivos!$B$79,(IF(Q11=Objetivos!$B$79,Objetivos!$B$80,(IF(Q11=Objetivos!$B$80,Objetivos!$B$69,0)))))))))))))))))))))))</f>
        <v>Julio</v>
      </c>
      <c r="V11" s="2364"/>
      <c r="W11" s="2364"/>
      <c r="X11" s="2361">
        <f>IF(Objetivos!$B$94&lt;13,2016,(IF(Objetivos!$B$94&lt;25,2017,(IF(Objetivos!$B$94&lt;37,2018,(IF(Objetivos!$B$94&lt;49,2019,(IF(Objetivos!$B$94&lt;61,2020,(IF(Objetivos!$B$94&lt;73,2021,"xx")))))))))))</f>
        <v>2021</v>
      </c>
      <c r="Y11" s="2363" t="str">
        <f>IF(U11=Objetivos!$B$69,Objetivos!$B$70,(IF(U11=Objetivos!$B$70,Objetivos!$B$71,(IF(U11=Objetivos!$B$71,Objetivos!$B$72,(IF(U11=Objetivos!$B$72,Objetivos!$B$73,(IF(U11=Objetivos!$B$73,Objetivos!$B$74,(IF(U11=Objetivos!$B$74,Objetivos!$B$75,(IF(U11=Objetivos!$B$75,Objetivos!$B$76,(IF(U11=Objetivos!$B$76,Objetivos!$B$77,(IF(U11=Objetivos!$B$77,Objetivos!$B$78,(IF(U11=Objetivos!$B$78,Objetivos!$B$79,(IF(U11=Objetivos!$B$79,Objetivos!$B$80,(IF(U11=Objetivos!$B$80,Objetivos!$B$69,0)))))))))))))))))))))))</f>
        <v>Agosto</v>
      </c>
      <c r="Z11" s="2364"/>
      <c r="AA11" s="2364"/>
      <c r="AB11" s="2361">
        <f>IF(Objetivos!$B$95&lt;13,2016,(IF(Objetivos!$B$95&lt;25,2017,(IF(Objetivos!$B$95&lt;37,2018,(IF(Objetivos!$B$95&lt;49,2019,(IF(Objetivos!$B$95&lt;61,2020,(IF(Objetivos!$B$95&lt;73,2021,"xx")))))))))))</f>
        <v>2021</v>
      </c>
      <c r="AC11" s="2363" t="str">
        <f>IF(Y11=Objetivos!$B$69,Objetivos!$B$70,(IF(Y11=Objetivos!$B$70,Objetivos!$B$71,(IF(Y11=Objetivos!$B$71,Objetivos!$B$72,(IF(Y11=Objetivos!$B$72,Objetivos!$B$73,(IF(Y11=Objetivos!$B$73,Objetivos!$B$74,(IF(Y11=Objetivos!$B$74,Objetivos!$B$75,(IF(Y11=Objetivos!$B$75,Objetivos!$B$76,(IF(Y11=Objetivos!$B$76,Objetivos!$B$77,(IF(Y11=Objetivos!$B$77,Objetivos!$B$78,(IF(Y11=Objetivos!$B$78,Objetivos!$B$79,(IF(Y11=Objetivos!$B$79,Objetivos!$B$80,(IF(Y11=Objetivos!$B$80,Objetivos!$B$69,0)))))))))))))))))))))))</f>
        <v>Septiembre</v>
      </c>
      <c r="AD11" s="2364"/>
      <c r="AE11" s="2364"/>
      <c r="AF11" s="2361">
        <f>IF(Objetivos!$B$96&lt;13,2016,(IF(Objetivos!$B$96&lt;25,2017,(IF(Objetivos!$B$96&lt;37,2018,(IF(Objetivos!$B$96&lt;49,2019,(IF(Objetivos!$B$96&lt;61,2020,(IF(Objetivos!$B$96&lt;73,2021,"xx")))))))))))</f>
        <v>2021</v>
      </c>
      <c r="AG11" s="2363" t="str">
        <f>IF(AC11=Objetivos!$B$69,Objetivos!$B$70,(IF(AC11=Objetivos!$B$70,Objetivos!$B$71,(IF(AC11=Objetivos!$B$71,Objetivos!$B$72,(IF(AC11=Objetivos!$B$72,Objetivos!$B$73,(IF(AC11=Objetivos!$B$73,Objetivos!$B$74,(IF(AC11=Objetivos!$B$74,Objetivos!$B$75,(IF(AC11=Objetivos!$B$75,Objetivos!$B$76,(IF(AC11=Objetivos!$B$76,Objetivos!$B$77,(IF(AC11=Objetivos!$B$77,Objetivos!$B$78,(IF(AC11=Objetivos!$B$78,Objetivos!$B$79,(IF(AC11=Objetivos!$B$79,Objetivos!$B$80,(IF(AC11=Objetivos!$B$80,Objetivos!$B$69,0)))))))))))))))))))))))</f>
        <v>Octubre</v>
      </c>
      <c r="AH11" s="2364"/>
      <c r="AI11" s="2364"/>
      <c r="AJ11" s="2361">
        <f>IF(Objetivos!$B$97&lt;13,2016,(IF(Objetivos!$B$97&lt;25,2017,(IF(Objetivos!$B$97&lt;37,2018,(IF(Objetivos!$B$97&lt;49,2019,(IF(Objetivos!$B$97&lt;61,2020,(IF(Objetivos!$B$97&lt;73,2021,"xx")))))))))))</f>
        <v>2021</v>
      </c>
      <c r="AK11" s="2355" t="str">
        <f>IF(AG11=Objetivos!$B$69,Objetivos!$B$70,(IF(AG11=Objetivos!$B$70,Objetivos!$B$71,(IF(AG11=Objetivos!$B$71,Objetivos!$B$72,(IF(AG11=Objetivos!$B$72,Objetivos!$B$73,(IF(AG11=Objetivos!$B$73,Objetivos!$B$74,(IF(AG11=Objetivos!$B$74,Objetivos!$B$75,(IF(AG11=Objetivos!$B$75,Objetivos!$B$76,(IF(AG11=Objetivos!$B$76,Objetivos!$B$77,(IF(AG11=Objetivos!$B$77,Objetivos!$B$78,(IF(AG11=Objetivos!$B$78,Objetivos!$B$79,(IF(AG11=Objetivos!$B$79,Objetivos!$B$80,(IF(AG11=Objetivos!$B$80,Objetivos!$B$69,0)))))))))))))))))))))))</f>
        <v>Noviembre</v>
      </c>
      <c r="AL11" s="2356"/>
      <c r="AM11" s="2356"/>
      <c r="AN11" s="2359">
        <f>IF(Objetivos!$B$98&lt;13,2016,(IF(Objetivos!$B$98&lt;25,2017,(IF(Objetivos!$B$98&lt;37,2018,(IF(Objetivos!$B$98&lt;49,2019,(IF(Objetivos!$B$98&lt;61,2020,(IF(Objetivos!$B$98&lt;73,2021,"xx")))))))))))</f>
        <v>2021</v>
      </c>
      <c r="AO11" s="2355" t="str">
        <f>IF(AK11=Objetivos!$B$69,Objetivos!$B$70,(IF(AK11=Objetivos!$B$70,Objetivos!$B$71,(IF(AK11=Objetivos!$B$71,Objetivos!$B$72,(IF(AK11=Objetivos!$B$72,Objetivos!$B$73,(IF(AK11=Objetivos!$B$73,Objetivos!$B$74,(IF(AK11=Objetivos!$B$74,Objetivos!$B$75,(IF(AK11=Objetivos!$B$75,Objetivos!$B$76,(IF(AK11=Objetivos!$B$76,Objetivos!$B$77,(IF(AK11=Objetivos!$B$77,Objetivos!$B$78,(IF(AK11=Objetivos!$B$78,Objetivos!$B$79,(IF(AK11=Objetivos!$B$79,Objetivos!$B$80,(IF(AK11=Objetivos!$B$80,Objetivos!$B$69,0)))))))))))))))))))))))</f>
        <v>Diciembre</v>
      </c>
      <c r="AP11" s="2356"/>
      <c r="AQ11" s="2356"/>
      <c r="AR11" s="2359">
        <f>IF(Objetivos!$B$99&lt;13,2016,(IF(Objetivos!$B$99&lt;25,2017,(IF(Objetivos!$B$99&lt;37,2018,(IF(Objetivos!$B$99&lt;49,2019,(IF(Objetivos!$B$99&lt;61,2020,(IF(Objetivos!$B$99&lt;73,2021,"xx")))))))))))</f>
        <v>2021</v>
      </c>
      <c r="AS11" s="2355" t="str">
        <f>IF(AO11=Objetivos!$B$69,Objetivos!$B$70,(IF(AO11=Objetivos!$B$70,Objetivos!$B$71,(IF(AO11=Objetivos!$B$71,Objetivos!$B$72,(IF(AO11=Objetivos!$B$72,Objetivos!$B$73,(IF(AO11=Objetivos!$B$73,Objetivos!$B$74,(IF(AO11=Objetivos!$B$74,Objetivos!$B$75,(IF(AO11=Objetivos!$B$75,Objetivos!$B$76,(IF(AO11=Objetivos!$B$76,Objetivos!$B$77,(IF(AO11=Objetivos!$B$77,Objetivos!$B$78,(IF(AO11=Objetivos!$B$78,Objetivos!$B$79,(IF(AO11=Objetivos!$B$79,Objetivos!$B$80,(IF(AO11=Objetivos!$B$80,Objetivos!$B$69,0)))))))))))))))))))))))</f>
        <v>Enero</v>
      </c>
      <c r="AT11" s="2356"/>
      <c r="AU11" s="2356"/>
      <c r="AV11" s="2359" t="str">
        <f>IF(Objetivos!$B$100&lt;13,2016,(IF(Objetivos!$B$100&lt;25,2017,(IF(Objetivos!$B$100&lt;37,2018,(IF(Objetivos!$B$100&lt;49,2019,(IF(Objetivos!$B$100&lt;61,2020,(IF(Objetivos!$B$100&lt;73,2021,"xx")))))))))))</f>
        <v>xx</v>
      </c>
      <c r="AW11" s="2355" t="str">
        <f>IF(AS11=Objetivos!$B$69,Objetivos!$B$70,(IF(AS11=Objetivos!$B$70,Objetivos!$B$71,(IF(AS11=Objetivos!$B$71,Objetivos!$B$72,(IF(AS11=Objetivos!$B$72,Objetivos!$B$73,(IF(AS11=Objetivos!$B$73,Objetivos!$B$74,(IF(AS11=Objetivos!$B$74,Objetivos!$B$75,(IF(AS11=Objetivos!$B$75,Objetivos!$B$76,(IF(AS11=Objetivos!$B$76,Objetivos!$B$77,(IF(AS11=Objetivos!$B$77,Objetivos!$B$78,(IF(AS11=Objetivos!$B$78,Objetivos!$B$79,(IF(AS11=Objetivos!$B$79,Objetivos!$B$80,(IF(AS11=Objetivos!$B$80,Objetivos!$B$69,0)))))))))))))))))))))))</f>
        <v>Febrero</v>
      </c>
      <c r="AX11" s="2356"/>
      <c r="AY11" s="2356"/>
      <c r="AZ11" s="2359" t="str">
        <f>IF(Objetivos!$B$101&lt;13,2016,(IF(Objetivos!$B$101&lt;25,2017,(IF(Objetivos!$B$101&lt;37,2018,(IF(Objetivos!$B$101&lt;49,2019,(IF(Objetivos!$B$101&lt;61,2020,(IF(Objetivos!$B$101&lt;73,2021,"xx")))))))))))</f>
        <v>xx</v>
      </c>
      <c r="BA11" s="2399" t="str">
        <f>IF(AW11=Objetivos!$B$69,Objetivos!$B$70,(IF(AW11=Objetivos!$B$70,Objetivos!$B$71,(IF(AW11=Objetivos!$B$71,Objetivos!$B$72,(IF(AW11=Objetivos!$B$72,Objetivos!$B$73,(IF(AW11=Objetivos!$B$73,Objetivos!$B$74,(IF(AW11=Objetivos!$B$74,Objetivos!$B$75,(IF(AW11=Objetivos!$B$75,Objetivos!$B$76,(IF(AW11=Objetivos!$B$76,Objetivos!$B$77,(IF(AW11=Objetivos!$B$77,Objetivos!$B$78,(IF(AW11=Objetivos!$B$78,Objetivos!$B$79,(IF(AW11=Objetivos!$B$79,Objetivos!$B$80,(IF(AW11=Objetivos!$B$80,Objetivos!$B$69,0)))))))))))))))))))))))</f>
        <v>Marzo</v>
      </c>
      <c r="BB11" s="2400"/>
      <c r="BC11" s="2400"/>
      <c r="BD11" s="2359" t="str">
        <f>IF(Objetivos!$B$102&lt;13,2010,(IF(Objetivos!$B$102&lt;25,2011,(IF(Objetivos!$B$102&lt;37,2012,(IF(Objetivos!$B$102&lt;49,2013,(IF(Objetivos!$B$102&lt;61,2014,(IF(Objetivos!$B$102&lt;73,2015,"xx")))))))))))</f>
        <v>xx</v>
      </c>
      <c r="BE11" s="2399" t="str">
        <f>IF(BA11=Objetivos!$B$69,Objetivos!$B$70,(IF(BA11=Objetivos!$B$70,Objetivos!$B$71,(IF(BA11=Objetivos!$B$71,Objetivos!$B$72,(IF(BA11=Objetivos!$B$72,Objetivos!$B$73,(IF(BA11=Objetivos!$B$73,Objetivos!$B$74,(IF(BA11=Objetivos!$B$74,Objetivos!$B$75,(IF(BA11=Objetivos!$B$75,Objetivos!$B$76,(IF(BA11=Objetivos!$B$76,Objetivos!$B$77,(IF(BA11=Objetivos!$B$77,Objetivos!$B$78,(IF(BA11=Objetivos!$B$78,Objetivos!$B$79,(IF(BA11=Objetivos!$B$79,Objetivos!$B$80,(IF(BA11=Objetivos!$B$80,Objetivos!$B$69,0)))))))))))))))))))))))</f>
        <v>Abril</v>
      </c>
      <c r="BF11" s="2400"/>
      <c r="BG11" s="2400"/>
      <c r="BH11" s="2359" t="str">
        <f>IF(Objetivos!$B$103&lt;13,2010,(IF(Objetivos!$B$103&lt;25,2011,(IF(Objetivos!$B$103&lt;37,2012,(IF(Objetivos!$B$103&lt;49,2013,(IF(Objetivos!$B$103&lt;61,2014,(IF(Objetivos!$B$103&lt;73,2015,"xx")))))))))))</f>
        <v>xx</v>
      </c>
      <c r="BI11" s="2399" t="str">
        <f>IF(BE11=Objetivos!$B$69,Objetivos!$B$70,(IF(BE11=Objetivos!$B$70,Objetivos!$B$71,(IF(BE11=Objetivos!$B$71,Objetivos!$B$72,(IF(BE11=Objetivos!$B$72,Objetivos!$B$73,(IF(BE11=Objetivos!$B$73,Objetivos!$B$74,(IF(BE11=Objetivos!$B$74,Objetivos!$B$75,(IF(BE11=Objetivos!$B$75,Objetivos!$B$76,(IF(BE11=Objetivos!$B$76,Objetivos!$B$77,(IF(BE11=Objetivos!$B$77,Objetivos!$B$78,(IF(BE11=Objetivos!$B$78,Objetivos!$B$79,(IF(BE11=Objetivos!$B$79,Objetivos!$B$80,(IF(BE11=Objetivos!$B$80,Objetivos!$B$69,0)))))))))))))))))))))))</f>
        <v>Mayo</v>
      </c>
      <c r="BJ11" s="2400"/>
      <c r="BK11" s="2400"/>
      <c r="BL11" s="2359" t="str">
        <f>IF(Objetivos!$B$104&lt;13,2010,(IF(Objetivos!$B$104&lt;25,2011,(IF(Objetivos!$B$104&lt;37,2012,(IF(Objetivos!$B$104&lt;49,2013,(IF(Objetivos!$B$104&lt;61,2014,(IF(Objetivos!$B$104&lt;73,2015,"xx")))))))))))</f>
        <v>xx</v>
      </c>
      <c r="BM11" s="2399" t="str">
        <f>IF(BI11=Objetivos!$B$69,Objetivos!$B$70,(IF(BI11=Objetivos!$B$70,Objetivos!$B$71,(IF(BI11=Objetivos!$B$71,Objetivos!$B$72,(IF(BI11=Objetivos!$B$72,Objetivos!$B$73,(IF(BI11=Objetivos!$B$73,Objetivos!$B$74,(IF(BI11=Objetivos!$B$74,Objetivos!$B$75,(IF(BI11=Objetivos!$B$75,Objetivos!$B$76,(IF(BI11=Objetivos!$B$76,Objetivos!$B$77,(IF(BI11=Objetivos!$B$77,Objetivos!$B$78,(IF(BI11=Objetivos!$B$78,Objetivos!$B$79,(IF(BI11=Objetivos!$B$79,Objetivos!$B$80,(IF(BI11=Objetivos!$B$80,Objetivos!$B$69,0)))))))))))))))))))))))</f>
        <v>Junio</v>
      </c>
      <c r="BN11" s="2400"/>
      <c r="BO11" s="2400"/>
      <c r="BP11" s="2359" t="str">
        <f>IF(Objetivos!$B$105&lt;13,2010,(IF(Objetivos!$B$105&lt;25,2011,(IF(Objetivos!$B$105&lt;37,2012,(IF(Objetivos!$B$105&lt;49,2013,(IF(Objetivos!$B$105&lt;61,2014,(IF(Objetivos!$B$105&lt;73,2015,"xx")))))))))))</f>
        <v>xx</v>
      </c>
      <c r="BQ11" s="2399" t="str">
        <f>IF(BM11=Objetivos!$B$69,Objetivos!$B$70,(IF(BM11=Objetivos!$B$70,Objetivos!$B$71,(IF(BM11=Objetivos!$B$71,Objetivos!$B$72,(IF(BM11=Objetivos!$B$72,Objetivos!$B$73,(IF(BM11=Objetivos!$B$73,Objetivos!$B$74,(IF(BM11=Objetivos!$B$74,Objetivos!$B$75,(IF(BM11=Objetivos!$B$75,Objetivos!$B$76,(IF(BM11=Objetivos!$B$76,Objetivos!$B$77,(IF(BM11=Objetivos!$B$77,Objetivos!$B$78,(IF(BM11=Objetivos!$B$78,Objetivos!$B$79,(IF(BM11=Objetivos!$B$79,Objetivos!$B$80,(IF(BM11=Objetivos!$B$80,Objetivos!$B$69,0)))))))))))))))))))))))</f>
        <v>Julio</v>
      </c>
      <c r="BR11" s="2400"/>
      <c r="BS11" s="2400"/>
      <c r="BT11" s="2359" t="str">
        <f>IF(Objetivos!$B$106&lt;13,2010,(IF(Objetivos!$B$106&lt;25,2011,(IF(Objetivos!$B$106&lt;37,2012,(IF(Objetivos!$B$106&lt;49,2013,(IF(Objetivos!$B$106&lt;61,2014,(IF(Objetivos!$B$106&lt;73,2015,"xx")))))))))))</f>
        <v>xx</v>
      </c>
      <c r="BU11" s="2399" t="str">
        <f>IF(BQ11=Objetivos!$B$69,Objetivos!$B$70,(IF(BQ11=Objetivos!$B$70,Objetivos!$B$71,(IF(BQ11=Objetivos!$B$71,Objetivos!$B$72,(IF(BQ11=Objetivos!$B$72,Objetivos!$B$73,(IF(BQ11=Objetivos!$B$73,Objetivos!$B$74,(IF(BQ11=Objetivos!$B$74,Objetivos!$B$75,(IF(BQ11=Objetivos!$B$75,Objetivos!$B$76,(IF(BQ11=Objetivos!$B$76,Objetivos!$B$77,(IF(BQ11=Objetivos!$B$77,Objetivos!$B$78,(IF(BQ11=Objetivos!$B$78,Objetivos!$B$79,(IF(BQ11=Objetivos!$B$79,Objetivos!$B$80,(IF(BQ11=Objetivos!$B$80,Objetivos!$B$69,0)))))))))))))))))))))))</f>
        <v>Agosto</v>
      </c>
      <c r="BV11" s="2400"/>
      <c r="BW11" s="2400"/>
      <c r="BX11" s="2359" t="str">
        <f>IF(Objetivos!$B$106&lt;13,2010,(IF(Objetivos!$B$106&lt;25,2011,(IF(Objetivos!$B$106&lt;37,2012,(IF(Objetivos!$B$106&lt;49,2013,(IF(Objetivos!$B$106&lt;61,2014,(IF(Objetivos!$B$106&lt;73,2015,"xx")))))))))))</f>
        <v>xx</v>
      </c>
      <c r="BY11" s="2399" t="str">
        <f>IF(BU11=Objetivos!$B$69,Objetivos!$B$70,(IF(BU11=Objetivos!$B$70,Objetivos!$B$71,(IF(BU11=Objetivos!$B$71,Objetivos!$B$72,(IF(BU11=Objetivos!$B$72,Objetivos!$B$73,(IF(BU11=Objetivos!$B$73,Objetivos!$B$74,(IF(BU11=Objetivos!$B$74,Objetivos!$B$75,(IF(BU11=Objetivos!$B$75,Objetivos!$B$76,(IF(BU11=Objetivos!$B$76,Objetivos!$B$77,(IF(BU11=Objetivos!$B$77,Objetivos!$B$78,(IF(BU11=Objetivos!$B$78,Objetivos!$B$79,(IF(BU11=Objetivos!$B$79,Objetivos!$B$80,(IF(BU11=Objetivos!$B$80,Objetivos!$B$69,0)))))))))))))))))))))))</f>
        <v>Septiembre</v>
      </c>
      <c r="BZ11" s="2400"/>
      <c r="CA11" s="2400"/>
      <c r="CB11" s="2359" t="str">
        <f>IF(Objetivos!$B$106&lt;13,2010,(IF(Objetivos!$B$106&lt;25,2011,(IF(Objetivos!$B$106&lt;37,2012,(IF(Objetivos!$B$106&lt;49,2013,(IF(Objetivos!$B$106&lt;61,2014,(IF(Objetivos!$B$106&lt;73,2015,"xx")))))))))))</f>
        <v>xx</v>
      </c>
      <c r="CC11" s="2399" t="str">
        <f>IF(BY11=Objetivos!$B$69,Objetivos!$B$70,(IF(BY11=Objetivos!$B$70,Objetivos!$B$71,(IF(BY11=Objetivos!$B$71,Objetivos!$B$72,(IF(BY11=Objetivos!$B$72,Objetivos!$B$73,(IF(BY11=Objetivos!$B$73,Objetivos!$B$74,(IF(BY11=Objetivos!$B$74,Objetivos!$B$75,(IF(BY11=Objetivos!$B$75,Objetivos!$B$76,(IF(BY11=Objetivos!$B$76,Objetivos!$B$77,(IF(BY11=Objetivos!$B$77,Objetivos!$B$78,(IF(BY11=Objetivos!$B$78,Objetivos!$B$79,(IF(BY11=Objetivos!$B$79,Objetivos!$B$80,(IF(BY11=Objetivos!$B$80,Objetivos!$B$69,0)))))))))))))))))))))))</f>
        <v>Octubre</v>
      </c>
      <c r="CD11" s="2400"/>
      <c r="CE11" s="2400"/>
      <c r="CF11" s="2359" t="str">
        <f>IF(Objetivos!$B$106&lt;13,2010,(IF(Objetivos!$B$106&lt;25,2011,(IF(Objetivos!$B$106&lt;37,2012,(IF(Objetivos!$B$106&lt;49,2013,(IF(Objetivos!$B$106&lt;61,2014,(IF(Objetivos!$B$106&lt;73,2015,"xx")))))))))))</f>
        <v>xx</v>
      </c>
      <c r="CG11" s="2399" t="str">
        <f>IF(CC11=Objetivos!$B$69,Objetivos!$B$70,(IF(CC11=Objetivos!$B$70,Objetivos!$B$71,(IF(CC11=Objetivos!$B$71,Objetivos!$B$72,(IF(CC11=Objetivos!$B$72,Objetivos!$B$73,(IF(CC11=Objetivos!$B$73,Objetivos!$B$74,(IF(CC11=Objetivos!$B$74,Objetivos!$B$75,(IF(CC11=Objetivos!$B$75,Objetivos!$B$76,(IF(CC11=Objetivos!$B$76,Objetivos!$B$77,(IF(CC11=Objetivos!$B$77,Objetivos!$B$78,(IF(CC11=Objetivos!$B$78,Objetivos!$B$79,(IF(CC11=Objetivos!$B$79,Objetivos!$B$80,(IF(CC11=Objetivos!$B$80,Objetivos!$B$69,0)))))))))))))))))))))))</f>
        <v>Noviembre</v>
      </c>
      <c r="CH11" s="2400"/>
      <c r="CI11" s="2400"/>
      <c r="CJ11" s="2359" t="str">
        <f>IF(Objetivos!$B$106&lt;13,2010,(IF(Objetivos!$B$106&lt;25,2011,(IF(Objetivos!$B$106&lt;37,2012,(IF(Objetivos!$B$106&lt;49,2013,(IF(Objetivos!$B$106&lt;61,2014,(IF(Objetivos!$B$106&lt;73,2015,"xx")))))))))))</f>
        <v>xx</v>
      </c>
      <c r="CK11" s="2399" t="str">
        <f>IF(CG11=Objetivos!$B$69,Objetivos!$B$70,(IF(CG11=Objetivos!$B$70,Objetivos!$B$71,(IF(CG11=Objetivos!$B$71,Objetivos!$B$72,(IF(CG11=Objetivos!$B$72,Objetivos!$B$73,(IF(CG11=Objetivos!$B$73,Objetivos!$B$74,(IF(CG11=Objetivos!$B$74,Objetivos!$B$75,(IF(CG11=Objetivos!$B$75,Objetivos!$B$76,(IF(CG11=Objetivos!$B$76,Objetivos!$B$77,(IF(CG11=Objetivos!$B$77,Objetivos!$B$78,(IF(CG11=Objetivos!$B$78,Objetivos!$B$79,(IF(CG11=Objetivos!$B$79,Objetivos!$B$80,(IF(CG11=Objetivos!$B$80,Objetivos!$B$69,0)))))))))))))))))))))))</f>
        <v>Diciembre</v>
      </c>
      <c r="CL11" s="2400"/>
      <c r="CM11" s="2400"/>
      <c r="CN11" s="2359" t="str">
        <f>IF(Objetivos!$B$106&lt;13,2010,(IF(Objetivos!$B$106&lt;25,2011,(IF(Objetivos!$B$106&lt;37,2012,(IF(Objetivos!$B$106&lt;49,2013,(IF(Objetivos!$B$106&lt;61,2014,(IF(Objetivos!$B$106&lt;73,2015,"xx")))))))))))</f>
        <v>xx</v>
      </c>
      <c r="CO11" s="2399" t="str">
        <f>IF(CK11=Objetivos!$B$69,Objetivos!$B$70,(IF(CK11=Objetivos!$B$70,Objetivos!$B$71,(IF(CK11=Objetivos!$B$71,Objetivos!$B$72,(IF(CK11=Objetivos!$B$72,Objetivos!$B$73,(IF(CK11=Objetivos!$B$73,Objetivos!$B$74,(IF(CK11=Objetivos!$B$74,Objetivos!$B$75,(IF(CK11=Objetivos!$B$75,Objetivos!$B$76,(IF(CK11=Objetivos!$B$76,Objetivos!$B$77,(IF(CK11=Objetivos!$B$77,Objetivos!$B$78,(IF(CK11=Objetivos!$B$78,Objetivos!$B$79,(IF(CK11=Objetivos!$B$79,Objetivos!$B$80,(IF(CK11=Objetivos!$B$80,Objetivos!$B$69,0)))))))))))))))))))))))</f>
        <v>Enero</v>
      </c>
      <c r="CP11" s="2400"/>
      <c r="CQ11" s="2400"/>
      <c r="CR11" s="2359" t="str">
        <f>IF(Objetivos!$B$106&lt;13,2010,(IF(Objetivos!$B$106&lt;25,2011,(IF(Objetivos!$B$106&lt;37,2012,(IF(Objetivos!$B$106&lt;49,2013,(IF(Objetivos!$B$106&lt;61,2014,(IF(Objetivos!$B$106&lt;73,2015,"xx")))))))))))</f>
        <v>xx</v>
      </c>
      <c r="CS11" s="2399" t="str">
        <f>IF(CO11=Objetivos!$B$69,Objetivos!$B$70,(IF(CO11=Objetivos!$B$70,Objetivos!$B$71,(IF(CO11=Objetivos!$B$71,Objetivos!$B$72,(IF(CO11=Objetivos!$B$72,Objetivos!$B$73,(IF(CO11=Objetivos!$B$73,Objetivos!$B$74,(IF(CO11=Objetivos!$B$74,Objetivos!$B$75,(IF(CO11=Objetivos!$B$75,Objetivos!$B$76,(IF(CO11=Objetivos!$B$76,Objetivos!$B$77,(IF(CO11=Objetivos!$B$77,Objetivos!$B$78,(IF(CO11=Objetivos!$B$78,Objetivos!$B$79,(IF(CO11=Objetivos!$B$79,Objetivos!$B$80,(IF(CO11=Objetivos!$B$80,Objetivos!$B$69,0)))))))))))))))))))))))</f>
        <v>Febrero</v>
      </c>
      <c r="CT11" s="2400"/>
      <c r="CU11" s="2400"/>
      <c r="CV11" s="2359" t="str">
        <f>IF(Objetivos!$B$106&lt;13,2010,(IF(Objetivos!$B$106&lt;25,2011,(IF(Objetivos!$B$106&lt;37,2012,(IF(Objetivos!$B$106&lt;49,2013,(IF(Objetivos!$B$106&lt;61,2014,(IF(Objetivos!$B$106&lt;73,2015,"xx")))))))))))</f>
        <v>xx</v>
      </c>
      <c r="CW11" s="2371"/>
    </row>
    <row r="12" spans="2:126" ht="15.75" customHeight="1" thickBot="1">
      <c r="B12" s="2354"/>
      <c r="C12" s="2354"/>
      <c r="D12" s="2389"/>
      <c r="E12" s="2365"/>
      <c r="F12" s="2366"/>
      <c r="G12" s="2366"/>
      <c r="H12" s="2362"/>
      <c r="I12" s="2365"/>
      <c r="J12" s="2366"/>
      <c r="K12" s="2366"/>
      <c r="L12" s="2362"/>
      <c r="M12" s="2365"/>
      <c r="N12" s="2366"/>
      <c r="O12" s="2366"/>
      <c r="P12" s="2362"/>
      <c r="Q12" s="2365"/>
      <c r="R12" s="2366"/>
      <c r="S12" s="2366"/>
      <c r="T12" s="2362"/>
      <c r="U12" s="2365"/>
      <c r="V12" s="2366"/>
      <c r="W12" s="2366"/>
      <c r="X12" s="2362"/>
      <c r="Y12" s="2365"/>
      <c r="Z12" s="2366"/>
      <c r="AA12" s="2366"/>
      <c r="AB12" s="2362"/>
      <c r="AC12" s="2365"/>
      <c r="AD12" s="2366"/>
      <c r="AE12" s="2366"/>
      <c r="AF12" s="2362"/>
      <c r="AG12" s="2365"/>
      <c r="AH12" s="2366"/>
      <c r="AI12" s="2366"/>
      <c r="AJ12" s="2362"/>
      <c r="AK12" s="2357"/>
      <c r="AL12" s="2358"/>
      <c r="AM12" s="2358"/>
      <c r="AN12" s="2360"/>
      <c r="AO12" s="2357"/>
      <c r="AP12" s="2358"/>
      <c r="AQ12" s="2358"/>
      <c r="AR12" s="2360"/>
      <c r="AS12" s="2357"/>
      <c r="AT12" s="2358"/>
      <c r="AU12" s="2358"/>
      <c r="AV12" s="2360"/>
      <c r="AW12" s="2357"/>
      <c r="AX12" s="2358"/>
      <c r="AY12" s="2358"/>
      <c r="AZ12" s="2360"/>
      <c r="BA12" s="2401">
        <v>1</v>
      </c>
      <c r="BB12" s="2402">
        <v>2</v>
      </c>
      <c r="BC12" s="2402">
        <v>3</v>
      </c>
      <c r="BD12" s="2360">
        <v>4</v>
      </c>
      <c r="BE12" s="2401">
        <v>1</v>
      </c>
      <c r="BF12" s="2402">
        <v>2</v>
      </c>
      <c r="BG12" s="2402">
        <v>3</v>
      </c>
      <c r="BH12" s="2360">
        <v>4</v>
      </c>
      <c r="BI12" s="2401">
        <v>1</v>
      </c>
      <c r="BJ12" s="2402">
        <v>2</v>
      </c>
      <c r="BK12" s="2402">
        <v>3</v>
      </c>
      <c r="BL12" s="2360">
        <v>4</v>
      </c>
      <c r="BM12" s="2401">
        <v>1</v>
      </c>
      <c r="BN12" s="2402">
        <v>2</v>
      </c>
      <c r="BO12" s="2402">
        <v>3</v>
      </c>
      <c r="BP12" s="2360">
        <v>4</v>
      </c>
      <c r="BQ12" s="2401">
        <v>1</v>
      </c>
      <c r="BR12" s="2402">
        <v>2</v>
      </c>
      <c r="BS12" s="2402">
        <v>3</v>
      </c>
      <c r="BT12" s="2360">
        <v>4</v>
      </c>
      <c r="BU12" s="2401">
        <v>1</v>
      </c>
      <c r="BV12" s="2402">
        <v>2</v>
      </c>
      <c r="BW12" s="2402">
        <v>3</v>
      </c>
      <c r="BX12" s="2360">
        <v>4</v>
      </c>
      <c r="BY12" s="2401">
        <v>1</v>
      </c>
      <c r="BZ12" s="2402">
        <v>2</v>
      </c>
      <c r="CA12" s="2402">
        <v>3</v>
      </c>
      <c r="CB12" s="2360">
        <v>4</v>
      </c>
      <c r="CC12" s="2401">
        <v>1</v>
      </c>
      <c r="CD12" s="2402">
        <v>2</v>
      </c>
      <c r="CE12" s="2402">
        <v>3</v>
      </c>
      <c r="CF12" s="2360">
        <v>4</v>
      </c>
      <c r="CG12" s="2401">
        <v>1</v>
      </c>
      <c r="CH12" s="2402">
        <v>2</v>
      </c>
      <c r="CI12" s="2402">
        <v>3</v>
      </c>
      <c r="CJ12" s="2360">
        <v>4</v>
      </c>
      <c r="CK12" s="2401">
        <v>1</v>
      </c>
      <c r="CL12" s="2402">
        <v>2</v>
      </c>
      <c r="CM12" s="2402">
        <v>3</v>
      </c>
      <c r="CN12" s="2360">
        <v>4</v>
      </c>
      <c r="CO12" s="2401">
        <v>1</v>
      </c>
      <c r="CP12" s="2402">
        <v>2</v>
      </c>
      <c r="CQ12" s="2402">
        <v>3</v>
      </c>
      <c r="CR12" s="2360">
        <v>4</v>
      </c>
      <c r="CS12" s="2401">
        <v>1</v>
      </c>
      <c r="CT12" s="2402">
        <v>2</v>
      </c>
      <c r="CU12" s="2402">
        <v>3</v>
      </c>
      <c r="CV12" s="2360">
        <v>4</v>
      </c>
      <c r="CW12" s="2371"/>
      <c r="CY12" s="87">
        <v>1</v>
      </c>
      <c r="CZ12" s="87">
        <v>2</v>
      </c>
      <c r="DA12" s="87">
        <v>3</v>
      </c>
      <c r="DB12" s="87">
        <v>4</v>
      </c>
      <c r="DC12" s="87">
        <v>5</v>
      </c>
      <c r="DD12" s="87">
        <v>6</v>
      </c>
      <c r="DE12" s="87">
        <v>7</v>
      </c>
      <c r="DF12" s="87">
        <v>8</v>
      </c>
      <c r="DG12" s="87">
        <v>9</v>
      </c>
      <c r="DH12" s="87">
        <v>10</v>
      </c>
      <c r="DI12" s="87">
        <v>11</v>
      </c>
      <c r="DJ12" s="87">
        <v>12</v>
      </c>
      <c r="DK12" s="87">
        <v>13</v>
      </c>
      <c r="DL12" s="87">
        <v>14</v>
      </c>
      <c r="DM12" s="87">
        <v>15</v>
      </c>
      <c r="DN12" s="87">
        <v>16</v>
      </c>
      <c r="DO12" s="87">
        <v>17</v>
      </c>
      <c r="DP12" s="87">
        <v>18</v>
      </c>
      <c r="DQ12" s="87">
        <v>19</v>
      </c>
      <c r="DR12" s="87">
        <v>20</v>
      </c>
      <c r="DS12" s="87">
        <v>21</v>
      </c>
      <c r="DT12" s="87">
        <v>22</v>
      </c>
      <c r="DU12" s="87">
        <v>23</v>
      </c>
      <c r="DV12" s="87">
        <v>24</v>
      </c>
    </row>
    <row r="13" spans="2:126" ht="21" customHeight="1">
      <c r="B13" s="109" t="s">
        <v>234</v>
      </c>
      <c r="C13" s="2403"/>
      <c r="D13" s="2404"/>
      <c r="E13" s="2404"/>
      <c r="F13" s="2404"/>
      <c r="G13" s="2404"/>
      <c r="H13" s="2404"/>
      <c r="I13" s="2404"/>
      <c r="J13" s="2404"/>
      <c r="K13" s="2404"/>
      <c r="L13" s="2404"/>
      <c r="M13" s="2404"/>
      <c r="N13" s="2404"/>
      <c r="O13" s="2404"/>
      <c r="P13" s="2404"/>
      <c r="Q13" s="2404"/>
      <c r="R13" s="2404"/>
      <c r="S13" s="2404"/>
      <c r="T13" s="2404"/>
      <c r="U13" s="2404"/>
      <c r="V13" s="2404"/>
      <c r="W13" s="2404"/>
      <c r="X13" s="2404"/>
      <c r="Y13" s="2404"/>
      <c r="Z13" s="2404"/>
      <c r="AA13" s="2404"/>
      <c r="AB13" s="2404"/>
      <c r="AC13" s="2404"/>
      <c r="AD13" s="2404"/>
      <c r="AE13" s="2404"/>
      <c r="AF13" s="2404"/>
      <c r="AG13" s="2404"/>
      <c r="AH13" s="2404"/>
      <c r="AI13" s="2404"/>
      <c r="AJ13" s="2404"/>
      <c r="AK13" s="2404"/>
      <c r="AL13" s="2404"/>
      <c r="AM13" s="2404"/>
      <c r="AN13" s="2404"/>
      <c r="AO13" s="2404"/>
      <c r="AP13" s="2404"/>
      <c r="AQ13" s="2404"/>
      <c r="AR13" s="2404"/>
      <c r="AS13" s="2404"/>
      <c r="AT13" s="2404"/>
      <c r="AU13" s="2404"/>
      <c r="AV13" s="2404"/>
      <c r="AW13" s="2404"/>
      <c r="AX13" s="2404"/>
      <c r="AY13" s="2404"/>
      <c r="AZ13" s="2404"/>
      <c r="BA13" s="2404"/>
      <c r="BB13" s="2404"/>
      <c r="BC13" s="2404"/>
      <c r="BD13" s="2404"/>
      <c r="BE13" s="2404"/>
      <c r="BF13" s="2404"/>
      <c r="BG13" s="2404"/>
      <c r="BH13" s="2404"/>
      <c r="BI13" s="2404"/>
      <c r="BJ13" s="2404"/>
      <c r="BK13" s="2404"/>
      <c r="BL13" s="2404"/>
      <c r="BM13" s="2404"/>
      <c r="BN13" s="2404"/>
      <c r="BO13" s="2404"/>
      <c r="BP13" s="2404"/>
      <c r="BQ13" s="2404"/>
      <c r="BR13" s="2404"/>
      <c r="BS13" s="2404"/>
      <c r="BT13" s="2404"/>
      <c r="BU13" s="2404"/>
      <c r="BV13" s="2404"/>
      <c r="BW13" s="2404"/>
      <c r="BX13" s="2404"/>
      <c r="BY13" s="2404"/>
      <c r="BZ13" s="2404"/>
      <c r="CA13" s="2404"/>
      <c r="CB13" s="2404"/>
      <c r="CC13" s="2404"/>
      <c r="CD13" s="2404"/>
      <c r="CE13" s="2404"/>
      <c r="CF13" s="2404"/>
      <c r="CG13" s="2404"/>
      <c r="CH13" s="2404"/>
      <c r="CI13" s="2404"/>
      <c r="CJ13" s="2404"/>
      <c r="CK13" s="2404"/>
      <c r="CL13" s="2404"/>
      <c r="CM13" s="2404"/>
      <c r="CN13" s="2404"/>
      <c r="CO13" s="2404"/>
      <c r="CP13" s="2404"/>
      <c r="CQ13" s="2404"/>
      <c r="CR13" s="2404"/>
      <c r="CS13" s="2404"/>
      <c r="CT13" s="2404"/>
      <c r="CU13" s="2404"/>
      <c r="CV13" s="2404"/>
      <c r="CW13" s="2405"/>
      <c r="CY13" s="88">
        <f t="shared" ref="CY13:DV13" si="0">SUM(CY14:CY29)</f>
        <v>0</v>
      </c>
      <c r="CZ13" s="88">
        <f t="shared" si="0"/>
        <v>0</v>
      </c>
      <c r="DA13" s="88">
        <f t="shared" si="0"/>
        <v>0</v>
      </c>
      <c r="DB13" s="88">
        <f t="shared" si="0"/>
        <v>0</v>
      </c>
      <c r="DC13" s="88">
        <f t="shared" si="0"/>
        <v>0</v>
      </c>
      <c r="DD13" s="88">
        <f t="shared" si="0"/>
        <v>0</v>
      </c>
      <c r="DE13" s="88">
        <f t="shared" si="0"/>
        <v>0</v>
      </c>
      <c r="DF13" s="88">
        <f t="shared" si="0"/>
        <v>0</v>
      </c>
      <c r="DG13" s="88">
        <f t="shared" si="0"/>
        <v>0</v>
      </c>
      <c r="DH13" s="88">
        <f t="shared" si="0"/>
        <v>0</v>
      </c>
      <c r="DI13" s="88">
        <f t="shared" si="0"/>
        <v>0</v>
      </c>
      <c r="DJ13" s="88">
        <f t="shared" si="0"/>
        <v>0</v>
      </c>
      <c r="DK13" s="88">
        <f t="shared" si="0"/>
        <v>0</v>
      </c>
      <c r="DL13" s="88">
        <f t="shared" si="0"/>
        <v>0</v>
      </c>
      <c r="DM13" s="88">
        <f t="shared" si="0"/>
        <v>0</v>
      </c>
      <c r="DN13" s="88">
        <f t="shared" si="0"/>
        <v>0</v>
      </c>
      <c r="DO13" s="88">
        <f t="shared" si="0"/>
        <v>0</v>
      </c>
      <c r="DP13" s="88">
        <f t="shared" si="0"/>
        <v>0</v>
      </c>
      <c r="DQ13" s="88">
        <f t="shared" si="0"/>
        <v>0</v>
      </c>
      <c r="DR13" s="88">
        <f t="shared" si="0"/>
        <v>0</v>
      </c>
      <c r="DS13" s="88">
        <f t="shared" si="0"/>
        <v>0</v>
      </c>
      <c r="DT13" s="88">
        <f t="shared" si="0"/>
        <v>0</v>
      </c>
      <c r="DU13" s="88">
        <f t="shared" si="0"/>
        <v>0</v>
      </c>
      <c r="DV13" s="88">
        <f t="shared" si="0"/>
        <v>0</v>
      </c>
    </row>
    <row r="14" spans="2:126" ht="15.75" customHeight="1">
      <c r="B14" s="110" t="s">
        <v>81</v>
      </c>
      <c r="C14" s="9" t="s">
        <v>95</v>
      </c>
      <c r="D14" s="12" t="e">
        <f>+#REF!+#REF!+#REF!</f>
        <v>#REF!</v>
      </c>
      <c r="E14" s="2346"/>
      <c r="F14" s="2347"/>
      <c r="G14" s="2347"/>
      <c r="H14" s="2348"/>
      <c r="I14" s="2346"/>
      <c r="J14" s="2347"/>
      <c r="K14" s="2347"/>
      <c r="L14" s="2348"/>
      <c r="M14" s="2346"/>
      <c r="N14" s="2347"/>
      <c r="O14" s="2347"/>
      <c r="P14" s="2348"/>
      <c r="Q14" s="2346"/>
      <c r="R14" s="2347"/>
      <c r="S14" s="2347"/>
      <c r="T14" s="2348"/>
      <c r="U14" s="2346"/>
      <c r="V14" s="2347"/>
      <c r="W14" s="2347"/>
      <c r="X14" s="2348"/>
      <c r="Y14" s="2346"/>
      <c r="Z14" s="2347"/>
      <c r="AA14" s="2347"/>
      <c r="AB14" s="2348"/>
      <c r="AC14" s="2346"/>
      <c r="AD14" s="2347"/>
      <c r="AE14" s="2347"/>
      <c r="AF14" s="2348"/>
      <c r="AG14" s="2346"/>
      <c r="AH14" s="2347"/>
      <c r="AI14" s="2347"/>
      <c r="AJ14" s="2348"/>
      <c r="AK14" s="2346"/>
      <c r="AL14" s="2347"/>
      <c r="AM14" s="2347"/>
      <c r="AN14" s="2348"/>
      <c r="AO14" s="2346"/>
      <c r="AP14" s="2347"/>
      <c r="AQ14" s="2347"/>
      <c r="AR14" s="2348"/>
      <c r="AS14" s="2346"/>
      <c r="AT14" s="2347"/>
      <c r="AU14" s="2347"/>
      <c r="AV14" s="2348"/>
      <c r="AW14" s="2346"/>
      <c r="AX14" s="2347"/>
      <c r="AY14" s="2347"/>
      <c r="AZ14" s="2348"/>
      <c r="BA14" s="2346"/>
      <c r="BB14" s="2347"/>
      <c r="BC14" s="2347"/>
      <c r="BD14" s="2348"/>
      <c r="BE14" s="2346"/>
      <c r="BF14" s="2347"/>
      <c r="BG14" s="2347"/>
      <c r="BH14" s="2348"/>
      <c r="BI14" s="2346"/>
      <c r="BJ14" s="2347"/>
      <c r="BK14" s="2347"/>
      <c r="BL14" s="2348"/>
      <c r="BM14" s="2346"/>
      <c r="BN14" s="2347"/>
      <c r="BO14" s="2347"/>
      <c r="BP14" s="2348"/>
      <c r="BQ14" s="2346"/>
      <c r="BR14" s="2347"/>
      <c r="BS14" s="2347"/>
      <c r="BT14" s="2348"/>
      <c r="BU14" s="2346"/>
      <c r="BV14" s="2347"/>
      <c r="BW14" s="2347"/>
      <c r="BX14" s="2348"/>
      <c r="BY14" s="2346"/>
      <c r="BZ14" s="2347"/>
      <c r="CA14" s="2347"/>
      <c r="CB14" s="2348"/>
      <c r="CC14" s="2346"/>
      <c r="CD14" s="2347"/>
      <c r="CE14" s="2347"/>
      <c r="CF14" s="2348"/>
      <c r="CG14" s="2346"/>
      <c r="CH14" s="2347"/>
      <c r="CI14" s="2347"/>
      <c r="CJ14" s="2348"/>
      <c r="CK14" s="2346"/>
      <c r="CL14" s="2347"/>
      <c r="CM14" s="2347"/>
      <c r="CN14" s="2348"/>
      <c r="CO14" s="2346"/>
      <c r="CP14" s="2347"/>
      <c r="CQ14" s="2347"/>
      <c r="CR14" s="2348"/>
      <c r="CS14" s="2346"/>
      <c r="CT14" s="2347"/>
      <c r="CU14" s="2347"/>
      <c r="CV14" s="2348"/>
      <c r="CW14" s="473">
        <f>SUM(E14:CV14)</f>
        <v>0</v>
      </c>
      <c r="CY14" s="471">
        <f>E14</f>
        <v>0</v>
      </c>
      <c r="CZ14" s="471">
        <f>I14</f>
        <v>0</v>
      </c>
      <c r="DA14" s="471">
        <f>M14</f>
        <v>0</v>
      </c>
      <c r="DB14" s="471">
        <f>Q14</f>
        <v>0</v>
      </c>
      <c r="DC14" s="471">
        <f>U14</f>
        <v>0</v>
      </c>
      <c r="DD14" s="471">
        <f>Y14</f>
        <v>0</v>
      </c>
      <c r="DE14" s="471">
        <f>AC14</f>
        <v>0</v>
      </c>
      <c r="DF14" s="471">
        <f>AG14</f>
        <v>0</v>
      </c>
      <c r="DG14" s="471">
        <f>AK14</f>
        <v>0</v>
      </c>
      <c r="DH14" s="471">
        <f>AO14</f>
        <v>0</v>
      </c>
      <c r="DI14" s="471">
        <f>AS14</f>
        <v>0</v>
      </c>
      <c r="DJ14" s="471">
        <f>AW14</f>
        <v>0</v>
      </c>
      <c r="DK14" s="471">
        <f>BA14</f>
        <v>0</v>
      </c>
      <c r="DL14" s="471">
        <f>BE14</f>
        <v>0</v>
      </c>
      <c r="DM14" s="471">
        <f>BI14</f>
        <v>0</v>
      </c>
      <c r="DN14" s="471">
        <f>BM14</f>
        <v>0</v>
      </c>
      <c r="DO14" s="471">
        <f>BQ14</f>
        <v>0</v>
      </c>
      <c r="DP14" s="471">
        <f>BU14</f>
        <v>0</v>
      </c>
      <c r="DQ14" s="471">
        <f>BY14</f>
        <v>0</v>
      </c>
      <c r="DR14" s="471">
        <f>CC14</f>
        <v>0</v>
      </c>
      <c r="DS14" s="471">
        <f>CG14</f>
        <v>0</v>
      </c>
      <c r="DT14" s="471">
        <f>CK14</f>
        <v>0</v>
      </c>
      <c r="DU14" s="471">
        <f>CO14</f>
        <v>0</v>
      </c>
      <c r="DV14" s="471">
        <f>CS14</f>
        <v>0</v>
      </c>
    </row>
    <row r="15" spans="2:126" ht="16.899999999999999" customHeight="1">
      <c r="B15" s="110" t="s">
        <v>348</v>
      </c>
      <c r="C15" s="9" t="s">
        <v>68</v>
      </c>
      <c r="D15" s="155" t="e">
        <f>+#REF!</f>
        <v>#REF!</v>
      </c>
      <c r="E15" s="2346"/>
      <c r="F15" s="2347"/>
      <c r="G15" s="2347"/>
      <c r="H15" s="2348"/>
      <c r="I15" s="2346"/>
      <c r="J15" s="2347"/>
      <c r="K15" s="2347"/>
      <c r="L15" s="2348"/>
      <c r="M15" s="2346"/>
      <c r="N15" s="2347"/>
      <c r="O15" s="2347"/>
      <c r="P15" s="2348"/>
      <c r="Q15" s="2346"/>
      <c r="R15" s="2347"/>
      <c r="S15" s="2347"/>
      <c r="T15" s="2348"/>
      <c r="U15" s="2346"/>
      <c r="V15" s="2347"/>
      <c r="W15" s="2347"/>
      <c r="X15" s="2348"/>
      <c r="Y15" s="2346"/>
      <c r="Z15" s="2347"/>
      <c r="AA15" s="2347"/>
      <c r="AB15" s="2348"/>
      <c r="AC15" s="2346"/>
      <c r="AD15" s="2347"/>
      <c r="AE15" s="2347"/>
      <c r="AF15" s="2348"/>
      <c r="AG15" s="2346"/>
      <c r="AH15" s="2347"/>
      <c r="AI15" s="2347"/>
      <c r="AJ15" s="2348"/>
      <c r="AK15" s="2346"/>
      <c r="AL15" s="2347"/>
      <c r="AM15" s="2347"/>
      <c r="AN15" s="2348"/>
      <c r="AO15" s="2346"/>
      <c r="AP15" s="2347"/>
      <c r="AQ15" s="2347"/>
      <c r="AR15" s="2348"/>
      <c r="AS15" s="2346"/>
      <c r="AT15" s="2347"/>
      <c r="AU15" s="2347"/>
      <c r="AV15" s="2348"/>
      <c r="AW15" s="2346"/>
      <c r="AX15" s="2347"/>
      <c r="AY15" s="2347"/>
      <c r="AZ15" s="2348"/>
      <c r="BA15" s="2346"/>
      <c r="BB15" s="2347"/>
      <c r="BC15" s="2347"/>
      <c r="BD15" s="2348"/>
      <c r="BE15" s="2346"/>
      <c r="BF15" s="2347"/>
      <c r="BG15" s="2347"/>
      <c r="BH15" s="2348"/>
      <c r="BI15" s="2346"/>
      <c r="BJ15" s="2347"/>
      <c r="BK15" s="2347"/>
      <c r="BL15" s="2348"/>
      <c r="BM15" s="2346"/>
      <c r="BN15" s="2347"/>
      <c r="BO15" s="2347"/>
      <c r="BP15" s="2348"/>
      <c r="BQ15" s="2346"/>
      <c r="BR15" s="2347"/>
      <c r="BS15" s="2347"/>
      <c r="BT15" s="2348"/>
      <c r="BU15" s="2346"/>
      <c r="BV15" s="2347"/>
      <c r="BW15" s="2347"/>
      <c r="BX15" s="2348"/>
      <c r="BY15" s="2346"/>
      <c r="BZ15" s="2347"/>
      <c r="CA15" s="2347"/>
      <c r="CB15" s="2348"/>
      <c r="CC15" s="2346"/>
      <c r="CD15" s="2347"/>
      <c r="CE15" s="2347"/>
      <c r="CF15" s="2348"/>
      <c r="CG15" s="2346"/>
      <c r="CH15" s="2347"/>
      <c r="CI15" s="2347"/>
      <c r="CJ15" s="2348"/>
      <c r="CK15" s="2346"/>
      <c r="CL15" s="2347"/>
      <c r="CM15" s="2347"/>
      <c r="CN15" s="2348"/>
      <c r="CO15" s="2346"/>
      <c r="CP15" s="2347"/>
      <c r="CQ15" s="2347"/>
      <c r="CR15" s="2348"/>
      <c r="CS15" s="2346"/>
      <c r="CT15" s="2347"/>
      <c r="CU15" s="2347"/>
      <c r="CV15" s="2348"/>
      <c r="CW15" s="473">
        <f>SUM(E15:CV15)</f>
        <v>0</v>
      </c>
      <c r="CY15" s="471">
        <f t="shared" ref="CY15:CY29" si="1">E15</f>
        <v>0</v>
      </c>
      <c r="CZ15" s="471">
        <f t="shared" ref="CZ15:CZ29" si="2">I15</f>
        <v>0</v>
      </c>
      <c r="DA15" s="471">
        <f t="shared" ref="DA15:DA29" si="3">M15</f>
        <v>0</v>
      </c>
      <c r="DB15" s="471">
        <f t="shared" ref="DB15:DB29" si="4">Q15</f>
        <v>0</v>
      </c>
      <c r="DC15" s="471">
        <f t="shared" ref="DC15:DC29" si="5">U15</f>
        <v>0</v>
      </c>
      <c r="DD15" s="471">
        <f t="shared" ref="DD15:DD29" si="6">Y15</f>
        <v>0</v>
      </c>
      <c r="DE15" s="471">
        <f t="shared" ref="DE15:DE29" si="7">AC15</f>
        <v>0</v>
      </c>
      <c r="DF15" s="471">
        <f t="shared" ref="DF15:DF29" si="8">AG15</f>
        <v>0</v>
      </c>
      <c r="DG15" s="471">
        <f t="shared" ref="DG15:DG29" si="9">AK15</f>
        <v>0</v>
      </c>
      <c r="DH15" s="471">
        <f t="shared" ref="DH15:DH29" si="10">AO15</f>
        <v>0</v>
      </c>
      <c r="DI15" s="471">
        <f t="shared" ref="DI15:DI29" si="11">AS15</f>
        <v>0</v>
      </c>
      <c r="DJ15" s="471">
        <f t="shared" ref="DJ15:DJ29" si="12">AW15</f>
        <v>0</v>
      </c>
      <c r="DK15" s="471">
        <f t="shared" ref="DK15:DK29" si="13">BA15</f>
        <v>0</v>
      </c>
      <c r="DL15" s="471">
        <f t="shared" ref="DL15:DL29" si="14">BE15</f>
        <v>0</v>
      </c>
      <c r="DM15" s="471">
        <f t="shared" ref="DM15:DM29" si="15">BI15</f>
        <v>0</v>
      </c>
      <c r="DN15" s="471">
        <f t="shared" ref="DN15:DN29" si="16">BM15</f>
        <v>0</v>
      </c>
      <c r="DO15" s="471">
        <f t="shared" ref="DO15:DO29" si="17">BQ15</f>
        <v>0</v>
      </c>
      <c r="DP15" s="471">
        <f t="shared" ref="DP15:DP29" si="18">BU15</f>
        <v>0</v>
      </c>
      <c r="DQ15" s="471">
        <f t="shared" ref="DQ15:DQ29" si="19">BY15</f>
        <v>0</v>
      </c>
      <c r="DR15" s="471">
        <f t="shared" ref="DR15:DR29" si="20">CC15</f>
        <v>0</v>
      </c>
      <c r="DS15" s="471">
        <f t="shared" ref="DS15:DS29" si="21">CG15</f>
        <v>0</v>
      </c>
      <c r="DT15" s="471">
        <f t="shared" ref="DT15:DT29" si="22">CK15</f>
        <v>0</v>
      </c>
      <c r="DU15" s="471">
        <f t="shared" ref="DU15:DU29" si="23">CO15</f>
        <v>0</v>
      </c>
      <c r="DV15" s="471">
        <f t="shared" ref="DV15:DV29" si="24">CS15</f>
        <v>0</v>
      </c>
    </row>
    <row r="16" spans="2:126" ht="16.899999999999999" customHeight="1">
      <c r="B16" s="110" t="s">
        <v>410</v>
      </c>
      <c r="C16" s="9" t="s">
        <v>284</v>
      </c>
      <c r="D16" s="155" t="e">
        <f>#REF!</f>
        <v>#REF!</v>
      </c>
      <c r="E16" s="2346"/>
      <c r="F16" s="2347"/>
      <c r="G16" s="2347"/>
      <c r="H16" s="2348"/>
      <c r="I16" s="2346"/>
      <c r="J16" s="2347"/>
      <c r="K16" s="2347"/>
      <c r="L16" s="2348"/>
      <c r="M16" s="2346"/>
      <c r="N16" s="2347"/>
      <c r="O16" s="2347"/>
      <c r="P16" s="2348"/>
      <c r="Q16" s="2346"/>
      <c r="R16" s="2347"/>
      <c r="S16" s="2347"/>
      <c r="T16" s="2348"/>
      <c r="U16" s="2346"/>
      <c r="V16" s="2347"/>
      <c r="W16" s="2347"/>
      <c r="X16" s="2348"/>
      <c r="Y16" s="2346"/>
      <c r="Z16" s="2347"/>
      <c r="AA16" s="2347"/>
      <c r="AB16" s="2348"/>
      <c r="AC16" s="2346"/>
      <c r="AD16" s="2347"/>
      <c r="AE16" s="2347"/>
      <c r="AF16" s="2348"/>
      <c r="AG16" s="2346"/>
      <c r="AH16" s="2347"/>
      <c r="AI16" s="2347"/>
      <c r="AJ16" s="2348"/>
      <c r="AK16" s="2346"/>
      <c r="AL16" s="2347"/>
      <c r="AM16" s="2347"/>
      <c r="AN16" s="2348"/>
      <c r="AO16" s="2346"/>
      <c r="AP16" s="2347"/>
      <c r="AQ16" s="2347"/>
      <c r="AR16" s="2348"/>
      <c r="AS16" s="2346"/>
      <c r="AT16" s="2347"/>
      <c r="AU16" s="2347"/>
      <c r="AV16" s="2348"/>
      <c r="AW16" s="2346"/>
      <c r="AX16" s="2347"/>
      <c r="AY16" s="2347"/>
      <c r="AZ16" s="2348"/>
      <c r="BA16" s="2346"/>
      <c r="BB16" s="2347"/>
      <c r="BC16" s="2347"/>
      <c r="BD16" s="2348"/>
      <c r="BE16" s="2346"/>
      <c r="BF16" s="2347"/>
      <c r="BG16" s="2347"/>
      <c r="BH16" s="2348"/>
      <c r="BI16" s="2346"/>
      <c r="BJ16" s="2347"/>
      <c r="BK16" s="2347"/>
      <c r="BL16" s="2348"/>
      <c r="BM16" s="2346"/>
      <c r="BN16" s="2347"/>
      <c r="BO16" s="2347"/>
      <c r="BP16" s="2348"/>
      <c r="BQ16" s="2346"/>
      <c r="BR16" s="2347"/>
      <c r="BS16" s="2347"/>
      <c r="BT16" s="2348"/>
      <c r="BU16" s="2346"/>
      <c r="BV16" s="2347"/>
      <c r="BW16" s="2347"/>
      <c r="BX16" s="2348"/>
      <c r="BY16" s="2346"/>
      <c r="BZ16" s="2347"/>
      <c r="CA16" s="2347"/>
      <c r="CB16" s="2348"/>
      <c r="CC16" s="2346"/>
      <c r="CD16" s="2347"/>
      <c r="CE16" s="2347"/>
      <c r="CF16" s="2348"/>
      <c r="CG16" s="2346"/>
      <c r="CH16" s="2347"/>
      <c r="CI16" s="2347"/>
      <c r="CJ16" s="2348"/>
      <c r="CK16" s="2346"/>
      <c r="CL16" s="2347"/>
      <c r="CM16" s="2347"/>
      <c r="CN16" s="2348"/>
      <c r="CO16" s="2346"/>
      <c r="CP16" s="2347"/>
      <c r="CQ16" s="2347"/>
      <c r="CR16" s="2348"/>
      <c r="CS16" s="2346"/>
      <c r="CT16" s="2347"/>
      <c r="CU16" s="2347"/>
      <c r="CV16" s="2348"/>
      <c r="CW16" s="473">
        <f>SUM(E16:CV16)</f>
        <v>0</v>
      </c>
      <c r="CY16" s="471">
        <f t="shared" si="1"/>
        <v>0</v>
      </c>
      <c r="CZ16" s="471">
        <f t="shared" si="2"/>
        <v>0</v>
      </c>
      <c r="DA16" s="471">
        <f t="shared" si="3"/>
        <v>0</v>
      </c>
      <c r="DB16" s="471">
        <f t="shared" si="4"/>
        <v>0</v>
      </c>
      <c r="DC16" s="471">
        <f t="shared" si="5"/>
        <v>0</v>
      </c>
      <c r="DD16" s="471">
        <f t="shared" si="6"/>
        <v>0</v>
      </c>
      <c r="DE16" s="471">
        <f t="shared" si="7"/>
        <v>0</v>
      </c>
      <c r="DF16" s="471">
        <f t="shared" si="8"/>
        <v>0</v>
      </c>
      <c r="DG16" s="471">
        <f t="shared" si="9"/>
        <v>0</v>
      </c>
      <c r="DH16" s="471">
        <f t="shared" si="10"/>
        <v>0</v>
      </c>
      <c r="DI16" s="471">
        <f t="shared" si="11"/>
        <v>0</v>
      </c>
      <c r="DJ16" s="471">
        <f t="shared" si="12"/>
        <v>0</v>
      </c>
      <c r="DK16" s="471">
        <f t="shared" si="13"/>
        <v>0</v>
      </c>
      <c r="DL16" s="471">
        <f t="shared" si="14"/>
        <v>0</v>
      </c>
      <c r="DM16" s="471">
        <f t="shared" si="15"/>
        <v>0</v>
      </c>
      <c r="DN16" s="471">
        <f t="shared" si="16"/>
        <v>0</v>
      </c>
      <c r="DO16" s="471">
        <f t="shared" si="17"/>
        <v>0</v>
      </c>
      <c r="DP16" s="471">
        <f t="shared" si="18"/>
        <v>0</v>
      </c>
      <c r="DQ16" s="471">
        <f t="shared" si="19"/>
        <v>0</v>
      </c>
      <c r="DR16" s="471">
        <f t="shared" si="20"/>
        <v>0</v>
      </c>
      <c r="DS16" s="471">
        <f t="shared" si="21"/>
        <v>0</v>
      </c>
      <c r="DT16" s="471">
        <f t="shared" si="22"/>
        <v>0</v>
      </c>
      <c r="DU16" s="471">
        <f t="shared" si="23"/>
        <v>0</v>
      </c>
      <c r="DV16" s="471">
        <f t="shared" si="24"/>
        <v>0</v>
      </c>
    </row>
    <row r="17" spans="2:126" ht="16.899999999999999" customHeight="1">
      <c r="B17" s="110" t="s">
        <v>411</v>
      </c>
      <c r="C17" s="9" t="s">
        <v>69</v>
      </c>
      <c r="D17" s="10" t="e">
        <f>+D15</f>
        <v>#REF!</v>
      </c>
      <c r="E17" s="2346"/>
      <c r="F17" s="2347"/>
      <c r="G17" s="2347"/>
      <c r="H17" s="2348"/>
      <c r="I17" s="2346"/>
      <c r="J17" s="2347"/>
      <c r="K17" s="2347"/>
      <c r="L17" s="2348"/>
      <c r="M17" s="2346"/>
      <c r="N17" s="2347"/>
      <c r="O17" s="2347"/>
      <c r="P17" s="2348"/>
      <c r="Q17" s="2346"/>
      <c r="R17" s="2347"/>
      <c r="S17" s="2347"/>
      <c r="T17" s="2348"/>
      <c r="U17" s="2346"/>
      <c r="V17" s="2347"/>
      <c r="W17" s="2347"/>
      <c r="X17" s="2348"/>
      <c r="Y17" s="2346"/>
      <c r="Z17" s="2347"/>
      <c r="AA17" s="2347"/>
      <c r="AB17" s="2348"/>
      <c r="AC17" s="2346"/>
      <c r="AD17" s="2347"/>
      <c r="AE17" s="2347"/>
      <c r="AF17" s="2348"/>
      <c r="AG17" s="2346"/>
      <c r="AH17" s="2347"/>
      <c r="AI17" s="2347"/>
      <c r="AJ17" s="2348"/>
      <c r="AK17" s="2346"/>
      <c r="AL17" s="2347"/>
      <c r="AM17" s="2347"/>
      <c r="AN17" s="2348"/>
      <c r="AO17" s="2346"/>
      <c r="AP17" s="2347"/>
      <c r="AQ17" s="2347"/>
      <c r="AR17" s="2348"/>
      <c r="AS17" s="2346"/>
      <c r="AT17" s="2347"/>
      <c r="AU17" s="2347"/>
      <c r="AV17" s="2348"/>
      <c r="AW17" s="2346"/>
      <c r="AX17" s="2347"/>
      <c r="AY17" s="2347"/>
      <c r="AZ17" s="2348"/>
      <c r="BA17" s="2346"/>
      <c r="BB17" s="2347"/>
      <c r="BC17" s="2347"/>
      <c r="BD17" s="2348"/>
      <c r="BE17" s="2346"/>
      <c r="BF17" s="2347"/>
      <c r="BG17" s="2347"/>
      <c r="BH17" s="2348"/>
      <c r="BI17" s="2346"/>
      <c r="BJ17" s="2347"/>
      <c r="BK17" s="2347"/>
      <c r="BL17" s="2348"/>
      <c r="BM17" s="2346"/>
      <c r="BN17" s="2347"/>
      <c r="BO17" s="2347"/>
      <c r="BP17" s="2348"/>
      <c r="BQ17" s="2346"/>
      <c r="BR17" s="2347"/>
      <c r="BS17" s="2347"/>
      <c r="BT17" s="2348"/>
      <c r="BU17" s="2346"/>
      <c r="BV17" s="2347"/>
      <c r="BW17" s="2347"/>
      <c r="BX17" s="2348"/>
      <c r="BY17" s="2346"/>
      <c r="BZ17" s="2347"/>
      <c r="CA17" s="2347"/>
      <c r="CB17" s="2348"/>
      <c r="CC17" s="2346"/>
      <c r="CD17" s="2347"/>
      <c r="CE17" s="2347"/>
      <c r="CF17" s="2348"/>
      <c r="CG17" s="2346"/>
      <c r="CH17" s="2347"/>
      <c r="CI17" s="2347"/>
      <c r="CJ17" s="2348"/>
      <c r="CK17" s="2346"/>
      <c r="CL17" s="2347"/>
      <c r="CM17" s="2347"/>
      <c r="CN17" s="2348"/>
      <c r="CO17" s="2346"/>
      <c r="CP17" s="2347"/>
      <c r="CQ17" s="2347"/>
      <c r="CR17" s="2348"/>
      <c r="CS17" s="2346"/>
      <c r="CT17" s="2347"/>
      <c r="CU17" s="2347"/>
      <c r="CV17" s="2348"/>
      <c r="CW17" s="473">
        <f>SUM(E17:CV17)</f>
        <v>0</v>
      </c>
      <c r="CY17" s="471">
        <f t="shared" si="1"/>
        <v>0</v>
      </c>
      <c r="CZ17" s="471">
        <f t="shared" si="2"/>
        <v>0</v>
      </c>
      <c r="DA17" s="471">
        <f t="shared" si="3"/>
        <v>0</v>
      </c>
      <c r="DB17" s="471">
        <f t="shared" si="4"/>
        <v>0</v>
      </c>
      <c r="DC17" s="471">
        <f t="shared" si="5"/>
        <v>0</v>
      </c>
      <c r="DD17" s="471">
        <f t="shared" si="6"/>
        <v>0</v>
      </c>
      <c r="DE17" s="471">
        <f t="shared" si="7"/>
        <v>0</v>
      </c>
      <c r="DF17" s="471">
        <f t="shared" si="8"/>
        <v>0</v>
      </c>
      <c r="DG17" s="471">
        <f t="shared" si="9"/>
        <v>0</v>
      </c>
      <c r="DH17" s="471">
        <f t="shared" si="10"/>
        <v>0</v>
      </c>
      <c r="DI17" s="471">
        <f t="shared" si="11"/>
        <v>0</v>
      </c>
      <c r="DJ17" s="471">
        <f t="shared" si="12"/>
        <v>0</v>
      </c>
      <c r="DK17" s="471">
        <f t="shared" si="13"/>
        <v>0</v>
      </c>
      <c r="DL17" s="471">
        <f t="shared" si="14"/>
        <v>0</v>
      </c>
      <c r="DM17" s="471">
        <f t="shared" si="15"/>
        <v>0</v>
      </c>
      <c r="DN17" s="471">
        <f t="shared" si="16"/>
        <v>0</v>
      </c>
      <c r="DO17" s="471">
        <f t="shared" si="17"/>
        <v>0</v>
      </c>
      <c r="DP17" s="471">
        <f t="shared" si="18"/>
        <v>0</v>
      </c>
      <c r="DQ17" s="471">
        <f t="shared" si="19"/>
        <v>0</v>
      </c>
      <c r="DR17" s="471">
        <f t="shared" si="20"/>
        <v>0</v>
      </c>
      <c r="DS17" s="471">
        <f t="shared" si="21"/>
        <v>0</v>
      </c>
      <c r="DT17" s="471">
        <f t="shared" si="22"/>
        <v>0</v>
      </c>
      <c r="DU17" s="471">
        <f t="shared" si="23"/>
        <v>0</v>
      </c>
      <c r="DV17" s="471">
        <f t="shared" si="24"/>
        <v>0</v>
      </c>
    </row>
    <row r="18" spans="2:126" ht="16.149999999999999" hidden="1" customHeight="1">
      <c r="B18" s="110"/>
      <c r="C18" s="9"/>
      <c r="D18" s="10"/>
      <c r="E18" s="2346"/>
      <c r="F18" s="2347"/>
      <c r="G18" s="2347"/>
      <c r="H18" s="2348"/>
      <c r="I18" s="2346"/>
      <c r="J18" s="2347"/>
      <c r="K18" s="2347"/>
      <c r="L18" s="2348"/>
      <c r="M18" s="2346"/>
      <c r="N18" s="2347"/>
      <c r="O18" s="2347"/>
      <c r="P18" s="2348"/>
      <c r="Q18" s="2346"/>
      <c r="R18" s="2347"/>
      <c r="S18" s="2347"/>
      <c r="T18" s="2348"/>
      <c r="U18" s="2346"/>
      <c r="V18" s="2347"/>
      <c r="W18" s="2347"/>
      <c r="X18" s="2348"/>
      <c r="Y18" s="2346"/>
      <c r="Z18" s="2347"/>
      <c r="AA18" s="2347"/>
      <c r="AB18" s="2348"/>
      <c r="AC18" s="2346"/>
      <c r="AD18" s="2347"/>
      <c r="AE18" s="2347"/>
      <c r="AF18" s="2348"/>
      <c r="AG18" s="2346"/>
      <c r="AH18" s="2347"/>
      <c r="AI18" s="2347"/>
      <c r="AJ18" s="2348"/>
      <c r="AK18" s="2346"/>
      <c r="AL18" s="2347"/>
      <c r="AM18" s="2347"/>
      <c r="AN18" s="2348"/>
      <c r="AO18" s="2346"/>
      <c r="AP18" s="2347"/>
      <c r="AQ18" s="2347"/>
      <c r="AR18" s="2348"/>
      <c r="AS18" s="2346"/>
      <c r="AT18" s="2347"/>
      <c r="AU18" s="2347"/>
      <c r="AV18" s="2348"/>
      <c r="AW18" s="2346"/>
      <c r="AX18" s="2347"/>
      <c r="AY18" s="2347"/>
      <c r="AZ18" s="2348"/>
      <c r="BA18" s="2346"/>
      <c r="BB18" s="2347"/>
      <c r="BC18" s="2347"/>
      <c r="BD18" s="2348"/>
      <c r="BE18" s="2346"/>
      <c r="BF18" s="2347"/>
      <c r="BG18" s="2347"/>
      <c r="BH18" s="2348"/>
      <c r="BI18" s="2346"/>
      <c r="BJ18" s="2347"/>
      <c r="BK18" s="2347"/>
      <c r="BL18" s="2348"/>
      <c r="BM18" s="2346"/>
      <c r="BN18" s="2347"/>
      <c r="BO18" s="2347"/>
      <c r="BP18" s="2348"/>
      <c r="BQ18" s="2346"/>
      <c r="BR18" s="2347"/>
      <c r="BS18" s="2347"/>
      <c r="BT18" s="2348"/>
      <c r="BU18" s="2346"/>
      <c r="BV18" s="2347"/>
      <c r="BW18" s="2347"/>
      <c r="BX18" s="2348"/>
      <c r="BY18" s="2346"/>
      <c r="BZ18" s="2347"/>
      <c r="CA18" s="2347"/>
      <c r="CB18" s="2348"/>
      <c r="CC18" s="2346"/>
      <c r="CD18" s="2347"/>
      <c r="CE18" s="2347"/>
      <c r="CF18" s="2348"/>
      <c r="CG18" s="2346"/>
      <c r="CH18" s="2347"/>
      <c r="CI18" s="2347"/>
      <c r="CJ18" s="2348"/>
      <c r="CK18" s="2346"/>
      <c r="CL18" s="2347"/>
      <c r="CM18" s="2347"/>
      <c r="CN18" s="2348"/>
      <c r="CO18" s="2346"/>
      <c r="CP18" s="2347"/>
      <c r="CQ18" s="2347"/>
      <c r="CR18" s="2348"/>
      <c r="CS18" s="2346"/>
      <c r="CT18" s="2347"/>
      <c r="CU18" s="2347"/>
      <c r="CV18" s="2348"/>
      <c r="CW18" s="470">
        <f t="shared" ref="CW18:CW29" si="25">SUM(E18:CV18)</f>
        <v>0</v>
      </c>
      <c r="CY18" s="471">
        <f t="shared" si="1"/>
        <v>0</v>
      </c>
      <c r="CZ18" s="471">
        <f t="shared" si="2"/>
        <v>0</v>
      </c>
      <c r="DA18" s="471">
        <f t="shared" si="3"/>
        <v>0</v>
      </c>
      <c r="DB18" s="471">
        <f t="shared" si="4"/>
        <v>0</v>
      </c>
      <c r="DC18" s="471">
        <f t="shared" si="5"/>
        <v>0</v>
      </c>
      <c r="DD18" s="471">
        <f t="shared" si="6"/>
        <v>0</v>
      </c>
      <c r="DE18" s="471">
        <f t="shared" si="7"/>
        <v>0</v>
      </c>
      <c r="DF18" s="471">
        <f t="shared" si="8"/>
        <v>0</v>
      </c>
      <c r="DG18" s="471">
        <f t="shared" si="9"/>
        <v>0</v>
      </c>
      <c r="DH18" s="471">
        <f t="shared" si="10"/>
        <v>0</v>
      </c>
      <c r="DI18" s="471">
        <f t="shared" si="11"/>
        <v>0</v>
      </c>
      <c r="DJ18" s="471">
        <f t="shared" si="12"/>
        <v>0</v>
      </c>
      <c r="DK18" s="471">
        <f t="shared" si="13"/>
        <v>0</v>
      </c>
      <c r="DL18" s="471">
        <f t="shared" si="14"/>
        <v>0</v>
      </c>
      <c r="DM18" s="471">
        <f t="shared" si="15"/>
        <v>0</v>
      </c>
      <c r="DN18" s="471">
        <f t="shared" si="16"/>
        <v>0</v>
      </c>
      <c r="DO18" s="471">
        <f t="shared" si="17"/>
        <v>0</v>
      </c>
      <c r="DP18" s="471">
        <f t="shared" si="18"/>
        <v>0</v>
      </c>
      <c r="DQ18" s="471">
        <f t="shared" si="19"/>
        <v>0</v>
      </c>
      <c r="DR18" s="471">
        <f t="shared" si="20"/>
        <v>0</v>
      </c>
      <c r="DS18" s="471">
        <f t="shared" si="21"/>
        <v>0</v>
      </c>
      <c r="DT18" s="471">
        <f t="shared" si="22"/>
        <v>0</v>
      </c>
      <c r="DU18" s="471">
        <f t="shared" si="23"/>
        <v>0</v>
      </c>
      <c r="DV18" s="471">
        <f t="shared" si="24"/>
        <v>0</v>
      </c>
    </row>
    <row r="19" spans="2:126" ht="15.75">
      <c r="B19" s="110" t="s">
        <v>412</v>
      </c>
      <c r="C19" s="2406"/>
      <c r="D19" s="2407"/>
      <c r="E19" s="2407"/>
      <c r="F19" s="2407"/>
      <c r="G19" s="2407"/>
      <c r="H19" s="2407"/>
      <c r="I19" s="2407"/>
      <c r="J19" s="2407"/>
      <c r="K19" s="2407"/>
      <c r="L19" s="2407"/>
      <c r="M19" s="2407"/>
      <c r="N19" s="2407"/>
      <c r="O19" s="2407"/>
      <c r="P19" s="2407"/>
      <c r="Q19" s="2407"/>
      <c r="R19" s="2407"/>
      <c r="S19" s="2407"/>
      <c r="T19" s="2407"/>
      <c r="U19" s="2407"/>
      <c r="V19" s="2407"/>
      <c r="W19" s="2407"/>
      <c r="X19" s="2407"/>
      <c r="Y19" s="2407"/>
      <c r="Z19" s="2407"/>
      <c r="AA19" s="2407"/>
      <c r="AB19" s="2407"/>
      <c r="AC19" s="2407"/>
      <c r="AD19" s="2407"/>
      <c r="AE19" s="2407"/>
      <c r="AF19" s="2407"/>
      <c r="AG19" s="2407"/>
      <c r="AH19" s="2407"/>
      <c r="AI19" s="2407"/>
      <c r="AJ19" s="2407"/>
      <c r="AK19" s="2407"/>
      <c r="AL19" s="2407"/>
      <c r="AM19" s="2407"/>
      <c r="AN19" s="2407"/>
      <c r="AO19" s="2407"/>
      <c r="AP19" s="2407"/>
      <c r="AQ19" s="2407"/>
      <c r="AR19" s="2407"/>
      <c r="AS19" s="2407"/>
      <c r="AT19" s="2407"/>
      <c r="AU19" s="2407"/>
      <c r="AV19" s="2407"/>
      <c r="AW19" s="2407"/>
      <c r="AX19" s="2407"/>
      <c r="AY19" s="2407"/>
      <c r="AZ19" s="2407"/>
      <c r="BA19" s="2407"/>
      <c r="BB19" s="2407"/>
      <c r="BC19" s="2407"/>
      <c r="BD19" s="2407"/>
      <c r="BE19" s="2407"/>
      <c r="BF19" s="2407"/>
      <c r="BG19" s="2407"/>
      <c r="BH19" s="2407"/>
      <c r="BI19" s="2407"/>
      <c r="BJ19" s="2407"/>
      <c r="BK19" s="2407"/>
      <c r="BL19" s="2407"/>
      <c r="BM19" s="2407"/>
      <c r="BN19" s="2407"/>
      <c r="BO19" s="2407"/>
      <c r="BP19" s="2407"/>
      <c r="BQ19" s="2407"/>
      <c r="BR19" s="2407"/>
      <c r="BS19" s="2407"/>
      <c r="BT19" s="2407"/>
      <c r="BU19" s="2407"/>
      <c r="BV19" s="2407"/>
      <c r="BW19" s="2407"/>
      <c r="BX19" s="2407"/>
      <c r="BY19" s="2407"/>
      <c r="BZ19" s="2407"/>
      <c r="CA19" s="2407"/>
      <c r="CB19" s="2407"/>
      <c r="CC19" s="2407"/>
      <c r="CD19" s="2407"/>
      <c r="CE19" s="2407"/>
      <c r="CF19" s="2407"/>
      <c r="CG19" s="2407"/>
      <c r="CH19" s="2407"/>
      <c r="CI19" s="2407"/>
      <c r="CJ19" s="2407"/>
      <c r="CK19" s="2407"/>
      <c r="CL19" s="2407"/>
      <c r="CM19" s="2407"/>
      <c r="CN19" s="2407"/>
      <c r="CO19" s="2407"/>
      <c r="CP19" s="2407"/>
      <c r="CQ19" s="2407"/>
      <c r="CR19" s="2407"/>
      <c r="CS19" s="2407"/>
      <c r="CT19" s="2407"/>
      <c r="CU19" s="2407"/>
      <c r="CV19" s="2407"/>
      <c r="CW19" s="2408"/>
      <c r="CY19" s="471">
        <f t="shared" si="1"/>
        <v>0</v>
      </c>
      <c r="CZ19" s="471">
        <f t="shared" si="2"/>
        <v>0</v>
      </c>
      <c r="DA19" s="471">
        <f t="shared" si="3"/>
        <v>0</v>
      </c>
      <c r="DB19" s="471">
        <f t="shared" si="4"/>
        <v>0</v>
      </c>
      <c r="DC19" s="471">
        <f t="shared" si="5"/>
        <v>0</v>
      </c>
      <c r="DD19" s="471">
        <f t="shared" si="6"/>
        <v>0</v>
      </c>
      <c r="DE19" s="471">
        <f t="shared" si="7"/>
        <v>0</v>
      </c>
      <c r="DF19" s="471">
        <f t="shared" si="8"/>
        <v>0</v>
      </c>
      <c r="DG19" s="471">
        <f t="shared" si="9"/>
        <v>0</v>
      </c>
      <c r="DH19" s="471">
        <f t="shared" si="10"/>
        <v>0</v>
      </c>
      <c r="DI19" s="471">
        <f t="shared" si="11"/>
        <v>0</v>
      </c>
      <c r="DJ19" s="471">
        <f t="shared" si="12"/>
        <v>0</v>
      </c>
      <c r="DK19" s="471">
        <f t="shared" si="13"/>
        <v>0</v>
      </c>
      <c r="DL19" s="471">
        <f t="shared" si="14"/>
        <v>0</v>
      </c>
      <c r="DM19" s="471">
        <f t="shared" si="15"/>
        <v>0</v>
      </c>
      <c r="DN19" s="471">
        <f t="shared" si="16"/>
        <v>0</v>
      </c>
      <c r="DO19" s="471">
        <f t="shared" si="17"/>
        <v>0</v>
      </c>
      <c r="DP19" s="471">
        <f t="shared" si="18"/>
        <v>0</v>
      </c>
      <c r="DQ19" s="471">
        <f t="shared" si="19"/>
        <v>0</v>
      </c>
      <c r="DR19" s="471">
        <f t="shared" si="20"/>
        <v>0</v>
      </c>
      <c r="DS19" s="471">
        <f t="shared" si="21"/>
        <v>0</v>
      </c>
      <c r="DT19" s="471">
        <f t="shared" si="22"/>
        <v>0</v>
      </c>
      <c r="DU19" s="471">
        <f t="shared" si="23"/>
        <v>0</v>
      </c>
      <c r="DV19" s="471">
        <f t="shared" si="24"/>
        <v>0</v>
      </c>
    </row>
    <row r="20" spans="2:126" ht="15.75">
      <c r="B20" s="110" t="s">
        <v>70</v>
      </c>
      <c r="C20" s="11" t="e">
        <f>+#REF!</f>
        <v>#REF!</v>
      </c>
      <c r="D20" s="10" t="e">
        <f>+#REF!</f>
        <v>#REF!</v>
      </c>
      <c r="E20" s="2346"/>
      <c r="F20" s="2347"/>
      <c r="G20" s="2347"/>
      <c r="H20" s="2348"/>
      <c r="I20" s="2346"/>
      <c r="J20" s="2347"/>
      <c r="K20" s="2347"/>
      <c r="L20" s="2348"/>
      <c r="M20" s="2346"/>
      <c r="N20" s="2347"/>
      <c r="O20" s="2347"/>
      <c r="P20" s="2348"/>
      <c r="Q20" s="2346"/>
      <c r="R20" s="2347"/>
      <c r="S20" s="2347"/>
      <c r="T20" s="2348"/>
      <c r="U20" s="2346"/>
      <c r="V20" s="2347"/>
      <c r="W20" s="2347"/>
      <c r="X20" s="2348"/>
      <c r="Y20" s="2346"/>
      <c r="Z20" s="2347"/>
      <c r="AA20" s="2347"/>
      <c r="AB20" s="2348"/>
      <c r="AC20" s="2346"/>
      <c r="AD20" s="2347"/>
      <c r="AE20" s="2347"/>
      <c r="AF20" s="2348"/>
      <c r="AG20" s="2346"/>
      <c r="AH20" s="2347"/>
      <c r="AI20" s="2347"/>
      <c r="AJ20" s="2348"/>
      <c r="AK20" s="2346"/>
      <c r="AL20" s="2347"/>
      <c r="AM20" s="2347"/>
      <c r="AN20" s="2348"/>
      <c r="AO20" s="2346"/>
      <c r="AP20" s="2347"/>
      <c r="AQ20" s="2347"/>
      <c r="AR20" s="2348"/>
      <c r="AS20" s="2346"/>
      <c r="AT20" s="2347"/>
      <c r="AU20" s="2347"/>
      <c r="AV20" s="2348"/>
      <c r="AW20" s="2346"/>
      <c r="AX20" s="2347"/>
      <c r="AY20" s="2347"/>
      <c r="AZ20" s="2348"/>
      <c r="BA20" s="2346"/>
      <c r="BB20" s="2347"/>
      <c r="BC20" s="2347"/>
      <c r="BD20" s="2348"/>
      <c r="BE20" s="2346"/>
      <c r="BF20" s="2347"/>
      <c r="BG20" s="2347"/>
      <c r="BH20" s="2348"/>
      <c r="BI20" s="2346"/>
      <c r="BJ20" s="2347"/>
      <c r="BK20" s="2347"/>
      <c r="BL20" s="2348"/>
      <c r="BM20" s="2346"/>
      <c r="BN20" s="2347"/>
      <c r="BO20" s="2347"/>
      <c r="BP20" s="2348"/>
      <c r="BQ20" s="2346"/>
      <c r="BR20" s="2347"/>
      <c r="BS20" s="2347"/>
      <c r="BT20" s="2348"/>
      <c r="BU20" s="2346"/>
      <c r="BV20" s="2347"/>
      <c r="BW20" s="2347"/>
      <c r="BX20" s="2348"/>
      <c r="BY20" s="2346"/>
      <c r="BZ20" s="2347"/>
      <c r="CA20" s="2347"/>
      <c r="CB20" s="2348"/>
      <c r="CC20" s="2346"/>
      <c r="CD20" s="2347"/>
      <c r="CE20" s="2347"/>
      <c r="CF20" s="2348"/>
      <c r="CG20" s="2346"/>
      <c r="CH20" s="2347"/>
      <c r="CI20" s="2347"/>
      <c r="CJ20" s="2348"/>
      <c r="CK20" s="2346"/>
      <c r="CL20" s="2347"/>
      <c r="CM20" s="2347"/>
      <c r="CN20" s="2348"/>
      <c r="CO20" s="2346"/>
      <c r="CP20" s="2347"/>
      <c r="CQ20" s="2347"/>
      <c r="CR20" s="2348"/>
      <c r="CS20" s="2346"/>
      <c r="CT20" s="2347"/>
      <c r="CU20" s="2347"/>
      <c r="CV20" s="2348"/>
      <c r="CW20" s="473">
        <f t="shared" si="25"/>
        <v>0</v>
      </c>
      <c r="CY20" s="471">
        <f t="shared" si="1"/>
        <v>0</v>
      </c>
      <c r="CZ20" s="471">
        <f t="shared" si="2"/>
        <v>0</v>
      </c>
      <c r="DA20" s="471">
        <f t="shared" si="3"/>
        <v>0</v>
      </c>
      <c r="DB20" s="471">
        <f t="shared" si="4"/>
        <v>0</v>
      </c>
      <c r="DC20" s="471">
        <f t="shared" si="5"/>
        <v>0</v>
      </c>
      <c r="DD20" s="471">
        <f t="shared" si="6"/>
        <v>0</v>
      </c>
      <c r="DE20" s="471">
        <f t="shared" si="7"/>
        <v>0</v>
      </c>
      <c r="DF20" s="471">
        <f t="shared" si="8"/>
        <v>0</v>
      </c>
      <c r="DG20" s="471">
        <f t="shared" si="9"/>
        <v>0</v>
      </c>
      <c r="DH20" s="471">
        <f t="shared" si="10"/>
        <v>0</v>
      </c>
      <c r="DI20" s="471">
        <f t="shared" si="11"/>
        <v>0</v>
      </c>
      <c r="DJ20" s="471">
        <f t="shared" si="12"/>
        <v>0</v>
      </c>
      <c r="DK20" s="471">
        <f t="shared" si="13"/>
        <v>0</v>
      </c>
      <c r="DL20" s="471">
        <f t="shared" si="14"/>
        <v>0</v>
      </c>
      <c r="DM20" s="471">
        <f t="shared" si="15"/>
        <v>0</v>
      </c>
      <c r="DN20" s="471">
        <f t="shared" si="16"/>
        <v>0</v>
      </c>
      <c r="DO20" s="471">
        <f t="shared" si="17"/>
        <v>0</v>
      </c>
      <c r="DP20" s="471">
        <f t="shared" si="18"/>
        <v>0</v>
      </c>
      <c r="DQ20" s="471">
        <f t="shared" si="19"/>
        <v>0</v>
      </c>
      <c r="DR20" s="471">
        <f t="shared" si="20"/>
        <v>0</v>
      </c>
      <c r="DS20" s="471">
        <f t="shared" si="21"/>
        <v>0</v>
      </c>
      <c r="DT20" s="471">
        <f t="shared" si="22"/>
        <v>0</v>
      </c>
      <c r="DU20" s="471">
        <f t="shared" si="23"/>
        <v>0</v>
      </c>
      <c r="DV20" s="471">
        <f t="shared" si="24"/>
        <v>0</v>
      </c>
    </row>
    <row r="21" spans="2:126" ht="15.75">
      <c r="B21" s="110" t="s">
        <v>72</v>
      </c>
      <c r="C21" s="11" t="e">
        <f>+#REF!</f>
        <v>#REF!</v>
      </c>
      <c r="D21" s="10" t="e">
        <f>#REF!</f>
        <v>#REF!</v>
      </c>
      <c r="E21" s="2346"/>
      <c r="F21" s="2347"/>
      <c r="G21" s="2347"/>
      <c r="H21" s="2348"/>
      <c r="I21" s="2346"/>
      <c r="J21" s="2347"/>
      <c r="K21" s="2347"/>
      <c r="L21" s="2348"/>
      <c r="M21" s="2346"/>
      <c r="N21" s="2347"/>
      <c r="O21" s="2347"/>
      <c r="P21" s="2348"/>
      <c r="Q21" s="2346"/>
      <c r="R21" s="2347"/>
      <c r="S21" s="2347"/>
      <c r="T21" s="2348"/>
      <c r="U21" s="2346"/>
      <c r="V21" s="2347"/>
      <c r="W21" s="2347"/>
      <c r="X21" s="2348"/>
      <c r="Y21" s="2346"/>
      <c r="Z21" s="2347"/>
      <c r="AA21" s="2347"/>
      <c r="AB21" s="2348"/>
      <c r="AC21" s="2346"/>
      <c r="AD21" s="2347"/>
      <c r="AE21" s="2347"/>
      <c r="AF21" s="2348"/>
      <c r="AG21" s="2346"/>
      <c r="AH21" s="2347"/>
      <c r="AI21" s="2347"/>
      <c r="AJ21" s="2348"/>
      <c r="AK21" s="2346"/>
      <c r="AL21" s="2347"/>
      <c r="AM21" s="2347"/>
      <c r="AN21" s="2348"/>
      <c r="AO21" s="2346"/>
      <c r="AP21" s="2347"/>
      <c r="AQ21" s="2347"/>
      <c r="AR21" s="2348"/>
      <c r="AS21" s="2346"/>
      <c r="AT21" s="2347"/>
      <c r="AU21" s="2347"/>
      <c r="AV21" s="2348"/>
      <c r="AW21" s="2346"/>
      <c r="AX21" s="2347"/>
      <c r="AY21" s="2347"/>
      <c r="AZ21" s="2348"/>
      <c r="BA21" s="2346"/>
      <c r="BB21" s="2347"/>
      <c r="BC21" s="2347"/>
      <c r="BD21" s="2348"/>
      <c r="BE21" s="2346"/>
      <c r="BF21" s="2347"/>
      <c r="BG21" s="2347"/>
      <c r="BH21" s="2348"/>
      <c r="BI21" s="2346"/>
      <c r="BJ21" s="2347"/>
      <c r="BK21" s="2347"/>
      <c r="BL21" s="2348"/>
      <c r="BM21" s="2346"/>
      <c r="BN21" s="2347"/>
      <c r="BO21" s="2347"/>
      <c r="BP21" s="2348"/>
      <c r="BQ21" s="2346"/>
      <c r="BR21" s="2347"/>
      <c r="BS21" s="2347"/>
      <c r="BT21" s="2348"/>
      <c r="BU21" s="2346"/>
      <c r="BV21" s="2347"/>
      <c r="BW21" s="2347"/>
      <c r="BX21" s="2348"/>
      <c r="BY21" s="2346"/>
      <c r="BZ21" s="2347"/>
      <c r="CA21" s="2347"/>
      <c r="CB21" s="2348"/>
      <c r="CC21" s="2346"/>
      <c r="CD21" s="2347"/>
      <c r="CE21" s="2347"/>
      <c r="CF21" s="2348"/>
      <c r="CG21" s="2346"/>
      <c r="CH21" s="2347"/>
      <c r="CI21" s="2347"/>
      <c r="CJ21" s="2348"/>
      <c r="CK21" s="2346"/>
      <c r="CL21" s="2347"/>
      <c r="CM21" s="2347"/>
      <c r="CN21" s="2348"/>
      <c r="CO21" s="2346"/>
      <c r="CP21" s="2347"/>
      <c r="CQ21" s="2347"/>
      <c r="CR21" s="2348"/>
      <c r="CS21" s="2346"/>
      <c r="CT21" s="2347"/>
      <c r="CU21" s="2347"/>
      <c r="CV21" s="2348"/>
      <c r="CW21" s="473">
        <f t="shared" si="25"/>
        <v>0</v>
      </c>
      <c r="CY21" s="471">
        <f t="shared" si="1"/>
        <v>0</v>
      </c>
      <c r="CZ21" s="471">
        <f t="shared" si="2"/>
        <v>0</v>
      </c>
      <c r="DA21" s="471">
        <f t="shared" si="3"/>
        <v>0</v>
      </c>
      <c r="DB21" s="471">
        <f t="shared" si="4"/>
        <v>0</v>
      </c>
      <c r="DC21" s="471">
        <f t="shared" si="5"/>
        <v>0</v>
      </c>
      <c r="DD21" s="471">
        <f t="shared" si="6"/>
        <v>0</v>
      </c>
      <c r="DE21" s="471">
        <f t="shared" si="7"/>
        <v>0</v>
      </c>
      <c r="DF21" s="471">
        <f t="shared" si="8"/>
        <v>0</v>
      </c>
      <c r="DG21" s="471">
        <f t="shared" si="9"/>
        <v>0</v>
      </c>
      <c r="DH21" s="471">
        <f t="shared" si="10"/>
        <v>0</v>
      </c>
      <c r="DI21" s="471">
        <f t="shared" si="11"/>
        <v>0</v>
      </c>
      <c r="DJ21" s="471">
        <f t="shared" si="12"/>
        <v>0</v>
      </c>
      <c r="DK21" s="471">
        <f t="shared" si="13"/>
        <v>0</v>
      </c>
      <c r="DL21" s="471">
        <f t="shared" si="14"/>
        <v>0</v>
      </c>
      <c r="DM21" s="471">
        <f t="shared" si="15"/>
        <v>0</v>
      </c>
      <c r="DN21" s="471">
        <f t="shared" si="16"/>
        <v>0</v>
      </c>
      <c r="DO21" s="471">
        <f t="shared" si="17"/>
        <v>0</v>
      </c>
      <c r="DP21" s="471">
        <f t="shared" si="18"/>
        <v>0</v>
      </c>
      <c r="DQ21" s="471">
        <f t="shared" si="19"/>
        <v>0</v>
      </c>
      <c r="DR21" s="471">
        <f t="shared" si="20"/>
        <v>0</v>
      </c>
      <c r="DS21" s="471">
        <f t="shared" si="21"/>
        <v>0</v>
      </c>
      <c r="DT21" s="471">
        <f t="shared" si="22"/>
        <v>0</v>
      </c>
      <c r="DU21" s="471">
        <f t="shared" si="23"/>
        <v>0</v>
      </c>
      <c r="DV21" s="471">
        <f t="shared" si="24"/>
        <v>0</v>
      </c>
    </row>
    <row r="22" spans="2:126" ht="15.75">
      <c r="B22" s="110" t="s">
        <v>96</v>
      </c>
      <c r="C22" s="11" t="e">
        <f>+#REF!</f>
        <v>#REF!</v>
      </c>
      <c r="D22" s="10" t="e">
        <f>#REF!</f>
        <v>#REF!</v>
      </c>
      <c r="E22" s="2346"/>
      <c r="F22" s="2347"/>
      <c r="G22" s="2347"/>
      <c r="H22" s="2348"/>
      <c r="I22" s="2346"/>
      <c r="J22" s="2347"/>
      <c r="K22" s="2347"/>
      <c r="L22" s="2348"/>
      <c r="M22" s="2346"/>
      <c r="N22" s="2347"/>
      <c r="O22" s="2347"/>
      <c r="P22" s="2348"/>
      <c r="Q22" s="2346"/>
      <c r="R22" s="2347"/>
      <c r="S22" s="2347"/>
      <c r="T22" s="2348"/>
      <c r="U22" s="2346"/>
      <c r="V22" s="2347"/>
      <c r="W22" s="2347"/>
      <c r="X22" s="2348"/>
      <c r="Y22" s="2346"/>
      <c r="Z22" s="2347"/>
      <c r="AA22" s="2347"/>
      <c r="AB22" s="2348"/>
      <c r="AC22" s="2346"/>
      <c r="AD22" s="2347"/>
      <c r="AE22" s="2347"/>
      <c r="AF22" s="2348"/>
      <c r="AG22" s="2346"/>
      <c r="AH22" s="2347"/>
      <c r="AI22" s="2347"/>
      <c r="AJ22" s="2348"/>
      <c r="AK22" s="2346"/>
      <c r="AL22" s="2347"/>
      <c r="AM22" s="2347"/>
      <c r="AN22" s="2348"/>
      <c r="AO22" s="2346"/>
      <c r="AP22" s="2347"/>
      <c r="AQ22" s="2347"/>
      <c r="AR22" s="2348"/>
      <c r="AS22" s="2346"/>
      <c r="AT22" s="2347"/>
      <c r="AU22" s="2347"/>
      <c r="AV22" s="2348"/>
      <c r="AW22" s="2346"/>
      <c r="AX22" s="2347"/>
      <c r="AY22" s="2347"/>
      <c r="AZ22" s="2348"/>
      <c r="BA22" s="2346"/>
      <c r="BB22" s="2347"/>
      <c r="BC22" s="2347"/>
      <c r="BD22" s="2348"/>
      <c r="BE22" s="2346"/>
      <c r="BF22" s="2347"/>
      <c r="BG22" s="2347"/>
      <c r="BH22" s="2348"/>
      <c r="BI22" s="2346"/>
      <c r="BJ22" s="2347"/>
      <c r="BK22" s="2347"/>
      <c r="BL22" s="2348"/>
      <c r="BM22" s="2346"/>
      <c r="BN22" s="2347"/>
      <c r="BO22" s="2347"/>
      <c r="BP22" s="2348"/>
      <c r="BQ22" s="2346"/>
      <c r="BR22" s="2347"/>
      <c r="BS22" s="2347"/>
      <c r="BT22" s="2348"/>
      <c r="BU22" s="2346"/>
      <c r="BV22" s="2347"/>
      <c r="BW22" s="2347"/>
      <c r="BX22" s="2348"/>
      <c r="BY22" s="2346"/>
      <c r="BZ22" s="2347"/>
      <c r="CA22" s="2347"/>
      <c r="CB22" s="2348"/>
      <c r="CC22" s="2346"/>
      <c r="CD22" s="2347"/>
      <c r="CE22" s="2347"/>
      <c r="CF22" s="2348"/>
      <c r="CG22" s="2346"/>
      <c r="CH22" s="2347"/>
      <c r="CI22" s="2347"/>
      <c r="CJ22" s="2348"/>
      <c r="CK22" s="2346"/>
      <c r="CL22" s="2347"/>
      <c r="CM22" s="2347"/>
      <c r="CN22" s="2348"/>
      <c r="CO22" s="2346"/>
      <c r="CP22" s="2347"/>
      <c r="CQ22" s="2347"/>
      <c r="CR22" s="2348"/>
      <c r="CS22" s="2346"/>
      <c r="CT22" s="2347"/>
      <c r="CU22" s="2347"/>
      <c r="CV22" s="2348"/>
      <c r="CW22" s="473">
        <f t="shared" si="25"/>
        <v>0</v>
      </c>
      <c r="CY22" s="471">
        <f t="shared" si="1"/>
        <v>0</v>
      </c>
      <c r="CZ22" s="471">
        <f t="shared" si="2"/>
        <v>0</v>
      </c>
      <c r="DA22" s="471">
        <f t="shared" si="3"/>
        <v>0</v>
      </c>
      <c r="DB22" s="471">
        <f t="shared" si="4"/>
        <v>0</v>
      </c>
      <c r="DC22" s="471">
        <f t="shared" si="5"/>
        <v>0</v>
      </c>
      <c r="DD22" s="471">
        <f t="shared" si="6"/>
        <v>0</v>
      </c>
      <c r="DE22" s="471">
        <f t="shared" si="7"/>
        <v>0</v>
      </c>
      <c r="DF22" s="471">
        <f t="shared" si="8"/>
        <v>0</v>
      </c>
      <c r="DG22" s="471">
        <f t="shared" si="9"/>
        <v>0</v>
      </c>
      <c r="DH22" s="471">
        <f t="shared" si="10"/>
        <v>0</v>
      </c>
      <c r="DI22" s="471">
        <f t="shared" si="11"/>
        <v>0</v>
      </c>
      <c r="DJ22" s="471">
        <f t="shared" si="12"/>
        <v>0</v>
      </c>
      <c r="DK22" s="471">
        <f t="shared" si="13"/>
        <v>0</v>
      </c>
      <c r="DL22" s="471">
        <f t="shared" si="14"/>
        <v>0</v>
      </c>
      <c r="DM22" s="471">
        <f t="shared" si="15"/>
        <v>0</v>
      </c>
      <c r="DN22" s="471">
        <f t="shared" si="16"/>
        <v>0</v>
      </c>
      <c r="DO22" s="471">
        <f t="shared" si="17"/>
        <v>0</v>
      </c>
      <c r="DP22" s="471">
        <f t="shared" si="18"/>
        <v>0</v>
      </c>
      <c r="DQ22" s="471">
        <f t="shared" si="19"/>
        <v>0</v>
      </c>
      <c r="DR22" s="471">
        <f t="shared" si="20"/>
        <v>0</v>
      </c>
      <c r="DS22" s="471">
        <f t="shared" si="21"/>
        <v>0</v>
      </c>
      <c r="DT22" s="471">
        <f t="shared" si="22"/>
        <v>0</v>
      </c>
      <c r="DU22" s="471">
        <f t="shared" si="23"/>
        <v>0</v>
      </c>
      <c r="DV22" s="471">
        <f t="shared" si="24"/>
        <v>0</v>
      </c>
    </row>
    <row r="23" spans="2:126" ht="15.75">
      <c r="B23" s="110" t="s">
        <v>408</v>
      </c>
      <c r="C23" s="11" t="e">
        <f>+#REF!</f>
        <v>#REF!</v>
      </c>
      <c r="D23" s="10" t="e">
        <f>#REF!</f>
        <v>#REF!</v>
      </c>
      <c r="E23" s="2346"/>
      <c r="F23" s="2347"/>
      <c r="G23" s="2347"/>
      <c r="H23" s="2348"/>
      <c r="I23" s="2346"/>
      <c r="J23" s="2347"/>
      <c r="K23" s="2347"/>
      <c r="L23" s="2348"/>
      <c r="M23" s="2346"/>
      <c r="N23" s="2347"/>
      <c r="O23" s="2347"/>
      <c r="P23" s="2348"/>
      <c r="Q23" s="2346"/>
      <c r="R23" s="2347"/>
      <c r="S23" s="2347"/>
      <c r="T23" s="2348"/>
      <c r="U23" s="2346"/>
      <c r="V23" s="2347"/>
      <c r="W23" s="2347"/>
      <c r="X23" s="2348"/>
      <c r="Y23" s="2346"/>
      <c r="Z23" s="2347"/>
      <c r="AA23" s="2347"/>
      <c r="AB23" s="2348"/>
      <c r="AC23" s="2346"/>
      <c r="AD23" s="2347"/>
      <c r="AE23" s="2347"/>
      <c r="AF23" s="2348"/>
      <c r="AG23" s="2346"/>
      <c r="AH23" s="2347"/>
      <c r="AI23" s="2347"/>
      <c r="AJ23" s="2348"/>
      <c r="AK23" s="2346"/>
      <c r="AL23" s="2347"/>
      <c r="AM23" s="2347"/>
      <c r="AN23" s="2348"/>
      <c r="AO23" s="2346"/>
      <c r="AP23" s="2347"/>
      <c r="AQ23" s="2347"/>
      <c r="AR23" s="2348"/>
      <c r="AS23" s="2346"/>
      <c r="AT23" s="2347"/>
      <c r="AU23" s="2347"/>
      <c r="AV23" s="2348"/>
      <c r="AW23" s="2346"/>
      <c r="AX23" s="2347"/>
      <c r="AY23" s="2347"/>
      <c r="AZ23" s="2348"/>
      <c r="BA23" s="2346"/>
      <c r="BB23" s="2347"/>
      <c r="BC23" s="2347"/>
      <c r="BD23" s="2348"/>
      <c r="BE23" s="2346"/>
      <c r="BF23" s="2347"/>
      <c r="BG23" s="2347"/>
      <c r="BH23" s="2348"/>
      <c r="BI23" s="2346"/>
      <c r="BJ23" s="2347"/>
      <c r="BK23" s="2347"/>
      <c r="BL23" s="2348"/>
      <c r="BM23" s="2346"/>
      <c r="BN23" s="2347"/>
      <c r="BO23" s="2347"/>
      <c r="BP23" s="2348"/>
      <c r="BQ23" s="2346"/>
      <c r="BR23" s="2347"/>
      <c r="BS23" s="2347"/>
      <c r="BT23" s="2348"/>
      <c r="BU23" s="2346"/>
      <c r="BV23" s="2347"/>
      <c r="BW23" s="2347"/>
      <c r="BX23" s="2348"/>
      <c r="BY23" s="2346"/>
      <c r="BZ23" s="2347"/>
      <c r="CA23" s="2347"/>
      <c r="CB23" s="2348"/>
      <c r="CC23" s="2346"/>
      <c r="CD23" s="2347"/>
      <c r="CE23" s="2347"/>
      <c r="CF23" s="2348"/>
      <c r="CG23" s="2346"/>
      <c r="CH23" s="2347"/>
      <c r="CI23" s="2347"/>
      <c r="CJ23" s="2348"/>
      <c r="CK23" s="2346"/>
      <c r="CL23" s="2347"/>
      <c r="CM23" s="2347"/>
      <c r="CN23" s="2348"/>
      <c r="CO23" s="2346"/>
      <c r="CP23" s="2347"/>
      <c r="CQ23" s="2347"/>
      <c r="CR23" s="2348"/>
      <c r="CS23" s="2346"/>
      <c r="CT23" s="2347"/>
      <c r="CU23" s="2347"/>
      <c r="CV23" s="2348"/>
      <c r="CW23" s="473">
        <f t="shared" si="25"/>
        <v>0</v>
      </c>
      <c r="CY23" s="471">
        <f t="shared" si="1"/>
        <v>0</v>
      </c>
      <c r="CZ23" s="471">
        <f t="shared" si="2"/>
        <v>0</v>
      </c>
      <c r="DA23" s="471">
        <f t="shared" si="3"/>
        <v>0</v>
      </c>
      <c r="DB23" s="471">
        <f t="shared" si="4"/>
        <v>0</v>
      </c>
      <c r="DC23" s="471">
        <f t="shared" si="5"/>
        <v>0</v>
      </c>
      <c r="DD23" s="471">
        <f t="shared" si="6"/>
        <v>0</v>
      </c>
      <c r="DE23" s="471">
        <f t="shared" si="7"/>
        <v>0</v>
      </c>
      <c r="DF23" s="471">
        <f t="shared" si="8"/>
        <v>0</v>
      </c>
      <c r="DG23" s="471">
        <f t="shared" si="9"/>
        <v>0</v>
      </c>
      <c r="DH23" s="471">
        <f t="shared" si="10"/>
        <v>0</v>
      </c>
      <c r="DI23" s="471">
        <f t="shared" si="11"/>
        <v>0</v>
      </c>
      <c r="DJ23" s="471">
        <f t="shared" si="12"/>
        <v>0</v>
      </c>
      <c r="DK23" s="471">
        <f t="shared" si="13"/>
        <v>0</v>
      </c>
      <c r="DL23" s="471">
        <f t="shared" si="14"/>
        <v>0</v>
      </c>
      <c r="DM23" s="471">
        <f t="shared" si="15"/>
        <v>0</v>
      </c>
      <c r="DN23" s="471">
        <f t="shared" si="16"/>
        <v>0</v>
      </c>
      <c r="DO23" s="471">
        <f t="shared" si="17"/>
        <v>0</v>
      </c>
      <c r="DP23" s="471">
        <f t="shared" si="18"/>
        <v>0</v>
      </c>
      <c r="DQ23" s="471">
        <f t="shared" si="19"/>
        <v>0</v>
      </c>
      <c r="DR23" s="471">
        <f t="shared" si="20"/>
        <v>0</v>
      </c>
      <c r="DS23" s="471">
        <f t="shared" si="21"/>
        <v>0</v>
      </c>
      <c r="DT23" s="471">
        <f t="shared" si="22"/>
        <v>0</v>
      </c>
      <c r="DU23" s="471">
        <f t="shared" si="23"/>
        <v>0</v>
      </c>
      <c r="DV23" s="471">
        <f t="shared" si="24"/>
        <v>0</v>
      </c>
    </row>
    <row r="24" spans="2:126" ht="15.75">
      <c r="B24" s="110" t="s">
        <v>97</v>
      </c>
      <c r="C24" s="11" t="e">
        <f>+#REF!</f>
        <v>#REF!</v>
      </c>
      <c r="D24" s="10" t="e">
        <f>+#REF!</f>
        <v>#REF!</v>
      </c>
      <c r="E24" s="2346"/>
      <c r="F24" s="2347"/>
      <c r="G24" s="2347"/>
      <c r="H24" s="2348"/>
      <c r="I24" s="2346"/>
      <c r="J24" s="2347"/>
      <c r="K24" s="2347"/>
      <c r="L24" s="2348"/>
      <c r="M24" s="2346"/>
      <c r="N24" s="2347"/>
      <c r="O24" s="2347"/>
      <c r="P24" s="2348"/>
      <c r="Q24" s="2346"/>
      <c r="R24" s="2347"/>
      <c r="S24" s="2347"/>
      <c r="T24" s="2348"/>
      <c r="U24" s="2346"/>
      <c r="V24" s="2347"/>
      <c r="W24" s="2347"/>
      <c r="X24" s="2348"/>
      <c r="Y24" s="2346"/>
      <c r="Z24" s="2347"/>
      <c r="AA24" s="2347"/>
      <c r="AB24" s="2348"/>
      <c r="AC24" s="2346"/>
      <c r="AD24" s="2347"/>
      <c r="AE24" s="2347"/>
      <c r="AF24" s="2348"/>
      <c r="AG24" s="2346"/>
      <c r="AH24" s="2347"/>
      <c r="AI24" s="2347"/>
      <c r="AJ24" s="2348"/>
      <c r="AK24" s="2346"/>
      <c r="AL24" s="2347"/>
      <c r="AM24" s="2347"/>
      <c r="AN24" s="2348"/>
      <c r="AO24" s="2346"/>
      <c r="AP24" s="2347"/>
      <c r="AQ24" s="2347"/>
      <c r="AR24" s="2348"/>
      <c r="AS24" s="2346"/>
      <c r="AT24" s="2347"/>
      <c r="AU24" s="2347"/>
      <c r="AV24" s="2348"/>
      <c r="AW24" s="2346"/>
      <c r="AX24" s="2347"/>
      <c r="AY24" s="2347"/>
      <c r="AZ24" s="2348"/>
      <c r="BA24" s="2346"/>
      <c r="BB24" s="2347"/>
      <c r="BC24" s="2347"/>
      <c r="BD24" s="2348"/>
      <c r="BE24" s="2346"/>
      <c r="BF24" s="2347"/>
      <c r="BG24" s="2347"/>
      <c r="BH24" s="2348"/>
      <c r="BI24" s="2346"/>
      <c r="BJ24" s="2347"/>
      <c r="BK24" s="2347"/>
      <c r="BL24" s="2348"/>
      <c r="BM24" s="2346"/>
      <c r="BN24" s="2347"/>
      <c r="BO24" s="2347"/>
      <c r="BP24" s="2348"/>
      <c r="BQ24" s="2346"/>
      <c r="BR24" s="2347"/>
      <c r="BS24" s="2347"/>
      <c r="BT24" s="2348"/>
      <c r="BU24" s="2346"/>
      <c r="BV24" s="2347"/>
      <c r="BW24" s="2347"/>
      <c r="BX24" s="2348"/>
      <c r="BY24" s="2346"/>
      <c r="BZ24" s="2347"/>
      <c r="CA24" s="2347"/>
      <c r="CB24" s="2348"/>
      <c r="CC24" s="2346"/>
      <c r="CD24" s="2347"/>
      <c r="CE24" s="2347"/>
      <c r="CF24" s="2348"/>
      <c r="CG24" s="2346"/>
      <c r="CH24" s="2347"/>
      <c r="CI24" s="2347"/>
      <c r="CJ24" s="2348"/>
      <c r="CK24" s="2346"/>
      <c r="CL24" s="2347"/>
      <c r="CM24" s="2347"/>
      <c r="CN24" s="2348"/>
      <c r="CO24" s="2346"/>
      <c r="CP24" s="2347"/>
      <c r="CQ24" s="2347"/>
      <c r="CR24" s="2348"/>
      <c r="CS24" s="2346"/>
      <c r="CT24" s="2347"/>
      <c r="CU24" s="2347"/>
      <c r="CV24" s="2348"/>
      <c r="CW24" s="473">
        <f t="shared" si="25"/>
        <v>0</v>
      </c>
      <c r="CY24" s="471">
        <f t="shared" si="1"/>
        <v>0</v>
      </c>
      <c r="CZ24" s="471">
        <f t="shared" si="2"/>
        <v>0</v>
      </c>
      <c r="DA24" s="471">
        <f t="shared" si="3"/>
        <v>0</v>
      </c>
      <c r="DB24" s="471">
        <f t="shared" si="4"/>
        <v>0</v>
      </c>
      <c r="DC24" s="471">
        <f t="shared" si="5"/>
        <v>0</v>
      </c>
      <c r="DD24" s="471">
        <f t="shared" si="6"/>
        <v>0</v>
      </c>
      <c r="DE24" s="471">
        <f t="shared" si="7"/>
        <v>0</v>
      </c>
      <c r="DF24" s="471">
        <f t="shared" si="8"/>
        <v>0</v>
      </c>
      <c r="DG24" s="471">
        <f t="shared" si="9"/>
        <v>0</v>
      </c>
      <c r="DH24" s="471">
        <f t="shared" si="10"/>
        <v>0</v>
      </c>
      <c r="DI24" s="471">
        <f t="shared" si="11"/>
        <v>0</v>
      </c>
      <c r="DJ24" s="471">
        <f t="shared" si="12"/>
        <v>0</v>
      </c>
      <c r="DK24" s="471">
        <f t="shared" si="13"/>
        <v>0</v>
      </c>
      <c r="DL24" s="471">
        <f t="shared" si="14"/>
        <v>0</v>
      </c>
      <c r="DM24" s="471">
        <f t="shared" si="15"/>
        <v>0</v>
      </c>
      <c r="DN24" s="471">
        <f t="shared" si="16"/>
        <v>0</v>
      </c>
      <c r="DO24" s="471">
        <f t="shared" si="17"/>
        <v>0</v>
      </c>
      <c r="DP24" s="471">
        <f t="shared" si="18"/>
        <v>0</v>
      </c>
      <c r="DQ24" s="471">
        <f t="shared" si="19"/>
        <v>0</v>
      </c>
      <c r="DR24" s="471">
        <f t="shared" si="20"/>
        <v>0</v>
      </c>
      <c r="DS24" s="471">
        <f t="shared" si="21"/>
        <v>0</v>
      </c>
      <c r="DT24" s="471">
        <f t="shared" si="22"/>
        <v>0</v>
      </c>
      <c r="DU24" s="471">
        <f t="shared" si="23"/>
        <v>0</v>
      </c>
      <c r="DV24" s="471">
        <f t="shared" si="24"/>
        <v>0</v>
      </c>
    </row>
    <row r="25" spans="2:126" ht="15.75">
      <c r="B25" s="110" t="s">
        <v>73</v>
      </c>
      <c r="C25" s="11" t="e">
        <f>+#REF!</f>
        <v>#REF!</v>
      </c>
      <c r="D25" s="10" t="e">
        <f>#REF!</f>
        <v>#REF!</v>
      </c>
      <c r="E25" s="2346"/>
      <c r="F25" s="2347"/>
      <c r="G25" s="2347"/>
      <c r="H25" s="2348"/>
      <c r="I25" s="2346"/>
      <c r="J25" s="2347"/>
      <c r="K25" s="2347"/>
      <c r="L25" s="2348"/>
      <c r="M25" s="2346"/>
      <c r="N25" s="2347"/>
      <c r="O25" s="2347"/>
      <c r="P25" s="2348"/>
      <c r="Q25" s="2346"/>
      <c r="R25" s="2347"/>
      <c r="S25" s="2347"/>
      <c r="T25" s="2348"/>
      <c r="U25" s="2346"/>
      <c r="V25" s="2347"/>
      <c r="W25" s="2347"/>
      <c r="X25" s="2348"/>
      <c r="Y25" s="2346"/>
      <c r="Z25" s="2347"/>
      <c r="AA25" s="2347"/>
      <c r="AB25" s="2348"/>
      <c r="AC25" s="2346"/>
      <c r="AD25" s="2347"/>
      <c r="AE25" s="2347"/>
      <c r="AF25" s="2348"/>
      <c r="AG25" s="2346"/>
      <c r="AH25" s="2347"/>
      <c r="AI25" s="2347"/>
      <c r="AJ25" s="2348"/>
      <c r="AK25" s="2346"/>
      <c r="AL25" s="2347"/>
      <c r="AM25" s="2347"/>
      <c r="AN25" s="2348"/>
      <c r="AO25" s="2346"/>
      <c r="AP25" s="2347"/>
      <c r="AQ25" s="2347"/>
      <c r="AR25" s="2348"/>
      <c r="AS25" s="2346"/>
      <c r="AT25" s="2347"/>
      <c r="AU25" s="2347"/>
      <c r="AV25" s="2348"/>
      <c r="AW25" s="2346"/>
      <c r="AX25" s="2347"/>
      <c r="AY25" s="2347"/>
      <c r="AZ25" s="2348"/>
      <c r="BA25" s="2346"/>
      <c r="BB25" s="2347"/>
      <c r="BC25" s="2347"/>
      <c r="BD25" s="2348"/>
      <c r="BE25" s="2346"/>
      <c r="BF25" s="2347"/>
      <c r="BG25" s="2347"/>
      <c r="BH25" s="2348"/>
      <c r="BI25" s="2346"/>
      <c r="BJ25" s="2347"/>
      <c r="BK25" s="2347"/>
      <c r="BL25" s="2348"/>
      <c r="BM25" s="2346"/>
      <c r="BN25" s="2347"/>
      <c r="BO25" s="2347"/>
      <c r="BP25" s="2348"/>
      <c r="BQ25" s="2346"/>
      <c r="BR25" s="2347"/>
      <c r="BS25" s="2347"/>
      <c r="BT25" s="2348"/>
      <c r="BU25" s="2346"/>
      <c r="BV25" s="2347"/>
      <c r="BW25" s="2347"/>
      <c r="BX25" s="2348"/>
      <c r="BY25" s="2346"/>
      <c r="BZ25" s="2347"/>
      <c r="CA25" s="2347"/>
      <c r="CB25" s="2348"/>
      <c r="CC25" s="2346"/>
      <c r="CD25" s="2347"/>
      <c r="CE25" s="2347"/>
      <c r="CF25" s="2348"/>
      <c r="CG25" s="2346"/>
      <c r="CH25" s="2347"/>
      <c r="CI25" s="2347"/>
      <c r="CJ25" s="2348"/>
      <c r="CK25" s="2346"/>
      <c r="CL25" s="2347"/>
      <c r="CM25" s="2347"/>
      <c r="CN25" s="2348"/>
      <c r="CO25" s="2346"/>
      <c r="CP25" s="2347"/>
      <c r="CQ25" s="2347"/>
      <c r="CR25" s="2348"/>
      <c r="CS25" s="2346"/>
      <c r="CT25" s="2347"/>
      <c r="CU25" s="2347"/>
      <c r="CV25" s="2348"/>
      <c r="CW25" s="473">
        <f t="shared" si="25"/>
        <v>0</v>
      </c>
      <c r="CY25" s="471">
        <f t="shared" si="1"/>
        <v>0</v>
      </c>
      <c r="CZ25" s="471">
        <f t="shared" si="2"/>
        <v>0</v>
      </c>
      <c r="DA25" s="471">
        <f t="shared" si="3"/>
        <v>0</v>
      </c>
      <c r="DB25" s="471">
        <f t="shared" si="4"/>
        <v>0</v>
      </c>
      <c r="DC25" s="471">
        <f t="shared" si="5"/>
        <v>0</v>
      </c>
      <c r="DD25" s="471">
        <f t="shared" si="6"/>
        <v>0</v>
      </c>
      <c r="DE25" s="471">
        <f t="shared" si="7"/>
        <v>0</v>
      </c>
      <c r="DF25" s="471">
        <f t="shared" si="8"/>
        <v>0</v>
      </c>
      <c r="DG25" s="471">
        <f t="shared" si="9"/>
        <v>0</v>
      </c>
      <c r="DH25" s="471">
        <f t="shared" si="10"/>
        <v>0</v>
      </c>
      <c r="DI25" s="471">
        <f t="shared" si="11"/>
        <v>0</v>
      </c>
      <c r="DJ25" s="471">
        <f t="shared" si="12"/>
        <v>0</v>
      </c>
      <c r="DK25" s="471">
        <f t="shared" si="13"/>
        <v>0</v>
      </c>
      <c r="DL25" s="471">
        <f t="shared" si="14"/>
        <v>0</v>
      </c>
      <c r="DM25" s="471">
        <f t="shared" si="15"/>
        <v>0</v>
      </c>
      <c r="DN25" s="471">
        <f t="shared" si="16"/>
        <v>0</v>
      </c>
      <c r="DO25" s="471">
        <f t="shared" si="17"/>
        <v>0</v>
      </c>
      <c r="DP25" s="471">
        <f t="shared" si="18"/>
        <v>0</v>
      </c>
      <c r="DQ25" s="471">
        <f t="shared" si="19"/>
        <v>0</v>
      </c>
      <c r="DR25" s="471">
        <f t="shared" si="20"/>
        <v>0</v>
      </c>
      <c r="DS25" s="471">
        <f t="shared" si="21"/>
        <v>0</v>
      </c>
      <c r="DT25" s="471">
        <f t="shared" si="22"/>
        <v>0</v>
      </c>
      <c r="DU25" s="471">
        <f t="shared" si="23"/>
        <v>0</v>
      </c>
      <c r="DV25" s="471">
        <f t="shared" si="24"/>
        <v>0</v>
      </c>
    </row>
    <row r="26" spans="2:126" ht="15.75">
      <c r="B26" s="110" t="s">
        <v>94</v>
      </c>
      <c r="C26" s="11" t="e">
        <f>+#REF!</f>
        <v>#REF!</v>
      </c>
      <c r="D26" s="10" t="e">
        <f>+#REF!</f>
        <v>#REF!</v>
      </c>
      <c r="E26" s="2346"/>
      <c r="F26" s="2347"/>
      <c r="G26" s="2347"/>
      <c r="H26" s="2348"/>
      <c r="I26" s="2346"/>
      <c r="J26" s="2347"/>
      <c r="K26" s="2347"/>
      <c r="L26" s="2348"/>
      <c r="M26" s="2346"/>
      <c r="N26" s="2347"/>
      <c r="O26" s="2347"/>
      <c r="P26" s="2348"/>
      <c r="Q26" s="2346"/>
      <c r="R26" s="2347"/>
      <c r="S26" s="2347"/>
      <c r="T26" s="2348"/>
      <c r="U26" s="2346"/>
      <c r="V26" s="2347"/>
      <c r="W26" s="2347"/>
      <c r="X26" s="2348"/>
      <c r="Y26" s="2346"/>
      <c r="Z26" s="2347"/>
      <c r="AA26" s="2347"/>
      <c r="AB26" s="2348"/>
      <c r="AC26" s="2346"/>
      <c r="AD26" s="2347"/>
      <c r="AE26" s="2347"/>
      <c r="AF26" s="2348"/>
      <c r="AG26" s="2346"/>
      <c r="AH26" s="2347"/>
      <c r="AI26" s="2347"/>
      <c r="AJ26" s="2348"/>
      <c r="AK26" s="2346"/>
      <c r="AL26" s="2347"/>
      <c r="AM26" s="2347"/>
      <c r="AN26" s="2348"/>
      <c r="AO26" s="2346"/>
      <c r="AP26" s="2347"/>
      <c r="AQ26" s="2347"/>
      <c r="AR26" s="2348"/>
      <c r="AS26" s="2346"/>
      <c r="AT26" s="2347"/>
      <c r="AU26" s="2347"/>
      <c r="AV26" s="2348"/>
      <c r="AW26" s="2346"/>
      <c r="AX26" s="2347"/>
      <c r="AY26" s="2347"/>
      <c r="AZ26" s="2348"/>
      <c r="BA26" s="2346"/>
      <c r="BB26" s="2347"/>
      <c r="BC26" s="2347"/>
      <c r="BD26" s="2348"/>
      <c r="BE26" s="2346"/>
      <c r="BF26" s="2347"/>
      <c r="BG26" s="2347"/>
      <c r="BH26" s="2348"/>
      <c r="BI26" s="2346"/>
      <c r="BJ26" s="2347"/>
      <c r="BK26" s="2347"/>
      <c r="BL26" s="2348"/>
      <c r="BM26" s="2346"/>
      <c r="BN26" s="2347"/>
      <c r="BO26" s="2347"/>
      <c r="BP26" s="2348"/>
      <c r="BQ26" s="2346"/>
      <c r="BR26" s="2347"/>
      <c r="BS26" s="2347"/>
      <c r="BT26" s="2348"/>
      <c r="BU26" s="2346"/>
      <c r="BV26" s="2347"/>
      <c r="BW26" s="2347"/>
      <c r="BX26" s="2348"/>
      <c r="BY26" s="2346"/>
      <c r="BZ26" s="2347"/>
      <c r="CA26" s="2347"/>
      <c r="CB26" s="2348"/>
      <c r="CC26" s="2346"/>
      <c r="CD26" s="2347"/>
      <c r="CE26" s="2347"/>
      <c r="CF26" s="2348"/>
      <c r="CG26" s="2346"/>
      <c r="CH26" s="2347"/>
      <c r="CI26" s="2347"/>
      <c r="CJ26" s="2348"/>
      <c r="CK26" s="2346"/>
      <c r="CL26" s="2347"/>
      <c r="CM26" s="2347"/>
      <c r="CN26" s="2348"/>
      <c r="CO26" s="2346"/>
      <c r="CP26" s="2347"/>
      <c r="CQ26" s="2347"/>
      <c r="CR26" s="2348"/>
      <c r="CS26" s="2346"/>
      <c r="CT26" s="2347"/>
      <c r="CU26" s="2347"/>
      <c r="CV26" s="2348"/>
      <c r="CW26" s="473">
        <f t="shared" si="25"/>
        <v>0</v>
      </c>
      <c r="CY26" s="471">
        <f t="shared" si="1"/>
        <v>0</v>
      </c>
      <c r="CZ26" s="471">
        <f t="shared" si="2"/>
        <v>0</v>
      </c>
      <c r="DA26" s="471">
        <f t="shared" si="3"/>
        <v>0</v>
      </c>
      <c r="DB26" s="471">
        <f t="shared" si="4"/>
        <v>0</v>
      </c>
      <c r="DC26" s="471">
        <f t="shared" si="5"/>
        <v>0</v>
      </c>
      <c r="DD26" s="471">
        <f t="shared" si="6"/>
        <v>0</v>
      </c>
      <c r="DE26" s="471">
        <f t="shared" si="7"/>
        <v>0</v>
      </c>
      <c r="DF26" s="471">
        <f t="shared" si="8"/>
        <v>0</v>
      </c>
      <c r="DG26" s="471">
        <f t="shared" si="9"/>
        <v>0</v>
      </c>
      <c r="DH26" s="471">
        <f t="shared" si="10"/>
        <v>0</v>
      </c>
      <c r="DI26" s="471">
        <f t="shared" si="11"/>
        <v>0</v>
      </c>
      <c r="DJ26" s="471">
        <f t="shared" si="12"/>
        <v>0</v>
      </c>
      <c r="DK26" s="471">
        <f t="shared" si="13"/>
        <v>0</v>
      </c>
      <c r="DL26" s="471">
        <f t="shared" si="14"/>
        <v>0</v>
      </c>
      <c r="DM26" s="471">
        <f t="shared" si="15"/>
        <v>0</v>
      </c>
      <c r="DN26" s="471">
        <f t="shared" si="16"/>
        <v>0</v>
      </c>
      <c r="DO26" s="471">
        <f t="shared" si="17"/>
        <v>0</v>
      </c>
      <c r="DP26" s="471">
        <f t="shared" si="18"/>
        <v>0</v>
      </c>
      <c r="DQ26" s="471">
        <f t="shared" si="19"/>
        <v>0</v>
      </c>
      <c r="DR26" s="471">
        <f t="shared" si="20"/>
        <v>0</v>
      </c>
      <c r="DS26" s="471">
        <f t="shared" si="21"/>
        <v>0</v>
      </c>
      <c r="DT26" s="471">
        <f t="shared" si="22"/>
        <v>0</v>
      </c>
      <c r="DU26" s="471">
        <f t="shared" si="23"/>
        <v>0</v>
      </c>
      <c r="DV26" s="471">
        <f t="shared" si="24"/>
        <v>0</v>
      </c>
    </row>
    <row r="27" spans="2:126" ht="15.75">
      <c r="B27" s="110" t="s">
        <v>119</v>
      </c>
      <c r="C27" s="11" t="e">
        <f>+#REF!</f>
        <v>#REF!</v>
      </c>
      <c r="D27" s="10" t="e">
        <f>+#REF!</f>
        <v>#REF!</v>
      </c>
      <c r="E27" s="2346"/>
      <c r="F27" s="2347"/>
      <c r="G27" s="2347"/>
      <c r="H27" s="2348"/>
      <c r="I27" s="2346"/>
      <c r="J27" s="2347"/>
      <c r="K27" s="2347"/>
      <c r="L27" s="2348"/>
      <c r="M27" s="2346"/>
      <c r="N27" s="2347"/>
      <c r="O27" s="2347"/>
      <c r="P27" s="2348"/>
      <c r="Q27" s="2346"/>
      <c r="R27" s="2347"/>
      <c r="S27" s="2347"/>
      <c r="T27" s="2348"/>
      <c r="U27" s="2346"/>
      <c r="V27" s="2347"/>
      <c r="W27" s="2347"/>
      <c r="X27" s="2348"/>
      <c r="Y27" s="2346"/>
      <c r="Z27" s="2347"/>
      <c r="AA27" s="2347"/>
      <c r="AB27" s="2348"/>
      <c r="AC27" s="2346"/>
      <c r="AD27" s="2347"/>
      <c r="AE27" s="2347"/>
      <c r="AF27" s="2348"/>
      <c r="AG27" s="2346"/>
      <c r="AH27" s="2347"/>
      <c r="AI27" s="2347"/>
      <c r="AJ27" s="2348"/>
      <c r="AK27" s="2346"/>
      <c r="AL27" s="2347"/>
      <c r="AM27" s="2347"/>
      <c r="AN27" s="2348"/>
      <c r="AO27" s="2346"/>
      <c r="AP27" s="2347"/>
      <c r="AQ27" s="2347"/>
      <c r="AR27" s="2348"/>
      <c r="AS27" s="2346"/>
      <c r="AT27" s="2347"/>
      <c r="AU27" s="2347"/>
      <c r="AV27" s="2348"/>
      <c r="AW27" s="2346"/>
      <c r="AX27" s="2347"/>
      <c r="AY27" s="2347"/>
      <c r="AZ27" s="2348"/>
      <c r="BA27" s="2346"/>
      <c r="BB27" s="2347"/>
      <c r="BC27" s="2347"/>
      <c r="BD27" s="2348"/>
      <c r="BE27" s="2346"/>
      <c r="BF27" s="2347"/>
      <c r="BG27" s="2347"/>
      <c r="BH27" s="2348"/>
      <c r="BI27" s="2346"/>
      <c r="BJ27" s="2347"/>
      <c r="BK27" s="2347"/>
      <c r="BL27" s="2348"/>
      <c r="BM27" s="2346"/>
      <c r="BN27" s="2347"/>
      <c r="BO27" s="2347"/>
      <c r="BP27" s="2348"/>
      <c r="BQ27" s="2346"/>
      <c r="BR27" s="2347"/>
      <c r="BS27" s="2347"/>
      <c r="BT27" s="2348"/>
      <c r="BU27" s="2346"/>
      <c r="BV27" s="2347"/>
      <c r="BW27" s="2347"/>
      <c r="BX27" s="2348"/>
      <c r="BY27" s="2346"/>
      <c r="BZ27" s="2347"/>
      <c r="CA27" s="2347"/>
      <c r="CB27" s="2348"/>
      <c r="CC27" s="2346"/>
      <c r="CD27" s="2347"/>
      <c r="CE27" s="2347"/>
      <c r="CF27" s="2348"/>
      <c r="CG27" s="2346"/>
      <c r="CH27" s="2347"/>
      <c r="CI27" s="2347"/>
      <c r="CJ27" s="2348"/>
      <c r="CK27" s="2346"/>
      <c r="CL27" s="2347"/>
      <c r="CM27" s="2347"/>
      <c r="CN27" s="2348"/>
      <c r="CO27" s="2346"/>
      <c r="CP27" s="2347"/>
      <c r="CQ27" s="2347"/>
      <c r="CR27" s="2348"/>
      <c r="CS27" s="2346"/>
      <c r="CT27" s="2347"/>
      <c r="CU27" s="2347"/>
      <c r="CV27" s="2348"/>
      <c r="CW27" s="473">
        <f t="shared" si="25"/>
        <v>0</v>
      </c>
      <c r="CY27" s="471">
        <f t="shared" si="1"/>
        <v>0</v>
      </c>
      <c r="CZ27" s="471">
        <f t="shared" si="2"/>
        <v>0</v>
      </c>
      <c r="DA27" s="471">
        <f t="shared" si="3"/>
        <v>0</v>
      </c>
      <c r="DB27" s="471">
        <f t="shared" si="4"/>
        <v>0</v>
      </c>
      <c r="DC27" s="471">
        <f t="shared" si="5"/>
        <v>0</v>
      </c>
      <c r="DD27" s="471">
        <f t="shared" si="6"/>
        <v>0</v>
      </c>
      <c r="DE27" s="471">
        <f t="shared" si="7"/>
        <v>0</v>
      </c>
      <c r="DF27" s="471">
        <f t="shared" si="8"/>
        <v>0</v>
      </c>
      <c r="DG27" s="471">
        <f t="shared" si="9"/>
        <v>0</v>
      </c>
      <c r="DH27" s="471">
        <f t="shared" si="10"/>
        <v>0</v>
      </c>
      <c r="DI27" s="471">
        <f t="shared" si="11"/>
        <v>0</v>
      </c>
      <c r="DJ27" s="471">
        <f t="shared" si="12"/>
        <v>0</v>
      </c>
      <c r="DK27" s="471">
        <f t="shared" si="13"/>
        <v>0</v>
      </c>
      <c r="DL27" s="471">
        <f t="shared" si="14"/>
        <v>0</v>
      </c>
      <c r="DM27" s="471">
        <f t="shared" si="15"/>
        <v>0</v>
      </c>
      <c r="DN27" s="471">
        <f t="shared" si="16"/>
        <v>0</v>
      </c>
      <c r="DO27" s="471">
        <f t="shared" si="17"/>
        <v>0</v>
      </c>
      <c r="DP27" s="471">
        <f t="shared" si="18"/>
        <v>0</v>
      </c>
      <c r="DQ27" s="471">
        <f t="shared" si="19"/>
        <v>0</v>
      </c>
      <c r="DR27" s="471">
        <f t="shared" si="20"/>
        <v>0</v>
      </c>
      <c r="DS27" s="471">
        <f t="shared" si="21"/>
        <v>0</v>
      </c>
      <c r="DT27" s="471">
        <f t="shared" si="22"/>
        <v>0</v>
      </c>
      <c r="DU27" s="471">
        <f t="shared" si="23"/>
        <v>0</v>
      </c>
      <c r="DV27" s="471">
        <f t="shared" si="24"/>
        <v>0</v>
      </c>
    </row>
    <row r="28" spans="2:126" ht="15.75">
      <c r="B28" s="110" t="s">
        <v>74</v>
      </c>
      <c r="C28" s="11" t="e">
        <f>+#REF!</f>
        <v>#REF!</v>
      </c>
      <c r="D28" s="10" t="e">
        <f>+#REF!</f>
        <v>#REF!</v>
      </c>
      <c r="E28" s="2346"/>
      <c r="F28" s="2347"/>
      <c r="G28" s="2347"/>
      <c r="H28" s="2348"/>
      <c r="I28" s="2346"/>
      <c r="J28" s="2347"/>
      <c r="K28" s="2347"/>
      <c r="L28" s="2348"/>
      <c r="M28" s="2346"/>
      <c r="N28" s="2347"/>
      <c r="O28" s="2347"/>
      <c r="P28" s="2348"/>
      <c r="Q28" s="2346"/>
      <c r="R28" s="2347"/>
      <c r="S28" s="2347"/>
      <c r="T28" s="2348"/>
      <c r="U28" s="2346"/>
      <c r="V28" s="2347"/>
      <c r="W28" s="2347"/>
      <c r="X28" s="2348"/>
      <c r="Y28" s="2346"/>
      <c r="Z28" s="2347"/>
      <c r="AA28" s="2347"/>
      <c r="AB28" s="2348"/>
      <c r="AC28" s="2346"/>
      <c r="AD28" s="2347"/>
      <c r="AE28" s="2347"/>
      <c r="AF28" s="2348"/>
      <c r="AG28" s="2346"/>
      <c r="AH28" s="2347"/>
      <c r="AI28" s="2347"/>
      <c r="AJ28" s="2348"/>
      <c r="AK28" s="2346"/>
      <c r="AL28" s="2347"/>
      <c r="AM28" s="2347"/>
      <c r="AN28" s="2348"/>
      <c r="AO28" s="2346"/>
      <c r="AP28" s="2347"/>
      <c r="AQ28" s="2347"/>
      <c r="AR28" s="2348"/>
      <c r="AS28" s="2346"/>
      <c r="AT28" s="2347"/>
      <c r="AU28" s="2347"/>
      <c r="AV28" s="2348"/>
      <c r="AW28" s="2346"/>
      <c r="AX28" s="2347"/>
      <c r="AY28" s="2347"/>
      <c r="AZ28" s="2348"/>
      <c r="BA28" s="2346"/>
      <c r="BB28" s="2347"/>
      <c r="BC28" s="2347"/>
      <c r="BD28" s="2348"/>
      <c r="BE28" s="2346"/>
      <c r="BF28" s="2347"/>
      <c r="BG28" s="2347"/>
      <c r="BH28" s="2348"/>
      <c r="BI28" s="2346"/>
      <c r="BJ28" s="2347"/>
      <c r="BK28" s="2347"/>
      <c r="BL28" s="2348"/>
      <c r="BM28" s="2346"/>
      <c r="BN28" s="2347"/>
      <c r="BO28" s="2347"/>
      <c r="BP28" s="2348"/>
      <c r="BQ28" s="2346"/>
      <c r="BR28" s="2347"/>
      <c r="BS28" s="2347"/>
      <c r="BT28" s="2348"/>
      <c r="BU28" s="2346"/>
      <c r="BV28" s="2347"/>
      <c r="BW28" s="2347"/>
      <c r="BX28" s="2348"/>
      <c r="BY28" s="2346"/>
      <c r="BZ28" s="2347"/>
      <c r="CA28" s="2347"/>
      <c r="CB28" s="2348"/>
      <c r="CC28" s="2346"/>
      <c r="CD28" s="2347"/>
      <c r="CE28" s="2347"/>
      <c r="CF28" s="2348"/>
      <c r="CG28" s="2346"/>
      <c r="CH28" s="2347"/>
      <c r="CI28" s="2347"/>
      <c r="CJ28" s="2348"/>
      <c r="CK28" s="2346"/>
      <c r="CL28" s="2347"/>
      <c r="CM28" s="2347"/>
      <c r="CN28" s="2348"/>
      <c r="CO28" s="2346"/>
      <c r="CP28" s="2347"/>
      <c r="CQ28" s="2347"/>
      <c r="CR28" s="2348"/>
      <c r="CS28" s="2346"/>
      <c r="CT28" s="2347"/>
      <c r="CU28" s="2347"/>
      <c r="CV28" s="2348"/>
      <c r="CW28" s="473">
        <f t="shared" si="25"/>
        <v>0</v>
      </c>
      <c r="CY28" s="471">
        <f t="shared" si="1"/>
        <v>0</v>
      </c>
      <c r="CZ28" s="471">
        <f t="shared" si="2"/>
        <v>0</v>
      </c>
      <c r="DA28" s="471">
        <f t="shared" si="3"/>
        <v>0</v>
      </c>
      <c r="DB28" s="471">
        <f t="shared" si="4"/>
        <v>0</v>
      </c>
      <c r="DC28" s="471">
        <f t="shared" si="5"/>
        <v>0</v>
      </c>
      <c r="DD28" s="471">
        <f t="shared" si="6"/>
        <v>0</v>
      </c>
      <c r="DE28" s="471">
        <f t="shared" si="7"/>
        <v>0</v>
      </c>
      <c r="DF28" s="471">
        <f t="shared" si="8"/>
        <v>0</v>
      </c>
      <c r="DG28" s="471">
        <f t="shared" si="9"/>
        <v>0</v>
      </c>
      <c r="DH28" s="471">
        <f t="shared" si="10"/>
        <v>0</v>
      </c>
      <c r="DI28" s="471">
        <f t="shared" si="11"/>
        <v>0</v>
      </c>
      <c r="DJ28" s="471">
        <f t="shared" si="12"/>
        <v>0</v>
      </c>
      <c r="DK28" s="471">
        <f t="shared" si="13"/>
        <v>0</v>
      </c>
      <c r="DL28" s="471">
        <f t="shared" si="14"/>
        <v>0</v>
      </c>
      <c r="DM28" s="471">
        <f t="shared" si="15"/>
        <v>0</v>
      </c>
      <c r="DN28" s="471">
        <f t="shared" si="16"/>
        <v>0</v>
      </c>
      <c r="DO28" s="471">
        <f t="shared" si="17"/>
        <v>0</v>
      </c>
      <c r="DP28" s="471">
        <f t="shared" si="18"/>
        <v>0</v>
      </c>
      <c r="DQ28" s="471">
        <f t="shared" si="19"/>
        <v>0</v>
      </c>
      <c r="DR28" s="471">
        <f t="shared" si="20"/>
        <v>0</v>
      </c>
      <c r="DS28" s="471">
        <f t="shared" si="21"/>
        <v>0</v>
      </c>
      <c r="DT28" s="471">
        <f t="shared" si="22"/>
        <v>0</v>
      </c>
      <c r="DU28" s="471">
        <f t="shared" si="23"/>
        <v>0</v>
      </c>
      <c r="DV28" s="471">
        <f t="shared" si="24"/>
        <v>0</v>
      </c>
    </row>
    <row r="29" spans="2:126" ht="15.75">
      <c r="B29" s="110" t="s">
        <v>76</v>
      </c>
      <c r="C29" s="11" t="e">
        <f>+#REF!</f>
        <v>#REF!</v>
      </c>
      <c r="D29" s="10" t="e">
        <f>+#REF!</f>
        <v>#REF!</v>
      </c>
      <c r="E29" s="2346"/>
      <c r="F29" s="2347"/>
      <c r="G29" s="2347"/>
      <c r="H29" s="2348"/>
      <c r="I29" s="2346"/>
      <c r="J29" s="2347"/>
      <c r="K29" s="2347"/>
      <c r="L29" s="2348"/>
      <c r="M29" s="2346"/>
      <c r="N29" s="2347"/>
      <c r="O29" s="2347"/>
      <c r="P29" s="2348"/>
      <c r="Q29" s="2346"/>
      <c r="R29" s="2347"/>
      <c r="S29" s="2347"/>
      <c r="T29" s="2348"/>
      <c r="U29" s="2346"/>
      <c r="V29" s="2347"/>
      <c r="W29" s="2347"/>
      <c r="X29" s="2348"/>
      <c r="Y29" s="2346"/>
      <c r="Z29" s="2347"/>
      <c r="AA29" s="2347"/>
      <c r="AB29" s="2348"/>
      <c r="AC29" s="2346"/>
      <c r="AD29" s="2347"/>
      <c r="AE29" s="2347"/>
      <c r="AF29" s="2348"/>
      <c r="AG29" s="2346"/>
      <c r="AH29" s="2347"/>
      <c r="AI29" s="2347"/>
      <c r="AJ29" s="2348"/>
      <c r="AK29" s="2346"/>
      <c r="AL29" s="2347"/>
      <c r="AM29" s="2347"/>
      <c r="AN29" s="2348"/>
      <c r="AO29" s="2346"/>
      <c r="AP29" s="2347"/>
      <c r="AQ29" s="2347"/>
      <c r="AR29" s="2348"/>
      <c r="AS29" s="2346"/>
      <c r="AT29" s="2347"/>
      <c r="AU29" s="2347"/>
      <c r="AV29" s="2348"/>
      <c r="AW29" s="2346"/>
      <c r="AX29" s="2347"/>
      <c r="AY29" s="2347"/>
      <c r="AZ29" s="2348"/>
      <c r="BA29" s="2346"/>
      <c r="BB29" s="2347"/>
      <c r="BC29" s="2347"/>
      <c r="BD29" s="2348"/>
      <c r="BE29" s="2346"/>
      <c r="BF29" s="2347"/>
      <c r="BG29" s="2347"/>
      <c r="BH29" s="2348"/>
      <c r="BI29" s="2346"/>
      <c r="BJ29" s="2347"/>
      <c r="BK29" s="2347"/>
      <c r="BL29" s="2348"/>
      <c r="BM29" s="2346"/>
      <c r="BN29" s="2347"/>
      <c r="BO29" s="2347"/>
      <c r="BP29" s="2348"/>
      <c r="BQ29" s="2346"/>
      <c r="BR29" s="2347"/>
      <c r="BS29" s="2347"/>
      <c r="BT29" s="2348"/>
      <c r="BU29" s="2346"/>
      <c r="BV29" s="2347"/>
      <c r="BW29" s="2347"/>
      <c r="BX29" s="2348"/>
      <c r="BY29" s="2346"/>
      <c r="BZ29" s="2347"/>
      <c r="CA29" s="2347"/>
      <c r="CB29" s="2348"/>
      <c r="CC29" s="2346"/>
      <c r="CD29" s="2347"/>
      <c r="CE29" s="2347"/>
      <c r="CF29" s="2348"/>
      <c r="CG29" s="2346"/>
      <c r="CH29" s="2347"/>
      <c r="CI29" s="2347"/>
      <c r="CJ29" s="2348"/>
      <c r="CK29" s="2346"/>
      <c r="CL29" s="2347"/>
      <c r="CM29" s="2347"/>
      <c r="CN29" s="2348"/>
      <c r="CO29" s="2346"/>
      <c r="CP29" s="2347"/>
      <c r="CQ29" s="2347"/>
      <c r="CR29" s="2348"/>
      <c r="CS29" s="2346"/>
      <c r="CT29" s="2347"/>
      <c r="CU29" s="2347"/>
      <c r="CV29" s="2348"/>
      <c r="CW29" s="473">
        <f t="shared" si="25"/>
        <v>0</v>
      </c>
      <c r="CY29" s="471">
        <f t="shared" si="1"/>
        <v>0</v>
      </c>
      <c r="CZ29" s="471">
        <f t="shared" si="2"/>
        <v>0</v>
      </c>
      <c r="DA29" s="471">
        <f t="shared" si="3"/>
        <v>0</v>
      </c>
      <c r="DB29" s="471">
        <f t="shared" si="4"/>
        <v>0</v>
      </c>
      <c r="DC29" s="471">
        <f t="shared" si="5"/>
        <v>0</v>
      </c>
      <c r="DD29" s="471">
        <f t="shared" si="6"/>
        <v>0</v>
      </c>
      <c r="DE29" s="471">
        <f t="shared" si="7"/>
        <v>0</v>
      </c>
      <c r="DF29" s="471">
        <f t="shared" si="8"/>
        <v>0</v>
      </c>
      <c r="DG29" s="471">
        <f t="shared" si="9"/>
        <v>0</v>
      </c>
      <c r="DH29" s="471">
        <f t="shared" si="10"/>
        <v>0</v>
      </c>
      <c r="DI29" s="471">
        <f t="shared" si="11"/>
        <v>0</v>
      </c>
      <c r="DJ29" s="471">
        <f t="shared" si="12"/>
        <v>0</v>
      </c>
      <c r="DK29" s="471">
        <f t="shared" si="13"/>
        <v>0</v>
      </c>
      <c r="DL29" s="471">
        <f t="shared" si="14"/>
        <v>0</v>
      </c>
      <c r="DM29" s="471">
        <f t="shared" si="15"/>
        <v>0</v>
      </c>
      <c r="DN29" s="471">
        <f t="shared" si="16"/>
        <v>0</v>
      </c>
      <c r="DO29" s="471">
        <f t="shared" si="17"/>
        <v>0</v>
      </c>
      <c r="DP29" s="471">
        <f t="shared" si="18"/>
        <v>0</v>
      </c>
      <c r="DQ29" s="471">
        <f t="shared" si="19"/>
        <v>0</v>
      </c>
      <c r="DR29" s="471">
        <f t="shared" si="20"/>
        <v>0</v>
      </c>
      <c r="DS29" s="471">
        <f t="shared" si="21"/>
        <v>0</v>
      </c>
      <c r="DT29" s="471">
        <f t="shared" si="22"/>
        <v>0</v>
      </c>
      <c r="DU29" s="471">
        <f t="shared" si="23"/>
        <v>0</v>
      </c>
      <c r="DV29" s="471">
        <f t="shared" si="24"/>
        <v>0</v>
      </c>
    </row>
    <row r="30" spans="2:126" ht="21.75" customHeight="1">
      <c r="B30" s="109" t="s">
        <v>238</v>
      </c>
      <c r="C30" s="2390"/>
      <c r="D30" s="2391"/>
      <c r="E30" s="2391"/>
      <c r="F30" s="2391"/>
      <c r="G30" s="2391"/>
      <c r="H30" s="2391"/>
      <c r="I30" s="2391"/>
      <c r="J30" s="2391"/>
      <c r="K30" s="2391"/>
      <c r="L30" s="2391"/>
      <c r="M30" s="2391"/>
      <c r="N30" s="2391"/>
      <c r="O30" s="2391"/>
      <c r="P30" s="2391"/>
      <c r="Q30" s="2391"/>
      <c r="R30" s="2391"/>
      <c r="S30" s="2391"/>
      <c r="T30" s="2391"/>
      <c r="U30" s="2391"/>
      <c r="V30" s="2391"/>
      <c r="W30" s="2391"/>
      <c r="X30" s="2391"/>
      <c r="Y30" s="2391"/>
      <c r="Z30" s="2391"/>
      <c r="AA30" s="2391"/>
      <c r="AB30" s="2391"/>
      <c r="AC30" s="2391"/>
      <c r="AD30" s="2391"/>
      <c r="AE30" s="2391"/>
      <c r="AF30" s="2391"/>
      <c r="AG30" s="2391"/>
      <c r="AH30" s="2391"/>
      <c r="AI30" s="2391"/>
      <c r="AJ30" s="2391"/>
      <c r="AK30" s="2391"/>
      <c r="AL30" s="2391"/>
      <c r="AM30" s="2391"/>
      <c r="AN30" s="2391"/>
      <c r="AO30" s="2391"/>
      <c r="AP30" s="2391"/>
      <c r="AQ30" s="2391"/>
      <c r="AR30" s="2391"/>
      <c r="AS30" s="2391"/>
      <c r="AT30" s="2391"/>
      <c r="AU30" s="2391"/>
      <c r="AV30" s="2391"/>
      <c r="AW30" s="2391"/>
      <c r="AX30" s="2391"/>
      <c r="AY30" s="2391"/>
      <c r="AZ30" s="2391"/>
      <c r="BA30" s="2391"/>
      <c r="BB30" s="2391"/>
      <c r="BC30" s="2391"/>
      <c r="BD30" s="2391"/>
      <c r="BE30" s="2391"/>
      <c r="BF30" s="2391"/>
      <c r="BG30" s="2391"/>
      <c r="BH30" s="2391"/>
      <c r="BI30" s="2391"/>
      <c r="BJ30" s="2391"/>
      <c r="BK30" s="2391"/>
      <c r="BL30" s="2391"/>
      <c r="BM30" s="2391"/>
      <c r="BN30" s="2391"/>
      <c r="BO30" s="2391"/>
      <c r="BP30" s="2391"/>
      <c r="BQ30" s="2391"/>
      <c r="BR30" s="2391"/>
      <c r="BS30" s="2391"/>
      <c r="BT30" s="2391"/>
      <c r="BU30" s="2391"/>
      <c r="BV30" s="2391"/>
      <c r="BW30" s="2391"/>
      <c r="BX30" s="2391"/>
      <c r="BY30" s="2391"/>
      <c r="BZ30" s="2391"/>
      <c r="CA30" s="2391"/>
      <c r="CB30" s="2391"/>
      <c r="CC30" s="2391"/>
      <c r="CD30" s="2391"/>
      <c r="CE30" s="2391"/>
      <c r="CF30" s="2391"/>
      <c r="CG30" s="2391"/>
      <c r="CH30" s="2391"/>
      <c r="CI30" s="2391"/>
      <c r="CJ30" s="2391"/>
      <c r="CK30" s="2391"/>
      <c r="CL30" s="2391"/>
      <c r="CM30" s="2391"/>
      <c r="CN30" s="2391"/>
      <c r="CO30" s="2391"/>
      <c r="CP30" s="2391"/>
      <c r="CQ30" s="2391"/>
      <c r="CR30" s="2391"/>
      <c r="CS30" s="2391"/>
      <c r="CT30" s="2391"/>
      <c r="CU30" s="2391"/>
      <c r="CV30" s="2391"/>
      <c r="CW30" s="2392"/>
      <c r="CY30" s="472"/>
      <c r="CZ30" s="472"/>
      <c r="DA30" s="472"/>
      <c r="DB30" s="472"/>
      <c r="DC30" s="472"/>
      <c r="DD30" s="472"/>
      <c r="DE30" s="472"/>
      <c r="DF30" s="472"/>
      <c r="DG30" s="472"/>
      <c r="DH30" s="472"/>
      <c r="DI30" s="472"/>
      <c r="DJ30" s="472"/>
      <c r="DK30" s="472"/>
      <c r="DL30" s="472"/>
      <c r="DM30" s="472"/>
      <c r="DN30" s="472"/>
      <c r="DO30" s="472"/>
      <c r="DP30" s="472"/>
      <c r="DQ30" s="472"/>
      <c r="DR30" s="472"/>
      <c r="DS30" s="472"/>
      <c r="DT30" s="472"/>
      <c r="DU30" s="472"/>
      <c r="DV30" s="472"/>
    </row>
    <row r="31" spans="2:126" ht="32.25" customHeight="1">
      <c r="B31" s="518" t="str">
        <f>Objetivos!D25</f>
        <v>Reintroducción de Material Vegetal para la Restauración (RiMVR en sistema tradicional)</v>
      </c>
      <c r="C31" s="2390"/>
      <c r="D31" s="2391"/>
      <c r="E31" s="2391"/>
      <c r="F31" s="2391"/>
      <c r="G31" s="2391"/>
      <c r="H31" s="2391"/>
      <c r="I31" s="2391"/>
      <c r="J31" s="2391"/>
      <c r="K31" s="2391"/>
      <c r="L31" s="2391"/>
      <c r="M31" s="2391"/>
      <c r="N31" s="2391"/>
      <c r="O31" s="2391"/>
      <c r="P31" s="2391"/>
      <c r="Q31" s="2391"/>
      <c r="R31" s="2391"/>
      <c r="S31" s="2391"/>
      <c r="T31" s="2391"/>
      <c r="U31" s="2391"/>
      <c r="V31" s="2391"/>
      <c r="W31" s="2391"/>
      <c r="X31" s="2391"/>
      <c r="Y31" s="2391"/>
      <c r="Z31" s="2391"/>
      <c r="AA31" s="2391"/>
      <c r="AB31" s="2391"/>
      <c r="AC31" s="2391"/>
      <c r="AD31" s="2391"/>
      <c r="AE31" s="2391"/>
      <c r="AF31" s="2391"/>
      <c r="AG31" s="2391"/>
      <c r="AH31" s="2391"/>
      <c r="AI31" s="2391"/>
      <c r="AJ31" s="2391"/>
      <c r="AK31" s="2391"/>
      <c r="AL31" s="2391"/>
      <c r="AM31" s="2391"/>
      <c r="AN31" s="2391"/>
      <c r="AO31" s="2391"/>
      <c r="AP31" s="2391"/>
      <c r="AQ31" s="2391"/>
      <c r="AR31" s="2391"/>
      <c r="AS31" s="2391"/>
      <c r="AT31" s="2391"/>
      <c r="AU31" s="2391"/>
      <c r="AV31" s="2391"/>
      <c r="AW31" s="2391"/>
      <c r="AX31" s="2391"/>
      <c r="AY31" s="2391"/>
      <c r="AZ31" s="2391"/>
      <c r="BA31" s="2391"/>
      <c r="BB31" s="2391"/>
      <c r="BC31" s="2391"/>
      <c r="BD31" s="2391"/>
      <c r="BE31" s="2391"/>
      <c r="BF31" s="2391"/>
      <c r="BG31" s="2391"/>
      <c r="BH31" s="2391"/>
      <c r="BI31" s="2391"/>
      <c r="BJ31" s="2391"/>
      <c r="BK31" s="2391"/>
      <c r="BL31" s="2391"/>
      <c r="BM31" s="2391"/>
      <c r="BN31" s="2391"/>
      <c r="BO31" s="2391"/>
      <c r="BP31" s="2391"/>
      <c r="BQ31" s="2391"/>
      <c r="BR31" s="2391"/>
      <c r="BS31" s="2391"/>
      <c r="BT31" s="2391"/>
      <c r="BU31" s="2391"/>
      <c r="BV31" s="2391"/>
      <c r="BW31" s="2391"/>
      <c r="BX31" s="2391"/>
      <c r="BY31" s="2391"/>
      <c r="BZ31" s="2391"/>
      <c r="CA31" s="2391"/>
      <c r="CB31" s="2391"/>
      <c r="CC31" s="2391"/>
      <c r="CD31" s="2391"/>
      <c r="CE31" s="2391"/>
      <c r="CF31" s="2391"/>
      <c r="CG31" s="2391"/>
      <c r="CH31" s="2391"/>
      <c r="CI31" s="2391"/>
      <c r="CJ31" s="2391"/>
      <c r="CK31" s="2391"/>
      <c r="CL31" s="2391"/>
      <c r="CM31" s="2391"/>
      <c r="CN31" s="2391"/>
      <c r="CO31" s="2391"/>
      <c r="CP31" s="2391"/>
      <c r="CQ31" s="2391"/>
      <c r="CR31" s="2391"/>
      <c r="CS31" s="2391"/>
      <c r="CT31" s="2391"/>
      <c r="CU31" s="2391"/>
      <c r="CV31" s="2391"/>
      <c r="CW31" s="2392"/>
      <c r="CY31" s="472">
        <f>SUM(CY32:CY37)</f>
        <v>0</v>
      </c>
      <c r="CZ31" s="472">
        <f t="shared" ref="CZ31:DV31" si="26">SUM(CZ32:CZ37)</f>
        <v>0</v>
      </c>
      <c r="DA31" s="472">
        <f t="shared" si="26"/>
        <v>0</v>
      </c>
      <c r="DB31" s="472">
        <f t="shared" si="26"/>
        <v>0</v>
      </c>
      <c r="DC31" s="472">
        <f t="shared" si="26"/>
        <v>0</v>
      </c>
      <c r="DD31" s="472">
        <f t="shared" si="26"/>
        <v>0</v>
      </c>
      <c r="DE31" s="472">
        <f t="shared" si="26"/>
        <v>0</v>
      </c>
      <c r="DF31" s="472">
        <f t="shared" si="26"/>
        <v>0</v>
      </c>
      <c r="DG31" s="472">
        <f t="shared" si="26"/>
        <v>0</v>
      </c>
      <c r="DH31" s="472">
        <f t="shared" si="26"/>
        <v>0</v>
      </c>
      <c r="DI31" s="472">
        <f t="shared" si="26"/>
        <v>0</v>
      </c>
      <c r="DJ31" s="472">
        <f t="shared" si="26"/>
        <v>0</v>
      </c>
      <c r="DK31" s="472">
        <f t="shared" si="26"/>
        <v>0</v>
      </c>
      <c r="DL31" s="472">
        <f t="shared" si="26"/>
        <v>0</v>
      </c>
      <c r="DM31" s="472">
        <f t="shared" si="26"/>
        <v>0</v>
      </c>
      <c r="DN31" s="472">
        <f t="shared" si="26"/>
        <v>0</v>
      </c>
      <c r="DO31" s="472">
        <f t="shared" si="26"/>
        <v>0</v>
      </c>
      <c r="DP31" s="472">
        <f t="shared" si="26"/>
        <v>0</v>
      </c>
      <c r="DQ31" s="472">
        <f t="shared" si="26"/>
        <v>0</v>
      </c>
      <c r="DR31" s="472">
        <f t="shared" si="26"/>
        <v>0</v>
      </c>
      <c r="DS31" s="472">
        <f t="shared" si="26"/>
        <v>0</v>
      </c>
      <c r="DT31" s="472">
        <f t="shared" si="26"/>
        <v>0</v>
      </c>
      <c r="DU31" s="472">
        <f t="shared" si="26"/>
        <v>0</v>
      </c>
      <c r="DV31" s="472">
        <f t="shared" si="26"/>
        <v>0</v>
      </c>
    </row>
    <row r="32" spans="2:126" ht="15.75" hidden="1">
      <c r="B32" s="110" t="s">
        <v>413</v>
      </c>
      <c r="C32" s="9" t="s">
        <v>61</v>
      </c>
      <c r="D32" s="10" t="e">
        <f>+#REF!</f>
        <v>#REF!</v>
      </c>
      <c r="E32" s="2346"/>
      <c r="F32" s="2347"/>
      <c r="G32" s="2347"/>
      <c r="H32" s="2348"/>
      <c r="I32" s="2346"/>
      <c r="J32" s="2347"/>
      <c r="K32" s="2347"/>
      <c r="L32" s="2348"/>
      <c r="M32" s="2346"/>
      <c r="N32" s="2347"/>
      <c r="O32" s="2347"/>
      <c r="P32" s="2348"/>
      <c r="Q32" s="2346"/>
      <c r="R32" s="2347"/>
      <c r="S32" s="2347"/>
      <c r="T32" s="2348"/>
      <c r="U32" s="2346"/>
      <c r="V32" s="2347"/>
      <c r="W32" s="2347"/>
      <c r="X32" s="2348"/>
      <c r="Y32" s="2346"/>
      <c r="Z32" s="2347"/>
      <c r="AA32" s="2347"/>
      <c r="AB32" s="2348"/>
      <c r="AC32" s="2346"/>
      <c r="AD32" s="2347"/>
      <c r="AE32" s="2347"/>
      <c r="AF32" s="2348"/>
      <c r="AG32" s="2346"/>
      <c r="AH32" s="2347"/>
      <c r="AI32" s="2347"/>
      <c r="AJ32" s="2348"/>
      <c r="AK32" s="2346"/>
      <c r="AL32" s="2347"/>
      <c r="AM32" s="2347"/>
      <c r="AN32" s="2348"/>
      <c r="AO32" s="2346"/>
      <c r="AP32" s="2347"/>
      <c r="AQ32" s="2347"/>
      <c r="AR32" s="2348"/>
      <c r="AS32" s="2346"/>
      <c r="AT32" s="2347"/>
      <c r="AU32" s="2347"/>
      <c r="AV32" s="2348"/>
      <c r="AW32" s="2346"/>
      <c r="AX32" s="2347"/>
      <c r="AY32" s="2347"/>
      <c r="AZ32" s="2348"/>
      <c r="BA32" s="2346"/>
      <c r="BB32" s="2347"/>
      <c r="BC32" s="2347"/>
      <c r="BD32" s="2348"/>
      <c r="BE32" s="2346"/>
      <c r="BF32" s="2347"/>
      <c r="BG32" s="2347"/>
      <c r="BH32" s="2348"/>
      <c r="BI32" s="2346"/>
      <c r="BJ32" s="2347"/>
      <c r="BK32" s="2347"/>
      <c r="BL32" s="2348"/>
      <c r="BM32" s="2346"/>
      <c r="BN32" s="2347"/>
      <c r="BO32" s="2347"/>
      <c r="BP32" s="2348"/>
      <c r="BQ32" s="2346"/>
      <c r="BR32" s="2347"/>
      <c r="BS32" s="2347"/>
      <c r="BT32" s="2348"/>
      <c r="BU32" s="2346"/>
      <c r="BV32" s="2347"/>
      <c r="BW32" s="2347"/>
      <c r="BX32" s="2348"/>
      <c r="BY32" s="2346"/>
      <c r="BZ32" s="2347"/>
      <c r="CA32" s="2347"/>
      <c r="CB32" s="2348"/>
      <c r="CC32" s="2346"/>
      <c r="CD32" s="2347"/>
      <c r="CE32" s="2347"/>
      <c r="CF32" s="2348"/>
      <c r="CG32" s="2346"/>
      <c r="CH32" s="2347"/>
      <c r="CI32" s="2347"/>
      <c r="CJ32" s="2348"/>
      <c r="CK32" s="2346"/>
      <c r="CL32" s="2347"/>
      <c r="CM32" s="2347"/>
      <c r="CN32" s="2348"/>
      <c r="CO32" s="2346"/>
      <c r="CP32" s="2347"/>
      <c r="CQ32" s="2347"/>
      <c r="CR32" s="2348"/>
      <c r="CS32" s="2346"/>
      <c r="CT32" s="2347"/>
      <c r="CU32" s="2347"/>
      <c r="CV32" s="2348"/>
      <c r="CW32" s="473">
        <f t="shared" ref="CW32:CW37" si="27">SUM(E32:CV32)</f>
        <v>0</v>
      </c>
      <c r="CY32" s="471">
        <f t="shared" ref="CY32:CY95" si="28">E32</f>
        <v>0</v>
      </c>
      <c r="CZ32" s="471">
        <f t="shared" ref="CZ32:CZ95" si="29">I32</f>
        <v>0</v>
      </c>
      <c r="DA32" s="471">
        <f t="shared" ref="DA32:DA95" si="30">M32</f>
        <v>0</v>
      </c>
      <c r="DB32" s="471">
        <f t="shared" ref="DB32:DB95" si="31">Q32</f>
        <v>0</v>
      </c>
      <c r="DC32" s="471">
        <f t="shared" ref="DC32:DC95" si="32">U32</f>
        <v>0</v>
      </c>
      <c r="DD32" s="471">
        <f t="shared" ref="DD32:DD95" si="33">Y32</f>
        <v>0</v>
      </c>
      <c r="DE32" s="471">
        <f t="shared" ref="DE32:DE95" si="34">AC32</f>
        <v>0</v>
      </c>
      <c r="DF32" s="471">
        <f t="shared" ref="DF32:DF95" si="35">AG32</f>
        <v>0</v>
      </c>
      <c r="DG32" s="471">
        <f t="shared" ref="DG32:DG95" si="36">AK32</f>
        <v>0</v>
      </c>
      <c r="DH32" s="471">
        <f t="shared" ref="DH32:DH95" si="37">AO32</f>
        <v>0</v>
      </c>
      <c r="DI32" s="471">
        <f t="shared" ref="DI32:DI95" si="38">AS32</f>
        <v>0</v>
      </c>
      <c r="DJ32" s="471">
        <f t="shared" ref="DJ32:DJ95" si="39">AW32</f>
        <v>0</v>
      </c>
      <c r="DK32" s="471">
        <f t="shared" ref="DK32:DK95" si="40">BA32</f>
        <v>0</v>
      </c>
      <c r="DL32" s="471">
        <f t="shared" ref="DL32:DL95" si="41">BE32</f>
        <v>0</v>
      </c>
      <c r="DM32" s="471">
        <f t="shared" ref="DM32:DM95" si="42">BI32</f>
        <v>0</v>
      </c>
      <c r="DN32" s="471">
        <f t="shared" ref="DN32:DN95" si="43">BM32</f>
        <v>0</v>
      </c>
      <c r="DO32" s="471">
        <f t="shared" ref="DO32:DO95" si="44">BQ32</f>
        <v>0</v>
      </c>
      <c r="DP32" s="471">
        <f t="shared" ref="DP32:DP95" si="45">BU32</f>
        <v>0</v>
      </c>
      <c r="DQ32" s="471">
        <f t="shared" ref="DQ32:DQ95" si="46">BY32</f>
        <v>0</v>
      </c>
      <c r="DR32" s="471">
        <f t="shared" ref="DR32:DR95" si="47">CC32</f>
        <v>0</v>
      </c>
      <c r="DS32" s="471">
        <f t="shared" ref="DS32:DS95" si="48">CG32</f>
        <v>0</v>
      </c>
      <c r="DT32" s="471">
        <f t="shared" ref="DT32:DT95" si="49">CK32</f>
        <v>0</v>
      </c>
      <c r="DU32" s="471">
        <f t="shared" ref="DU32:DU95" si="50">CO32</f>
        <v>0</v>
      </c>
      <c r="DV32" s="471">
        <f t="shared" ref="DV32:DV95" si="51">CS32</f>
        <v>0</v>
      </c>
    </row>
    <row r="33" spans="2:126" ht="18.75" hidden="1" customHeight="1">
      <c r="B33" s="110" t="s">
        <v>414</v>
      </c>
      <c r="C33" s="9" t="s">
        <v>61</v>
      </c>
      <c r="D33" s="10" t="e">
        <f>+#REF!</f>
        <v>#REF!</v>
      </c>
      <c r="E33" s="2346"/>
      <c r="F33" s="2347"/>
      <c r="G33" s="2347"/>
      <c r="H33" s="2348"/>
      <c r="I33" s="2346"/>
      <c r="J33" s="2347"/>
      <c r="K33" s="2347"/>
      <c r="L33" s="2348"/>
      <c r="M33" s="2346"/>
      <c r="N33" s="2347"/>
      <c r="O33" s="2347"/>
      <c r="P33" s="2348"/>
      <c r="Q33" s="2346"/>
      <c r="R33" s="2347"/>
      <c r="S33" s="2347"/>
      <c r="T33" s="2348"/>
      <c r="U33" s="2346"/>
      <c r="V33" s="2347"/>
      <c r="W33" s="2347"/>
      <c r="X33" s="2348"/>
      <c r="Y33" s="2346"/>
      <c r="Z33" s="2347"/>
      <c r="AA33" s="2347"/>
      <c r="AB33" s="2348"/>
      <c r="AC33" s="2346"/>
      <c r="AD33" s="2347"/>
      <c r="AE33" s="2347"/>
      <c r="AF33" s="2348"/>
      <c r="AG33" s="2346"/>
      <c r="AH33" s="2347"/>
      <c r="AI33" s="2347"/>
      <c r="AJ33" s="2348"/>
      <c r="AK33" s="2346"/>
      <c r="AL33" s="2347"/>
      <c r="AM33" s="2347"/>
      <c r="AN33" s="2348"/>
      <c r="AO33" s="2346"/>
      <c r="AP33" s="2347"/>
      <c r="AQ33" s="2347"/>
      <c r="AR33" s="2348"/>
      <c r="AS33" s="2346"/>
      <c r="AT33" s="2347"/>
      <c r="AU33" s="2347"/>
      <c r="AV33" s="2348"/>
      <c r="AW33" s="2346"/>
      <c r="AX33" s="2347"/>
      <c r="AY33" s="2347"/>
      <c r="AZ33" s="2348"/>
      <c r="BA33" s="2346"/>
      <c r="BB33" s="2347"/>
      <c r="BC33" s="2347"/>
      <c r="BD33" s="2348"/>
      <c r="BE33" s="2346"/>
      <c r="BF33" s="2347"/>
      <c r="BG33" s="2347"/>
      <c r="BH33" s="2348"/>
      <c r="BI33" s="2346"/>
      <c r="BJ33" s="2347"/>
      <c r="BK33" s="2347"/>
      <c r="BL33" s="2348"/>
      <c r="BM33" s="2346"/>
      <c r="BN33" s="2347"/>
      <c r="BO33" s="2347"/>
      <c r="BP33" s="2348"/>
      <c r="BQ33" s="2346"/>
      <c r="BR33" s="2347"/>
      <c r="BS33" s="2347"/>
      <c r="BT33" s="2348"/>
      <c r="BU33" s="2346"/>
      <c r="BV33" s="2347"/>
      <c r="BW33" s="2347"/>
      <c r="BX33" s="2348"/>
      <c r="BY33" s="2346"/>
      <c r="BZ33" s="2347"/>
      <c r="CA33" s="2347"/>
      <c r="CB33" s="2348"/>
      <c r="CC33" s="2346"/>
      <c r="CD33" s="2347"/>
      <c r="CE33" s="2347"/>
      <c r="CF33" s="2348"/>
      <c r="CG33" s="2346"/>
      <c r="CH33" s="2347"/>
      <c r="CI33" s="2347"/>
      <c r="CJ33" s="2348"/>
      <c r="CK33" s="2346"/>
      <c r="CL33" s="2347"/>
      <c r="CM33" s="2347"/>
      <c r="CN33" s="2348"/>
      <c r="CO33" s="2346"/>
      <c r="CP33" s="2347"/>
      <c r="CQ33" s="2347"/>
      <c r="CR33" s="2348"/>
      <c r="CS33" s="2346"/>
      <c r="CT33" s="2347"/>
      <c r="CU33" s="2347"/>
      <c r="CV33" s="2348"/>
      <c r="CW33" s="473">
        <f t="shared" si="27"/>
        <v>0</v>
      </c>
      <c r="CY33" s="471">
        <f t="shared" si="28"/>
        <v>0</v>
      </c>
      <c r="CZ33" s="471">
        <f t="shared" si="29"/>
        <v>0</v>
      </c>
      <c r="DA33" s="471">
        <f t="shared" si="30"/>
        <v>0</v>
      </c>
      <c r="DB33" s="471">
        <f t="shared" si="31"/>
        <v>0</v>
      </c>
      <c r="DC33" s="471">
        <f t="shared" si="32"/>
        <v>0</v>
      </c>
      <c r="DD33" s="471">
        <f t="shared" si="33"/>
        <v>0</v>
      </c>
      <c r="DE33" s="471">
        <f t="shared" si="34"/>
        <v>0</v>
      </c>
      <c r="DF33" s="471">
        <f t="shared" si="35"/>
        <v>0</v>
      </c>
      <c r="DG33" s="471">
        <f t="shared" si="36"/>
        <v>0</v>
      </c>
      <c r="DH33" s="471">
        <f t="shared" si="37"/>
        <v>0</v>
      </c>
      <c r="DI33" s="471">
        <f t="shared" si="38"/>
        <v>0</v>
      </c>
      <c r="DJ33" s="471">
        <f t="shared" si="39"/>
        <v>0</v>
      </c>
      <c r="DK33" s="471">
        <f t="shared" si="40"/>
        <v>0</v>
      </c>
      <c r="DL33" s="471">
        <f t="shared" si="41"/>
        <v>0</v>
      </c>
      <c r="DM33" s="471">
        <f t="shared" si="42"/>
        <v>0</v>
      </c>
      <c r="DN33" s="471">
        <f t="shared" si="43"/>
        <v>0</v>
      </c>
      <c r="DO33" s="471">
        <f t="shared" si="44"/>
        <v>0</v>
      </c>
      <c r="DP33" s="471">
        <f t="shared" si="45"/>
        <v>0</v>
      </c>
      <c r="DQ33" s="471">
        <f t="shared" si="46"/>
        <v>0</v>
      </c>
      <c r="DR33" s="471">
        <f t="shared" si="47"/>
        <v>0</v>
      </c>
      <c r="DS33" s="471">
        <f t="shared" si="48"/>
        <v>0</v>
      </c>
      <c r="DT33" s="471">
        <f t="shared" si="49"/>
        <v>0</v>
      </c>
      <c r="DU33" s="471">
        <f t="shared" si="50"/>
        <v>0</v>
      </c>
      <c r="DV33" s="471">
        <f t="shared" si="51"/>
        <v>0</v>
      </c>
    </row>
    <row r="34" spans="2:126" ht="15.75" hidden="1">
      <c r="B34" s="110" t="s">
        <v>415</v>
      </c>
      <c r="C34" s="9" t="s">
        <v>61</v>
      </c>
      <c r="D34" s="10" t="e">
        <f>+#REF!</f>
        <v>#REF!</v>
      </c>
      <c r="E34" s="2346"/>
      <c r="F34" s="2347"/>
      <c r="G34" s="2347"/>
      <c r="H34" s="2348"/>
      <c r="I34" s="2346"/>
      <c r="J34" s="2347"/>
      <c r="K34" s="2347"/>
      <c r="L34" s="2348"/>
      <c r="M34" s="2346"/>
      <c r="N34" s="2347"/>
      <c r="O34" s="2347"/>
      <c r="P34" s="2348"/>
      <c r="Q34" s="2346"/>
      <c r="R34" s="2347"/>
      <c r="S34" s="2347"/>
      <c r="T34" s="2348"/>
      <c r="U34" s="2346"/>
      <c r="V34" s="2347"/>
      <c r="W34" s="2347"/>
      <c r="X34" s="2348"/>
      <c r="Y34" s="2346"/>
      <c r="Z34" s="2347"/>
      <c r="AA34" s="2347"/>
      <c r="AB34" s="2348"/>
      <c r="AC34" s="2346"/>
      <c r="AD34" s="2347"/>
      <c r="AE34" s="2347"/>
      <c r="AF34" s="2348"/>
      <c r="AG34" s="2346"/>
      <c r="AH34" s="2347"/>
      <c r="AI34" s="2347"/>
      <c r="AJ34" s="2348"/>
      <c r="AK34" s="2346"/>
      <c r="AL34" s="2347"/>
      <c r="AM34" s="2347"/>
      <c r="AN34" s="2348"/>
      <c r="AO34" s="2346"/>
      <c r="AP34" s="2347"/>
      <c r="AQ34" s="2347"/>
      <c r="AR34" s="2348"/>
      <c r="AS34" s="2346"/>
      <c r="AT34" s="2347"/>
      <c r="AU34" s="2347"/>
      <c r="AV34" s="2348"/>
      <c r="AW34" s="2346"/>
      <c r="AX34" s="2347"/>
      <c r="AY34" s="2347"/>
      <c r="AZ34" s="2348"/>
      <c r="BA34" s="2346"/>
      <c r="BB34" s="2347"/>
      <c r="BC34" s="2347"/>
      <c r="BD34" s="2348"/>
      <c r="BE34" s="2346"/>
      <c r="BF34" s="2347"/>
      <c r="BG34" s="2347"/>
      <c r="BH34" s="2348"/>
      <c r="BI34" s="2346"/>
      <c r="BJ34" s="2347"/>
      <c r="BK34" s="2347"/>
      <c r="BL34" s="2348"/>
      <c r="BM34" s="2346"/>
      <c r="BN34" s="2347"/>
      <c r="BO34" s="2347"/>
      <c r="BP34" s="2348"/>
      <c r="BQ34" s="2346"/>
      <c r="BR34" s="2347"/>
      <c r="BS34" s="2347"/>
      <c r="BT34" s="2348"/>
      <c r="BU34" s="2346"/>
      <c r="BV34" s="2347"/>
      <c r="BW34" s="2347"/>
      <c r="BX34" s="2348"/>
      <c r="BY34" s="2346"/>
      <c r="BZ34" s="2347"/>
      <c r="CA34" s="2347"/>
      <c r="CB34" s="2348"/>
      <c r="CC34" s="2346"/>
      <c r="CD34" s="2347"/>
      <c r="CE34" s="2347"/>
      <c r="CF34" s="2348"/>
      <c r="CG34" s="2346"/>
      <c r="CH34" s="2347"/>
      <c r="CI34" s="2347"/>
      <c r="CJ34" s="2348"/>
      <c r="CK34" s="2346"/>
      <c r="CL34" s="2347"/>
      <c r="CM34" s="2347"/>
      <c r="CN34" s="2348"/>
      <c r="CO34" s="2346"/>
      <c r="CP34" s="2347"/>
      <c r="CQ34" s="2347"/>
      <c r="CR34" s="2348"/>
      <c r="CS34" s="2346"/>
      <c r="CT34" s="2347"/>
      <c r="CU34" s="2347"/>
      <c r="CV34" s="2348"/>
      <c r="CW34" s="473">
        <f t="shared" si="27"/>
        <v>0</v>
      </c>
      <c r="CY34" s="471">
        <f t="shared" si="28"/>
        <v>0</v>
      </c>
      <c r="CZ34" s="471">
        <f t="shared" si="29"/>
        <v>0</v>
      </c>
      <c r="DA34" s="471">
        <f t="shared" si="30"/>
        <v>0</v>
      </c>
      <c r="DB34" s="471">
        <f t="shared" si="31"/>
        <v>0</v>
      </c>
      <c r="DC34" s="471">
        <f t="shared" si="32"/>
        <v>0</v>
      </c>
      <c r="DD34" s="471">
        <f t="shared" si="33"/>
        <v>0</v>
      </c>
      <c r="DE34" s="471">
        <f t="shared" si="34"/>
        <v>0</v>
      </c>
      <c r="DF34" s="471">
        <f t="shared" si="35"/>
        <v>0</v>
      </c>
      <c r="DG34" s="471">
        <f t="shared" si="36"/>
        <v>0</v>
      </c>
      <c r="DH34" s="471">
        <f t="shared" si="37"/>
        <v>0</v>
      </c>
      <c r="DI34" s="471">
        <f t="shared" si="38"/>
        <v>0</v>
      </c>
      <c r="DJ34" s="471">
        <f t="shared" si="39"/>
        <v>0</v>
      </c>
      <c r="DK34" s="471">
        <f t="shared" si="40"/>
        <v>0</v>
      </c>
      <c r="DL34" s="471">
        <f t="shared" si="41"/>
        <v>0</v>
      </c>
      <c r="DM34" s="471">
        <f t="shared" si="42"/>
        <v>0</v>
      </c>
      <c r="DN34" s="471">
        <f t="shared" si="43"/>
        <v>0</v>
      </c>
      <c r="DO34" s="471">
        <f t="shared" si="44"/>
        <v>0</v>
      </c>
      <c r="DP34" s="471">
        <f t="shared" si="45"/>
        <v>0</v>
      </c>
      <c r="DQ34" s="471">
        <f t="shared" si="46"/>
        <v>0</v>
      </c>
      <c r="DR34" s="471">
        <f t="shared" si="47"/>
        <v>0</v>
      </c>
      <c r="DS34" s="471">
        <f t="shared" si="48"/>
        <v>0</v>
      </c>
      <c r="DT34" s="471">
        <f t="shared" si="49"/>
        <v>0</v>
      </c>
      <c r="DU34" s="471">
        <f t="shared" si="50"/>
        <v>0</v>
      </c>
      <c r="DV34" s="471">
        <f t="shared" si="51"/>
        <v>0</v>
      </c>
    </row>
    <row r="35" spans="2:126" ht="15.75" hidden="1">
      <c r="B35" s="110" t="s">
        <v>416</v>
      </c>
      <c r="C35" s="11" t="s">
        <v>71</v>
      </c>
      <c r="D35" s="10" t="e">
        <f>+'1.2 Rest. Activa'!#REF!</f>
        <v>#REF!</v>
      </c>
      <c r="E35" s="2346"/>
      <c r="F35" s="2347"/>
      <c r="G35" s="2347"/>
      <c r="H35" s="2348"/>
      <c r="I35" s="2346"/>
      <c r="J35" s="2347"/>
      <c r="K35" s="2347"/>
      <c r="L35" s="2348"/>
      <c r="M35" s="2346"/>
      <c r="N35" s="2347"/>
      <c r="O35" s="2347"/>
      <c r="P35" s="2348"/>
      <c r="Q35" s="2346"/>
      <c r="R35" s="2347"/>
      <c r="S35" s="2347"/>
      <c r="T35" s="2348"/>
      <c r="U35" s="2346"/>
      <c r="V35" s="2347"/>
      <c r="W35" s="2347"/>
      <c r="X35" s="2348"/>
      <c r="Y35" s="2346"/>
      <c r="Z35" s="2347"/>
      <c r="AA35" s="2347"/>
      <c r="AB35" s="2348"/>
      <c r="AC35" s="2346"/>
      <c r="AD35" s="2347"/>
      <c r="AE35" s="2347"/>
      <c r="AF35" s="2348"/>
      <c r="AG35" s="2346"/>
      <c r="AH35" s="2347"/>
      <c r="AI35" s="2347"/>
      <c r="AJ35" s="2348"/>
      <c r="AK35" s="2346"/>
      <c r="AL35" s="2347"/>
      <c r="AM35" s="2347"/>
      <c r="AN35" s="2348"/>
      <c r="AO35" s="2346"/>
      <c r="AP35" s="2347"/>
      <c r="AQ35" s="2347"/>
      <c r="AR35" s="2348"/>
      <c r="AS35" s="2346"/>
      <c r="AT35" s="2347"/>
      <c r="AU35" s="2347"/>
      <c r="AV35" s="2348"/>
      <c r="AW35" s="2346"/>
      <c r="AX35" s="2347"/>
      <c r="AY35" s="2347"/>
      <c r="AZ35" s="2348"/>
      <c r="BA35" s="2346"/>
      <c r="BB35" s="2347"/>
      <c r="BC35" s="2347"/>
      <c r="BD35" s="2348"/>
      <c r="BE35" s="2346"/>
      <c r="BF35" s="2347"/>
      <c r="BG35" s="2347"/>
      <c r="BH35" s="2348"/>
      <c r="BI35" s="2346"/>
      <c r="BJ35" s="2347"/>
      <c r="BK35" s="2347"/>
      <c r="BL35" s="2348"/>
      <c r="BM35" s="2346"/>
      <c r="BN35" s="2347"/>
      <c r="BO35" s="2347"/>
      <c r="BP35" s="2348"/>
      <c r="BQ35" s="2346"/>
      <c r="BR35" s="2347"/>
      <c r="BS35" s="2347"/>
      <c r="BT35" s="2348"/>
      <c r="BU35" s="2346"/>
      <c r="BV35" s="2347"/>
      <c r="BW35" s="2347"/>
      <c r="BX35" s="2348"/>
      <c r="BY35" s="2346"/>
      <c r="BZ35" s="2347"/>
      <c r="CA35" s="2347"/>
      <c r="CB35" s="2348"/>
      <c r="CC35" s="2346"/>
      <c r="CD35" s="2347"/>
      <c r="CE35" s="2347"/>
      <c r="CF35" s="2348"/>
      <c r="CG35" s="2346"/>
      <c r="CH35" s="2347"/>
      <c r="CI35" s="2347"/>
      <c r="CJ35" s="2348"/>
      <c r="CK35" s="2346"/>
      <c r="CL35" s="2347"/>
      <c r="CM35" s="2347"/>
      <c r="CN35" s="2348"/>
      <c r="CO35" s="2346"/>
      <c r="CP35" s="2347"/>
      <c r="CQ35" s="2347"/>
      <c r="CR35" s="2348"/>
      <c r="CS35" s="2346"/>
      <c r="CT35" s="2347"/>
      <c r="CU35" s="2347"/>
      <c r="CV35" s="2348"/>
      <c r="CW35" s="473">
        <f t="shared" si="27"/>
        <v>0</v>
      </c>
      <c r="CY35" s="471">
        <f t="shared" si="28"/>
        <v>0</v>
      </c>
      <c r="CZ35" s="471">
        <f t="shared" si="29"/>
        <v>0</v>
      </c>
      <c r="DA35" s="471">
        <f t="shared" si="30"/>
        <v>0</v>
      </c>
      <c r="DB35" s="471">
        <f t="shared" si="31"/>
        <v>0</v>
      </c>
      <c r="DC35" s="471">
        <f t="shared" si="32"/>
        <v>0</v>
      </c>
      <c r="DD35" s="471">
        <f t="shared" si="33"/>
        <v>0</v>
      </c>
      <c r="DE35" s="471">
        <f t="shared" si="34"/>
        <v>0</v>
      </c>
      <c r="DF35" s="471">
        <f t="shared" si="35"/>
        <v>0</v>
      </c>
      <c r="DG35" s="471">
        <f t="shared" si="36"/>
        <v>0</v>
      </c>
      <c r="DH35" s="471">
        <f t="shared" si="37"/>
        <v>0</v>
      </c>
      <c r="DI35" s="471">
        <f t="shared" si="38"/>
        <v>0</v>
      </c>
      <c r="DJ35" s="471">
        <f t="shared" si="39"/>
        <v>0</v>
      </c>
      <c r="DK35" s="471">
        <f t="shared" si="40"/>
        <v>0</v>
      </c>
      <c r="DL35" s="471">
        <f t="shared" si="41"/>
        <v>0</v>
      </c>
      <c r="DM35" s="471">
        <f t="shared" si="42"/>
        <v>0</v>
      </c>
      <c r="DN35" s="471">
        <f t="shared" si="43"/>
        <v>0</v>
      </c>
      <c r="DO35" s="471">
        <f t="shared" si="44"/>
        <v>0</v>
      </c>
      <c r="DP35" s="471">
        <f t="shared" si="45"/>
        <v>0</v>
      </c>
      <c r="DQ35" s="471">
        <f t="shared" si="46"/>
        <v>0</v>
      </c>
      <c r="DR35" s="471">
        <f t="shared" si="47"/>
        <v>0</v>
      </c>
      <c r="DS35" s="471">
        <f t="shared" si="48"/>
        <v>0</v>
      </c>
      <c r="DT35" s="471">
        <f t="shared" si="49"/>
        <v>0</v>
      </c>
      <c r="DU35" s="471">
        <f t="shared" si="50"/>
        <v>0</v>
      </c>
      <c r="DV35" s="471">
        <f t="shared" si="51"/>
        <v>0</v>
      </c>
    </row>
    <row r="36" spans="2:126" ht="15.75" hidden="1">
      <c r="B36" s="110" t="s">
        <v>417</v>
      </c>
      <c r="C36" s="11" t="s">
        <v>61</v>
      </c>
      <c r="D36" s="10" t="e">
        <f>+IF('1.2 Rest. Activa'!#REF!&gt;0,'1.2 Rest. Activa'!#REF!,0)</f>
        <v>#REF!</v>
      </c>
      <c r="E36" s="2346"/>
      <c r="F36" s="2347"/>
      <c r="G36" s="2347"/>
      <c r="H36" s="2348"/>
      <c r="I36" s="2346"/>
      <c r="J36" s="2347"/>
      <c r="K36" s="2347"/>
      <c r="L36" s="2348"/>
      <c r="M36" s="2346"/>
      <c r="N36" s="2347"/>
      <c r="O36" s="2347"/>
      <c r="P36" s="2348"/>
      <c r="Q36" s="2346"/>
      <c r="R36" s="2347"/>
      <c r="S36" s="2347"/>
      <c r="T36" s="2348"/>
      <c r="U36" s="2346"/>
      <c r="V36" s="2347"/>
      <c r="W36" s="2347"/>
      <c r="X36" s="2348"/>
      <c r="Y36" s="2346"/>
      <c r="Z36" s="2347"/>
      <c r="AA36" s="2347"/>
      <c r="AB36" s="2348"/>
      <c r="AC36" s="2346"/>
      <c r="AD36" s="2347"/>
      <c r="AE36" s="2347"/>
      <c r="AF36" s="2348"/>
      <c r="AG36" s="2346"/>
      <c r="AH36" s="2347"/>
      <c r="AI36" s="2347"/>
      <c r="AJ36" s="2348"/>
      <c r="AK36" s="2346"/>
      <c r="AL36" s="2347"/>
      <c r="AM36" s="2347"/>
      <c r="AN36" s="2348"/>
      <c r="AO36" s="2346"/>
      <c r="AP36" s="2347"/>
      <c r="AQ36" s="2347"/>
      <c r="AR36" s="2348"/>
      <c r="AS36" s="2346"/>
      <c r="AT36" s="2347"/>
      <c r="AU36" s="2347"/>
      <c r="AV36" s="2348"/>
      <c r="AW36" s="2346"/>
      <c r="AX36" s="2347"/>
      <c r="AY36" s="2347"/>
      <c r="AZ36" s="2348"/>
      <c r="BA36" s="2346"/>
      <c r="BB36" s="2347"/>
      <c r="BC36" s="2347"/>
      <c r="BD36" s="2348"/>
      <c r="BE36" s="2346"/>
      <c r="BF36" s="2347"/>
      <c r="BG36" s="2347"/>
      <c r="BH36" s="2348"/>
      <c r="BI36" s="2346"/>
      <c r="BJ36" s="2347"/>
      <c r="BK36" s="2347"/>
      <c r="BL36" s="2348"/>
      <c r="BM36" s="2346"/>
      <c r="BN36" s="2347"/>
      <c r="BO36" s="2347"/>
      <c r="BP36" s="2348"/>
      <c r="BQ36" s="2346"/>
      <c r="BR36" s="2347"/>
      <c r="BS36" s="2347"/>
      <c r="BT36" s="2348"/>
      <c r="BU36" s="2346"/>
      <c r="BV36" s="2347"/>
      <c r="BW36" s="2347"/>
      <c r="BX36" s="2348"/>
      <c r="BY36" s="2346"/>
      <c r="BZ36" s="2347"/>
      <c r="CA36" s="2347"/>
      <c r="CB36" s="2348"/>
      <c r="CC36" s="2346"/>
      <c r="CD36" s="2347"/>
      <c r="CE36" s="2347"/>
      <c r="CF36" s="2348"/>
      <c r="CG36" s="2346"/>
      <c r="CH36" s="2347"/>
      <c r="CI36" s="2347"/>
      <c r="CJ36" s="2348"/>
      <c r="CK36" s="2346"/>
      <c r="CL36" s="2347"/>
      <c r="CM36" s="2347"/>
      <c r="CN36" s="2348"/>
      <c r="CO36" s="2346"/>
      <c r="CP36" s="2347"/>
      <c r="CQ36" s="2347"/>
      <c r="CR36" s="2348"/>
      <c r="CS36" s="2346"/>
      <c r="CT36" s="2347"/>
      <c r="CU36" s="2347"/>
      <c r="CV36" s="2348"/>
      <c r="CW36" s="473">
        <f t="shared" si="27"/>
        <v>0</v>
      </c>
      <c r="CY36" s="471">
        <f t="shared" si="28"/>
        <v>0</v>
      </c>
      <c r="CZ36" s="471">
        <f t="shared" si="29"/>
        <v>0</v>
      </c>
      <c r="DA36" s="471">
        <f t="shared" si="30"/>
        <v>0</v>
      </c>
      <c r="DB36" s="471">
        <f t="shared" si="31"/>
        <v>0</v>
      </c>
      <c r="DC36" s="471">
        <f t="shared" si="32"/>
        <v>0</v>
      </c>
      <c r="DD36" s="471">
        <f t="shared" si="33"/>
        <v>0</v>
      </c>
      <c r="DE36" s="471">
        <f t="shared" si="34"/>
        <v>0</v>
      </c>
      <c r="DF36" s="471">
        <f t="shared" si="35"/>
        <v>0</v>
      </c>
      <c r="DG36" s="471">
        <f t="shared" si="36"/>
        <v>0</v>
      </c>
      <c r="DH36" s="471">
        <f t="shared" si="37"/>
        <v>0</v>
      </c>
      <c r="DI36" s="471">
        <f t="shared" si="38"/>
        <v>0</v>
      </c>
      <c r="DJ36" s="471">
        <f t="shared" si="39"/>
        <v>0</v>
      </c>
      <c r="DK36" s="471">
        <f t="shared" si="40"/>
        <v>0</v>
      </c>
      <c r="DL36" s="471">
        <f t="shared" si="41"/>
        <v>0</v>
      </c>
      <c r="DM36" s="471">
        <f t="shared" si="42"/>
        <v>0</v>
      </c>
      <c r="DN36" s="471">
        <f t="shared" si="43"/>
        <v>0</v>
      </c>
      <c r="DO36" s="471">
        <f t="shared" si="44"/>
        <v>0</v>
      </c>
      <c r="DP36" s="471">
        <f t="shared" si="45"/>
        <v>0</v>
      </c>
      <c r="DQ36" s="471">
        <f t="shared" si="46"/>
        <v>0</v>
      </c>
      <c r="DR36" s="471">
        <f t="shared" si="47"/>
        <v>0</v>
      </c>
      <c r="DS36" s="471">
        <f t="shared" si="48"/>
        <v>0</v>
      </c>
      <c r="DT36" s="471">
        <f t="shared" si="49"/>
        <v>0</v>
      </c>
      <c r="DU36" s="471">
        <f t="shared" si="50"/>
        <v>0</v>
      </c>
      <c r="DV36" s="471">
        <f t="shared" si="51"/>
        <v>0</v>
      </c>
    </row>
    <row r="37" spans="2:126" ht="15.75" hidden="1">
      <c r="B37" s="110" t="s">
        <v>418</v>
      </c>
      <c r="C37" s="9" t="s">
        <v>80</v>
      </c>
      <c r="D37" s="10" t="e">
        <f>+'1.2 Rest. Activa'!#REF!</f>
        <v>#REF!</v>
      </c>
      <c r="E37" s="2346"/>
      <c r="F37" s="2347"/>
      <c r="G37" s="2347"/>
      <c r="H37" s="2348"/>
      <c r="I37" s="2346"/>
      <c r="J37" s="2347"/>
      <c r="K37" s="2347"/>
      <c r="L37" s="2348"/>
      <c r="M37" s="2346"/>
      <c r="N37" s="2347"/>
      <c r="O37" s="2347"/>
      <c r="P37" s="2348"/>
      <c r="Q37" s="2346"/>
      <c r="R37" s="2347"/>
      <c r="S37" s="2347"/>
      <c r="T37" s="2348"/>
      <c r="U37" s="2346"/>
      <c r="V37" s="2347"/>
      <c r="W37" s="2347"/>
      <c r="X37" s="2348"/>
      <c r="Y37" s="2346"/>
      <c r="Z37" s="2347"/>
      <c r="AA37" s="2347"/>
      <c r="AB37" s="2348"/>
      <c r="AC37" s="2346"/>
      <c r="AD37" s="2347"/>
      <c r="AE37" s="2347"/>
      <c r="AF37" s="2348"/>
      <c r="AG37" s="2346"/>
      <c r="AH37" s="2347"/>
      <c r="AI37" s="2347"/>
      <c r="AJ37" s="2348"/>
      <c r="AK37" s="2346"/>
      <c r="AL37" s="2347"/>
      <c r="AM37" s="2347"/>
      <c r="AN37" s="2348"/>
      <c r="AO37" s="2346"/>
      <c r="AP37" s="2347"/>
      <c r="AQ37" s="2347"/>
      <c r="AR37" s="2348"/>
      <c r="AS37" s="2346"/>
      <c r="AT37" s="2347"/>
      <c r="AU37" s="2347"/>
      <c r="AV37" s="2348"/>
      <c r="AW37" s="2346"/>
      <c r="AX37" s="2347"/>
      <c r="AY37" s="2347"/>
      <c r="AZ37" s="2348"/>
      <c r="BA37" s="2346"/>
      <c r="BB37" s="2347"/>
      <c r="BC37" s="2347"/>
      <c r="BD37" s="2348"/>
      <c r="BE37" s="2346"/>
      <c r="BF37" s="2347"/>
      <c r="BG37" s="2347"/>
      <c r="BH37" s="2348"/>
      <c r="BI37" s="2346"/>
      <c r="BJ37" s="2347"/>
      <c r="BK37" s="2347"/>
      <c r="BL37" s="2348"/>
      <c r="BM37" s="2346"/>
      <c r="BN37" s="2347"/>
      <c r="BO37" s="2347"/>
      <c r="BP37" s="2348"/>
      <c r="BQ37" s="2346"/>
      <c r="BR37" s="2347"/>
      <c r="BS37" s="2347"/>
      <c r="BT37" s="2348"/>
      <c r="BU37" s="2346"/>
      <c r="BV37" s="2347"/>
      <c r="BW37" s="2347"/>
      <c r="BX37" s="2348"/>
      <c r="BY37" s="2346"/>
      <c r="BZ37" s="2347"/>
      <c r="CA37" s="2347"/>
      <c r="CB37" s="2348"/>
      <c r="CC37" s="2346"/>
      <c r="CD37" s="2347"/>
      <c r="CE37" s="2347"/>
      <c r="CF37" s="2348"/>
      <c r="CG37" s="2346"/>
      <c r="CH37" s="2347"/>
      <c r="CI37" s="2347"/>
      <c r="CJ37" s="2348"/>
      <c r="CK37" s="2346"/>
      <c r="CL37" s="2347"/>
      <c r="CM37" s="2347"/>
      <c r="CN37" s="2348"/>
      <c r="CO37" s="2346"/>
      <c r="CP37" s="2347"/>
      <c r="CQ37" s="2347"/>
      <c r="CR37" s="2348"/>
      <c r="CS37" s="2346"/>
      <c r="CT37" s="2347"/>
      <c r="CU37" s="2347"/>
      <c r="CV37" s="2348"/>
      <c r="CW37" s="473">
        <f t="shared" si="27"/>
        <v>0</v>
      </c>
      <c r="CY37" s="471">
        <f t="shared" si="28"/>
        <v>0</v>
      </c>
      <c r="CZ37" s="471">
        <f t="shared" si="29"/>
        <v>0</v>
      </c>
      <c r="DA37" s="471">
        <f t="shared" si="30"/>
        <v>0</v>
      </c>
      <c r="DB37" s="471">
        <f t="shared" si="31"/>
        <v>0</v>
      </c>
      <c r="DC37" s="471">
        <f t="shared" si="32"/>
        <v>0</v>
      </c>
      <c r="DD37" s="471">
        <f t="shared" si="33"/>
        <v>0</v>
      </c>
      <c r="DE37" s="471">
        <f t="shared" si="34"/>
        <v>0</v>
      </c>
      <c r="DF37" s="471">
        <f t="shared" si="35"/>
        <v>0</v>
      </c>
      <c r="DG37" s="471">
        <f t="shared" si="36"/>
        <v>0</v>
      </c>
      <c r="DH37" s="471">
        <f t="shared" si="37"/>
        <v>0</v>
      </c>
      <c r="DI37" s="471">
        <f t="shared" si="38"/>
        <v>0</v>
      </c>
      <c r="DJ37" s="471">
        <f t="shared" si="39"/>
        <v>0</v>
      </c>
      <c r="DK37" s="471">
        <f t="shared" si="40"/>
        <v>0</v>
      </c>
      <c r="DL37" s="471">
        <f t="shared" si="41"/>
        <v>0</v>
      </c>
      <c r="DM37" s="471">
        <f t="shared" si="42"/>
        <v>0</v>
      </c>
      <c r="DN37" s="471">
        <f t="shared" si="43"/>
        <v>0</v>
      </c>
      <c r="DO37" s="471">
        <f t="shared" si="44"/>
        <v>0</v>
      </c>
      <c r="DP37" s="471">
        <f t="shared" si="45"/>
        <v>0</v>
      </c>
      <c r="DQ37" s="471">
        <f t="shared" si="46"/>
        <v>0</v>
      </c>
      <c r="DR37" s="471">
        <f t="shared" si="47"/>
        <v>0</v>
      </c>
      <c r="DS37" s="471">
        <f t="shared" si="48"/>
        <v>0</v>
      </c>
      <c r="DT37" s="471">
        <f t="shared" si="49"/>
        <v>0</v>
      </c>
      <c r="DU37" s="471">
        <f t="shared" si="50"/>
        <v>0</v>
      </c>
      <c r="DV37" s="471">
        <f t="shared" si="51"/>
        <v>0</v>
      </c>
    </row>
    <row r="38" spans="2:126" ht="31.5" hidden="1">
      <c r="B38" s="518" t="str">
        <f>Objetivos!D26</f>
        <v>Reintroducción de Material Vegetal para la Restauración (RiMVR al azar o por núcleos)</v>
      </c>
      <c r="C38" s="2390"/>
      <c r="D38" s="2391"/>
      <c r="E38" s="2391"/>
      <c r="F38" s="2391"/>
      <c r="G38" s="2391"/>
      <c r="H38" s="2391"/>
      <c r="I38" s="2391"/>
      <c r="J38" s="2391"/>
      <c r="K38" s="2391"/>
      <c r="L38" s="2391"/>
      <c r="M38" s="2391"/>
      <c r="N38" s="2391"/>
      <c r="O38" s="2391"/>
      <c r="P38" s="2391"/>
      <c r="Q38" s="2391"/>
      <c r="R38" s="2391"/>
      <c r="S38" s="2391"/>
      <c r="T38" s="2391"/>
      <c r="U38" s="2391"/>
      <c r="V38" s="2391"/>
      <c r="W38" s="2391"/>
      <c r="X38" s="2391"/>
      <c r="Y38" s="2391"/>
      <c r="Z38" s="2391"/>
      <c r="AA38" s="2391"/>
      <c r="AB38" s="2391"/>
      <c r="AC38" s="2391"/>
      <c r="AD38" s="2391"/>
      <c r="AE38" s="2391"/>
      <c r="AF38" s="2391"/>
      <c r="AG38" s="2391"/>
      <c r="AH38" s="2391"/>
      <c r="AI38" s="2391"/>
      <c r="AJ38" s="2391"/>
      <c r="AK38" s="2391"/>
      <c r="AL38" s="2391"/>
      <c r="AM38" s="2391"/>
      <c r="AN38" s="2391"/>
      <c r="AO38" s="2391"/>
      <c r="AP38" s="2391"/>
      <c r="AQ38" s="2391"/>
      <c r="AR38" s="2391"/>
      <c r="AS38" s="2391"/>
      <c r="AT38" s="2391"/>
      <c r="AU38" s="2391"/>
      <c r="AV38" s="2391"/>
      <c r="AW38" s="2391"/>
      <c r="AX38" s="2391"/>
      <c r="AY38" s="2391"/>
      <c r="AZ38" s="2391"/>
      <c r="BA38" s="2391"/>
      <c r="BB38" s="2391"/>
      <c r="BC38" s="2391"/>
      <c r="BD38" s="2391"/>
      <c r="BE38" s="2391"/>
      <c r="BF38" s="2391"/>
      <c r="BG38" s="2391"/>
      <c r="BH38" s="2391"/>
      <c r="BI38" s="2391"/>
      <c r="BJ38" s="2391"/>
      <c r="BK38" s="2391"/>
      <c r="BL38" s="2391"/>
      <c r="BM38" s="2391"/>
      <c r="BN38" s="2391"/>
      <c r="BO38" s="2391"/>
      <c r="BP38" s="2391"/>
      <c r="BQ38" s="2391"/>
      <c r="BR38" s="2391"/>
      <c r="BS38" s="2391"/>
      <c r="BT38" s="2391"/>
      <c r="BU38" s="2391"/>
      <c r="BV38" s="2391"/>
      <c r="BW38" s="2391"/>
      <c r="BX38" s="2391"/>
      <c r="BY38" s="2391"/>
      <c r="BZ38" s="2391"/>
      <c r="CA38" s="2391"/>
      <c r="CB38" s="2391"/>
      <c r="CC38" s="2391"/>
      <c r="CD38" s="2391"/>
      <c r="CE38" s="2391"/>
      <c r="CF38" s="2391"/>
      <c r="CG38" s="2391"/>
      <c r="CH38" s="2391"/>
      <c r="CI38" s="2391"/>
      <c r="CJ38" s="2391"/>
      <c r="CK38" s="2391"/>
      <c r="CL38" s="2391"/>
      <c r="CM38" s="2391"/>
      <c r="CN38" s="2391"/>
      <c r="CO38" s="2391"/>
      <c r="CP38" s="2391"/>
      <c r="CQ38" s="2391"/>
      <c r="CR38" s="2391"/>
      <c r="CS38" s="2391"/>
      <c r="CT38" s="2391"/>
      <c r="CU38" s="2391"/>
      <c r="CV38" s="2391"/>
      <c r="CW38" s="2392"/>
      <c r="CY38" s="472">
        <f t="shared" ref="CY38:DV38" si="52">SUM(CY39:CY44)</f>
        <v>0</v>
      </c>
      <c r="CZ38" s="472">
        <f t="shared" si="52"/>
        <v>0</v>
      </c>
      <c r="DA38" s="472">
        <f t="shared" si="52"/>
        <v>0</v>
      </c>
      <c r="DB38" s="472">
        <f t="shared" si="52"/>
        <v>0</v>
      </c>
      <c r="DC38" s="472">
        <f t="shared" si="52"/>
        <v>0</v>
      </c>
      <c r="DD38" s="472">
        <f t="shared" si="52"/>
        <v>0</v>
      </c>
      <c r="DE38" s="472">
        <f t="shared" si="52"/>
        <v>0</v>
      </c>
      <c r="DF38" s="472">
        <f t="shared" si="52"/>
        <v>0</v>
      </c>
      <c r="DG38" s="472">
        <f t="shared" si="52"/>
        <v>0</v>
      </c>
      <c r="DH38" s="472">
        <f t="shared" si="52"/>
        <v>0</v>
      </c>
      <c r="DI38" s="472">
        <f t="shared" si="52"/>
        <v>0</v>
      </c>
      <c r="DJ38" s="472">
        <f t="shared" si="52"/>
        <v>0</v>
      </c>
      <c r="DK38" s="472">
        <f t="shared" si="52"/>
        <v>0</v>
      </c>
      <c r="DL38" s="472">
        <f t="shared" si="52"/>
        <v>0</v>
      </c>
      <c r="DM38" s="472">
        <f t="shared" si="52"/>
        <v>0</v>
      </c>
      <c r="DN38" s="472">
        <f t="shared" si="52"/>
        <v>0</v>
      </c>
      <c r="DO38" s="472">
        <f t="shared" si="52"/>
        <v>0</v>
      </c>
      <c r="DP38" s="472">
        <f t="shared" si="52"/>
        <v>0</v>
      </c>
      <c r="DQ38" s="472">
        <f t="shared" si="52"/>
        <v>0</v>
      </c>
      <c r="DR38" s="472">
        <f t="shared" si="52"/>
        <v>0</v>
      </c>
      <c r="DS38" s="472">
        <f t="shared" si="52"/>
        <v>0</v>
      </c>
      <c r="DT38" s="472">
        <f t="shared" si="52"/>
        <v>0</v>
      </c>
      <c r="DU38" s="472">
        <f t="shared" si="52"/>
        <v>0</v>
      </c>
      <c r="DV38" s="472">
        <f t="shared" si="52"/>
        <v>0</v>
      </c>
    </row>
    <row r="39" spans="2:126" ht="15.75">
      <c r="B39" s="110" t="s">
        <v>413</v>
      </c>
      <c r="C39" s="9" t="s">
        <v>61</v>
      </c>
      <c r="D39" s="10" t="e">
        <f>+#REF!</f>
        <v>#REF!</v>
      </c>
      <c r="E39" s="2346"/>
      <c r="F39" s="2347"/>
      <c r="G39" s="2347"/>
      <c r="H39" s="2348"/>
      <c r="I39" s="2346"/>
      <c r="J39" s="2347"/>
      <c r="K39" s="2347"/>
      <c r="L39" s="2348"/>
      <c r="M39" s="2346"/>
      <c r="N39" s="2347"/>
      <c r="O39" s="2347"/>
      <c r="P39" s="2348"/>
      <c r="Q39" s="2346"/>
      <c r="R39" s="2347"/>
      <c r="S39" s="2347"/>
      <c r="T39" s="2348"/>
      <c r="U39" s="2346"/>
      <c r="V39" s="2347"/>
      <c r="W39" s="2347"/>
      <c r="X39" s="2348"/>
      <c r="Y39" s="2346"/>
      <c r="Z39" s="2347"/>
      <c r="AA39" s="2347"/>
      <c r="AB39" s="2348"/>
      <c r="AC39" s="2346"/>
      <c r="AD39" s="2347"/>
      <c r="AE39" s="2347"/>
      <c r="AF39" s="2348"/>
      <c r="AG39" s="2346"/>
      <c r="AH39" s="2347"/>
      <c r="AI39" s="2347"/>
      <c r="AJ39" s="2348"/>
      <c r="AK39" s="2346"/>
      <c r="AL39" s="2347"/>
      <c r="AM39" s="2347"/>
      <c r="AN39" s="2348"/>
      <c r="AO39" s="2346"/>
      <c r="AP39" s="2347"/>
      <c r="AQ39" s="2347"/>
      <c r="AR39" s="2348"/>
      <c r="AS39" s="2346"/>
      <c r="AT39" s="2347"/>
      <c r="AU39" s="2347"/>
      <c r="AV39" s="2348"/>
      <c r="AW39" s="2346"/>
      <c r="AX39" s="2347"/>
      <c r="AY39" s="2347"/>
      <c r="AZ39" s="2348"/>
      <c r="BA39" s="2346"/>
      <c r="BB39" s="2347"/>
      <c r="BC39" s="2347"/>
      <c r="BD39" s="2348"/>
      <c r="BE39" s="2346"/>
      <c r="BF39" s="2347"/>
      <c r="BG39" s="2347"/>
      <c r="BH39" s="2348"/>
      <c r="BI39" s="2346"/>
      <c r="BJ39" s="2347"/>
      <c r="BK39" s="2347"/>
      <c r="BL39" s="2348"/>
      <c r="BM39" s="2346"/>
      <c r="BN39" s="2347"/>
      <c r="BO39" s="2347"/>
      <c r="BP39" s="2348"/>
      <c r="BQ39" s="2346"/>
      <c r="BR39" s="2347"/>
      <c r="BS39" s="2347"/>
      <c r="BT39" s="2348"/>
      <c r="BU39" s="2346"/>
      <c r="BV39" s="2347"/>
      <c r="BW39" s="2347"/>
      <c r="BX39" s="2348"/>
      <c r="BY39" s="2346"/>
      <c r="BZ39" s="2347"/>
      <c r="CA39" s="2347"/>
      <c r="CB39" s="2348"/>
      <c r="CC39" s="2346"/>
      <c r="CD39" s="2347"/>
      <c r="CE39" s="2347"/>
      <c r="CF39" s="2348"/>
      <c r="CG39" s="2346"/>
      <c r="CH39" s="2347"/>
      <c r="CI39" s="2347"/>
      <c r="CJ39" s="2348"/>
      <c r="CK39" s="2346"/>
      <c r="CL39" s="2347"/>
      <c r="CM39" s="2347"/>
      <c r="CN39" s="2348"/>
      <c r="CO39" s="2346"/>
      <c r="CP39" s="2347"/>
      <c r="CQ39" s="2347"/>
      <c r="CR39" s="2348"/>
      <c r="CS39" s="2346"/>
      <c r="CT39" s="2347"/>
      <c r="CU39" s="2347"/>
      <c r="CV39" s="2348"/>
      <c r="CW39" s="473">
        <f t="shared" ref="CW39:CW44" si="53">SUM(E39:CV39)</f>
        <v>0</v>
      </c>
      <c r="CY39" s="471">
        <f t="shared" si="28"/>
        <v>0</v>
      </c>
      <c r="CZ39" s="471">
        <f t="shared" si="29"/>
        <v>0</v>
      </c>
      <c r="DA39" s="471">
        <f t="shared" si="30"/>
        <v>0</v>
      </c>
      <c r="DB39" s="471">
        <f t="shared" si="31"/>
        <v>0</v>
      </c>
      <c r="DC39" s="471">
        <f t="shared" si="32"/>
        <v>0</v>
      </c>
      <c r="DD39" s="471">
        <f t="shared" si="33"/>
        <v>0</v>
      </c>
      <c r="DE39" s="471">
        <f t="shared" si="34"/>
        <v>0</v>
      </c>
      <c r="DF39" s="471">
        <f t="shared" si="35"/>
        <v>0</v>
      </c>
      <c r="DG39" s="471">
        <f t="shared" si="36"/>
        <v>0</v>
      </c>
      <c r="DH39" s="471">
        <f t="shared" si="37"/>
        <v>0</v>
      </c>
      <c r="DI39" s="471">
        <f t="shared" si="38"/>
        <v>0</v>
      </c>
      <c r="DJ39" s="471">
        <f t="shared" si="39"/>
        <v>0</v>
      </c>
      <c r="DK39" s="471">
        <f t="shared" si="40"/>
        <v>0</v>
      </c>
      <c r="DL39" s="471">
        <f t="shared" si="41"/>
        <v>0</v>
      </c>
      <c r="DM39" s="471">
        <f t="shared" si="42"/>
        <v>0</v>
      </c>
      <c r="DN39" s="471">
        <f t="shared" si="43"/>
        <v>0</v>
      </c>
      <c r="DO39" s="471">
        <f t="shared" si="44"/>
        <v>0</v>
      </c>
      <c r="DP39" s="471">
        <f t="shared" si="45"/>
        <v>0</v>
      </c>
      <c r="DQ39" s="471">
        <f t="shared" si="46"/>
        <v>0</v>
      </c>
      <c r="DR39" s="471">
        <f t="shared" si="47"/>
        <v>0</v>
      </c>
      <c r="DS39" s="471">
        <f t="shared" si="48"/>
        <v>0</v>
      </c>
      <c r="DT39" s="471">
        <f t="shared" si="49"/>
        <v>0</v>
      </c>
      <c r="DU39" s="471">
        <f t="shared" si="50"/>
        <v>0</v>
      </c>
      <c r="DV39" s="471">
        <f t="shared" si="51"/>
        <v>0</v>
      </c>
    </row>
    <row r="40" spans="2:126" ht="15.75">
      <c r="B40" s="110" t="s">
        <v>414</v>
      </c>
      <c r="C40" s="9" t="s">
        <v>61</v>
      </c>
      <c r="D40" s="10" t="e">
        <f>+#REF!</f>
        <v>#REF!</v>
      </c>
      <c r="E40" s="2346"/>
      <c r="F40" s="2347"/>
      <c r="G40" s="2347"/>
      <c r="H40" s="2348"/>
      <c r="I40" s="2346"/>
      <c r="J40" s="2347"/>
      <c r="K40" s="2347"/>
      <c r="L40" s="2348"/>
      <c r="M40" s="2346"/>
      <c r="N40" s="2347"/>
      <c r="O40" s="2347"/>
      <c r="P40" s="2348"/>
      <c r="Q40" s="2346"/>
      <c r="R40" s="2347"/>
      <c r="S40" s="2347"/>
      <c r="T40" s="2348"/>
      <c r="U40" s="2346"/>
      <c r="V40" s="2347"/>
      <c r="W40" s="2347"/>
      <c r="X40" s="2348"/>
      <c r="Y40" s="2346"/>
      <c r="Z40" s="2347"/>
      <c r="AA40" s="2347"/>
      <c r="AB40" s="2348"/>
      <c r="AC40" s="2346"/>
      <c r="AD40" s="2347"/>
      <c r="AE40" s="2347"/>
      <c r="AF40" s="2348"/>
      <c r="AG40" s="2346"/>
      <c r="AH40" s="2347"/>
      <c r="AI40" s="2347"/>
      <c r="AJ40" s="2348"/>
      <c r="AK40" s="2346"/>
      <c r="AL40" s="2347"/>
      <c r="AM40" s="2347"/>
      <c r="AN40" s="2348"/>
      <c r="AO40" s="2346"/>
      <c r="AP40" s="2347"/>
      <c r="AQ40" s="2347"/>
      <c r="AR40" s="2348"/>
      <c r="AS40" s="2346"/>
      <c r="AT40" s="2347"/>
      <c r="AU40" s="2347"/>
      <c r="AV40" s="2348"/>
      <c r="AW40" s="2346"/>
      <c r="AX40" s="2347"/>
      <c r="AY40" s="2347"/>
      <c r="AZ40" s="2348"/>
      <c r="BA40" s="2346"/>
      <c r="BB40" s="2347"/>
      <c r="BC40" s="2347"/>
      <c r="BD40" s="2348"/>
      <c r="BE40" s="2346"/>
      <c r="BF40" s="2347"/>
      <c r="BG40" s="2347"/>
      <c r="BH40" s="2348"/>
      <c r="BI40" s="2346"/>
      <c r="BJ40" s="2347"/>
      <c r="BK40" s="2347"/>
      <c r="BL40" s="2348"/>
      <c r="BM40" s="2346"/>
      <c r="BN40" s="2347"/>
      <c r="BO40" s="2347"/>
      <c r="BP40" s="2348"/>
      <c r="BQ40" s="2346"/>
      <c r="BR40" s="2347"/>
      <c r="BS40" s="2347"/>
      <c r="BT40" s="2348"/>
      <c r="BU40" s="2346"/>
      <c r="BV40" s="2347"/>
      <c r="BW40" s="2347"/>
      <c r="BX40" s="2348"/>
      <c r="BY40" s="2346"/>
      <c r="BZ40" s="2347"/>
      <c r="CA40" s="2347"/>
      <c r="CB40" s="2348"/>
      <c r="CC40" s="2346"/>
      <c r="CD40" s="2347"/>
      <c r="CE40" s="2347"/>
      <c r="CF40" s="2348"/>
      <c r="CG40" s="2346"/>
      <c r="CH40" s="2347"/>
      <c r="CI40" s="2347"/>
      <c r="CJ40" s="2348"/>
      <c r="CK40" s="2346"/>
      <c r="CL40" s="2347"/>
      <c r="CM40" s="2347"/>
      <c r="CN40" s="2348"/>
      <c r="CO40" s="2346"/>
      <c r="CP40" s="2347"/>
      <c r="CQ40" s="2347"/>
      <c r="CR40" s="2348"/>
      <c r="CS40" s="2346"/>
      <c r="CT40" s="2347"/>
      <c r="CU40" s="2347"/>
      <c r="CV40" s="2348"/>
      <c r="CW40" s="473">
        <f t="shared" si="53"/>
        <v>0</v>
      </c>
      <c r="CY40" s="471">
        <f t="shared" si="28"/>
        <v>0</v>
      </c>
      <c r="CZ40" s="471">
        <f t="shared" si="29"/>
        <v>0</v>
      </c>
      <c r="DA40" s="471">
        <f t="shared" si="30"/>
        <v>0</v>
      </c>
      <c r="DB40" s="471">
        <f t="shared" si="31"/>
        <v>0</v>
      </c>
      <c r="DC40" s="471">
        <f t="shared" si="32"/>
        <v>0</v>
      </c>
      <c r="DD40" s="471">
        <f t="shared" si="33"/>
        <v>0</v>
      </c>
      <c r="DE40" s="471">
        <f t="shared" si="34"/>
        <v>0</v>
      </c>
      <c r="DF40" s="471">
        <f t="shared" si="35"/>
        <v>0</v>
      </c>
      <c r="DG40" s="471">
        <f t="shared" si="36"/>
        <v>0</v>
      </c>
      <c r="DH40" s="471">
        <f t="shared" si="37"/>
        <v>0</v>
      </c>
      <c r="DI40" s="471">
        <f t="shared" si="38"/>
        <v>0</v>
      </c>
      <c r="DJ40" s="471">
        <f t="shared" si="39"/>
        <v>0</v>
      </c>
      <c r="DK40" s="471">
        <f t="shared" si="40"/>
        <v>0</v>
      </c>
      <c r="DL40" s="471">
        <f t="shared" si="41"/>
        <v>0</v>
      </c>
      <c r="DM40" s="471">
        <f t="shared" si="42"/>
        <v>0</v>
      </c>
      <c r="DN40" s="471">
        <f t="shared" si="43"/>
        <v>0</v>
      </c>
      <c r="DO40" s="471">
        <f t="shared" si="44"/>
        <v>0</v>
      </c>
      <c r="DP40" s="471">
        <f t="shared" si="45"/>
        <v>0</v>
      </c>
      <c r="DQ40" s="471">
        <f t="shared" si="46"/>
        <v>0</v>
      </c>
      <c r="DR40" s="471">
        <f t="shared" si="47"/>
        <v>0</v>
      </c>
      <c r="DS40" s="471">
        <f t="shared" si="48"/>
        <v>0</v>
      </c>
      <c r="DT40" s="471">
        <f t="shared" si="49"/>
        <v>0</v>
      </c>
      <c r="DU40" s="471">
        <f t="shared" si="50"/>
        <v>0</v>
      </c>
      <c r="DV40" s="471">
        <f t="shared" si="51"/>
        <v>0</v>
      </c>
    </row>
    <row r="41" spans="2:126" ht="15.75">
      <c r="B41" s="110" t="s">
        <v>415</v>
      </c>
      <c r="C41" s="9" t="s">
        <v>61</v>
      </c>
      <c r="D41" s="10" t="e">
        <f>+#REF!</f>
        <v>#REF!</v>
      </c>
      <c r="E41" s="2346"/>
      <c r="F41" s="2347"/>
      <c r="G41" s="2347"/>
      <c r="H41" s="2348"/>
      <c r="I41" s="2346"/>
      <c r="J41" s="2347"/>
      <c r="K41" s="2347"/>
      <c r="L41" s="2348"/>
      <c r="M41" s="2346"/>
      <c r="N41" s="2347"/>
      <c r="O41" s="2347"/>
      <c r="P41" s="2348"/>
      <c r="Q41" s="2346"/>
      <c r="R41" s="2347"/>
      <c r="S41" s="2347"/>
      <c r="T41" s="2348"/>
      <c r="U41" s="2346"/>
      <c r="V41" s="2347"/>
      <c r="W41" s="2347"/>
      <c r="X41" s="2348"/>
      <c r="Y41" s="2346"/>
      <c r="Z41" s="2347"/>
      <c r="AA41" s="2347"/>
      <c r="AB41" s="2348"/>
      <c r="AC41" s="2346"/>
      <c r="AD41" s="2347"/>
      <c r="AE41" s="2347"/>
      <c r="AF41" s="2348"/>
      <c r="AG41" s="2346"/>
      <c r="AH41" s="2347"/>
      <c r="AI41" s="2347"/>
      <c r="AJ41" s="2348"/>
      <c r="AK41" s="2346"/>
      <c r="AL41" s="2347"/>
      <c r="AM41" s="2347"/>
      <c r="AN41" s="2348"/>
      <c r="AO41" s="2346"/>
      <c r="AP41" s="2347"/>
      <c r="AQ41" s="2347"/>
      <c r="AR41" s="2348"/>
      <c r="AS41" s="2346"/>
      <c r="AT41" s="2347"/>
      <c r="AU41" s="2347"/>
      <c r="AV41" s="2348"/>
      <c r="AW41" s="2346"/>
      <c r="AX41" s="2347"/>
      <c r="AY41" s="2347"/>
      <c r="AZ41" s="2348"/>
      <c r="BA41" s="2346"/>
      <c r="BB41" s="2347"/>
      <c r="BC41" s="2347"/>
      <c r="BD41" s="2348"/>
      <c r="BE41" s="2346"/>
      <c r="BF41" s="2347"/>
      <c r="BG41" s="2347"/>
      <c r="BH41" s="2348"/>
      <c r="BI41" s="2346"/>
      <c r="BJ41" s="2347"/>
      <c r="BK41" s="2347"/>
      <c r="BL41" s="2348"/>
      <c r="BM41" s="2346"/>
      <c r="BN41" s="2347"/>
      <c r="BO41" s="2347"/>
      <c r="BP41" s="2348"/>
      <c r="BQ41" s="2346"/>
      <c r="BR41" s="2347"/>
      <c r="BS41" s="2347"/>
      <c r="BT41" s="2348"/>
      <c r="BU41" s="2346"/>
      <c r="BV41" s="2347"/>
      <c r="BW41" s="2347"/>
      <c r="BX41" s="2348"/>
      <c r="BY41" s="2346"/>
      <c r="BZ41" s="2347"/>
      <c r="CA41" s="2347"/>
      <c r="CB41" s="2348"/>
      <c r="CC41" s="2346"/>
      <c r="CD41" s="2347"/>
      <c r="CE41" s="2347"/>
      <c r="CF41" s="2348"/>
      <c r="CG41" s="2346"/>
      <c r="CH41" s="2347"/>
      <c r="CI41" s="2347"/>
      <c r="CJ41" s="2348"/>
      <c r="CK41" s="2346"/>
      <c r="CL41" s="2347"/>
      <c r="CM41" s="2347"/>
      <c r="CN41" s="2348"/>
      <c r="CO41" s="2346"/>
      <c r="CP41" s="2347"/>
      <c r="CQ41" s="2347"/>
      <c r="CR41" s="2348"/>
      <c r="CS41" s="2346"/>
      <c r="CT41" s="2347"/>
      <c r="CU41" s="2347"/>
      <c r="CV41" s="2348"/>
      <c r="CW41" s="473">
        <f t="shared" si="53"/>
        <v>0</v>
      </c>
      <c r="CY41" s="471">
        <f t="shared" si="28"/>
        <v>0</v>
      </c>
      <c r="CZ41" s="471">
        <f t="shared" si="29"/>
        <v>0</v>
      </c>
      <c r="DA41" s="471">
        <f t="shared" si="30"/>
        <v>0</v>
      </c>
      <c r="DB41" s="471">
        <f t="shared" si="31"/>
        <v>0</v>
      </c>
      <c r="DC41" s="471">
        <f t="shared" si="32"/>
        <v>0</v>
      </c>
      <c r="DD41" s="471">
        <f t="shared" si="33"/>
        <v>0</v>
      </c>
      <c r="DE41" s="471">
        <f t="shared" si="34"/>
        <v>0</v>
      </c>
      <c r="DF41" s="471">
        <f t="shared" si="35"/>
        <v>0</v>
      </c>
      <c r="DG41" s="471">
        <f t="shared" si="36"/>
        <v>0</v>
      </c>
      <c r="DH41" s="471">
        <f t="shared" si="37"/>
        <v>0</v>
      </c>
      <c r="DI41" s="471">
        <f t="shared" si="38"/>
        <v>0</v>
      </c>
      <c r="DJ41" s="471">
        <f t="shared" si="39"/>
        <v>0</v>
      </c>
      <c r="DK41" s="471">
        <f t="shared" si="40"/>
        <v>0</v>
      </c>
      <c r="DL41" s="471">
        <f t="shared" si="41"/>
        <v>0</v>
      </c>
      <c r="DM41" s="471">
        <f t="shared" si="42"/>
        <v>0</v>
      </c>
      <c r="DN41" s="471">
        <f t="shared" si="43"/>
        <v>0</v>
      </c>
      <c r="DO41" s="471">
        <f t="shared" si="44"/>
        <v>0</v>
      </c>
      <c r="DP41" s="471">
        <f t="shared" si="45"/>
        <v>0</v>
      </c>
      <c r="DQ41" s="471">
        <f t="shared" si="46"/>
        <v>0</v>
      </c>
      <c r="DR41" s="471">
        <f t="shared" si="47"/>
        <v>0</v>
      </c>
      <c r="DS41" s="471">
        <f t="shared" si="48"/>
        <v>0</v>
      </c>
      <c r="DT41" s="471">
        <f t="shared" si="49"/>
        <v>0</v>
      </c>
      <c r="DU41" s="471">
        <f t="shared" si="50"/>
        <v>0</v>
      </c>
      <c r="DV41" s="471">
        <f t="shared" si="51"/>
        <v>0</v>
      </c>
    </row>
    <row r="42" spans="2:126" ht="15.75">
      <c r="B42" s="110" t="s">
        <v>416</v>
      </c>
      <c r="C42" s="11" t="s">
        <v>71</v>
      </c>
      <c r="D42" s="10">
        <f>+'1.2 Rest. Activa'!D45</f>
        <v>1681</v>
      </c>
      <c r="E42" s="2346"/>
      <c r="F42" s="2347"/>
      <c r="G42" s="2347"/>
      <c r="H42" s="2348"/>
      <c r="I42" s="2346"/>
      <c r="J42" s="2347"/>
      <c r="K42" s="2347"/>
      <c r="L42" s="2348"/>
      <c r="M42" s="2346"/>
      <c r="N42" s="2347"/>
      <c r="O42" s="2347"/>
      <c r="P42" s="2348"/>
      <c r="Q42" s="2346"/>
      <c r="R42" s="2347"/>
      <c r="S42" s="2347"/>
      <c r="T42" s="2348"/>
      <c r="U42" s="2346"/>
      <c r="V42" s="2347"/>
      <c r="W42" s="2347"/>
      <c r="X42" s="2348"/>
      <c r="Y42" s="2346"/>
      <c r="Z42" s="2347"/>
      <c r="AA42" s="2347"/>
      <c r="AB42" s="2348"/>
      <c r="AC42" s="2346"/>
      <c r="AD42" s="2347"/>
      <c r="AE42" s="2347"/>
      <c r="AF42" s="2348"/>
      <c r="AG42" s="2346"/>
      <c r="AH42" s="2347"/>
      <c r="AI42" s="2347"/>
      <c r="AJ42" s="2348"/>
      <c r="AK42" s="2346"/>
      <c r="AL42" s="2347"/>
      <c r="AM42" s="2347"/>
      <c r="AN42" s="2348"/>
      <c r="AO42" s="2346"/>
      <c r="AP42" s="2347"/>
      <c r="AQ42" s="2347"/>
      <c r="AR42" s="2348"/>
      <c r="AS42" s="2346"/>
      <c r="AT42" s="2347"/>
      <c r="AU42" s="2347"/>
      <c r="AV42" s="2348"/>
      <c r="AW42" s="2346"/>
      <c r="AX42" s="2347"/>
      <c r="AY42" s="2347"/>
      <c r="AZ42" s="2348"/>
      <c r="BA42" s="2346"/>
      <c r="BB42" s="2347"/>
      <c r="BC42" s="2347"/>
      <c r="BD42" s="2348"/>
      <c r="BE42" s="2346"/>
      <c r="BF42" s="2347"/>
      <c r="BG42" s="2347"/>
      <c r="BH42" s="2348"/>
      <c r="BI42" s="2346"/>
      <c r="BJ42" s="2347"/>
      <c r="BK42" s="2347"/>
      <c r="BL42" s="2348"/>
      <c r="BM42" s="2346"/>
      <c r="BN42" s="2347"/>
      <c r="BO42" s="2347"/>
      <c r="BP42" s="2348"/>
      <c r="BQ42" s="2346"/>
      <c r="BR42" s="2347"/>
      <c r="BS42" s="2347"/>
      <c r="BT42" s="2348"/>
      <c r="BU42" s="2346"/>
      <c r="BV42" s="2347"/>
      <c r="BW42" s="2347"/>
      <c r="BX42" s="2348"/>
      <c r="BY42" s="2346"/>
      <c r="BZ42" s="2347"/>
      <c r="CA42" s="2347"/>
      <c r="CB42" s="2348"/>
      <c r="CC42" s="2346"/>
      <c r="CD42" s="2347"/>
      <c r="CE42" s="2347"/>
      <c r="CF42" s="2348"/>
      <c r="CG42" s="2346"/>
      <c r="CH42" s="2347"/>
      <c r="CI42" s="2347"/>
      <c r="CJ42" s="2348"/>
      <c r="CK42" s="2346"/>
      <c r="CL42" s="2347"/>
      <c r="CM42" s="2347"/>
      <c r="CN42" s="2348"/>
      <c r="CO42" s="2346"/>
      <c r="CP42" s="2347"/>
      <c r="CQ42" s="2347"/>
      <c r="CR42" s="2348"/>
      <c r="CS42" s="2346"/>
      <c r="CT42" s="2347"/>
      <c r="CU42" s="2347"/>
      <c r="CV42" s="2348"/>
      <c r="CW42" s="473">
        <f t="shared" si="53"/>
        <v>0</v>
      </c>
      <c r="CY42" s="471">
        <f t="shared" si="28"/>
        <v>0</v>
      </c>
      <c r="CZ42" s="471">
        <f t="shared" si="29"/>
        <v>0</v>
      </c>
      <c r="DA42" s="471">
        <f t="shared" si="30"/>
        <v>0</v>
      </c>
      <c r="DB42" s="471">
        <f t="shared" si="31"/>
        <v>0</v>
      </c>
      <c r="DC42" s="471">
        <f t="shared" si="32"/>
        <v>0</v>
      </c>
      <c r="DD42" s="471">
        <f t="shared" si="33"/>
        <v>0</v>
      </c>
      <c r="DE42" s="471">
        <f t="shared" si="34"/>
        <v>0</v>
      </c>
      <c r="DF42" s="471">
        <f t="shared" si="35"/>
        <v>0</v>
      </c>
      <c r="DG42" s="471">
        <f t="shared" si="36"/>
        <v>0</v>
      </c>
      <c r="DH42" s="471">
        <f t="shared" si="37"/>
        <v>0</v>
      </c>
      <c r="DI42" s="471">
        <f t="shared" si="38"/>
        <v>0</v>
      </c>
      <c r="DJ42" s="471">
        <f t="shared" si="39"/>
        <v>0</v>
      </c>
      <c r="DK42" s="471">
        <f t="shared" si="40"/>
        <v>0</v>
      </c>
      <c r="DL42" s="471">
        <f t="shared" si="41"/>
        <v>0</v>
      </c>
      <c r="DM42" s="471">
        <f t="shared" si="42"/>
        <v>0</v>
      </c>
      <c r="DN42" s="471">
        <f t="shared" si="43"/>
        <v>0</v>
      </c>
      <c r="DO42" s="471">
        <f t="shared" si="44"/>
        <v>0</v>
      </c>
      <c r="DP42" s="471">
        <f t="shared" si="45"/>
        <v>0</v>
      </c>
      <c r="DQ42" s="471">
        <f t="shared" si="46"/>
        <v>0</v>
      </c>
      <c r="DR42" s="471">
        <f t="shared" si="47"/>
        <v>0</v>
      </c>
      <c r="DS42" s="471">
        <f t="shared" si="48"/>
        <v>0</v>
      </c>
      <c r="DT42" s="471">
        <f t="shared" si="49"/>
        <v>0</v>
      </c>
      <c r="DU42" s="471">
        <f t="shared" si="50"/>
        <v>0</v>
      </c>
      <c r="DV42" s="471">
        <f t="shared" si="51"/>
        <v>0</v>
      </c>
    </row>
    <row r="43" spans="2:126" ht="15.75">
      <c r="B43" s="110" t="s">
        <v>417</v>
      </c>
      <c r="C43" s="11" t="s">
        <v>61</v>
      </c>
      <c r="D43" s="10">
        <f>+IF('1.2 Rest. Activa'!$D$42&gt;0,'1.2 Rest. Activa'!$F$27,0)</f>
        <v>40</v>
      </c>
      <c r="E43" s="2346"/>
      <c r="F43" s="2347"/>
      <c r="G43" s="2347"/>
      <c r="H43" s="2348"/>
      <c r="I43" s="2346"/>
      <c r="J43" s="2347"/>
      <c r="K43" s="2347"/>
      <c r="L43" s="2348"/>
      <c r="M43" s="2346"/>
      <c r="N43" s="2347"/>
      <c r="O43" s="2347"/>
      <c r="P43" s="2348"/>
      <c r="Q43" s="2346"/>
      <c r="R43" s="2347"/>
      <c r="S43" s="2347"/>
      <c r="T43" s="2348"/>
      <c r="U43" s="2346"/>
      <c r="V43" s="2347"/>
      <c r="W43" s="2347"/>
      <c r="X43" s="2348"/>
      <c r="Y43" s="2346"/>
      <c r="Z43" s="2347"/>
      <c r="AA43" s="2347"/>
      <c r="AB43" s="2348"/>
      <c r="AC43" s="2346"/>
      <c r="AD43" s="2347"/>
      <c r="AE43" s="2347"/>
      <c r="AF43" s="2348"/>
      <c r="AG43" s="2346"/>
      <c r="AH43" s="2347"/>
      <c r="AI43" s="2347"/>
      <c r="AJ43" s="2348"/>
      <c r="AK43" s="2346"/>
      <c r="AL43" s="2347"/>
      <c r="AM43" s="2347"/>
      <c r="AN43" s="2348"/>
      <c r="AO43" s="2346"/>
      <c r="AP43" s="2347"/>
      <c r="AQ43" s="2347"/>
      <c r="AR43" s="2348"/>
      <c r="AS43" s="2346"/>
      <c r="AT43" s="2347"/>
      <c r="AU43" s="2347"/>
      <c r="AV43" s="2348"/>
      <c r="AW43" s="2346"/>
      <c r="AX43" s="2347"/>
      <c r="AY43" s="2347"/>
      <c r="AZ43" s="2348"/>
      <c r="BA43" s="2346"/>
      <c r="BB43" s="2347"/>
      <c r="BC43" s="2347"/>
      <c r="BD43" s="2348"/>
      <c r="BE43" s="2346"/>
      <c r="BF43" s="2347"/>
      <c r="BG43" s="2347"/>
      <c r="BH43" s="2348"/>
      <c r="BI43" s="2346"/>
      <c r="BJ43" s="2347"/>
      <c r="BK43" s="2347"/>
      <c r="BL43" s="2348"/>
      <c r="BM43" s="2346"/>
      <c r="BN43" s="2347"/>
      <c r="BO43" s="2347"/>
      <c r="BP43" s="2348"/>
      <c r="BQ43" s="2346"/>
      <c r="BR43" s="2347"/>
      <c r="BS43" s="2347"/>
      <c r="BT43" s="2348"/>
      <c r="BU43" s="2346"/>
      <c r="BV43" s="2347"/>
      <c r="BW43" s="2347"/>
      <c r="BX43" s="2348"/>
      <c r="BY43" s="2346"/>
      <c r="BZ43" s="2347"/>
      <c r="CA43" s="2347"/>
      <c r="CB43" s="2348"/>
      <c r="CC43" s="2346"/>
      <c r="CD43" s="2347"/>
      <c r="CE43" s="2347"/>
      <c r="CF43" s="2348"/>
      <c r="CG43" s="2346"/>
      <c r="CH43" s="2347"/>
      <c r="CI43" s="2347"/>
      <c r="CJ43" s="2348"/>
      <c r="CK43" s="2346"/>
      <c r="CL43" s="2347"/>
      <c r="CM43" s="2347"/>
      <c r="CN43" s="2348"/>
      <c r="CO43" s="2346"/>
      <c r="CP43" s="2347"/>
      <c r="CQ43" s="2347"/>
      <c r="CR43" s="2348"/>
      <c r="CS43" s="2346"/>
      <c r="CT43" s="2347"/>
      <c r="CU43" s="2347"/>
      <c r="CV43" s="2348"/>
      <c r="CW43" s="473">
        <f t="shared" si="53"/>
        <v>0</v>
      </c>
      <c r="CY43" s="471">
        <f t="shared" si="28"/>
        <v>0</v>
      </c>
      <c r="CZ43" s="471">
        <f t="shared" si="29"/>
        <v>0</v>
      </c>
      <c r="DA43" s="471">
        <f t="shared" si="30"/>
        <v>0</v>
      </c>
      <c r="DB43" s="471">
        <f t="shared" si="31"/>
        <v>0</v>
      </c>
      <c r="DC43" s="471">
        <f t="shared" si="32"/>
        <v>0</v>
      </c>
      <c r="DD43" s="471">
        <f t="shared" si="33"/>
        <v>0</v>
      </c>
      <c r="DE43" s="471">
        <f t="shared" si="34"/>
        <v>0</v>
      </c>
      <c r="DF43" s="471">
        <f t="shared" si="35"/>
        <v>0</v>
      </c>
      <c r="DG43" s="471">
        <f t="shared" si="36"/>
        <v>0</v>
      </c>
      <c r="DH43" s="471">
        <f t="shared" si="37"/>
        <v>0</v>
      </c>
      <c r="DI43" s="471">
        <f t="shared" si="38"/>
        <v>0</v>
      </c>
      <c r="DJ43" s="471">
        <f t="shared" si="39"/>
        <v>0</v>
      </c>
      <c r="DK43" s="471">
        <f t="shared" si="40"/>
        <v>0</v>
      </c>
      <c r="DL43" s="471">
        <f t="shared" si="41"/>
        <v>0</v>
      </c>
      <c r="DM43" s="471">
        <f t="shared" si="42"/>
        <v>0</v>
      </c>
      <c r="DN43" s="471">
        <f t="shared" si="43"/>
        <v>0</v>
      </c>
      <c r="DO43" s="471">
        <f t="shared" si="44"/>
        <v>0</v>
      </c>
      <c r="DP43" s="471">
        <f t="shared" si="45"/>
        <v>0</v>
      </c>
      <c r="DQ43" s="471">
        <f t="shared" si="46"/>
        <v>0</v>
      </c>
      <c r="DR43" s="471">
        <f t="shared" si="47"/>
        <v>0</v>
      </c>
      <c r="DS43" s="471">
        <f t="shared" si="48"/>
        <v>0</v>
      </c>
      <c r="DT43" s="471">
        <f t="shared" si="49"/>
        <v>0</v>
      </c>
      <c r="DU43" s="471">
        <f t="shared" si="50"/>
        <v>0</v>
      </c>
      <c r="DV43" s="471">
        <f t="shared" si="51"/>
        <v>0</v>
      </c>
    </row>
    <row r="44" spans="2:126" ht="15.75">
      <c r="B44" s="110" t="s">
        <v>418</v>
      </c>
      <c r="C44" s="9" t="s">
        <v>80</v>
      </c>
      <c r="D44" s="10">
        <f>+'1.2 Rest. Activa'!G43</f>
        <v>218252132.6554752</v>
      </c>
      <c r="E44" s="2346"/>
      <c r="F44" s="2347"/>
      <c r="G44" s="2347"/>
      <c r="H44" s="2348"/>
      <c r="I44" s="2346"/>
      <c r="J44" s="2347"/>
      <c r="K44" s="2347"/>
      <c r="L44" s="2348"/>
      <c r="M44" s="2346"/>
      <c r="N44" s="2347"/>
      <c r="O44" s="2347"/>
      <c r="P44" s="2348"/>
      <c r="Q44" s="2346"/>
      <c r="R44" s="2347"/>
      <c r="S44" s="2347"/>
      <c r="T44" s="2348"/>
      <c r="U44" s="2346"/>
      <c r="V44" s="2347"/>
      <c r="W44" s="2347"/>
      <c r="X44" s="2348"/>
      <c r="Y44" s="2346"/>
      <c r="Z44" s="2347"/>
      <c r="AA44" s="2347"/>
      <c r="AB44" s="2348"/>
      <c r="AC44" s="2346"/>
      <c r="AD44" s="2347"/>
      <c r="AE44" s="2347"/>
      <c r="AF44" s="2348"/>
      <c r="AG44" s="2346"/>
      <c r="AH44" s="2347"/>
      <c r="AI44" s="2347"/>
      <c r="AJ44" s="2348"/>
      <c r="AK44" s="2346"/>
      <c r="AL44" s="2347"/>
      <c r="AM44" s="2347"/>
      <c r="AN44" s="2348"/>
      <c r="AO44" s="2346"/>
      <c r="AP44" s="2347"/>
      <c r="AQ44" s="2347"/>
      <c r="AR44" s="2348"/>
      <c r="AS44" s="2346"/>
      <c r="AT44" s="2347"/>
      <c r="AU44" s="2347"/>
      <c r="AV44" s="2348"/>
      <c r="AW44" s="2346"/>
      <c r="AX44" s="2347"/>
      <c r="AY44" s="2347"/>
      <c r="AZ44" s="2348"/>
      <c r="BA44" s="2346"/>
      <c r="BB44" s="2347"/>
      <c r="BC44" s="2347"/>
      <c r="BD44" s="2348"/>
      <c r="BE44" s="2346"/>
      <c r="BF44" s="2347"/>
      <c r="BG44" s="2347"/>
      <c r="BH44" s="2348"/>
      <c r="BI44" s="2346"/>
      <c r="BJ44" s="2347"/>
      <c r="BK44" s="2347"/>
      <c r="BL44" s="2348"/>
      <c r="BM44" s="2346"/>
      <c r="BN44" s="2347"/>
      <c r="BO44" s="2347"/>
      <c r="BP44" s="2348"/>
      <c r="BQ44" s="2346"/>
      <c r="BR44" s="2347"/>
      <c r="BS44" s="2347"/>
      <c r="BT44" s="2348"/>
      <c r="BU44" s="2346"/>
      <c r="BV44" s="2347"/>
      <c r="BW44" s="2347"/>
      <c r="BX44" s="2348"/>
      <c r="BY44" s="2346"/>
      <c r="BZ44" s="2347"/>
      <c r="CA44" s="2347"/>
      <c r="CB44" s="2348"/>
      <c r="CC44" s="2346"/>
      <c r="CD44" s="2347"/>
      <c r="CE44" s="2347"/>
      <c r="CF44" s="2348"/>
      <c r="CG44" s="2346"/>
      <c r="CH44" s="2347"/>
      <c r="CI44" s="2347"/>
      <c r="CJ44" s="2348"/>
      <c r="CK44" s="2346"/>
      <c r="CL44" s="2347"/>
      <c r="CM44" s="2347"/>
      <c r="CN44" s="2348"/>
      <c r="CO44" s="2346"/>
      <c r="CP44" s="2347"/>
      <c r="CQ44" s="2347"/>
      <c r="CR44" s="2348"/>
      <c r="CS44" s="2346"/>
      <c r="CT44" s="2347"/>
      <c r="CU44" s="2347"/>
      <c r="CV44" s="2348"/>
      <c r="CW44" s="473">
        <f t="shared" si="53"/>
        <v>0</v>
      </c>
      <c r="CY44" s="471">
        <f t="shared" si="28"/>
        <v>0</v>
      </c>
      <c r="CZ44" s="471">
        <f t="shared" si="29"/>
        <v>0</v>
      </c>
      <c r="DA44" s="471">
        <f t="shared" si="30"/>
        <v>0</v>
      </c>
      <c r="DB44" s="471">
        <f t="shared" si="31"/>
        <v>0</v>
      </c>
      <c r="DC44" s="471">
        <f t="shared" si="32"/>
        <v>0</v>
      </c>
      <c r="DD44" s="471">
        <f t="shared" si="33"/>
        <v>0</v>
      </c>
      <c r="DE44" s="471">
        <f t="shared" si="34"/>
        <v>0</v>
      </c>
      <c r="DF44" s="471">
        <f t="shared" si="35"/>
        <v>0</v>
      </c>
      <c r="DG44" s="471">
        <f t="shared" si="36"/>
        <v>0</v>
      </c>
      <c r="DH44" s="471">
        <f t="shared" si="37"/>
        <v>0</v>
      </c>
      <c r="DI44" s="471">
        <f t="shared" si="38"/>
        <v>0</v>
      </c>
      <c r="DJ44" s="471">
        <f t="shared" si="39"/>
        <v>0</v>
      </c>
      <c r="DK44" s="471">
        <f t="shared" si="40"/>
        <v>0</v>
      </c>
      <c r="DL44" s="471">
        <f t="shared" si="41"/>
        <v>0</v>
      </c>
      <c r="DM44" s="471">
        <f t="shared" si="42"/>
        <v>0</v>
      </c>
      <c r="DN44" s="471">
        <f t="shared" si="43"/>
        <v>0</v>
      </c>
      <c r="DO44" s="471">
        <f t="shared" si="44"/>
        <v>0</v>
      </c>
      <c r="DP44" s="471">
        <f t="shared" si="45"/>
        <v>0</v>
      </c>
      <c r="DQ44" s="471">
        <f t="shared" si="46"/>
        <v>0</v>
      </c>
      <c r="DR44" s="471">
        <f t="shared" si="47"/>
        <v>0</v>
      </c>
      <c r="DS44" s="471">
        <f t="shared" si="48"/>
        <v>0</v>
      </c>
      <c r="DT44" s="471">
        <f t="shared" si="49"/>
        <v>0</v>
      </c>
      <c r="DU44" s="471">
        <f t="shared" si="50"/>
        <v>0</v>
      </c>
      <c r="DV44" s="471">
        <f t="shared" si="51"/>
        <v>0</v>
      </c>
    </row>
    <row r="45" spans="2:126" ht="15.75">
      <c r="B45" s="109">
        <f>Objetivos!D27</f>
        <v>0</v>
      </c>
      <c r="C45" s="2390"/>
      <c r="D45" s="2391"/>
      <c r="E45" s="2391"/>
      <c r="F45" s="2391"/>
      <c r="G45" s="2391"/>
      <c r="H45" s="2391"/>
      <c r="I45" s="2391"/>
      <c r="J45" s="2391"/>
      <c r="K45" s="2391"/>
      <c r="L45" s="2391"/>
      <c r="M45" s="2391"/>
      <c r="N45" s="2391"/>
      <c r="O45" s="2391"/>
      <c r="P45" s="2391"/>
      <c r="Q45" s="2391"/>
      <c r="R45" s="2391"/>
      <c r="S45" s="2391"/>
      <c r="T45" s="2391"/>
      <c r="U45" s="2391"/>
      <c r="V45" s="2391"/>
      <c r="W45" s="2391"/>
      <c r="X45" s="2391"/>
      <c r="Y45" s="2391"/>
      <c r="Z45" s="2391"/>
      <c r="AA45" s="2391"/>
      <c r="AB45" s="2391"/>
      <c r="AC45" s="2391"/>
      <c r="AD45" s="2391"/>
      <c r="AE45" s="2391"/>
      <c r="AF45" s="2391"/>
      <c r="AG45" s="2391"/>
      <c r="AH45" s="2391"/>
      <c r="AI45" s="2391"/>
      <c r="AJ45" s="2391"/>
      <c r="AK45" s="2391"/>
      <c r="AL45" s="2391"/>
      <c r="AM45" s="2391"/>
      <c r="AN45" s="2391"/>
      <c r="AO45" s="2391"/>
      <c r="AP45" s="2391"/>
      <c r="AQ45" s="2391"/>
      <c r="AR45" s="2391"/>
      <c r="AS45" s="2391"/>
      <c r="AT45" s="2391"/>
      <c r="AU45" s="2391"/>
      <c r="AV45" s="2391"/>
      <c r="AW45" s="2391"/>
      <c r="AX45" s="2391"/>
      <c r="AY45" s="2391"/>
      <c r="AZ45" s="2391"/>
      <c r="BA45" s="2391"/>
      <c r="BB45" s="2391"/>
      <c r="BC45" s="2391"/>
      <c r="BD45" s="2391"/>
      <c r="BE45" s="2391"/>
      <c r="BF45" s="2391"/>
      <c r="BG45" s="2391"/>
      <c r="BH45" s="2391"/>
      <c r="BI45" s="2391"/>
      <c r="BJ45" s="2391"/>
      <c r="BK45" s="2391"/>
      <c r="BL45" s="2391"/>
      <c r="BM45" s="2391"/>
      <c r="BN45" s="2391"/>
      <c r="BO45" s="2391"/>
      <c r="BP45" s="2391"/>
      <c r="BQ45" s="2391"/>
      <c r="BR45" s="2391"/>
      <c r="BS45" s="2391"/>
      <c r="BT45" s="2391"/>
      <c r="BU45" s="2391"/>
      <c r="BV45" s="2391"/>
      <c r="BW45" s="2391"/>
      <c r="BX45" s="2391"/>
      <c r="BY45" s="2391"/>
      <c r="BZ45" s="2391"/>
      <c r="CA45" s="2391"/>
      <c r="CB45" s="2391"/>
      <c r="CC45" s="2391"/>
      <c r="CD45" s="2391"/>
      <c r="CE45" s="2391"/>
      <c r="CF45" s="2391"/>
      <c r="CG45" s="2391"/>
      <c r="CH45" s="2391"/>
      <c r="CI45" s="2391"/>
      <c r="CJ45" s="2391"/>
      <c r="CK45" s="2391"/>
      <c r="CL45" s="2391"/>
      <c r="CM45" s="2391"/>
      <c r="CN45" s="2391"/>
      <c r="CO45" s="2391"/>
      <c r="CP45" s="2391"/>
      <c r="CQ45" s="2391"/>
      <c r="CR45" s="2391"/>
      <c r="CS45" s="2391"/>
      <c r="CT45" s="2391"/>
      <c r="CU45" s="2391"/>
      <c r="CV45" s="2391"/>
      <c r="CW45" s="2392"/>
      <c r="CY45" s="472">
        <f t="shared" ref="CY45:DV45" si="54">SUM(CY46:CY51)</f>
        <v>0</v>
      </c>
      <c r="CZ45" s="472">
        <f t="shared" si="54"/>
        <v>0</v>
      </c>
      <c r="DA45" s="472">
        <f t="shared" si="54"/>
        <v>0</v>
      </c>
      <c r="DB45" s="472">
        <f t="shared" si="54"/>
        <v>0</v>
      </c>
      <c r="DC45" s="472">
        <f t="shared" si="54"/>
        <v>0</v>
      </c>
      <c r="DD45" s="472">
        <f t="shared" si="54"/>
        <v>0</v>
      </c>
      <c r="DE45" s="472">
        <f t="shared" si="54"/>
        <v>0</v>
      </c>
      <c r="DF45" s="472">
        <f t="shared" si="54"/>
        <v>0</v>
      </c>
      <c r="DG45" s="472">
        <f t="shared" si="54"/>
        <v>0</v>
      </c>
      <c r="DH45" s="472">
        <f t="shared" si="54"/>
        <v>0</v>
      </c>
      <c r="DI45" s="472">
        <f t="shared" si="54"/>
        <v>0</v>
      </c>
      <c r="DJ45" s="472">
        <f t="shared" si="54"/>
        <v>0</v>
      </c>
      <c r="DK45" s="472">
        <f t="shared" si="54"/>
        <v>0</v>
      </c>
      <c r="DL45" s="472">
        <f t="shared" si="54"/>
        <v>0</v>
      </c>
      <c r="DM45" s="472">
        <f t="shared" si="54"/>
        <v>0</v>
      </c>
      <c r="DN45" s="472">
        <f t="shared" si="54"/>
        <v>0</v>
      </c>
      <c r="DO45" s="472">
        <f t="shared" si="54"/>
        <v>0</v>
      </c>
      <c r="DP45" s="472">
        <f t="shared" si="54"/>
        <v>0</v>
      </c>
      <c r="DQ45" s="472">
        <f t="shared" si="54"/>
        <v>0</v>
      </c>
      <c r="DR45" s="472">
        <f t="shared" si="54"/>
        <v>0</v>
      </c>
      <c r="DS45" s="472">
        <f t="shared" si="54"/>
        <v>0</v>
      </c>
      <c r="DT45" s="472">
        <f t="shared" si="54"/>
        <v>0</v>
      </c>
      <c r="DU45" s="472">
        <f t="shared" si="54"/>
        <v>0</v>
      </c>
      <c r="DV45" s="472">
        <f t="shared" si="54"/>
        <v>0</v>
      </c>
    </row>
    <row r="46" spans="2:126" ht="15.75" hidden="1">
      <c r="B46" s="110" t="s">
        <v>413</v>
      </c>
      <c r="C46" s="9" t="s">
        <v>61</v>
      </c>
      <c r="D46" s="10" t="e">
        <f>+#REF!</f>
        <v>#REF!</v>
      </c>
      <c r="E46" s="2346"/>
      <c r="F46" s="2347"/>
      <c r="G46" s="2347"/>
      <c r="H46" s="2348"/>
      <c r="I46" s="2346"/>
      <c r="J46" s="2347"/>
      <c r="K46" s="2347"/>
      <c r="L46" s="2348"/>
      <c r="M46" s="2346"/>
      <c r="N46" s="2347"/>
      <c r="O46" s="2347"/>
      <c r="P46" s="2348"/>
      <c r="Q46" s="2346"/>
      <c r="R46" s="2347"/>
      <c r="S46" s="2347"/>
      <c r="T46" s="2348"/>
      <c r="U46" s="2346"/>
      <c r="V46" s="2347"/>
      <c r="W46" s="2347"/>
      <c r="X46" s="2348"/>
      <c r="Y46" s="2346"/>
      <c r="Z46" s="2347"/>
      <c r="AA46" s="2347"/>
      <c r="AB46" s="2348"/>
      <c r="AC46" s="2346"/>
      <c r="AD46" s="2347"/>
      <c r="AE46" s="2347"/>
      <c r="AF46" s="2348"/>
      <c r="AG46" s="2346"/>
      <c r="AH46" s="2347"/>
      <c r="AI46" s="2347"/>
      <c r="AJ46" s="2348"/>
      <c r="AK46" s="2346"/>
      <c r="AL46" s="2347"/>
      <c r="AM46" s="2347"/>
      <c r="AN46" s="2348"/>
      <c r="AO46" s="2346"/>
      <c r="AP46" s="2347"/>
      <c r="AQ46" s="2347"/>
      <c r="AR46" s="2348"/>
      <c r="AS46" s="2346"/>
      <c r="AT46" s="2347"/>
      <c r="AU46" s="2347"/>
      <c r="AV46" s="2348"/>
      <c r="AW46" s="2346"/>
      <c r="AX46" s="2347"/>
      <c r="AY46" s="2347"/>
      <c r="AZ46" s="2348"/>
      <c r="BA46" s="2346"/>
      <c r="BB46" s="2347"/>
      <c r="BC46" s="2347"/>
      <c r="BD46" s="2348"/>
      <c r="BE46" s="2346"/>
      <c r="BF46" s="2347"/>
      <c r="BG46" s="2347"/>
      <c r="BH46" s="2348"/>
      <c r="BI46" s="2346"/>
      <c r="BJ46" s="2347"/>
      <c r="BK46" s="2347"/>
      <c r="BL46" s="2348"/>
      <c r="BM46" s="2346"/>
      <c r="BN46" s="2347"/>
      <c r="BO46" s="2347"/>
      <c r="BP46" s="2348"/>
      <c r="BQ46" s="2346"/>
      <c r="BR46" s="2347"/>
      <c r="BS46" s="2347"/>
      <c r="BT46" s="2348"/>
      <c r="BU46" s="2346"/>
      <c r="BV46" s="2347"/>
      <c r="BW46" s="2347"/>
      <c r="BX46" s="2348"/>
      <c r="BY46" s="2346"/>
      <c r="BZ46" s="2347"/>
      <c r="CA46" s="2347"/>
      <c r="CB46" s="2348"/>
      <c r="CC46" s="2346"/>
      <c r="CD46" s="2347"/>
      <c r="CE46" s="2347"/>
      <c r="CF46" s="2348"/>
      <c r="CG46" s="2346"/>
      <c r="CH46" s="2347"/>
      <c r="CI46" s="2347"/>
      <c r="CJ46" s="2348"/>
      <c r="CK46" s="2346"/>
      <c r="CL46" s="2347"/>
      <c r="CM46" s="2347"/>
      <c r="CN46" s="2348"/>
      <c r="CO46" s="2346"/>
      <c r="CP46" s="2347"/>
      <c r="CQ46" s="2347"/>
      <c r="CR46" s="2348"/>
      <c r="CS46" s="2346"/>
      <c r="CT46" s="2347"/>
      <c r="CU46" s="2347"/>
      <c r="CV46" s="2348"/>
      <c r="CW46" s="473">
        <f t="shared" ref="CW46:CW51" si="55">SUM(E46:CV46)</f>
        <v>0</v>
      </c>
      <c r="CY46" s="471">
        <f t="shared" si="28"/>
        <v>0</v>
      </c>
      <c r="CZ46" s="471">
        <f t="shared" si="29"/>
        <v>0</v>
      </c>
      <c r="DA46" s="471">
        <f t="shared" si="30"/>
        <v>0</v>
      </c>
      <c r="DB46" s="471">
        <f t="shared" si="31"/>
        <v>0</v>
      </c>
      <c r="DC46" s="471">
        <f t="shared" si="32"/>
        <v>0</v>
      </c>
      <c r="DD46" s="471">
        <f t="shared" si="33"/>
        <v>0</v>
      </c>
      <c r="DE46" s="471">
        <f t="shared" si="34"/>
        <v>0</v>
      </c>
      <c r="DF46" s="471">
        <f t="shared" si="35"/>
        <v>0</v>
      </c>
      <c r="DG46" s="471">
        <f t="shared" si="36"/>
        <v>0</v>
      </c>
      <c r="DH46" s="471">
        <f t="shared" si="37"/>
        <v>0</v>
      </c>
      <c r="DI46" s="471">
        <f t="shared" si="38"/>
        <v>0</v>
      </c>
      <c r="DJ46" s="471">
        <f t="shared" si="39"/>
        <v>0</v>
      </c>
      <c r="DK46" s="471">
        <f t="shared" si="40"/>
        <v>0</v>
      </c>
      <c r="DL46" s="471">
        <f t="shared" si="41"/>
        <v>0</v>
      </c>
      <c r="DM46" s="471">
        <f t="shared" si="42"/>
        <v>0</v>
      </c>
      <c r="DN46" s="471">
        <f t="shared" si="43"/>
        <v>0</v>
      </c>
      <c r="DO46" s="471">
        <f t="shared" si="44"/>
        <v>0</v>
      </c>
      <c r="DP46" s="471">
        <f t="shared" si="45"/>
        <v>0</v>
      </c>
      <c r="DQ46" s="471">
        <f t="shared" si="46"/>
        <v>0</v>
      </c>
      <c r="DR46" s="471">
        <f t="shared" si="47"/>
        <v>0</v>
      </c>
      <c r="DS46" s="471">
        <f t="shared" si="48"/>
        <v>0</v>
      </c>
      <c r="DT46" s="471">
        <f t="shared" si="49"/>
        <v>0</v>
      </c>
      <c r="DU46" s="471">
        <f t="shared" si="50"/>
        <v>0</v>
      </c>
      <c r="DV46" s="471">
        <f t="shared" si="51"/>
        <v>0</v>
      </c>
    </row>
    <row r="47" spans="2:126" ht="15.75" hidden="1">
      <c r="B47" s="110" t="s">
        <v>414</v>
      </c>
      <c r="C47" s="9" t="s">
        <v>61</v>
      </c>
      <c r="D47" s="10" t="e">
        <f>+#REF!</f>
        <v>#REF!</v>
      </c>
      <c r="E47" s="2346"/>
      <c r="F47" s="2347"/>
      <c r="G47" s="2347"/>
      <c r="H47" s="2348"/>
      <c r="I47" s="2346"/>
      <c r="J47" s="2347"/>
      <c r="K47" s="2347"/>
      <c r="L47" s="2348"/>
      <c r="M47" s="2346"/>
      <c r="N47" s="2347"/>
      <c r="O47" s="2347"/>
      <c r="P47" s="2348"/>
      <c r="Q47" s="2346"/>
      <c r="R47" s="2347"/>
      <c r="S47" s="2347"/>
      <c r="T47" s="2348"/>
      <c r="U47" s="2346"/>
      <c r="V47" s="2347"/>
      <c r="W47" s="2347"/>
      <c r="X47" s="2348"/>
      <c r="Y47" s="2346"/>
      <c r="Z47" s="2347"/>
      <c r="AA47" s="2347"/>
      <c r="AB47" s="2348"/>
      <c r="AC47" s="2346"/>
      <c r="AD47" s="2347"/>
      <c r="AE47" s="2347"/>
      <c r="AF47" s="2348"/>
      <c r="AG47" s="2346"/>
      <c r="AH47" s="2347"/>
      <c r="AI47" s="2347"/>
      <c r="AJ47" s="2348"/>
      <c r="AK47" s="2346"/>
      <c r="AL47" s="2347"/>
      <c r="AM47" s="2347"/>
      <c r="AN47" s="2348"/>
      <c r="AO47" s="2346"/>
      <c r="AP47" s="2347"/>
      <c r="AQ47" s="2347"/>
      <c r="AR47" s="2348"/>
      <c r="AS47" s="2346"/>
      <c r="AT47" s="2347"/>
      <c r="AU47" s="2347"/>
      <c r="AV47" s="2348"/>
      <c r="AW47" s="2346"/>
      <c r="AX47" s="2347"/>
      <c r="AY47" s="2347"/>
      <c r="AZ47" s="2348"/>
      <c r="BA47" s="2346"/>
      <c r="BB47" s="2347"/>
      <c r="BC47" s="2347"/>
      <c r="BD47" s="2348"/>
      <c r="BE47" s="2346"/>
      <c r="BF47" s="2347"/>
      <c r="BG47" s="2347"/>
      <c r="BH47" s="2348"/>
      <c r="BI47" s="2346"/>
      <c r="BJ47" s="2347"/>
      <c r="BK47" s="2347"/>
      <c r="BL47" s="2348"/>
      <c r="BM47" s="2346"/>
      <c r="BN47" s="2347"/>
      <c r="BO47" s="2347"/>
      <c r="BP47" s="2348"/>
      <c r="BQ47" s="2346"/>
      <c r="BR47" s="2347"/>
      <c r="BS47" s="2347"/>
      <c r="BT47" s="2348"/>
      <c r="BU47" s="2346"/>
      <c r="BV47" s="2347"/>
      <c r="BW47" s="2347"/>
      <c r="BX47" s="2348"/>
      <c r="BY47" s="2346"/>
      <c r="BZ47" s="2347"/>
      <c r="CA47" s="2347"/>
      <c r="CB47" s="2348"/>
      <c r="CC47" s="2346"/>
      <c r="CD47" s="2347"/>
      <c r="CE47" s="2347"/>
      <c r="CF47" s="2348"/>
      <c r="CG47" s="2346"/>
      <c r="CH47" s="2347"/>
      <c r="CI47" s="2347"/>
      <c r="CJ47" s="2348"/>
      <c r="CK47" s="2346"/>
      <c r="CL47" s="2347"/>
      <c r="CM47" s="2347"/>
      <c r="CN47" s="2348"/>
      <c r="CO47" s="2346"/>
      <c r="CP47" s="2347"/>
      <c r="CQ47" s="2347"/>
      <c r="CR47" s="2348"/>
      <c r="CS47" s="2346"/>
      <c r="CT47" s="2347"/>
      <c r="CU47" s="2347"/>
      <c r="CV47" s="2348"/>
      <c r="CW47" s="473">
        <f t="shared" si="55"/>
        <v>0</v>
      </c>
      <c r="CY47" s="471">
        <f t="shared" si="28"/>
        <v>0</v>
      </c>
      <c r="CZ47" s="471">
        <f t="shared" si="29"/>
        <v>0</v>
      </c>
      <c r="DA47" s="471">
        <f t="shared" si="30"/>
        <v>0</v>
      </c>
      <c r="DB47" s="471">
        <f t="shared" si="31"/>
        <v>0</v>
      </c>
      <c r="DC47" s="471">
        <f t="shared" si="32"/>
        <v>0</v>
      </c>
      <c r="DD47" s="471">
        <f t="shared" si="33"/>
        <v>0</v>
      </c>
      <c r="DE47" s="471">
        <f t="shared" si="34"/>
        <v>0</v>
      </c>
      <c r="DF47" s="471">
        <f t="shared" si="35"/>
        <v>0</v>
      </c>
      <c r="DG47" s="471">
        <f t="shared" si="36"/>
        <v>0</v>
      </c>
      <c r="DH47" s="471">
        <f t="shared" si="37"/>
        <v>0</v>
      </c>
      <c r="DI47" s="471">
        <f t="shared" si="38"/>
        <v>0</v>
      </c>
      <c r="DJ47" s="471">
        <f t="shared" si="39"/>
        <v>0</v>
      </c>
      <c r="DK47" s="471">
        <f t="shared" si="40"/>
        <v>0</v>
      </c>
      <c r="DL47" s="471">
        <f t="shared" si="41"/>
        <v>0</v>
      </c>
      <c r="DM47" s="471">
        <f t="shared" si="42"/>
        <v>0</v>
      </c>
      <c r="DN47" s="471">
        <f t="shared" si="43"/>
        <v>0</v>
      </c>
      <c r="DO47" s="471">
        <f t="shared" si="44"/>
        <v>0</v>
      </c>
      <c r="DP47" s="471">
        <f t="shared" si="45"/>
        <v>0</v>
      </c>
      <c r="DQ47" s="471">
        <f t="shared" si="46"/>
        <v>0</v>
      </c>
      <c r="DR47" s="471">
        <f t="shared" si="47"/>
        <v>0</v>
      </c>
      <c r="DS47" s="471">
        <f t="shared" si="48"/>
        <v>0</v>
      </c>
      <c r="DT47" s="471">
        <f t="shared" si="49"/>
        <v>0</v>
      </c>
      <c r="DU47" s="471">
        <f t="shared" si="50"/>
        <v>0</v>
      </c>
      <c r="DV47" s="471">
        <f t="shared" si="51"/>
        <v>0</v>
      </c>
    </row>
    <row r="48" spans="2:126" ht="15.75" hidden="1">
      <c r="B48" s="110" t="s">
        <v>415</v>
      </c>
      <c r="C48" s="9" t="s">
        <v>61</v>
      </c>
      <c r="D48" s="10" t="e">
        <f>+#REF!</f>
        <v>#REF!</v>
      </c>
      <c r="E48" s="2346"/>
      <c r="F48" s="2347"/>
      <c r="G48" s="2347"/>
      <c r="H48" s="2348"/>
      <c r="I48" s="2346"/>
      <c r="J48" s="2347"/>
      <c r="K48" s="2347"/>
      <c r="L48" s="2348"/>
      <c r="M48" s="2346"/>
      <c r="N48" s="2347"/>
      <c r="O48" s="2347"/>
      <c r="P48" s="2348"/>
      <c r="Q48" s="2346"/>
      <c r="R48" s="2347"/>
      <c r="S48" s="2347"/>
      <c r="T48" s="2348"/>
      <c r="U48" s="2346"/>
      <c r="V48" s="2347"/>
      <c r="W48" s="2347"/>
      <c r="X48" s="2348"/>
      <c r="Y48" s="2346"/>
      <c r="Z48" s="2347"/>
      <c r="AA48" s="2347"/>
      <c r="AB48" s="2348"/>
      <c r="AC48" s="2346"/>
      <c r="AD48" s="2347"/>
      <c r="AE48" s="2347"/>
      <c r="AF48" s="2348"/>
      <c r="AG48" s="2346"/>
      <c r="AH48" s="2347"/>
      <c r="AI48" s="2347"/>
      <c r="AJ48" s="2348"/>
      <c r="AK48" s="2346"/>
      <c r="AL48" s="2347"/>
      <c r="AM48" s="2347"/>
      <c r="AN48" s="2348"/>
      <c r="AO48" s="2346"/>
      <c r="AP48" s="2347"/>
      <c r="AQ48" s="2347"/>
      <c r="AR48" s="2348"/>
      <c r="AS48" s="2346"/>
      <c r="AT48" s="2347"/>
      <c r="AU48" s="2347"/>
      <c r="AV48" s="2348"/>
      <c r="AW48" s="2346"/>
      <c r="AX48" s="2347"/>
      <c r="AY48" s="2347"/>
      <c r="AZ48" s="2348"/>
      <c r="BA48" s="2346"/>
      <c r="BB48" s="2347"/>
      <c r="BC48" s="2347"/>
      <c r="BD48" s="2348"/>
      <c r="BE48" s="2346"/>
      <c r="BF48" s="2347"/>
      <c r="BG48" s="2347"/>
      <c r="BH48" s="2348"/>
      <c r="BI48" s="2346"/>
      <c r="BJ48" s="2347"/>
      <c r="BK48" s="2347"/>
      <c r="BL48" s="2348"/>
      <c r="BM48" s="2346"/>
      <c r="BN48" s="2347"/>
      <c r="BO48" s="2347"/>
      <c r="BP48" s="2348"/>
      <c r="BQ48" s="2346"/>
      <c r="BR48" s="2347"/>
      <c r="BS48" s="2347"/>
      <c r="BT48" s="2348"/>
      <c r="BU48" s="2346"/>
      <c r="BV48" s="2347"/>
      <c r="BW48" s="2347"/>
      <c r="BX48" s="2348"/>
      <c r="BY48" s="2346"/>
      <c r="BZ48" s="2347"/>
      <c r="CA48" s="2347"/>
      <c r="CB48" s="2348"/>
      <c r="CC48" s="2346"/>
      <c r="CD48" s="2347"/>
      <c r="CE48" s="2347"/>
      <c r="CF48" s="2348"/>
      <c r="CG48" s="2346"/>
      <c r="CH48" s="2347"/>
      <c r="CI48" s="2347"/>
      <c r="CJ48" s="2348"/>
      <c r="CK48" s="2346"/>
      <c r="CL48" s="2347"/>
      <c r="CM48" s="2347"/>
      <c r="CN48" s="2348"/>
      <c r="CO48" s="2346"/>
      <c r="CP48" s="2347"/>
      <c r="CQ48" s="2347"/>
      <c r="CR48" s="2348"/>
      <c r="CS48" s="2346"/>
      <c r="CT48" s="2347"/>
      <c r="CU48" s="2347"/>
      <c r="CV48" s="2348"/>
      <c r="CW48" s="473">
        <f t="shared" si="55"/>
        <v>0</v>
      </c>
      <c r="CY48" s="471">
        <f t="shared" si="28"/>
        <v>0</v>
      </c>
      <c r="CZ48" s="471">
        <f t="shared" si="29"/>
        <v>0</v>
      </c>
      <c r="DA48" s="471">
        <f t="shared" si="30"/>
        <v>0</v>
      </c>
      <c r="DB48" s="471">
        <f t="shared" si="31"/>
        <v>0</v>
      </c>
      <c r="DC48" s="471">
        <f t="shared" si="32"/>
        <v>0</v>
      </c>
      <c r="DD48" s="471">
        <f t="shared" si="33"/>
        <v>0</v>
      </c>
      <c r="DE48" s="471">
        <f t="shared" si="34"/>
        <v>0</v>
      </c>
      <c r="DF48" s="471">
        <f t="shared" si="35"/>
        <v>0</v>
      </c>
      <c r="DG48" s="471">
        <f t="shared" si="36"/>
        <v>0</v>
      </c>
      <c r="DH48" s="471">
        <f t="shared" si="37"/>
        <v>0</v>
      </c>
      <c r="DI48" s="471">
        <f t="shared" si="38"/>
        <v>0</v>
      </c>
      <c r="DJ48" s="471">
        <f t="shared" si="39"/>
        <v>0</v>
      </c>
      <c r="DK48" s="471">
        <f t="shared" si="40"/>
        <v>0</v>
      </c>
      <c r="DL48" s="471">
        <f t="shared" si="41"/>
        <v>0</v>
      </c>
      <c r="DM48" s="471">
        <f t="shared" si="42"/>
        <v>0</v>
      </c>
      <c r="DN48" s="471">
        <f t="shared" si="43"/>
        <v>0</v>
      </c>
      <c r="DO48" s="471">
        <f t="shared" si="44"/>
        <v>0</v>
      </c>
      <c r="DP48" s="471">
        <f t="shared" si="45"/>
        <v>0</v>
      </c>
      <c r="DQ48" s="471">
        <f t="shared" si="46"/>
        <v>0</v>
      </c>
      <c r="DR48" s="471">
        <f t="shared" si="47"/>
        <v>0</v>
      </c>
      <c r="DS48" s="471">
        <f t="shared" si="48"/>
        <v>0</v>
      </c>
      <c r="DT48" s="471">
        <f t="shared" si="49"/>
        <v>0</v>
      </c>
      <c r="DU48" s="471">
        <f t="shared" si="50"/>
        <v>0</v>
      </c>
      <c r="DV48" s="471">
        <f t="shared" si="51"/>
        <v>0</v>
      </c>
    </row>
    <row r="49" spans="2:126" ht="20.25" hidden="1" customHeight="1">
      <c r="B49" s="110" t="s">
        <v>416</v>
      </c>
      <c r="C49" s="11" t="s">
        <v>71</v>
      </c>
      <c r="D49" s="10">
        <f>+'1.2 Rest. Activa'!K43</f>
        <v>0</v>
      </c>
      <c r="E49" s="2346"/>
      <c r="F49" s="2347"/>
      <c r="G49" s="2347"/>
      <c r="H49" s="2348"/>
      <c r="I49" s="2346"/>
      <c r="J49" s="2347"/>
      <c r="K49" s="2347"/>
      <c r="L49" s="2348"/>
      <c r="M49" s="2346"/>
      <c r="N49" s="2347"/>
      <c r="O49" s="2347"/>
      <c r="P49" s="2348"/>
      <c r="Q49" s="2346"/>
      <c r="R49" s="2347"/>
      <c r="S49" s="2347"/>
      <c r="T49" s="2348"/>
      <c r="U49" s="2346"/>
      <c r="V49" s="2347"/>
      <c r="W49" s="2347"/>
      <c r="X49" s="2348"/>
      <c r="Y49" s="2346"/>
      <c r="Z49" s="2347"/>
      <c r="AA49" s="2347"/>
      <c r="AB49" s="2348"/>
      <c r="AC49" s="2346"/>
      <c r="AD49" s="2347"/>
      <c r="AE49" s="2347"/>
      <c r="AF49" s="2348"/>
      <c r="AG49" s="2346"/>
      <c r="AH49" s="2347"/>
      <c r="AI49" s="2347"/>
      <c r="AJ49" s="2348"/>
      <c r="AK49" s="2346"/>
      <c r="AL49" s="2347"/>
      <c r="AM49" s="2347"/>
      <c r="AN49" s="2348"/>
      <c r="AO49" s="2346"/>
      <c r="AP49" s="2347"/>
      <c r="AQ49" s="2347"/>
      <c r="AR49" s="2348"/>
      <c r="AS49" s="2346"/>
      <c r="AT49" s="2347"/>
      <c r="AU49" s="2347"/>
      <c r="AV49" s="2348"/>
      <c r="AW49" s="2346"/>
      <c r="AX49" s="2347"/>
      <c r="AY49" s="2347"/>
      <c r="AZ49" s="2348"/>
      <c r="BA49" s="2346"/>
      <c r="BB49" s="2347"/>
      <c r="BC49" s="2347"/>
      <c r="BD49" s="2348"/>
      <c r="BE49" s="2346"/>
      <c r="BF49" s="2347"/>
      <c r="BG49" s="2347"/>
      <c r="BH49" s="2348"/>
      <c r="BI49" s="2346"/>
      <c r="BJ49" s="2347"/>
      <c r="BK49" s="2347"/>
      <c r="BL49" s="2348"/>
      <c r="BM49" s="2346"/>
      <c r="BN49" s="2347"/>
      <c r="BO49" s="2347"/>
      <c r="BP49" s="2348"/>
      <c r="BQ49" s="2346"/>
      <c r="BR49" s="2347"/>
      <c r="BS49" s="2347"/>
      <c r="BT49" s="2348"/>
      <c r="BU49" s="2346"/>
      <c r="BV49" s="2347"/>
      <c r="BW49" s="2347"/>
      <c r="BX49" s="2348"/>
      <c r="BY49" s="2346"/>
      <c r="BZ49" s="2347"/>
      <c r="CA49" s="2347"/>
      <c r="CB49" s="2348"/>
      <c r="CC49" s="2346"/>
      <c r="CD49" s="2347"/>
      <c r="CE49" s="2347"/>
      <c r="CF49" s="2348"/>
      <c r="CG49" s="2346"/>
      <c r="CH49" s="2347"/>
      <c r="CI49" s="2347"/>
      <c r="CJ49" s="2348"/>
      <c r="CK49" s="2346"/>
      <c r="CL49" s="2347"/>
      <c r="CM49" s="2347"/>
      <c r="CN49" s="2348"/>
      <c r="CO49" s="2346"/>
      <c r="CP49" s="2347"/>
      <c r="CQ49" s="2347"/>
      <c r="CR49" s="2348"/>
      <c r="CS49" s="2346"/>
      <c r="CT49" s="2347"/>
      <c r="CU49" s="2347"/>
      <c r="CV49" s="2348"/>
      <c r="CW49" s="473">
        <f t="shared" si="55"/>
        <v>0</v>
      </c>
      <c r="CY49" s="471">
        <f t="shared" si="28"/>
        <v>0</v>
      </c>
      <c r="CZ49" s="471">
        <f t="shared" si="29"/>
        <v>0</v>
      </c>
      <c r="DA49" s="471">
        <f t="shared" si="30"/>
        <v>0</v>
      </c>
      <c r="DB49" s="471">
        <f t="shared" si="31"/>
        <v>0</v>
      </c>
      <c r="DC49" s="471">
        <f t="shared" si="32"/>
        <v>0</v>
      </c>
      <c r="DD49" s="471">
        <f t="shared" si="33"/>
        <v>0</v>
      </c>
      <c r="DE49" s="471">
        <f t="shared" si="34"/>
        <v>0</v>
      </c>
      <c r="DF49" s="471">
        <f t="shared" si="35"/>
        <v>0</v>
      </c>
      <c r="DG49" s="471">
        <f t="shared" si="36"/>
        <v>0</v>
      </c>
      <c r="DH49" s="471">
        <f t="shared" si="37"/>
        <v>0</v>
      </c>
      <c r="DI49" s="471">
        <f t="shared" si="38"/>
        <v>0</v>
      </c>
      <c r="DJ49" s="471">
        <f t="shared" si="39"/>
        <v>0</v>
      </c>
      <c r="DK49" s="471">
        <f t="shared" si="40"/>
        <v>0</v>
      </c>
      <c r="DL49" s="471">
        <f t="shared" si="41"/>
        <v>0</v>
      </c>
      <c r="DM49" s="471">
        <f t="shared" si="42"/>
        <v>0</v>
      </c>
      <c r="DN49" s="471">
        <f t="shared" si="43"/>
        <v>0</v>
      </c>
      <c r="DO49" s="471">
        <f t="shared" si="44"/>
        <v>0</v>
      </c>
      <c r="DP49" s="471">
        <f t="shared" si="45"/>
        <v>0</v>
      </c>
      <c r="DQ49" s="471">
        <f t="shared" si="46"/>
        <v>0</v>
      </c>
      <c r="DR49" s="471">
        <f t="shared" si="47"/>
        <v>0</v>
      </c>
      <c r="DS49" s="471">
        <f t="shared" si="48"/>
        <v>0</v>
      </c>
      <c r="DT49" s="471">
        <f t="shared" si="49"/>
        <v>0</v>
      </c>
      <c r="DU49" s="471">
        <f t="shared" si="50"/>
        <v>0</v>
      </c>
      <c r="DV49" s="471">
        <f t="shared" si="51"/>
        <v>0</v>
      </c>
    </row>
    <row r="50" spans="2:126" ht="15.75" hidden="1">
      <c r="B50" s="110" t="s">
        <v>417</v>
      </c>
      <c r="C50" s="11" t="s">
        <v>61</v>
      </c>
      <c r="D50" s="10">
        <f>+IF('1.2 Rest. Activa'!$K$40&gt;0,'1.2 Rest. Activa'!$M$25,0)</f>
        <v>0</v>
      </c>
      <c r="E50" s="2346"/>
      <c r="F50" s="2347"/>
      <c r="G50" s="2347"/>
      <c r="H50" s="2348"/>
      <c r="I50" s="2346"/>
      <c r="J50" s="2347"/>
      <c r="K50" s="2347"/>
      <c r="L50" s="2348"/>
      <c r="M50" s="2346"/>
      <c r="N50" s="2347"/>
      <c r="O50" s="2347"/>
      <c r="P50" s="2348"/>
      <c r="Q50" s="2346"/>
      <c r="R50" s="2347"/>
      <c r="S50" s="2347"/>
      <c r="T50" s="2348"/>
      <c r="U50" s="2346"/>
      <c r="V50" s="2347"/>
      <c r="W50" s="2347"/>
      <c r="X50" s="2348"/>
      <c r="Y50" s="2346"/>
      <c r="Z50" s="2347"/>
      <c r="AA50" s="2347"/>
      <c r="AB50" s="2348"/>
      <c r="AC50" s="2346"/>
      <c r="AD50" s="2347"/>
      <c r="AE50" s="2347"/>
      <c r="AF50" s="2348"/>
      <c r="AG50" s="2346"/>
      <c r="AH50" s="2347"/>
      <c r="AI50" s="2347"/>
      <c r="AJ50" s="2348"/>
      <c r="AK50" s="2346"/>
      <c r="AL50" s="2347"/>
      <c r="AM50" s="2347"/>
      <c r="AN50" s="2348"/>
      <c r="AO50" s="2346"/>
      <c r="AP50" s="2347"/>
      <c r="AQ50" s="2347"/>
      <c r="AR50" s="2348"/>
      <c r="AS50" s="2346"/>
      <c r="AT50" s="2347"/>
      <c r="AU50" s="2347"/>
      <c r="AV50" s="2348"/>
      <c r="AW50" s="2346"/>
      <c r="AX50" s="2347"/>
      <c r="AY50" s="2347"/>
      <c r="AZ50" s="2348"/>
      <c r="BA50" s="2346"/>
      <c r="BB50" s="2347"/>
      <c r="BC50" s="2347"/>
      <c r="BD50" s="2348"/>
      <c r="BE50" s="2346"/>
      <c r="BF50" s="2347"/>
      <c r="BG50" s="2347"/>
      <c r="BH50" s="2348"/>
      <c r="BI50" s="2346"/>
      <c r="BJ50" s="2347"/>
      <c r="BK50" s="2347"/>
      <c r="BL50" s="2348"/>
      <c r="BM50" s="2346"/>
      <c r="BN50" s="2347"/>
      <c r="BO50" s="2347"/>
      <c r="BP50" s="2348"/>
      <c r="BQ50" s="2346"/>
      <c r="BR50" s="2347"/>
      <c r="BS50" s="2347"/>
      <c r="BT50" s="2348"/>
      <c r="BU50" s="2346"/>
      <c r="BV50" s="2347"/>
      <c r="BW50" s="2347"/>
      <c r="BX50" s="2348"/>
      <c r="BY50" s="2346"/>
      <c r="BZ50" s="2347"/>
      <c r="CA50" s="2347"/>
      <c r="CB50" s="2348"/>
      <c r="CC50" s="2346"/>
      <c r="CD50" s="2347"/>
      <c r="CE50" s="2347"/>
      <c r="CF50" s="2348"/>
      <c r="CG50" s="2346"/>
      <c r="CH50" s="2347"/>
      <c r="CI50" s="2347"/>
      <c r="CJ50" s="2348"/>
      <c r="CK50" s="2346"/>
      <c r="CL50" s="2347"/>
      <c r="CM50" s="2347"/>
      <c r="CN50" s="2348"/>
      <c r="CO50" s="2346"/>
      <c r="CP50" s="2347"/>
      <c r="CQ50" s="2347"/>
      <c r="CR50" s="2348"/>
      <c r="CS50" s="2346"/>
      <c r="CT50" s="2347"/>
      <c r="CU50" s="2347"/>
      <c r="CV50" s="2348"/>
      <c r="CW50" s="473">
        <f t="shared" si="55"/>
        <v>0</v>
      </c>
      <c r="CY50" s="471">
        <f t="shared" si="28"/>
        <v>0</v>
      </c>
      <c r="CZ50" s="471">
        <f t="shared" si="29"/>
        <v>0</v>
      </c>
      <c r="DA50" s="471">
        <f t="shared" si="30"/>
        <v>0</v>
      </c>
      <c r="DB50" s="471">
        <f t="shared" si="31"/>
        <v>0</v>
      </c>
      <c r="DC50" s="471">
        <f t="shared" si="32"/>
        <v>0</v>
      </c>
      <c r="DD50" s="471">
        <f t="shared" si="33"/>
        <v>0</v>
      </c>
      <c r="DE50" s="471">
        <f t="shared" si="34"/>
        <v>0</v>
      </c>
      <c r="DF50" s="471">
        <f t="shared" si="35"/>
        <v>0</v>
      </c>
      <c r="DG50" s="471">
        <f t="shared" si="36"/>
        <v>0</v>
      </c>
      <c r="DH50" s="471">
        <f t="shared" si="37"/>
        <v>0</v>
      </c>
      <c r="DI50" s="471">
        <f t="shared" si="38"/>
        <v>0</v>
      </c>
      <c r="DJ50" s="471">
        <f t="shared" si="39"/>
        <v>0</v>
      </c>
      <c r="DK50" s="471">
        <f t="shared" si="40"/>
        <v>0</v>
      </c>
      <c r="DL50" s="471">
        <f t="shared" si="41"/>
        <v>0</v>
      </c>
      <c r="DM50" s="471">
        <f t="shared" si="42"/>
        <v>0</v>
      </c>
      <c r="DN50" s="471">
        <f t="shared" si="43"/>
        <v>0</v>
      </c>
      <c r="DO50" s="471">
        <f t="shared" si="44"/>
        <v>0</v>
      </c>
      <c r="DP50" s="471">
        <f t="shared" si="45"/>
        <v>0</v>
      </c>
      <c r="DQ50" s="471">
        <f t="shared" si="46"/>
        <v>0</v>
      </c>
      <c r="DR50" s="471">
        <f t="shared" si="47"/>
        <v>0</v>
      </c>
      <c r="DS50" s="471">
        <f t="shared" si="48"/>
        <v>0</v>
      </c>
      <c r="DT50" s="471">
        <f t="shared" si="49"/>
        <v>0</v>
      </c>
      <c r="DU50" s="471">
        <f t="shared" si="50"/>
        <v>0</v>
      </c>
      <c r="DV50" s="471">
        <f t="shared" si="51"/>
        <v>0</v>
      </c>
    </row>
    <row r="51" spans="2:126" ht="15.75" hidden="1">
      <c r="B51" s="110" t="s">
        <v>418</v>
      </c>
      <c r="C51" s="9" t="s">
        <v>80</v>
      </c>
      <c r="D51" s="10">
        <f>+'1.2 Rest. Activa'!N41</f>
        <v>0</v>
      </c>
      <c r="E51" s="2346"/>
      <c r="F51" s="2347"/>
      <c r="G51" s="2347"/>
      <c r="H51" s="2348"/>
      <c r="I51" s="2346"/>
      <c r="J51" s="2347"/>
      <c r="K51" s="2347"/>
      <c r="L51" s="2348"/>
      <c r="M51" s="2346"/>
      <c r="N51" s="2347"/>
      <c r="O51" s="2347"/>
      <c r="P51" s="2348"/>
      <c r="Q51" s="2346"/>
      <c r="R51" s="2347"/>
      <c r="S51" s="2347"/>
      <c r="T51" s="2348"/>
      <c r="U51" s="2346"/>
      <c r="V51" s="2347"/>
      <c r="W51" s="2347"/>
      <c r="X51" s="2348"/>
      <c r="Y51" s="2346"/>
      <c r="Z51" s="2347"/>
      <c r="AA51" s="2347"/>
      <c r="AB51" s="2348"/>
      <c r="AC51" s="2346"/>
      <c r="AD51" s="2347"/>
      <c r="AE51" s="2347"/>
      <c r="AF51" s="2348"/>
      <c r="AG51" s="2346"/>
      <c r="AH51" s="2347"/>
      <c r="AI51" s="2347"/>
      <c r="AJ51" s="2348"/>
      <c r="AK51" s="2346"/>
      <c r="AL51" s="2347"/>
      <c r="AM51" s="2347"/>
      <c r="AN51" s="2348"/>
      <c r="AO51" s="2346"/>
      <c r="AP51" s="2347"/>
      <c r="AQ51" s="2347"/>
      <c r="AR51" s="2348"/>
      <c r="AS51" s="2346"/>
      <c r="AT51" s="2347"/>
      <c r="AU51" s="2347"/>
      <c r="AV51" s="2348"/>
      <c r="AW51" s="2346"/>
      <c r="AX51" s="2347"/>
      <c r="AY51" s="2347"/>
      <c r="AZ51" s="2348"/>
      <c r="BA51" s="2346"/>
      <c r="BB51" s="2347"/>
      <c r="BC51" s="2347"/>
      <c r="BD51" s="2348"/>
      <c r="BE51" s="2346"/>
      <c r="BF51" s="2347"/>
      <c r="BG51" s="2347"/>
      <c r="BH51" s="2348"/>
      <c r="BI51" s="2346"/>
      <c r="BJ51" s="2347"/>
      <c r="BK51" s="2347"/>
      <c r="BL51" s="2348"/>
      <c r="BM51" s="2346"/>
      <c r="BN51" s="2347"/>
      <c r="BO51" s="2347"/>
      <c r="BP51" s="2348"/>
      <c r="BQ51" s="2346"/>
      <c r="BR51" s="2347"/>
      <c r="BS51" s="2347"/>
      <c r="BT51" s="2348"/>
      <c r="BU51" s="2346"/>
      <c r="BV51" s="2347"/>
      <c r="BW51" s="2347"/>
      <c r="BX51" s="2348"/>
      <c r="BY51" s="2346"/>
      <c r="BZ51" s="2347"/>
      <c r="CA51" s="2347"/>
      <c r="CB51" s="2348"/>
      <c r="CC51" s="2346"/>
      <c r="CD51" s="2347"/>
      <c r="CE51" s="2347"/>
      <c r="CF51" s="2348"/>
      <c r="CG51" s="2346"/>
      <c r="CH51" s="2347"/>
      <c r="CI51" s="2347"/>
      <c r="CJ51" s="2348"/>
      <c r="CK51" s="2346"/>
      <c r="CL51" s="2347"/>
      <c r="CM51" s="2347"/>
      <c r="CN51" s="2348"/>
      <c r="CO51" s="2346"/>
      <c r="CP51" s="2347"/>
      <c r="CQ51" s="2347"/>
      <c r="CR51" s="2348"/>
      <c r="CS51" s="2346"/>
      <c r="CT51" s="2347"/>
      <c r="CU51" s="2347"/>
      <c r="CV51" s="2348"/>
      <c r="CW51" s="473">
        <f t="shared" si="55"/>
        <v>0</v>
      </c>
      <c r="CY51" s="471">
        <f t="shared" si="28"/>
        <v>0</v>
      </c>
      <c r="CZ51" s="471">
        <f t="shared" si="29"/>
        <v>0</v>
      </c>
      <c r="DA51" s="471">
        <f t="shared" si="30"/>
        <v>0</v>
      </c>
      <c r="DB51" s="471">
        <f t="shared" si="31"/>
        <v>0</v>
      </c>
      <c r="DC51" s="471">
        <f t="shared" si="32"/>
        <v>0</v>
      </c>
      <c r="DD51" s="471">
        <f t="shared" si="33"/>
        <v>0</v>
      </c>
      <c r="DE51" s="471">
        <f t="shared" si="34"/>
        <v>0</v>
      </c>
      <c r="DF51" s="471">
        <f t="shared" si="35"/>
        <v>0</v>
      </c>
      <c r="DG51" s="471">
        <f t="shared" si="36"/>
        <v>0</v>
      </c>
      <c r="DH51" s="471">
        <f t="shared" si="37"/>
        <v>0</v>
      </c>
      <c r="DI51" s="471">
        <f t="shared" si="38"/>
        <v>0</v>
      </c>
      <c r="DJ51" s="471">
        <f t="shared" si="39"/>
        <v>0</v>
      </c>
      <c r="DK51" s="471">
        <f t="shared" si="40"/>
        <v>0</v>
      </c>
      <c r="DL51" s="471">
        <f t="shared" si="41"/>
        <v>0</v>
      </c>
      <c r="DM51" s="471">
        <f t="shared" si="42"/>
        <v>0</v>
      </c>
      <c r="DN51" s="471">
        <f t="shared" si="43"/>
        <v>0</v>
      </c>
      <c r="DO51" s="471">
        <f t="shared" si="44"/>
        <v>0</v>
      </c>
      <c r="DP51" s="471">
        <f t="shared" si="45"/>
        <v>0</v>
      </c>
      <c r="DQ51" s="471">
        <f t="shared" si="46"/>
        <v>0</v>
      </c>
      <c r="DR51" s="471">
        <f t="shared" si="47"/>
        <v>0</v>
      </c>
      <c r="DS51" s="471">
        <f t="shared" si="48"/>
        <v>0</v>
      </c>
      <c r="DT51" s="471">
        <f t="shared" si="49"/>
        <v>0</v>
      </c>
      <c r="DU51" s="471">
        <f t="shared" si="50"/>
        <v>0</v>
      </c>
      <c r="DV51" s="471">
        <f t="shared" si="51"/>
        <v>0</v>
      </c>
    </row>
    <row r="52" spans="2:126" ht="15.75" hidden="1">
      <c r="B52" s="109" t="str">
        <f>Objetivos!D28</f>
        <v>Corredores Agroecologicos</v>
      </c>
      <c r="C52" s="2390"/>
      <c r="D52" s="2391"/>
      <c r="E52" s="2391"/>
      <c r="F52" s="2391"/>
      <c r="G52" s="2391"/>
      <c r="H52" s="2391"/>
      <c r="I52" s="2391"/>
      <c r="J52" s="2391"/>
      <c r="K52" s="2391"/>
      <c r="L52" s="2391"/>
      <c r="M52" s="2391"/>
      <c r="N52" s="2391"/>
      <c r="O52" s="2391"/>
      <c r="P52" s="2391"/>
      <c r="Q52" s="2391"/>
      <c r="R52" s="2391"/>
      <c r="S52" s="2391"/>
      <c r="T52" s="2391"/>
      <c r="U52" s="2391"/>
      <c r="V52" s="2391"/>
      <c r="W52" s="2391"/>
      <c r="X52" s="2391"/>
      <c r="Y52" s="2391"/>
      <c r="Z52" s="2391"/>
      <c r="AA52" s="2391"/>
      <c r="AB52" s="2391"/>
      <c r="AC52" s="2391"/>
      <c r="AD52" s="2391"/>
      <c r="AE52" s="2391"/>
      <c r="AF52" s="2391"/>
      <c r="AG52" s="2391"/>
      <c r="AH52" s="2391"/>
      <c r="AI52" s="2391"/>
      <c r="AJ52" s="2391"/>
      <c r="AK52" s="2391"/>
      <c r="AL52" s="2391"/>
      <c r="AM52" s="2391"/>
      <c r="AN52" s="2391"/>
      <c r="AO52" s="2391"/>
      <c r="AP52" s="2391"/>
      <c r="AQ52" s="2391"/>
      <c r="AR52" s="2391"/>
      <c r="AS52" s="2391"/>
      <c r="AT52" s="2391"/>
      <c r="AU52" s="2391"/>
      <c r="AV52" s="2391"/>
      <c r="AW52" s="2391"/>
      <c r="AX52" s="2391"/>
      <c r="AY52" s="2391"/>
      <c r="AZ52" s="2391"/>
      <c r="BA52" s="2391"/>
      <c r="BB52" s="2391"/>
      <c r="BC52" s="2391"/>
      <c r="BD52" s="2391"/>
      <c r="BE52" s="2391"/>
      <c r="BF52" s="2391"/>
      <c r="BG52" s="2391"/>
      <c r="BH52" s="2391"/>
      <c r="BI52" s="2391"/>
      <c r="BJ52" s="2391"/>
      <c r="BK52" s="2391"/>
      <c r="BL52" s="2391"/>
      <c r="BM52" s="2391"/>
      <c r="BN52" s="2391"/>
      <c r="BO52" s="2391"/>
      <c r="BP52" s="2391"/>
      <c r="BQ52" s="2391"/>
      <c r="BR52" s="2391"/>
      <c r="BS52" s="2391"/>
      <c r="BT52" s="2391"/>
      <c r="BU52" s="2391"/>
      <c r="BV52" s="2391"/>
      <c r="BW52" s="2391"/>
      <c r="BX52" s="2391"/>
      <c r="BY52" s="2391"/>
      <c r="BZ52" s="2391"/>
      <c r="CA52" s="2391"/>
      <c r="CB52" s="2391"/>
      <c r="CC52" s="2391"/>
      <c r="CD52" s="2391"/>
      <c r="CE52" s="2391"/>
      <c r="CF52" s="2391"/>
      <c r="CG52" s="2391"/>
      <c r="CH52" s="2391"/>
      <c r="CI52" s="2391"/>
      <c r="CJ52" s="2391"/>
      <c r="CK52" s="2391"/>
      <c r="CL52" s="2391"/>
      <c r="CM52" s="2391"/>
      <c r="CN52" s="2391"/>
      <c r="CO52" s="2391"/>
      <c r="CP52" s="2391"/>
      <c r="CQ52" s="2391"/>
      <c r="CR52" s="2391"/>
      <c r="CS52" s="2391"/>
      <c r="CT52" s="2391"/>
      <c r="CU52" s="2391"/>
      <c r="CV52" s="2391"/>
      <c r="CW52" s="2392"/>
      <c r="CY52" s="472">
        <f t="shared" ref="CY52:DV52" si="56">SUM(CY53:CY58)</f>
        <v>0</v>
      </c>
      <c r="CZ52" s="472">
        <f t="shared" si="56"/>
        <v>0</v>
      </c>
      <c r="DA52" s="472">
        <f t="shared" si="56"/>
        <v>0</v>
      </c>
      <c r="DB52" s="472">
        <f t="shared" si="56"/>
        <v>0</v>
      </c>
      <c r="DC52" s="472">
        <f t="shared" si="56"/>
        <v>0</v>
      </c>
      <c r="DD52" s="472">
        <f t="shared" si="56"/>
        <v>0</v>
      </c>
      <c r="DE52" s="472">
        <f t="shared" si="56"/>
        <v>0</v>
      </c>
      <c r="DF52" s="472">
        <f t="shared" si="56"/>
        <v>0</v>
      </c>
      <c r="DG52" s="472">
        <f t="shared" si="56"/>
        <v>0</v>
      </c>
      <c r="DH52" s="472">
        <f t="shared" si="56"/>
        <v>0</v>
      </c>
      <c r="DI52" s="472">
        <f t="shared" si="56"/>
        <v>0</v>
      </c>
      <c r="DJ52" s="472">
        <f t="shared" si="56"/>
        <v>0</v>
      </c>
      <c r="DK52" s="472">
        <f t="shared" si="56"/>
        <v>0</v>
      </c>
      <c r="DL52" s="472">
        <f t="shared" si="56"/>
        <v>0</v>
      </c>
      <c r="DM52" s="472">
        <f t="shared" si="56"/>
        <v>0</v>
      </c>
      <c r="DN52" s="472">
        <f t="shared" si="56"/>
        <v>0</v>
      </c>
      <c r="DO52" s="472">
        <f t="shared" si="56"/>
        <v>0</v>
      </c>
      <c r="DP52" s="472">
        <f t="shared" si="56"/>
        <v>0</v>
      </c>
      <c r="DQ52" s="472">
        <f t="shared" si="56"/>
        <v>0</v>
      </c>
      <c r="DR52" s="472">
        <f t="shared" si="56"/>
        <v>0</v>
      </c>
      <c r="DS52" s="472">
        <f t="shared" si="56"/>
        <v>0</v>
      </c>
      <c r="DT52" s="472">
        <f t="shared" si="56"/>
        <v>0</v>
      </c>
      <c r="DU52" s="472">
        <f t="shared" si="56"/>
        <v>0</v>
      </c>
      <c r="DV52" s="472">
        <f t="shared" si="56"/>
        <v>0</v>
      </c>
    </row>
    <row r="53" spans="2:126" ht="15.75" hidden="1">
      <c r="B53" s="110" t="s">
        <v>413</v>
      </c>
      <c r="C53" s="9" t="s">
        <v>61</v>
      </c>
      <c r="D53" s="10" t="e">
        <f>+#REF!</f>
        <v>#REF!</v>
      </c>
      <c r="E53" s="2346"/>
      <c r="F53" s="2347"/>
      <c r="G53" s="2347"/>
      <c r="H53" s="2348"/>
      <c r="I53" s="2346"/>
      <c r="J53" s="2347"/>
      <c r="K53" s="2347"/>
      <c r="L53" s="2348"/>
      <c r="M53" s="2346"/>
      <c r="N53" s="2347"/>
      <c r="O53" s="2347"/>
      <c r="P53" s="2348"/>
      <c r="Q53" s="2346"/>
      <c r="R53" s="2347"/>
      <c r="S53" s="2347"/>
      <c r="T53" s="2348"/>
      <c r="U53" s="2346"/>
      <c r="V53" s="2347"/>
      <c r="W53" s="2347"/>
      <c r="X53" s="2348"/>
      <c r="Y53" s="2346"/>
      <c r="Z53" s="2347"/>
      <c r="AA53" s="2347"/>
      <c r="AB53" s="2348"/>
      <c r="AC53" s="2346"/>
      <c r="AD53" s="2347"/>
      <c r="AE53" s="2347"/>
      <c r="AF53" s="2348"/>
      <c r="AG53" s="2346"/>
      <c r="AH53" s="2347"/>
      <c r="AI53" s="2347"/>
      <c r="AJ53" s="2348"/>
      <c r="AK53" s="2346"/>
      <c r="AL53" s="2347"/>
      <c r="AM53" s="2347"/>
      <c r="AN53" s="2348"/>
      <c r="AO53" s="2346"/>
      <c r="AP53" s="2347"/>
      <c r="AQ53" s="2347"/>
      <c r="AR53" s="2348"/>
      <c r="AS53" s="2346"/>
      <c r="AT53" s="2347"/>
      <c r="AU53" s="2347"/>
      <c r="AV53" s="2348"/>
      <c r="AW53" s="2346"/>
      <c r="AX53" s="2347"/>
      <c r="AY53" s="2347"/>
      <c r="AZ53" s="2348"/>
      <c r="BA53" s="2346"/>
      <c r="BB53" s="2347"/>
      <c r="BC53" s="2347"/>
      <c r="BD53" s="2348"/>
      <c r="BE53" s="2346"/>
      <c r="BF53" s="2347"/>
      <c r="BG53" s="2347"/>
      <c r="BH53" s="2348"/>
      <c r="BI53" s="2346"/>
      <c r="BJ53" s="2347"/>
      <c r="BK53" s="2347"/>
      <c r="BL53" s="2348"/>
      <c r="BM53" s="2346"/>
      <c r="BN53" s="2347"/>
      <c r="BO53" s="2347"/>
      <c r="BP53" s="2348"/>
      <c r="BQ53" s="2346"/>
      <c r="BR53" s="2347"/>
      <c r="BS53" s="2347"/>
      <c r="BT53" s="2348"/>
      <c r="BU53" s="2346"/>
      <c r="BV53" s="2347"/>
      <c r="BW53" s="2347"/>
      <c r="BX53" s="2348"/>
      <c r="BY53" s="2346"/>
      <c r="BZ53" s="2347"/>
      <c r="CA53" s="2347"/>
      <c r="CB53" s="2348"/>
      <c r="CC53" s="2346"/>
      <c r="CD53" s="2347"/>
      <c r="CE53" s="2347"/>
      <c r="CF53" s="2348"/>
      <c r="CG53" s="2346"/>
      <c r="CH53" s="2347"/>
      <c r="CI53" s="2347"/>
      <c r="CJ53" s="2348"/>
      <c r="CK53" s="2346"/>
      <c r="CL53" s="2347"/>
      <c r="CM53" s="2347"/>
      <c r="CN53" s="2348"/>
      <c r="CO53" s="2346"/>
      <c r="CP53" s="2347"/>
      <c r="CQ53" s="2347"/>
      <c r="CR53" s="2348"/>
      <c r="CS53" s="2346"/>
      <c r="CT53" s="2347"/>
      <c r="CU53" s="2347"/>
      <c r="CV53" s="2348"/>
      <c r="CW53" s="473">
        <f t="shared" ref="CW53:CW58" si="57">SUM(E53:CV53)</f>
        <v>0</v>
      </c>
      <c r="CY53" s="471">
        <f t="shared" si="28"/>
        <v>0</v>
      </c>
      <c r="CZ53" s="471">
        <f t="shared" si="29"/>
        <v>0</v>
      </c>
      <c r="DA53" s="471">
        <f t="shared" si="30"/>
        <v>0</v>
      </c>
      <c r="DB53" s="471">
        <f t="shared" si="31"/>
        <v>0</v>
      </c>
      <c r="DC53" s="471">
        <f t="shared" si="32"/>
        <v>0</v>
      </c>
      <c r="DD53" s="471">
        <f t="shared" si="33"/>
        <v>0</v>
      </c>
      <c r="DE53" s="471">
        <f t="shared" si="34"/>
        <v>0</v>
      </c>
      <c r="DF53" s="471">
        <f t="shared" si="35"/>
        <v>0</v>
      </c>
      <c r="DG53" s="471">
        <f t="shared" si="36"/>
        <v>0</v>
      </c>
      <c r="DH53" s="471">
        <f t="shared" si="37"/>
        <v>0</v>
      </c>
      <c r="DI53" s="471">
        <f t="shared" si="38"/>
        <v>0</v>
      </c>
      <c r="DJ53" s="471">
        <f t="shared" si="39"/>
        <v>0</v>
      </c>
      <c r="DK53" s="471">
        <f t="shared" si="40"/>
        <v>0</v>
      </c>
      <c r="DL53" s="471">
        <f t="shared" si="41"/>
        <v>0</v>
      </c>
      <c r="DM53" s="471">
        <f t="shared" si="42"/>
        <v>0</v>
      </c>
      <c r="DN53" s="471">
        <f t="shared" si="43"/>
        <v>0</v>
      </c>
      <c r="DO53" s="471">
        <f t="shared" si="44"/>
        <v>0</v>
      </c>
      <c r="DP53" s="471">
        <f t="shared" si="45"/>
        <v>0</v>
      </c>
      <c r="DQ53" s="471">
        <f t="shared" si="46"/>
        <v>0</v>
      </c>
      <c r="DR53" s="471">
        <f t="shared" si="47"/>
        <v>0</v>
      </c>
      <c r="DS53" s="471">
        <f t="shared" si="48"/>
        <v>0</v>
      </c>
      <c r="DT53" s="471">
        <f t="shared" si="49"/>
        <v>0</v>
      </c>
      <c r="DU53" s="471">
        <f t="shared" si="50"/>
        <v>0</v>
      </c>
      <c r="DV53" s="471">
        <f t="shared" si="51"/>
        <v>0</v>
      </c>
    </row>
    <row r="54" spans="2:126" ht="15.75" hidden="1">
      <c r="B54" s="110" t="s">
        <v>414</v>
      </c>
      <c r="C54" s="9" t="s">
        <v>61</v>
      </c>
      <c r="D54" s="10" t="e">
        <f>+#REF!</f>
        <v>#REF!</v>
      </c>
      <c r="E54" s="2346"/>
      <c r="F54" s="2347"/>
      <c r="G54" s="2347"/>
      <c r="H54" s="2348"/>
      <c r="I54" s="2346"/>
      <c r="J54" s="2347"/>
      <c r="K54" s="2347"/>
      <c r="L54" s="2348"/>
      <c r="M54" s="2346"/>
      <c r="N54" s="2347"/>
      <c r="O54" s="2347"/>
      <c r="P54" s="2348"/>
      <c r="Q54" s="2346"/>
      <c r="R54" s="2347"/>
      <c r="S54" s="2347"/>
      <c r="T54" s="2348"/>
      <c r="U54" s="2346"/>
      <c r="V54" s="2347"/>
      <c r="W54" s="2347"/>
      <c r="X54" s="2348"/>
      <c r="Y54" s="2346"/>
      <c r="Z54" s="2347"/>
      <c r="AA54" s="2347"/>
      <c r="AB54" s="2348"/>
      <c r="AC54" s="2346"/>
      <c r="AD54" s="2347"/>
      <c r="AE54" s="2347"/>
      <c r="AF54" s="2348"/>
      <c r="AG54" s="2346"/>
      <c r="AH54" s="2347"/>
      <c r="AI54" s="2347"/>
      <c r="AJ54" s="2348"/>
      <c r="AK54" s="2346"/>
      <c r="AL54" s="2347"/>
      <c r="AM54" s="2347"/>
      <c r="AN54" s="2348"/>
      <c r="AO54" s="2346"/>
      <c r="AP54" s="2347"/>
      <c r="AQ54" s="2347"/>
      <c r="AR54" s="2348"/>
      <c r="AS54" s="2346"/>
      <c r="AT54" s="2347"/>
      <c r="AU54" s="2347"/>
      <c r="AV54" s="2348"/>
      <c r="AW54" s="2346"/>
      <c r="AX54" s="2347"/>
      <c r="AY54" s="2347"/>
      <c r="AZ54" s="2348"/>
      <c r="BA54" s="2346"/>
      <c r="BB54" s="2347"/>
      <c r="BC54" s="2347"/>
      <c r="BD54" s="2348"/>
      <c r="BE54" s="2346"/>
      <c r="BF54" s="2347"/>
      <c r="BG54" s="2347"/>
      <c r="BH54" s="2348"/>
      <c r="BI54" s="2346"/>
      <c r="BJ54" s="2347"/>
      <c r="BK54" s="2347"/>
      <c r="BL54" s="2348"/>
      <c r="BM54" s="2346"/>
      <c r="BN54" s="2347"/>
      <c r="BO54" s="2347"/>
      <c r="BP54" s="2348"/>
      <c r="BQ54" s="2346"/>
      <c r="BR54" s="2347"/>
      <c r="BS54" s="2347"/>
      <c r="BT54" s="2348"/>
      <c r="BU54" s="2346"/>
      <c r="BV54" s="2347"/>
      <c r="BW54" s="2347"/>
      <c r="BX54" s="2348"/>
      <c r="BY54" s="2346"/>
      <c r="BZ54" s="2347"/>
      <c r="CA54" s="2347"/>
      <c r="CB54" s="2348"/>
      <c r="CC54" s="2346"/>
      <c r="CD54" s="2347"/>
      <c r="CE54" s="2347"/>
      <c r="CF54" s="2348"/>
      <c r="CG54" s="2346"/>
      <c r="CH54" s="2347"/>
      <c r="CI54" s="2347"/>
      <c r="CJ54" s="2348"/>
      <c r="CK54" s="2346"/>
      <c r="CL54" s="2347"/>
      <c r="CM54" s="2347"/>
      <c r="CN54" s="2348"/>
      <c r="CO54" s="2346"/>
      <c r="CP54" s="2347"/>
      <c r="CQ54" s="2347"/>
      <c r="CR54" s="2348"/>
      <c r="CS54" s="2346"/>
      <c r="CT54" s="2347"/>
      <c r="CU54" s="2347"/>
      <c r="CV54" s="2348"/>
      <c r="CW54" s="473">
        <f t="shared" si="57"/>
        <v>0</v>
      </c>
      <c r="CY54" s="471">
        <f t="shared" si="28"/>
        <v>0</v>
      </c>
      <c r="CZ54" s="471">
        <f t="shared" si="29"/>
        <v>0</v>
      </c>
      <c r="DA54" s="471">
        <f t="shared" si="30"/>
        <v>0</v>
      </c>
      <c r="DB54" s="471">
        <f t="shared" si="31"/>
        <v>0</v>
      </c>
      <c r="DC54" s="471">
        <f t="shared" si="32"/>
        <v>0</v>
      </c>
      <c r="DD54" s="471">
        <f t="shared" si="33"/>
        <v>0</v>
      </c>
      <c r="DE54" s="471">
        <f t="shared" si="34"/>
        <v>0</v>
      </c>
      <c r="DF54" s="471">
        <f t="shared" si="35"/>
        <v>0</v>
      </c>
      <c r="DG54" s="471">
        <f t="shared" si="36"/>
        <v>0</v>
      </c>
      <c r="DH54" s="471">
        <f t="shared" si="37"/>
        <v>0</v>
      </c>
      <c r="DI54" s="471">
        <f t="shared" si="38"/>
        <v>0</v>
      </c>
      <c r="DJ54" s="471">
        <f t="shared" si="39"/>
        <v>0</v>
      </c>
      <c r="DK54" s="471">
        <f t="shared" si="40"/>
        <v>0</v>
      </c>
      <c r="DL54" s="471">
        <f t="shared" si="41"/>
        <v>0</v>
      </c>
      <c r="DM54" s="471">
        <f t="shared" si="42"/>
        <v>0</v>
      </c>
      <c r="DN54" s="471">
        <f t="shared" si="43"/>
        <v>0</v>
      </c>
      <c r="DO54" s="471">
        <f t="shared" si="44"/>
        <v>0</v>
      </c>
      <c r="DP54" s="471">
        <f t="shared" si="45"/>
        <v>0</v>
      </c>
      <c r="DQ54" s="471">
        <f t="shared" si="46"/>
        <v>0</v>
      </c>
      <c r="DR54" s="471">
        <f t="shared" si="47"/>
        <v>0</v>
      </c>
      <c r="DS54" s="471">
        <f t="shared" si="48"/>
        <v>0</v>
      </c>
      <c r="DT54" s="471">
        <f t="shared" si="49"/>
        <v>0</v>
      </c>
      <c r="DU54" s="471">
        <f t="shared" si="50"/>
        <v>0</v>
      </c>
      <c r="DV54" s="471">
        <f t="shared" si="51"/>
        <v>0</v>
      </c>
    </row>
    <row r="55" spans="2:126" ht="15.75" hidden="1">
      <c r="B55" s="110" t="s">
        <v>415</v>
      </c>
      <c r="C55" s="11" t="str">
        <f>+$C$32</f>
        <v>Has</v>
      </c>
      <c r="D55" s="10" t="e">
        <f>+#REF!</f>
        <v>#REF!</v>
      </c>
      <c r="E55" s="2346"/>
      <c r="F55" s="2347"/>
      <c r="G55" s="2347"/>
      <c r="H55" s="2348"/>
      <c r="I55" s="2346"/>
      <c r="J55" s="2347"/>
      <c r="K55" s="2347"/>
      <c r="L55" s="2348"/>
      <c r="M55" s="2346"/>
      <c r="N55" s="2347"/>
      <c r="O55" s="2347"/>
      <c r="P55" s="2348"/>
      <c r="Q55" s="2346"/>
      <c r="R55" s="2347"/>
      <c r="S55" s="2347"/>
      <c r="T55" s="2348"/>
      <c r="U55" s="2346"/>
      <c r="V55" s="2347"/>
      <c r="W55" s="2347"/>
      <c r="X55" s="2348"/>
      <c r="Y55" s="2346"/>
      <c r="Z55" s="2347"/>
      <c r="AA55" s="2347"/>
      <c r="AB55" s="2348"/>
      <c r="AC55" s="2346"/>
      <c r="AD55" s="2347"/>
      <c r="AE55" s="2347"/>
      <c r="AF55" s="2348"/>
      <c r="AG55" s="2346"/>
      <c r="AH55" s="2347"/>
      <c r="AI55" s="2347"/>
      <c r="AJ55" s="2348"/>
      <c r="AK55" s="2346"/>
      <c r="AL55" s="2347"/>
      <c r="AM55" s="2347"/>
      <c r="AN55" s="2348"/>
      <c r="AO55" s="2346"/>
      <c r="AP55" s="2347"/>
      <c r="AQ55" s="2347"/>
      <c r="AR55" s="2348"/>
      <c r="AS55" s="2346"/>
      <c r="AT55" s="2347"/>
      <c r="AU55" s="2347"/>
      <c r="AV55" s="2348"/>
      <c r="AW55" s="2346"/>
      <c r="AX55" s="2347"/>
      <c r="AY55" s="2347"/>
      <c r="AZ55" s="2348"/>
      <c r="BA55" s="2346"/>
      <c r="BB55" s="2347"/>
      <c r="BC55" s="2347"/>
      <c r="BD55" s="2348"/>
      <c r="BE55" s="2346"/>
      <c r="BF55" s="2347"/>
      <c r="BG55" s="2347"/>
      <c r="BH55" s="2348"/>
      <c r="BI55" s="2346"/>
      <c r="BJ55" s="2347"/>
      <c r="BK55" s="2347"/>
      <c r="BL55" s="2348"/>
      <c r="BM55" s="2346"/>
      <c r="BN55" s="2347"/>
      <c r="BO55" s="2347"/>
      <c r="BP55" s="2348"/>
      <c r="BQ55" s="2346"/>
      <c r="BR55" s="2347"/>
      <c r="BS55" s="2347"/>
      <c r="BT55" s="2348"/>
      <c r="BU55" s="2346"/>
      <c r="BV55" s="2347"/>
      <c r="BW55" s="2347"/>
      <c r="BX55" s="2348"/>
      <c r="BY55" s="2346"/>
      <c r="BZ55" s="2347"/>
      <c r="CA55" s="2347"/>
      <c r="CB55" s="2348"/>
      <c r="CC55" s="2346"/>
      <c r="CD55" s="2347"/>
      <c r="CE55" s="2347"/>
      <c r="CF55" s="2348"/>
      <c r="CG55" s="2346"/>
      <c r="CH55" s="2347"/>
      <c r="CI55" s="2347"/>
      <c r="CJ55" s="2348"/>
      <c r="CK55" s="2346"/>
      <c r="CL55" s="2347"/>
      <c r="CM55" s="2347"/>
      <c r="CN55" s="2348"/>
      <c r="CO55" s="2346"/>
      <c r="CP55" s="2347"/>
      <c r="CQ55" s="2347"/>
      <c r="CR55" s="2348"/>
      <c r="CS55" s="2346"/>
      <c r="CT55" s="2347"/>
      <c r="CU55" s="2347"/>
      <c r="CV55" s="2348"/>
      <c r="CW55" s="473">
        <f t="shared" si="57"/>
        <v>0</v>
      </c>
      <c r="CY55" s="471">
        <f t="shared" si="28"/>
        <v>0</v>
      </c>
      <c r="CZ55" s="471">
        <f t="shared" si="29"/>
        <v>0</v>
      </c>
      <c r="DA55" s="471">
        <f t="shared" si="30"/>
        <v>0</v>
      </c>
      <c r="DB55" s="471">
        <f t="shared" si="31"/>
        <v>0</v>
      </c>
      <c r="DC55" s="471">
        <f t="shared" si="32"/>
        <v>0</v>
      </c>
      <c r="DD55" s="471">
        <f t="shared" si="33"/>
        <v>0</v>
      </c>
      <c r="DE55" s="471">
        <f t="shared" si="34"/>
        <v>0</v>
      </c>
      <c r="DF55" s="471">
        <f t="shared" si="35"/>
        <v>0</v>
      </c>
      <c r="DG55" s="471">
        <f t="shared" si="36"/>
        <v>0</v>
      </c>
      <c r="DH55" s="471">
        <f t="shared" si="37"/>
        <v>0</v>
      </c>
      <c r="DI55" s="471">
        <f t="shared" si="38"/>
        <v>0</v>
      </c>
      <c r="DJ55" s="471">
        <f t="shared" si="39"/>
        <v>0</v>
      </c>
      <c r="DK55" s="471">
        <f t="shared" si="40"/>
        <v>0</v>
      </c>
      <c r="DL55" s="471">
        <f t="shared" si="41"/>
        <v>0</v>
      </c>
      <c r="DM55" s="471">
        <f t="shared" si="42"/>
        <v>0</v>
      </c>
      <c r="DN55" s="471">
        <f t="shared" si="43"/>
        <v>0</v>
      </c>
      <c r="DO55" s="471">
        <f t="shared" si="44"/>
        <v>0</v>
      </c>
      <c r="DP55" s="471">
        <f t="shared" si="45"/>
        <v>0</v>
      </c>
      <c r="DQ55" s="471">
        <f t="shared" si="46"/>
        <v>0</v>
      </c>
      <c r="DR55" s="471">
        <f t="shared" si="47"/>
        <v>0</v>
      </c>
      <c r="DS55" s="471">
        <f t="shared" si="48"/>
        <v>0</v>
      </c>
      <c r="DT55" s="471">
        <f t="shared" si="49"/>
        <v>0</v>
      </c>
      <c r="DU55" s="471">
        <f t="shared" si="50"/>
        <v>0</v>
      </c>
      <c r="DV55" s="471">
        <f t="shared" si="51"/>
        <v>0</v>
      </c>
    </row>
    <row r="56" spans="2:126" ht="15.75" hidden="1">
      <c r="B56" s="110" t="s">
        <v>416</v>
      </c>
      <c r="C56" s="11" t="s">
        <v>71</v>
      </c>
      <c r="D56" s="10">
        <f>+'1.2 Rest. Activa'!R43</f>
        <v>0</v>
      </c>
      <c r="E56" s="2346"/>
      <c r="F56" s="2347"/>
      <c r="G56" s="2347"/>
      <c r="H56" s="2348"/>
      <c r="I56" s="2346"/>
      <c r="J56" s="2347"/>
      <c r="K56" s="2347"/>
      <c r="L56" s="2348"/>
      <c r="M56" s="2346"/>
      <c r="N56" s="2347"/>
      <c r="O56" s="2347"/>
      <c r="P56" s="2348"/>
      <c r="Q56" s="2346"/>
      <c r="R56" s="2347"/>
      <c r="S56" s="2347"/>
      <c r="T56" s="2348"/>
      <c r="U56" s="2346"/>
      <c r="V56" s="2347"/>
      <c r="W56" s="2347"/>
      <c r="X56" s="2348"/>
      <c r="Y56" s="2346"/>
      <c r="Z56" s="2347"/>
      <c r="AA56" s="2347"/>
      <c r="AB56" s="2348"/>
      <c r="AC56" s="2346"/>
      <c r="AD56" s="2347"/>
      <c r="AE56" s="2347"/>
      <c r="AF56" s="2348"/>
      <c r="AG56" s="2346"/>
      <c r="AH56" s="2347"/>
      <c r="AI56" s="2347"/>
      <c r="AJ56" s="2348"/>
      <c r="AK56" s="2346"/>
      <c r="AL56" s="2347"/>
      <c r="AM56" s="2347"/>
      <c r="AN56" s="2348"/>
      <c r="AO56" s="2346"/>
      <c r="AP56" s="2347"/>
      <c r="AQ56" s="2347"/>
      <c r="AR56" s="2348"/>
      <c r="AS56" s="2346"/>
      <c r="AT56" s="2347"/>
      <c r="AU56" s="2347"/>
      <c r="AV56" s="2348"/>
      <c r="AW56" s="2346"/>
      <c r="AX56" s="2347"/>
      <c r="AY56" s="2347"/>
      <c r="AZ56" s="2348"/>
      <c r="BA56" s="2346"/>
      <c r="BB56" s="2347"/>
      <c r="BC56" s="2347"/>
      <c r="BD56" s="2348"/>
      <c r="BE56" s="2346"/>
      <c r="BF56" s="2347"/>
      <c r="BG56" s="2347"/>
      <c r="BH56" s="2348"/>
      <c r="BI56" s="2346"/>
      <c r="BJ56" s="2347"/>
      <c r="BK56" s="2347"/>
      <c r="BL56" s="2348"/>
      <c r="BM56" s="2346"/>
      <c r="BN56" s="2347"/>
      <c r="BO56" s="2347"/>
      <c r="BP56" s="2348"/>
      <c r="BQ56" s="2346"/>
      <c r="BR56" s="2347"/>
      <c r="BS56" s="2347"/>
      <c r="BT56" s="2348"/>
      <c r="BU56" s="2346"/>
      <c r="BV56" s="2347"/>
      <c r="BW56" s="2347"/>
      <c r="BX56" s="2348"/>
      <c r="BY56" s="2346"/>
      <c r="BZ56" s="2347"/>
      <c r="CA56" s="2347"/>
      <c r="CB56" s="2348"/>
      <c r="CC56" s="2346"/>
      <c r="CD56" s="2347"/>
      <c r="CE56" s="2347"/>
      <c r="CF56" s="2348"/>
      <c r="CG56" s="2346"/>
      <c r="CH56" s="2347"/>
      <c r="CI56" s="2347"/>
      <c r="CJ56" s="2348"/>
      <c r="CK56" s="2346"/>
      <c r="CL56" s="2347"/>
      <c r="CM56" s="2347"/>
      <c r="CN56" s="2348"/>
      <c r="CO56" s="2346"/>
      <c r="CP56" s="2347"/>
      <c r="CQ56" s="2347"/>
      <c r="CR56" s="2348"/>
      <c r="CS56" s="2346"/>
      <c r="CT56" s="2347"/>
      <c r="CU56" s="2347"/>
      <c r="CV56" s="2348"/>
      <c r="CW56" s="473">
        <f t="shared" si="57"/>
        <v>0</v>
      </c>
      <c r="CY56" s="471">
        <f t="shared" si="28"/>
        <v>0</v>
      </c>
      <c r="CZ56" s="471">
        <f t="shared" si="29"/>
        <v>0</v>
      </c>
      <c r="DA56" s="471">
        <f t="shared" si="30"/>
        <v>0</v>
      </c>
      <c r="DB56" s="471">
        <f t="shared" si="31"/>
        <v>0</v>
      </c>
      <c r="DC56" s="471">
        <f t="shared" si="32"/>
        <v>0</v>
      </c>
      <c r="DD56" s="471">
        <f t="shared" si="33"/>
        <v>0</v>
      </c>
      <c r="DE56" s="471">
        <f t="shared" si="34"/>
        <v>0</v>
      </c>
      <c r="DF56" s="471">
        <f t="shared" si="35"/>
        <v>0</v>
      </c>
      <c r="DG56" s="471">
        <f t="shared" si="36"/>
        <v>0</v>
      </c>
      <c r="DH56" s="471">
        <f t="shared" si="37"/>
        <v>0</v>
      </c>
      <c r="DI56" s="471">
        <f t="shared" si="38"/>
        <v>0</v>
      </c>
      <c r="DJ56" s="471">
        <f t="shared" si="39"/>
        <v>0</v>
      </c>
      <c r="DK56" s="471">
        <f t="shared" si="40"/>
        <v>0</v>
      </c>
      <c r="DL56" s="471">
        <f t="shared" si="41"/>
        <v>0</v>
      </c>
      <c r="DM56" s="471">
        <f t="shared" si="42"/>
        <v>0</v>
      </c>
      <c r="DN56" s="471">
        <f t="shared" si="43"/>
        <v>0</v>
      </c>
      <c r="DO56" s="471">
        <f t="shared" si="44"/>
        <v>0</v>
      </c>
      <c r="DP56" s="471">
        <f t="shared" si="45"/>
        <v>0</v>
      </c>
      <c r="DQ56" s="471">
        <f t="shared" si="46"/>
        <v>0</v>
      </c>
      <c r="DR56" s="471">
        <f t="shared" si="47"/>
        <v>0</v>
      </c>
      <c r="DS56" s="471">
        <f t="shared" si="48"/>
        <v>0</v>
      </c>
      <c r="DT56" s="471">
        <f t="shared" si="49"/>
        <v>0</v>
      </c>
      <c r="DU56" s="471">
        <f t="shared" si="50"/>
        <v>0</v>
      </c>
      <c r="DV56" s="471">
        <f t="shared" si="51"/>
        <v>0</v>
      </c>
    </row>
    <row r="57" spans="2:126" ht="15.75" hidden="1">
      <c r="B57" s="110" t="s">
        <v>417</v>
      </c>
      <c r="C57" s="11" t="s">
        <v>61</v>
      </c>
      <c r="D57" s="10">
        <f>+IF('1.2 Rest. Activa'!$R$40&gt;0,'1.2 Rest. Activa'!$T$25,0)</f>
        <v>0</v>
      </c>
      <c r="E57" s="2346"/>
      <c r="F57" s="2347"/>
      <c r="G57" s="2347"/>
      <c r="H57" s="2348"/>
      <c r="I57" s="2346"/>
      <c r="J57" s="2347"/>
      <c r="K57" s="2347"/>
      <c r="L57" s="2348"/>
      <c r="M57" s="2346"/>
      <c r="N57" s="2347"/>
      <c r="O57" s="2347"/>
      <c r="P57" s="2348"/>
      <c r="Q57" s="2346"/>
      <c r="R57" s="2347"/>
      <c r="S57" s="2347"/>
      <c r="T57" s="2348"/>
      <c r="U57" s="2346"/>
      <c r="V57" s="2347"/>
      <c r="W57" s="2347"/>
      <c r="X57" s="2348"/>
      <c r="Y57" s="2346"/>
      <c r="Z57" s="2347"/>
      <c r="AA57" s="2347"/>
      <c r="AB57" s="2348"/>
      <c r="AC57" s="2346"/>
      <c r="AD57" s="2347"/>
      <c r="AE57" s="2347"/>
      <c r="AF57" s="2348"/>
      <c r="AG57" s="2346"/>
      <c r="AH57" s="2347"/>
      <c r="AI57" s="2347"/>
      <c r="AJ57" s="2348"/>
      <c r="AK57" s="2346"/>
      <c r="AL57" s="2347"/>
      <c r="AM57" s="2347"/>
      <c r="AN57" s="2348"/>
      <c r="AO57" s="2346"/>
      <c r="AP57" s="2347"/>
      <c r="AQ57" s="2347"/>
      <c r="AR57" s="2348"/>
      <c r="AS57" s="2346"/>
      <c r="AT57" s="2347"/>
      <c r="AU57" s="2347"/>
      <c r="AV57" s="2348"/>
      <c r="AW57" s="2346"/>
      <c r="AX57" s="2347"/>
      <c r="AY57" s="2347"/>
      <c r="AZ57" s="2348"/>
      <c r="BA57" s="2346"/>
      <c r="BB57" s="2347"/>
      <c r="BC57" s="2347"/>
      <c r="BD57" s="2348"/>
      <c r="BE57" s="2346"/>
      <c r="BF57" s="2347"/>
      <c r="BG57" s="2347"/>
      <c r="BH57" s="2348"/>
      <c r="BI57" s="2346"/>
      <c r="BJ57" s="2347"/>
      <c r="BK57" s="2347"/>
      <c r="BL57" s="2348"/>
      <c r="BM57" s="2346"/>
      <c r="BN57" s="2347"/>
      <c r="BO57" s="2347"/>
      <c r="BP57" s="2348"/>
      <c r="BQ57" s="2346"/>
      <c r="BR57" s="2347"/>
      <c r="BS57" s="2347"/>
      <c r="BT57" s="2348"/>
      <c r="BU57" s="2346"/>
      <c r="BV57" s="2347"/>
      <c r="BW57" s="2347"/>
      <c r="BX57" s="2348"/>
      <c r="BY57" s="2346"/>
      <c r="BZ57" s="2347"/>
      <c r="CA57" s="2347"/>
      <c r="CB57" s="2348"/>
      <c r="CC57" s="2346"/>
      <c r="CD57" s="2347"/>
      <c r="CE57" s="2347"/>
      <c r="CF57" s="2348"/>
      <c r="CG57" s="2346"/>
      <c r="CH57" s="2347"/>
      <c r="CI57" s="2347"/>
      <c r="CJ57" s="2348"/>
      <c r="CK57" s="2346"/>
      <c r="CL57" s="2347"/>
      <c r="CM57" s="2347"/>
      <c r="CN57" s="2348"/>
      <c r="CO57" s="2346"/>
      <c r="CP57" s="2347"/>
      <c r="CQ57" s="2347"/>
      <c r="CR57" s="2348"/>
      <c r="CS57" s="2346"/>
      <c r="CT57" s="2347"/>
      <c r="CU57" s="2347"/>
      <c r="CV57" s="2348"/>
      <c r="CW57" s="473">
        <f t="shared" si="57"/>
        <v>0</v>
      </c>
      <c r="CY57" s="471">
        <f t="shared" si="28"/>
        <v>0</v>
      </c>
      <c r="CZ57" s="471">
        <f t="shared" si="29"/>
        <v>0</v>
      </c>
      <c r="DA57" s="471">
        <f t="shared" si="30"/>
        <v>0</v>
      </c>
      <c r="DB57" s="471">
        <f t="shared" si="31"/>
        <v>0</v>
      </c>
      <c r="DC57" s="471">
        <f t="shared" si="32"/>
        <v>0</v>
      </c>
      <c r="DD57" s="471">
        <f t="shared" si="33"/>
        <v>0</v>
      </c>
      <c r="DE57" s="471">
        <f t="shared" si="34"/>
        <v>0</v>
      </c>
      <c r="DF57" s="471">
        <f t="shared" si="35"/>
        <v>0</v>
      </c>
      <c r="DG57" s="471">
        <f t="shared" si="36"/>
        <v>0</v>
      </c>
      <c r="DH57" s="471">
        <f t="shared" si="37"/>
        <v>0</v>
      </c>
      <c r="DI57" s="471">
        <f t="shared" si="38"/>
        <v>0</v>
      </c>
      <c r="DJ57" s="471">
        <f t="shared" si="39"/>
        <v>0</v>
      </c>
      <c r="DK57" s="471">
        <f t="shared" si="40"/>
        <v>0</v>
      </c>
      <c r="DL57" s="471">
        <f t="shared" si="41"/>
        <v>0</v>
      </c>
      <c r="DM57" s="471">
        <f t="shared" si="42"/>
        <v>0</v>
      </c>
      <c r="DN57" s="471">
        <f t="shared" si="43"/>
        <v>0</v>
      </c>
      <c r="DO57" s="471">
        <f t="shared" si="44"/>
        <v>0</v>
      </c>
      <c r="DP57" s="471">
        <f t="shared" si="45"/>
        <v>0</v>
      </c>
      <c r="DQ57" s="471">
        <f t="shared" si="46"/>
        <v>0</v>
      </c>
      <c r="DR57" s="471">
        <f t="shared" si="47"/>
        <v>0</v>
      </c>
      <c r="DS57" s="471">
        <f t="shared" si="48"/>
        <v>0</v>
      </c>
      <c r="DT57" s="471">
        <f t="shared" si="49"/>
        <v>0</v>
      </c>
      <c r="DU57" s="471">
        <f t="shared" si="50"/>
        <v>0</v>
      </c>
      <c r="DV57" s="471">
        <f t="shared" si="51"/>
        <v>0</v>
      </c>
    </row>
    <row r="58" spans="2:126" ht="15.75" hidden="1">
      <c r="B58" s="110" t="s">
        <v>418</v>
      </c>
      <c r="C58" s="9" t="s">
        <v>80</v>
      </c>
      <c r="D58" s="10">
        <f>+'1.2 Rest. Activa'!U41</f>
        <v>0</v>
      </c>
      <c r="E58" s="2346"/>
      <c r="F58" s="2347"/>
      <c r="G58" s="2347"/>
      <c r="H58" s="2348"/>
      <c r="I58" s="2346"/>
      <c r="J58" s="2347"/>
      <c r="K58" s="2347"/>
      <c r="L58" s="2348"/>
      <c r="M58" s="2346"/>
      <c r="N58" s="2347"/>
      <c r="O58" s="2347"/>
      <c r="P58" s="2348"/>
      <c r="Q58" s="2346"/>
      <c r="R58" s="2347"/>
      <c r="S58" s="2347"/>
      <c r="T58" s="2348"/>
      <c r="U58" s="2346"/>
      <c r="V58" s="2347"/>
      <c r="W58" s="2347"/>
      <c r="X58" s="2348"/>
      <c r="Y58" s="2346"/>
      <c r="Z58" s="2347"/>
      <c r="AA58" s="2347"/>
      <c r="AB58" s="2348"/>
      <c r="AC58" s="2346"/>
      <c r="AD58" s="2347"/>
      <c r="AE58" s="2347"/>
      <c r="AF58" s="2348"/>
      <c r="AG58" s="2346"/>
      <c r="AH58" s="2347"/>
      <c r="AI58" s="2347"/>
      <c r="AJ58" s="2348"/>
      <c r="AK58" s="2346"/>
      <c r="AL58" s="2347"/>
      <c r="AM58" s="2347"/>
      <c r="AN58" s="2348"/>
      <c r="AO58" s="2346"/>
      <c r="AP58" s="2347"/>
      <c r="AQ58" s="2347"/>
      <c r="AR58" s="2348"/>
      <c r="AS58" s="2346"/>
      <c r="AT58" s="2347"/>
      <c r="AU58" s="2347"/>
      <c r="AV58" s="2348"/>
      <c r="AW58" s="2346"/>
      <c r="AX58" s="2347"/>
      <c r="AY58" s="2347"/>
      <c r="AZ58" s="2348"/>
      <c r="BA58" s="2346"/>
      <c r="BB58" s="2347"/>
      <c r="BC58" s="2347"/>
      <c r="BD58" s="2348"/>
      <c r="BE58" s="2346"/>
      <c r="BF58" s="2347"/>
      <c r="BG58" s="2347"/>
      <c r="BH58" s="2348"/>
      <c r="BI58" s="2346"/>
      <c r="BJ58" s="2347"/>
      <c r="BK58" s="2347"/>
      <c r="BL58" s="2348"/>
      <c r="BM58" s="2346"/>
      <c r="BN58" s="2347"/>
      <c r="BO58" s="2347"/>
      <c r="BP58" s="2348"/>
      <c r="BQ58" s="2346"/>
      <c r="BR58" s="2347"/>
      <c r="BS58" s="2347"/>
      <c r="BT58" s="2348"/>
      <c r="BU58" s="2346"/>
      <c r="BV58" s="2347"/>
      <c r="BW58" s="2347"/>
      <c r="BX58" s="2348"/>
      <c r="BY58" s="2346"/>
      <c r="BZ58" s="2347"/>
      <c r="CA58" s="2347"/>
      <c r="CB58" s="2348"/>
      <c r="CC58" s="2346"/>
      <c r="CD58" s="2347"/>
      <c r="CE58" s="2347"/>
      <c r="CF58" s="2348"/>
      <c r="CG58" s="2346"/>
      <c r="CH58" s="2347"/>
      <c r="CI58" s="2347"/>
      <c r="CJ58" s="2348"/>
      <c r="CK58" s="2346"/>
      <c r="CL58" s="2347"/>
      <c r="CM58" s="2347"/>
      <c r="CN58" s="2348"/>
      <c r="CO58" s="2346"/>
      <c r="CP58" s="2347"/>
      <c r="CQ58" s="2347"/>
      <c r="CR58" s="2348"/>
      <c r="CS58" s="2346"/>
      <c r="CT58" s="2347"/>
      <c r="CU58" s="2347"/>
      <c r="CV58" s="2348"/>
      <c r="CW58" s="473">
        <f t="shared" si="57"/>
        <v>0</v>
      </c>
      <c r="CY58" s="471">
        <f t="shared" si="28"/>
        <v>0</v>
      </c>
      <c r="CZ58" s="471">
        <f t="shared" si="29"/>
        <v>0</v>
      </c>
      <c r="DA58" s="471">
        <f t="shared" si="30"/>
        <v>0</v>
      </c>
      <c r="DB58" s="471">
        <f t="shared" si="31"/>
        <v>0</v>
      </c>
      <c r="DC58" s="471">
        <f t="shared" si="32"/>
        <v>0</v>
      </c>
      <c r="DD58" s="471">
        <f t="shared" si="33"/>
        <v>0</v>
      </c>
      <c r="DE58" s="471">
        <f t="shared" si="34"/>
        <v>0</v>
      </c>
      <c r="DF58" s="471">
        <f t="shared" si="35"/>
        <v>0</v>
      </c>
      <c r="DG58" s="471">
        <f t="shared" si="36"/>
        <v>0</v>
      </c>
      <c r="DH58" s="471">
        <f t="shared" si="37"/>
        <v>0</v>
      </c>
      <c r="DI58" s="471">
        <f t="shared" si="38"/>
        <v>0</v>
      </c>
      <c r="DJ58" s="471">
        <f t="shared" si="39"/>
        <v>0</v>
      </c>
      <c r="DK58" s="471">
        <f t="shared" si="40"/>
        <v>0</v>
      </c>
      <c r="DL58" s="471">
        <f t="shared" si="41"/>
        <v>0</v>
      </c>
      <c r="DM58" s="471">
        <f t="shared" si="42"/>
        <v>0</v>
      </c>
      <c r="DN58" s="471">
        <f t="shared" si="43"/>
        <v>0</v>
      </c>
      <c r="DO58" s="471">
        <f t="shared" si="44"/>
        <v>0</v>
      </c>
      <c r="DP58" s="471">
        <f t="shared" si="45"/>
        <v>0</v>
      </c>
      <c r="DQ58" s="471">
        <f t="shared" si="46"/>
        <v>0</v>
      </c>
      <c r="DR58" s="471">
        <f t="shared" si="47"/>
        <v>0</v>
      </c>
      <c r="DS58" s="471">
        <f t="shared" si="48"/>
        <v>0</v>
      </c>
      <c r="DT58" s="471">
        <f t="shared" si="49"/>
        <v>0</v>
      </c>
      <c r="DU58" s="471">
        <f t="shared" si="50"/>
        <v>0</v>
      </c>
      <c r="DV58" s="471">
        <f t="shared" si="51"/>
        <v>0</v>
      </c>
    </row>
    <row r="59" spans="2:126" ht="15.75" hidden="1">
      <c r="B59" s="109" t="str">
        <f>Objetivos!D29</f>
        <v>Cercas o Barreras Vivas (CV - BV)</v>
      </c>
      <c r="C59" s="2390"/>
      <c r="D59" s="2391"/>
      <c r="E59" s="2391"/>
      <c r="F59" s="2391"/>
      <c r="G59" s="2391"/>
      <c r="H59" s="2391"/>
      <c r="I59" s="2391"/>
      <c r="J59" s="2391"/>
      <c r="K59" s="2391"/>
      <c r="L59" s="2391"/>
      <c r="M59" s="2391"/>
      <c r="N59" s="2391"/>
      <c r="O59" s="2391"/>
      <c r="P59" s="2391"/>
      <c r="Q59" s="2391"/>
      <c r="R59" s="2391"/>
      <c r="S59" s="2391"/>
      <c r="T59" s="2391"/>
      <c r="U59" s="2391"/>
      <c r="V59" s="2391"/>
      <c r="W59" s="2391"/>
      <c r="X59" s="2391"/>
      <c r="Y59" s="2391"/>
      <c r="Z59" s="2391"/>
      <c r="AA59" s="2391"/>
      <c r="AB59" s="2391"/>
      <c r="AC59" s="2391"/>
      <c r="AD59" s="2391"/>
      <c r="AE59" s="2391"/>
      <c r="AF59" s="2391"/>
      <c r="AG59" s="2391"/>
      <c r="AH59" s="2391"/>
      <c r="AI59" s="2391"/>
      <c r="AJ59" s="2391"/>
      <c r="AK59" s="2391"/>
      <c r="AL59" s="2391"/>
      <c r="AM59" s="2391"/>
      <c r="AN59" s="2391"/>
      <c r="AO59" s="2391"/>
      <c r="AP59" s="2391"/>
      <c r="AQ59" s="2391"/>
      <c r="AR59" s="2391"/>
      <c r="AS59" s="2391"/>
      <c r="AT59" s="2391"/>
      <c r="AU59" s="2391"/>
      <c r="AV59" s="2391"/>
      <c r="AW59" s="2391"/>
      <c r="AX59" s="2391"/>
      <c r="AY59" s="2391"/>
      <c r="AZ59" s="2391"/>
      <c r="BA59" s="2391"/>
      <c r="BB59" s="2391"/>
      <c r="BC59" s="2391"/>
      <c r="BD59" s="2391"/>
      <c r="BE59" s="2391"/>
      <c r="BF59" s="2391"/>
      <c r="BG59" s="2391"/>
      <c r="BH59" s="2391"/>
      <c r="BI59" s="2391"/>
      <c r="BJ59" s="2391"/>
      <c r="BK59" s="2391"/>
      <c r="BL59" s="2391"/>
      <c r="BM59" s="2391"/>
      <c r="BN59" s="2391"/>
      <c r="BO59" s="2391"/>
      <c r="BP59" s="2391"/>
      <c r="BQ59" s="2391"/>
      <c r="BR59" s="2391"/>
      <c r="BS59" s="2391"/>
      <c r="BT59" s="2391"/>
      <c r="BU59" s="2391"/>
      <c r="BV59" s="2391"/>
      <c r="BW59" s="2391"/>
      <c r="BX59" s="2391"/>
      <c r="BY59" s="2391"/>
      <c r="BZ59" s="2391"/>
      <c r="CA59" s="2391"/>
      <c r="CB59" s="2391"/>
      <c r="CC59" s="2391"/>
      <c r="CD59" s="2391"/>
      <c r="CE59" s="2391"/>
      <c r="CF59" s="2391"/>
      <c r="CG59" s="2391"/>
      <c r="CH59" s="2391"/>
      <c r="CI59" s="2391"/>
      <c r="CJ59" s="2391"/>
      <c r="CK59" s="2391"/>
      <c r="CL59" s="2391"/>
      <c r="CM59" s="2391"/>
      <c r="CN59" s="2391"/>
      <c r="CO59" s="2391"/>
      <c r="CP59" s="2391"/>
      <c r="CQ59" s="2391"/>
      <c r="CR59" s="2391"/>
      <c r="CS59" s="2391"/>
      <c r="CT59" s="2391"/>
      <c r="CU59" s="2391"/>
      <c r="CV59" s="2391"/>
      <c r="CW59" s="2392"/>
      <c r="CY59" s="472">
        <f t="shared" ref="CY59:DV59" si="58">SUM(CY60:CY65)</f>
        <v>0</v>
      </c>
      <c r="CZ59" s="472">
        <f t="shared" si="58"/>
        <v>0</v>
      </c>
      <c r="DA59" s="472">
        <f t="shared" si="58"/>
        <v>0</v>
      </c>
      <c r="DB59" s="472">
        <f t="shared" si="58"/>
        <v>0</v>
      </c>
      <c r="DC59" s="472">
        <f t="shared" si="58"/>
        <v>0</v>
      </c>
      <c r="DD59" s="472">
        <f t="shared" si="58"/>
        <v>0</v>
      </c>
      <c r="DE59" s="472">
        <f t="shared" si="58"/>
        <v>0</v>
      </c>
      <c r="DF59" s="472">
        <f t="shared" si="58"/>
        <v>0</v>
      </c>
      <c r="DG59" s="472">
        <f t="shared" si="58"/>
        <v>0</v>
      </c>
      <c r="DH59" s="472">
        <f t="shared" si="58"/>
        <v>0</v>
      </c>
      <c r="DI59" s="472">
        <f t="shared" si="58"/>
        <v>0</v>
      </c>
      <c r="DJ59" s="472">
        <f t="shared" si="58"/>
        <v>0</v>
      </c>
      <c r="DK59" s="472">
        <f t="shared" si="58"/>
        <v>0</v>
      </c>
      <c r="DL59" s="472">
        <f t="shared" si="58"/>
        <v>0</v>
      </c>
      <c r="DM59" s="472">
        <f t="shared" si="58"/>
        <v>0</v>
      </c>
      <c r="DN59" s="472">
        <f t="shared" si="58"/>
        <v>0</v>
      </c>
      <c r="DO59" s="472">
        <f t="shared" si="58"/>
        <v>0</v>
      </c>
      <c r="DP59" s="472">
        <f t="shared" si="58"/>
        <v>0</v>
      </c>
      <c r="DQ59" s="472">
        <f t="shared" si="58"/>
        <v>0</v>
      </c>
      <c r="DR59" s="472">
        <f t="shared" si="58"/>
        <v>0</v>
      </c>
      <c r="DS59" s="472">
        <f t="shared" si="58"/>
        <v>0</v>
      </c>
      <c r="DT59" s="472">
        <f t="shared" si="58"/>
        <v>0</v>
      </c>
      <c r="DU59" s="472">
        <f t="shared" si="58"/>
        <v>0</v>
      </c>
      <c r="DV59" s="472">
        <f t="shared" si="58"/>
        <v>0</v>
      </c>
    </row>
    <row r="60" spans="2:126" ht="15.75" hidden="1">
      <c r="B60" s="110" t="s">
        <v>413</v>
      </c>
      <c r="C60" s="9" t="s">
        <v>61</v>
      </c>
      <c r="D60" s="10" t="e">
        <f>+#REF!</f>
        <v>#REF!</v>
      </c>
      <c r="E60" s="2346"/>
      <c r="F60" s="2347"/>
      <c r="G60" s="2347"/>
      <c r="H60" s="2348"/>
      <c r="I60" s="2346"/>
      <c r="J60" s="2347"/>
      <c r="K60" s="2347"/>
      <c r="L60" s="2348"/>
      <c r="M60" s="2346"/>
      <c r="N60" s="2347"/>
      <c r="O60" s="2347"/>
      <c r="P60" s="2348"/>
      <c r="Q60" s="2346"/>
      <c r="R60" s="2347"/>
      <c r="S60" s="2347"/>
      <c r="T60" s="2348"/>
      <c r="U60" s="2346"/>
      <c r="V60" s="2347"/>
      <c r="W60" s="2347"/>
      <c r="X60" s="2348"/>
      <c r="Y60" s="2346"/>
      <c r="Z60" s="2347"/>
      <c r="AA60" s="2347"/>
      <c r="AB60" s="2348"/>
      <c r="AC60" s="2346"/>
      <c r="AD60" s="2347"/>
      <c r="AE60" s="2347"/>
      <c r="AF60" s="2348"/>
      <c r="AG60" s="2346"/>
      <c r="AH60" s="2347"/>
      <c r="AI60" s="2347"/>
      <c r="AJ60" s="2348"/>
      <c r="AK60" s="2346"/>
      <c r="AL60" s="2347"/>
      <c r="AM60" s="2347"/>
      <c r="AN60" s="2348"/>
      <c r="AO60" s="2346"/>
      <c r="AP60" s="2347"/>
      <c r="AQ60" s="2347"/>
      <c r="AR60" s="2348"/>
      <c r="AS60" s="2346"/>
      <c r="AT60" s="2347"/>
      <c r="AU60" s="2347"/>
      <c r="AV60" s="2348"/>
      <c r="AW60" s="2346"/>
      <c r="AX60" s="2347"/>
      <c r="AY60" s="2347"/>
      <c r="AZ60" s="2348"/>
      <c r="BA60" s="2346"/>
      <c r="BB60" s="2347"/>
      <c r="BC60" s="2347"/>
      <c r="BD60" s="2348"/>
      <c r="BE60" s="2346"/>
      <c r="BF60" s="2347"/>
      <c r="BG60" s="2347"/>
      <c r="BH60" s="2348"/>
      <c r="BI60" s="2346"/>
      <c r="BJ60" s="2347"/>
      <c r="BK60" s="2347"/>
      <c r="BL60" s="2348"/>
      <c r="BM60" s="2346"/>
      <c r="BN60" s="2347"/>
      <c r="BO60" s="2347"/>
      <c r="BP60" s="2348"/>
      <c r="BQ60" s="2346"/>
      <c r="BR60" s="2347"/>
      <c r="BS60" s="2347"/>
      <c r="BT60" s="2348"/>
      <c r="BU60" s="2346"/>
      <c r="BV60" s="2347"/>
      <c r="BW60" s="2347"/>
      <c r="BX60" s="2348"/>
      <c r="BY60" s="2346"/>
      <c r="BZ60" s="2347"/>
      <c r="CA60" s="2347"/>
      <c r="CB60" s="2348"/>
      <c r="CC60" s="2346"/>
      <c r="CD60" s="2347"/>
      <c r="CE60" s="2347"/>
      <c r="CF60" s="2348"/>
      <c r="CG60" s="2346"/>
      <c r="CH60" s="2347"/>
      <c r="CI60" s="2347"/>
      <c r="CJ60" s="2348"/>
      <c r="CK60" s="2346"/>
      <c r="CL60" s="2347"/>
      <c r="CM60" s="2347"/>
      <c r="CN60" s="2348"/>
      <c r="CO60" s="2346"/>
      <c r="CP60" s="2347"/>
      <c r="CQ60" s="2347"/>
      <c r="CR60" s="2348"/>
      <c r="CS60" s="2346"/>
      <c r="CT60" s="2347"/>
      <c r="CU60" s="2347"/>
      <c r="CV60" s="2348"/>
      <c r="CW60" s="473">
        <f t="shared" ref="CW60:CW65" si="59">SUM(E60:CV60)</f>
        <v>0</v>
      </c>
      <c r="CY60" s="471">
        <f t="shared" si="28"/>
        <v>0</v>
      </c>
      <c r="CZ60" s="471">
        <f t="shared" si="29"/>
        <v>0</v>
      </c>
      <c r="DA60" s="471">
        <f t="shared" si="30"/>
        <v>0</v>
      </c>
      <c r="DB60" s="471">
        <f t="shared" si="31"/>
        <v>0</v>
      </c>
      <c r="DC60" s="471">
        <f t="shared" si="32"/>
        <v>0</v>
      </c>
      <c r="DD60" s="471">
        <f t="shared" si="33"/>
        <v>0</v>
      </c>
      <c r="DE60" s="471">
        <f t="shared" si="34"/>
        <v>0</v>
      </c>
      <c r="DF60" s="471">
        <f t="shared" si="35"/>
        <v>0</v>
      </c>
      <c r="DG60" s="471">
        <f t="shared" si="36"/>
        <v>0</v>
      </c>
      <c r="DH60" s="471">
        <f t="shared" si="37"/>
        <v>0</v>
      </c>
      <c r="DI60" s="471">
        <f t="shared" si="38"/>
        <v>0</v>
      </c>
      <c r="DJ60" s="471">
        <f t="shared" si="39"/>
        <v>0</v>
      </c>
      <c r="DK60" s="471">
        <f t="shared" si="40"/>
        <v>0</v>
      </c>
      <c r="DL60" s="471">
        <f t="shared" si="41"/>
        <v>0</v>
      </c>
      <c r="DM60" s="471">
        <f t="shared" si="42"/>
        <v>0</v>
      </c>
      <c r="DN60" s="471">
        <f t="shared" si="43"/>
        <v>0</v>
      </c>
      <c r="DO60" s="471">
        <f t="shared" si="44"/>
        <v>0</v>
      </c>
      <c r="DP60" s="471">
        <f t="shared" si="45"/>
        <v>0</v>
      </c>
      <c r="DQ60" s="471">
        <f t="shared" si="46"/>
        <v>0</v>
      </c>
      <c r="DR60" s="471">
        <f t="shared" si="47"/>
        <v>0</v>
      </c>
      <c r="DS60" s="471">
        <f t="shared" si="48"/>
        <v>0</v>
      </c>
      <c r="DT60" s="471">
        <f t="shared" si="49"/>
        <v>0</v>
      </c>
      <c r="DU60" s="471">
        <f t="shared" si="50"/>
        <v>0</v>
      </c>
      <c r="DV60" s="471">
        <f t="shared" si="51"/>
        <v>0</v>
      </c>
    </row>
    <row r="61" spans="2:126" ht="15.75" hidden="1">
      <c r="B61" s="110" t="s">
        <v>414</v>
      </c>
      <c r="C61" s="9" t="s">
        <v>61</v>
      </c>
      <c r="D61" s="10" t="e">
        <f>+#REF!</f>
        <v>#REF!</v>
      </c>
      <c r="E61" s="2346"/>
      <c r="F61" s="2347"/>
      <c r="G61" s="2347"/>
      <c r="H61" s="2348"/>
      <c r="I61" s="2346"/>
      <c r="J61" s="2347"/>
      <c r="K61" s="2347"/>
      <c r="L61" s="2348"/>
      <c r="M61" s="2346"/>
      <c r="N61" s="2347"/>
      <c r="O61" s="2347"/>
      <c r="P61" s="2348"/>
      <c r="Q61" s="2346"/>
      <c r="R61" s="2347"/>
      <c r="S61" s="2347"/>
      <c r="T61" s="2348"/>
      <c r="U61" s="2346"/>
      <c r="V61" s="2347"/>
      <c r="W61" s="2347"/>
      <c r="X61" s="2348"/>
      <c r="Y61" s="2346"/>
      <c r="Z61" s="2347"/>
      <c r="AA61" s="2347"/>
      <c r="AB61" s="2348"/>
      <c r="AC61" s="2346"/>
      <c r="AD61" s="2347"/>
      <c r="AE61" s="2347"/>
      <c r="AF61" s="2348"/>
      <c r="AG61" s="2346"/>
      <c r="AH61" s="2347"/>
      <c r="AI61" s="2347"/>
      <c r="AJ61" s="2348"/>
      <c r="AK61" s="2346"/>
      <c r="AL61" s="2347"/>
      <c r="AM61" s="2347"/>
      <c r="AN61" s="2348"/>
      <c r="AO61" s="2346"/>
      <c r="AP61" s="2347"/>
      <c r="AQ61" s="2347"/>
      <c r="AR61" s="2348"/>
      <c r="AS61" s="2346"/>
      <c r="AT61" s="2347"/>
      <c r="AU61" s="2347"/>
      <c r="AV61" s="2348"/>
      <c r="AW61" s="2346"/>
      <c r="AX61" s="2347"/>
      <c r="AY61" s="2347"/>
      <c r="AZ61" s="2348"/>
      <c r="BA61" s="2346"/>
      <c r="BB61" s="2347"/>
      <c r="BC61" s="2347"/>
      <c r="BD61" s="2348"/>
      <c r="BE61" s="2346"/>
      <c r="BF61" s="2347"/>
      <c r="BG61" s="2347"/>
      <c r="BH61" s="2348"/>
      <c r="BI61" s="2346"/>
      <c r="BJ61" s="2347"/>
      <c r="BK61" s="2347"/>
      <c r="BL61" s="2348"/>
      <c r="BM61" s="2346"/>
      <c r="BN61" s="2347"/>
      <c r="BO61" s="2347"/>
      <c r="BP61" s="2348"/>
      <c r="BQ61" s="2346"/>
      <c r="BR61" s="2347"/>
      <c r="BS61" s="2347"/>
      <c r="BT61" s="2348"/>
      <c r="BU61" s="2346"/>
      <c r="BV61" s="2347"/>
      <c r="BW61" s="2347"/>
      <c r="BX61" s="2348"/>
      <c r="BY61" s="2346"/>
      <c r="BZ61" s="2347"/>
      <c r="CA61" s="2347"/>
      <c r="CB61" s="2348"/>
      <c r="CC61" s="2346"/>
      <c r="CD61" s="2347"/>
      <c r="CE61" s="2347"/>
      <c r="CF61" s="2348"/>
      <c r="CG61" s="2346"/>
      <c r="CH61" s="2347"/>
      <c r="CI61" s="2347"/>
      <c r="CJ61" s="2348"/>
      <c r="CK61" s="2346"/>
      <c r="CL61" s="2347"/>
      <c r="CM61" s="2347"/>
      <c r="CN61" s="2348"/>
      <c r="CO61" s="2346"/>
      <c r="CP61" s="2347"/>
      <c r="CQ61" s="2347"/>
      <c r="CR61" s="2348"/>
      <c r="CS61" s="2346"/>
      <c r="CT61" s="2347"/>
      <c r="CU61" s="2347"/>
      <c r="CV61" s="2348"/>
      <c r="CW61" s="473">
        <f t="shared" si="59"/>
        <v>0</v>
      </c>
      <c r="CY61" s="471">
        <f t="shared" si="28"/>
        <v>0</v>
      </c>
      <c r="CZ61" s="471">
        <f t="shared" si="29"/>
        <v>0</v>
      </c>
      <c r="DA61" s="471">
        <f t="shared" si="30"/>
        <v>0</v>
      </c>
      <c r="DB61" s="471">
        <f t="shared" si="31"/>
        <v>0</v>
      </c>
      <c r="DC61" s="471">
        <f t="shared" si="32"/>
        <v>0</v>
      </c>
      <c r="DD61" s="471">
        <f t="shared" si="33"/>
        <v>0</v>
      </c>
      <c r="DE61" s="471">
        <f t="shared" si="34"/>
        <v>0</v>
      </c>
      <c r="DF61" s="471">
        <f t="shared" si="35"/>
        <v>0</v>
      </c>
      <c r="DG61" s="471">
        <f t="shared" si="36"/>
        <v>0</v>
      </c>
      <c r="DH61" s="471">
        <f t="shared" si="37"/>
        <v>0</v>
      </c>
      <c r="DI61" s="471">
        <f t="shared" si="38"/>
        <v>0</v>
      </c>
      <c r="DJ61" s="471">
        <f t="shared" si="39"/>
        <v>0</v>
      </c>
      <c r="DK61" s="471">
        <f t="shared" si="40"/>
        <v>0</v>
      </c>
      <c r="DL61" s="471">
        <f t="shared" si="41"/>
        <v>0</v>
      </c>
      <c r="DM61" s="471">
        <f t="shared" si="42"/>
        <v>0</v>
      </c>
      <c r="DN61" s="471">
        <f t="shared" si="43"/>
        <v>0</v>
      </c>
      <c r="DO61" s="471">
        <f t="shared" si="44"/>
        <v>0</v>
      </c>
      <c r="DP61" s="471">
        <f t="shared" si="45"/>
        <v>0</v>
      </c>
      <c r="DQ61" s="471">
        <f t="shared" si="46"/>
        <v>0</v>
      </c>
      <c r="DR61" s="471">
        <f t="shared" si="47"/>
        <v>0</v>
      </c>
      <c r="DS61" s="471">
        <f t="shared" si="48"/>
        <v>0</v>
      </c>
      <c r="DT61" s="471">
        <f t="shared" si="49"/>
        <v>0</v>
      </c>
      <c r="DU61" s="471">
        <f t="shared" si="50"/>
        <v>0</v>
      </c>
      <c r="DV61" s="471">
        <f t="shared" si="51"/>
        <v>0</v>
      </c>
    </row>
    <row r="62" spans="2:126" ht="15.75" hidden="1">
      <c r="B62" s="110" t="s">
        <v>415</v>
      </c>
      <c r="C62" s="11" t="str">
        <f>+$C$32</f>
        <v>Has</v>
      </c>
      <c r="D62" s="10" t="e">
        <f>+#REF!</f>
        <v>#REF!</v>
      </c>
      <c r="E62" s="2346"/>
      <c r="F62" s="2347"/>
      <c r="G62" s="2347"/>
      <c r="H62" s="2348"/>
      <c r="I62" s="2346"/>
      <c r="J62" s="2347"/>
      <c r="K62" s="2347"/>
      <c r="L62" s="2348"/>
      <c r="M62" s="2346"/>
      <c r="N62" s="2347"/>
      <c r="O62" s="2347"/>
      <c r="P62" s="2348"/>
      <c r="Q62" s="2346"/>
      <c r="R62" s="2347"/>
      <c r="S62" s="2347"/>
      <c r="T62" s="2348"/>
      <c r="U62" s="2346"/>
      <c r="V62" s="2347"/>
      <c r="W62" s="2347"/>
      <c r="X62" s="2348"/>
      <c r="Y62" s="2346"/>
      <c r="Z62" s="2347"/>
      <c r="AA62" s="2347"/>
      <c r="AB62" s="2348"/>
      <c r="AC62" s="2346"/>
      <c r="AD62" s="2347"/>
      <c r="AE62" s="2347"/>
      <c r="AF62" s="2348"/>
      <c r="AG62" s="2346"/>
      <c r="AH62" s="2347"/>
      <c r="AI62" s="2347"/>
      <c r="AJ62" s="2348"/>
      <c r="AK62" s="2346"/>
      <c r="AL62" s="2347"/>
      <c r="AM62" s="2347"/>
      <c r="AN62" s="2348"/>
      <c r="AO62" s="2346"/>
      <c r="AP62" s="2347"/>
      <c r="AQ62" s="2347"/>
      <c r="AR62" s="2348"/>
      <c r="AS62" s="2346"/>
      <c r="AT62" s="2347"/>
      <c r="AU62" s="2347"/>
      <c r="AV62" s="2348"/>
      <c r="AW62" s="2346"/>
      <c r="AX62" s="2347"/>
      <c r="AY62" s="2347"/>
      <c r="AZ62" s="2348"/>
      <c r="BA62" s="2346"/>
      <c r="BB62" s="2347"/>
      <c r="BC62" s="2347"/>
      <c r="BD62" s="2348"/>
      <c r="BE62" s="2346"/>
      <c r="BF62" s="2347"/>
      <c r="BG62" s="2347"/>
      <c r="BH62" s="2348"/>
      <c r="BI62" s="2346"/>
      <c r="BJ62" s="2347"/>
      <c r="BK62" s="2347"/>
      <c r="BL62" s="2348"/>
      <c r="BM62" s="2346"/>
      <c r="BN62" s="2347"/>
      <c r="BO62" s="2347"/>
      <c r="BP62" s="2348"/>
      <c r="BQ62" s="2346"/>
      <c r="BR62" s="2347"/>
      <c r="BS62" s="2347"/>
      <c r="BT62" s="2348"/>
      <c r="BU62" s="2346"/>
      <c r="BV62" s="2347"/>
      <c r="BW62" s="2347"/>
      <c r="BX62" s="2348"/>
      <c r="BY62" s="2346"/>
      <c r="BZ62" s="2347"/>
      <c r="CA62" s="2347"/>
      <c r="CB62" s="2348"/>
      <c r="CC62" s="2346"/>
      <c r="CD62" s="2347"/>
      <c r="CE62" s="2347"/>
      <c r="CF62" s="2348"/>
      <c r="CG62" s="2346"/>
      <c r="CH62" s="2347"/>
      <c r="CI62" s="2347"/>
      <c r="CJ62" s="2348"/>
      <c r="CK62" s="2346"/>
      <c r="CL62" s="2347"/>
      <c r="CM62" s="2347"/>
      <c r="CN62" s="2348"/>
      <c r="CO62" s="2346"/>
      <c r="CP62" s="2347"/>
      <c r="CQ62" s="2347"/>
      <c r="CR62" s="2348"/>
      <c r="CS62" s="2346"/>
      <c r="CT62" s="2347"/>
      <c r="CU62" s="2347"/>
      <c r="CV62" s="2348"/>
      <c r="CW62" s="473">
        <f t="shared" si="59"/>
        <v>0</v>
      </c>
      <c r="CY62" s="471">
        <f t="shared" si="28"/>
        <v>0</v>
      </c>
      <c r="CZ62" s="471">
        <f t="shared" si="29"/>
        <v>0</v>
      </c>
      <c r="DA62" s="471">
        <f t="shared" si="30"/>
        <v>0</v>
      </c>
      <c r="DB62" s="471">
        <f t="shared" si="31"/>
        <v>0</v>
      </c>
      <c r="DC62" s="471">
        <f t="shared" si="32"/>
        <v>0</v>
      </c>
      <c r="DD62" s="471">
        <f t="shared" si="33"/>
        <v>0</v>
      </c>
      <c r="DE62" s="471">
        <f t="shared" si="34"/>
        <v>0</v>
      </c>
      <c r="DF62" s="471">
        <f t="shared" si="35"/>
        <v>0</v>
      </c>
      <c r="DG62" s="471">
        <f t="shared" si="36"/>
        <v>0</v>
      </c>
      <c r="DH62" s="471">
        <f t="shared" si="37"/>
        <v>0</v>
      </c>
      <c r="DI62" s="471">
        <f t="shared" si="38"/>
        <v>0</v>
      </c>
      <c r="DJ62" s="471">
        <f t="shared" si="39"/>
        <v>0</v>
      </c>
      <c r="DK62" s="471">
        <f t="shared" si="40"/>
        <v>0</v>
      </c>
      <c r="DL62" s="471">
        <f t="shared" si="41"/>
        <v>0</v>
      </c>
      <c r="DM62" s="471">
        <f t="shared" si="42"/>
        <v>0</v>
      </c>
      <c r="DN62" s="471">
        <f t="shared" si="43"/>
        <v>0</v>
      </c>
      <c r="DO62" s="471">
        <f t="shared" si="44"/>
        <v>0</v>
      </c>
      <c r="DP62" s="471">
        <f t="shared" si="45"/>
        <v>0</v>
      </c>
      <c r="DQ62" s="471">
        <f t="shared" si="46"/>
        <v>0</v>
      </c>
      <c r="DR62" s="471">
        <f t="shared" si="47"/>
        <v>0</v>
      </c>
      <c r="DS62" s="471">
        <f t="shared" si="48"/>
        <v>0</v>
      </c>
      <c r="DT62" s="471">
        <f t="shared" si="49"/>
        <v>0</v>
      </c>
      <c r="DU62" s="471">
        <f t="shared" si="50"/>
        <v>0</v>
      </c>
      <c r="DV62" s="471">
        <f t="shared" si="51"/>
        <v>0</v>
      </c>
    </row>
    <row r="63" spans="2:126" ht="15.75" hidden="1">
      <c r="B63" s="110" t="s">
        <v>416</v>
      </c>
      <c r="C63" s="11" t="s">
        <v>71</v>
      </c>
      <c r="D63" s="10">
        <f>+'1.2 Rest. Activa'!Y43</f>
        <v>0</v>
      </c>
      <c r="E63" s="2346"/>
      <c r="F63" s="2347"/>
      <c r="G63" s="2347"/>
      <c r="H63" s="2348"/>
      <c r="I63" s="2346"/>
      <c r="J63" s="2347"/>
      <c r="K63" s="2347"/>
      <c r="L63" s="2348"/>
      <c r="M63" s="2346"/>
      <c r="N63" s="2347"/>
      <c r="O63" s="2347"/>
      <c r="P63" s="2348"/>
      <c r="Q63" s="2346"/>
      <c r="R63" s="2347"/>
      <c r="S63" s="2347"/>
      <c r="T63" s="2348"/>
      <c r="U63" s="2346"/>
      <c r="V63" s="2347"/>
      <c r="W63" s="2347"/>
      <c r="X63" s="2348"/>
      <c r="Y63" s="2346"/>
      <c r="Z63" s="2347"/>
      <c r="AA63" s="2347"/>
      <c r="AB63" s="2348"/>
      <c r="AC63" s="2346"/>
      <c r="AD63" s="2347"/>
      <c r="AE63" s="2347"/>
      <c r="AF63" s="2348"/>
      <c r="AG63" s="2346"/>
      <c r="AH63" s="2347"/>
      <c r="AI63" s="2347"/>
      <c r="AJ63" s="2348"/>
      <c r="AK63" s="2346"/>
      <c r="AL63" s="2347"/>
      <c r="AM63" s="2347"/>
      <c r="AN63" s="2348"/>
      <c r="AO63" s="2346"/>
      <c r="AP63" s="2347"/>
      <c r="AQ63" s="2347"/>
      <c r="AR63" s="2348"/>
      <c r="AS63" s="2346"/>
      <c r="AT63" s="2347"/>
      <c r="AU63" s="2347"/>
      <c r="AV63" s="2348"/>
      <c r="AW63" s="2346"/>
      <c r="AX63" s="2347"/>
      <c r="AY63" s="2347"/>
      <c r="AZ63" s="2348"/>
      <c r="BA63" s="2346"/>
      <c r="BB63" s="2347"/>
      <c r="BC63" s="2347"/>
      <c r="BD63" s="2348"/>
      <c r="BE63" s="2346"/>
      <c r="BF63" s="2347"/>
      <c r="BG63" s="2347"/>
      <c r="BH63" s="2348"/>
      <c r="BI63" s="2346"/>
      <c r="BJ63" s="2347"/>
      <c r="BK63" s="2347"/>
      <c r="BL63" s="2348"/>
      <c r="BM63" s="2346"/>
      <c r="BN63" s="2347"/>
      <c r="BO63" s="2347"/>
      <c r="BP63" s="2348"/>
      <c r="BQ63" s="2346"/>
      <c r="BR63" s="2347"/>
      <c r="BS63" s="2347"/>
      <c r="BT63" s="2348"/>
      <c r="BU63" s="2346"/>
      <c r="BV63" s="2347"/>
      <c r="BW63" s="2347"/>
      <c r="BX63" s="2348"/>
      <c r="BY63" s="2346"/>
      <c r="BZ63" s="2347"/>
      <c r="CA63" s="2347"/>
      <c r="CB63" s="2348"/>
      <c r="CC63" s="2346"/>
      <c r="CD63" s="2347"/>
      <c r="CE63" s="2347"/>
      <c r="CF63" s="2348"/>
      <c r="CG63" s="2346"/>
      <c r="CH63" s="2347"/>
      <c r="CI63" s="2347"/>
      <c r="CJ63" s="2348"/>
      <c r="CK63" s="2346"/>
      <c r="CL63" s="2347"/>
      <c r="CM63" s="2347"/>
      <c r="CN63" s="2348"/>
      <c r="CO63" s="2346"/>
      <c r="CP63" s="2347"/>
      <c r="CQ63" s="2347"/>
      <c r="CR63" s="2348"/>
      <c r="CS63" s="2346"/>
      <c r="CT63" s="2347"/>
      <c r="CU63" s="2347"/>
      <c r="CV63" s="2348"/>
      <c r="CW63" s="473">
        <f t="shared" si="59"/>
        <v>0</v>
      </c>
      <c r="CY63" s="471">
        <f t="shared" si="28"/>
        <v>0</v>
      </c>
      <c r="CZ63" s="471">
        <f t="shared" si="29"/>
        <v>0</v>
      </c>
      <c r="DA63" s="471">
        <f t="shared" si="30"/>
        <v>0</v>
      </c>
      <c r="DB63" s="471">
        <f t="shared" si="31"/>
        <v>0</v>
      </c>
      <c r="DC63" s="471">
        <f t="shared" si="32"/>
        <v>0</v>
      </c>
      <c r="DD63" s="471">
        <f t="shared" si="33"/>
        <v>0</v>
      </c>
      <c r="DE63" s="471">
        <f t="shared" si="34"/>
        <v>0</v>
      </c>
      <c r="DF63" s="471">
        <f t="shared" si="35"/>
        <v>0</v>
      </c>
      <c r="DG63" s="471">
        <f t="shared" si="36"/>
        <v>0</v>
      </c>
      <c r="DH63" s="471">
        <f t="shared" si="37"/>
        <v>0</v>
      </c>
      <c r="DI63" s="471">
        <f t="shared" si="38"/>
        <v>0</v>
      </c>
      <c r="DJ63" s="471">
        <f t="shared" si="39"/>
        <v>0</v>
      </c>
      <c r="DK63" s="471">
        <f t="shared" si="40"/>
        <v>0</v>
      </c>
      <c r="DL63" s="471">
        <f t="shared" si="41"/>
        <v>0</v>
      </c>
      <c r="DM63" s="471">
        <f t="shared" si="42"/>
        <v>0</v>
      </c>
      <c r="DN63" s="471">
        <f t="shared" si="43"/>
        <v>0</v>
      </c>
      <c r="DO63" s="471">
        <f t="shared" si="44"/>
        <v>0</v>
      </c>
      <c r="DP63" s="471">
        <f t="shared" si="45"/>
        <v>0</v>
      </c>
      <c r="DQ63" s="471">
        <f t="shared" si="46"/>
        <v>0</v>
      </c>
      <c r="DR63" s="471">
        <f t="shared" si="47"/>
        <v>0</v>
      </c>
      <c r="DS63" s="471">
        <f t="shared" si="48"/>
        <v>0</v>
      </c>
      <c r="DT63" s="471">
        <f t="shared" si="49"/>
        <v>0</v>
      </c>
      <c r="DU63" s="471">
        <f t="shared" si="50"/>
        <v>0</v>
      </c>
      <c r="DV63" s="471">
        <f t="shared" si="51"/>
        <v>0</v>
      </c>
    </row>
    <row r="64" spans="2:126" ht="18.75" hidden="1" customHeight="1">
      <c r="B64" s="110" t="s">
        <v>417</v>
      </c>
      <c r="C64" s="11" t="s">
        <v>61</v>
      </c>
      <c r="D64" s="10">
        <f>+IF('1.2 Rest. Activa'!$Y$40&gt;0,'1.2 Rest. Activa'!$AA$25,0)</f>
        <v>0</v>
      </c>
      <c r="E64" s="2346"/>
      <c r="F64" s="2347"/>
      <c r="G64" s="2347"/>
      <c r="H64" s="2348"/>
      <c r="I64" s="2346"/>
      <c r="J64" s="2347"/>
      <c r="K64" s="2347"/>
      <c r="L64" s="2348"/>
      <c r="M64" s="2346"/>
      <c r="N64" s="2347"/>
      <c r="O64" s="2347"/>
      <c r="P64" s="2348"/>
      <c r="Q64" s="2346"/>
      <c r="R64" s="2347"/>
      <c r="S64" s="2347"/>
      <c r="T64" s="2348"/>
      <c r="U64" s="2346"/>
      <c r="V64" s="2347"/>
      <c r="W64" s="2347"/>
      <c r="X64" s="2348"/>
      <c r="Y64" s="2346"/>
      <c r="Z64" s="2347"/>
      <c r="AA64" s="2347"/>
      <c r="AB64" s="2348"/>
      <c r="AC64" s="2346"/>
      <c r="AD64" s="2347"/>
      <c r="AE64" s="2347"/>
      <c r="AF64" s="2348"/>
      <c r="AG64" s="2346"/>
      <c r="AH64" s="2347"/>
      <c r="AI64" s="2347"/>
      <c r="AJ64" s="2348"/>
      <c r="AK64" s="2346"/>
      <c r="AL64" s="2347"/>
      <c r="AM64" s="2347"/>
      <c r="AN64" s="2348"/>
      <c r="AO64" s="2346"/>
      <c r="AP64" s="2347"/>
      <c r="AQ64" s="2347"/>
      <c r="AR64" s="2348"/>
      <c r="AS64" s="2346"/>
      <c r="AT64" s="2347"/>
      <c r="AU64" s="2347"/>
      <c r="AV64" s="2348"/>
      <c r="AW64" s="2346"/>
      <c r="AX64" s="2347"/>
      <c r="AY64" s="2347"/>
      <c r="AZ64" s="2348"/>
      <c r="BA64" s="2346"/>
      <c r="BB64" s="2347"/>
      <c r="BC64" s="2347"/>
      <c r="BD64" s="2348"/>
      <c r="BE64" s="2346"/>
      <c r="BF64" s="2347"/>
      <c r="BG64" s="2347"/>
      <c r="BH64" s="2348"/>
      <c r="BI64" s="2346"/>
      <c r="BJ64" s="2347"/>
      <c r="BK64" s="2347"/>
      <c r="BL64" s="2348"/>
      <c r="BM64" s="2346"/>
      <c r="BN64" s="2347"/>
      <c r="BO64" s="2347"/>
      <c r="BP64" s="2348"/>
      <c r="BQ64" s="2346"/>
      <c r="BR64" s="2347"/>
      <c r="BS64" s="2347"/>
      <c r="BT64" s="2348"/>
      <c r="BU64" s="2346"/>
      <c r="BV64" s="2347"/>
      <c r="BW64" s="2347"/>
      <c r="BX64" s="2348"/>
      <c r="BY64" s="2346"/>
      <c r="BZ64" s="2347"/>
      <c r="CA64" s="2347"/>
      <c r="CB64" s="2348"/>
      <c r="CC64" s="2346"/>
      <c r="CD64" s="2347"/>
      <c r="CE64" s="2347"/>
      <c r="CF64" s="2348"/>
      <c r="CG64" s="2346"/>
      <c r="CH64" s="2347"/>
      <c r="CI64" s="2347"/>
      <c r="CJ64" s="2348"/>
      <c r="CK64" s="2346"/>
      <c r="CL64" s="2347"/>
      <c r="CM64" s="2347"/>
      <c r="CN64" s="2348"/>
      <c r="CO64" s="2346"/>
      <c r="CP64" s="2347"/>
      <c r="CQ64" s="2347"/>
      <c r="CR64" s="2348"/>
      <c r="CS64" s="2346"/>
      <c r="CT64" s="2347"/>
      <c r="CU64" s="2347"/>
      <c r="CV64" s="2348"/>
      <c r="CW64" s="473">
        <f t="shared" si="59"/>
        <v>0</v>
      </c>
      <c r="CX64" s="85"/>
      <c r="CY64" s="471">
        <f t="shared" si="28"/>
        <v>0</v>
      </c>
      <c r="CZ64" s="471">
        <f t="shared" si="29"/>
        <v>0</v>
      </c>
      <c r="DA64" s="471">
        <f t="shared" si="30"/>
        <v>0</v>
      </c>
      <c r="DB64" s="471">
        <f t="shared" si="31"/>
        <v>0</v>
      </c>
      <c r="DC64" s="471">
        <f t="shared" si="32"/>
        <v>0</v>
      </c>
      <c r="DD64" s="471">
        <f t="shared" si="33"/>
        <v>0</v>
      </c>
      <c r="DE64" s="471">
        <f t="shared" si="34"/>
        <v>0</v>
      </c>
      <c r="DF64" s="471">
        <f t="shared" si="35"/>
        <v>0</v>
      </c>
      <c r="DG64" s="471">
        <f t="shared" si="36"/>
        <v>0</v>
      </c>
      <c r="DH64" s="471">
        <f t="shared" si="37"/>
        <v>0</v>
      </c>
      <c r="DI64" s="471">
        <f t="shared" si="38"/>
        <v>0</v>
      </c>
      <c r="DJ64" s="471">
        <f t="shared" si="39"/>
        <v>0</v>
      </c>
      <c r="DK64" s="471">
        <f t="shared" si="40"/>
        <v>0</v>
      </c>
      <c r="DL64" s="471">
        <f t="shared" si="41"/>
        <v>0</v>
      </c>
      <c r="DM64" s="471">
        <f t="shared" si="42"/>
        <v>0</v>
      </c>
      <c r="DN64" s="471">
        <f t="shared" si="43"/>
        <v>0</v>
      </c>
      <c r="DO64" s="471">
        <f t="shared" si="44"/>
        <v>0</v>
      </c>
      <c r="DP64" s="471">
        <f t="shared" si="45"/>
        <v>0</v>
      </c>
      <c r="DQ64" s="471">
        <f t="shared" si="46"/>
        <v>0</v>
      </c>
      <c r="DR64" s="471">
        <f t="shared" si="47"/>
        <v>0</v>
      </c>
      <c r="DS64" s="471">
        <f t="shared" si="48"/>
        <v>0</v>
      </c>
      <c r="DT64" s="471">
        <f t="shared" si="49"/>
        <v>0</v>
      </c>
      <c r="DU64" s="471">
        <f t="shared" si="50"/>
        <v>0</v>
      </c>
      <c r="DV64" s="471">
        <f t="shared" si="51"/>
        <v>0</v>
      </c>
    </row>
    <row r="65" spans="2:126" ht="15.75" hidden="1">
      <c r="B65" s="110" t="s">
        <v>418</v>
      </c>
      <c r="C65" s="9" t="s">
        <v>80</v>
      </c>
      <c r="D65" s="10">
        <f>+'1.2 Rest. Activa'!AB41</f>
        <v>0</v>
      </c>
      <c r="E65" s="2346"/>
      <c r="F65" s="2347"/>
      <c r="G65" s="2347"/>
      <c r="H65" s="2348"/>
      <c r="I65" s="2346"/>
      <c r="J65" s="2347"/>
      <c r="K65" s="2347"/>
      <c r="L65" s="2348"/>
      <c r="M65" s="2346"/>
      <c r="N65" s="2347"/>
      <c r="O65" s="2347"/>
      <c r="P65" s="2348"/>
      <c r="Q65" s="2346"/>
      <c r="R65" s="2347"/>
      <c r="S65" s="2347"/>
      <c r="T65" s="2348"/>
      <c r="U65" s="2346"/>
      <c r="V65" s="2347"/>
      <c r="W65" s="2347"/>
      <c r="X65" s="2348"/>
      <c r="Y65" s="2346"/>
      <c r="Z65" s="2347"/>
      <c r="AA65" s="2347"/>
      <c r="AB65" s="2348"/>
      <c r="AC65" s="2346"/>
      <c r="AD65" s="2347"/>
      <c r="AE65" s="2347"/>
      <c r="AF65" s="2348"/>
      <c r="AG65" s="2346"/>
      <c r="AH65" s="2347"/>
      <c r="AI65" s="2347"/>
      <c r="AJ65" s="2348"/>
      <c r="AK65" s="2346"/>
      <c r="AL65" s="2347"/>
      <c r="AM65" s="2347"/>
      <c r="AN65" s="2348"/>
      <c r="AO65" s="2346"/>
      <c r="AP65" s="2347"/>
      <c r="AQ65" s="2347"/>
      <c r="AR65" s="2348"/>
      <c r="AS65" s="2346"/>
      <c r="AT65" s="2347"/>
      <c r="AU65" s="2347"/>
      <c r="AV65" s="2348"/>
      <c r="AW65" s="2346"/>
      <c r="AX65" s="2347"/>
      <c r="AY65" s="2347"/>
      <c r="AZ65" s="2348"/>
      <c r="BA65" s="2346"/>
      <c r="BB65" s="2347"/>
      <c r="BC65" s="2347"/>
      <c r="BD65" s="2348"/>
      <c r="BE65" s="2346"/>
      <c r="BF65" s="2347"/>
      <c r="BG65" s="2347"/>
      <c r="BH65" s="2348"/>
      <c r="BI65" s="2346"/>
      <c r="BJ65" s="2347"/>
      <c r="BK65" s="2347"/>
      <c r="BL65" s="2348"/>
      <c r="BM65" s="2346"/>
      <c r="BN65" s="2347"/>
      <c r="BO65" s="2347"/>
      <c r="BP65" s="2348"/>
      <c r="BQ65" s="2346"/>
      <c r="BR65" s="2347"/>
      <c r="BS65" s="2347"/>
      <c r="BT65" s="2348"/>
      <c r="BU65" s="2346"/>
      <c r="BV65" s="2347"/>
      <c r="BW65" s="2347"/>
      <c r="BX65" s="2348"/>
      <c r="BY65" s="2346"/>
      <c r="BZ65" s="2347"/>
      <c r="CA65" s="2347"/>
      <c r="CB65" s="2348"/>
      <c r="CC65" s="2346"/>
      <c r="CD65" s="2347"/>
      <c r="CE65" s="2347"/>
      <c r="CF65" s="2348"/>
      <c r="CG65" s="2346"/>
      <c r="CH65" s="2347"/>
      <c r="CI65" s="2347"/>
      <c r="CJ65" s="2348"/>
      <c r="CK65" s="2346"/>
      <c r="CL65" s="2347"/>
      <c r="CM65" s="2347"/>
      <c r="CN65" s="2348"/>
      <c r="CO65" s="2346"/>
      <c r="CP65" s="2347"/>
      <c r="CQ65" s="2347"/>
      <c r="CR65" s="2348"/>
      <c r="CS65" s="2346"/>
      <c r="CT65" s="2347"/>
      <c r="CU65" s="2347"/>
      <c r="CV65" s="2348"/>
      <c r="CW65" s="473">
        <f t="shared" si="59"/>
        <v>0</v>
      </c>
      <c r="CY65" s="471">
        <f t="shared" si="28"/>
        <v>0</v>
      </c>
      <c r="CZ65" s="471">
        <f t="shared" si="29"/>
        <v>0</v>
      </c>
      <c r="DA65" s="471">
        <f t="shared" si="30"/>
        <v>0</v>
      </c>
      <c r="DB65" s="471">
        <f t="shared" si="31"/>
        <v>0</v>
      </c>
      <c r="DC65" s="471">
        <f t="shared" si="32"/>
        <v>0</v>
      </c>
      <c r="DD65" s="471">
        <f t="shared" si="33"/>
        <v>0</v>
      </c>
      <c r="DE65" s="471">
        <f t="shared" si="34"/>
        <v>0</v>
      </c>
      <c r="DF65" s="471">
        <f t="shared" si="35"/>
        <v>0</v>
      </c>
      <c r="DG65" s="471">
        <f t="shared" si="36"/>
        <v>0</v>
      </c>
      <c r="DH65" s="471">
        <f t="shared" si="37"/>
        <v>0</v>
      </c>
      <c r="DI65" s="471">
        <f t="shared" si="38"/>
        <v>0</v>
      </c>
      <c r="DJ65" s="471">
        <f t="shared" si="39"/>
        <v>0</v>
      </c>
      <c r="DK65" s="471">
        <f t="shared" si="40"/>
        <v>0</v>
      </c>
      <c r="DL65" s="471">
        <f t="shared" si="41"/>
        <v>0</v>
      </c>
      <c r="DM65" s="471">
        <f t="shared" si="42"/>
        <v>0</v>
      </c>
      <c r="DN65" s="471">
        <f t="shared" si="43"/>
        <v>0</v>
      </c>
      <c r="DO65" s="471">
        <f t="shared" si="44"/>
        <v>0</v>
      </c>
      <c r="DP65" s="471">
        <f t="shared" si="45"/>
        <v>0</v>
      </c>
      <c r="DQ65" s="471">
        <f t="shared" si="46"/>
        <v>0</v>
      </c>
      <c r="DR65" s="471">
        <f t="shared" si="47"/>
        <v>0</v>
      </c>
      <c r="DS65" s="471">
        <f t="shared" si="48"/>
        <v>0</v>
      </c>
      <c r="DT65" s="471">
        <f t="shared" si="49"/>
        <v>0</v>
      </c>
      <c r="DU65" s="471">
        <f t="shared" si="50"/>
        <v>0</v>
      </c>
      <c r="DV65" s="471">
        <f t="shared" si="51"/>
        <v>0</v>
      </c>
    </row>
    <row r="66" spans="2:126" ht="15.75" hidden="1">
      <c r="B66" s="109">
        <f>Objetivos!D30</f>
        <v>0</v>
      </c>
      <c r="C66" s="2390"/>
      <c r="D66" s="2391"/>
      <c r="E66" s="2391"/>
      <c r="F66" s="2391"/>
      <c r="G66" s="2391"/>
      <c r="H66" s="2391"/>
      <c r="I66" s="2391"/>
      <c r="J66" s="2391"/>
      <c r="K66" s="2391"/>
      <c r="L66" s="2391"/>
      <c r="M66" s="2391"/>
      <c r="N66" s="2391"/>
      <c r="O66" s="2391"/>
      <c r="P66" s="2391"/>
      <c r="Q66" s="2391"/>
      <c r="R66" s="2391"/>
      <c r="S66" s="2391"/>
      <c r="T66" s="2391"/>
      <c r="U66" s="2391"/>
      <c r="V66" s="2391"/>
      <c r="W66" s="2391"/>
      <c r="X66" s="2391"/>
      <c r="Y66" s="2391"/>
      <c r="Z66" s="2391"/>
      <c r="AA66" s="2391"/>
      <c r="AB66" s="2391"/>
      <c r="AC66" s="2391"/>
      <c r="AD66" s="2391"/>
      <c r="AE66" s="2391"/>
      <c r="AF66" s="2391"/>
      <c r="AG66" s="2391"/>
      <c r="AH66" s="2391"/>
      <c r="AI66" s="2391"/>
      <c r="AJ66" s="2391"/>
      <c r="AK66" s="2391"/>
      <c r="AL66" s="2391"/>
      <c r="AM66" s="2391"/>
      <c r="AN66" s="2391"/>
      <c r="AO66" s="2391"/>
      <c r="AP66" s="2391"/>
      <c r="AQ66" s="2391"/>
      <c r="AR66" s="2391"/>
      <c r="AS66" s="2391"/>
      <c r="AT66" s="2391"/>
      <c r="AU66" s="2391"/>
      <c r="AV66" s="2391"/>
      <c r="AW66" s="2391"/>
      <c r="AX66" s="2391"/>
      <c r="AY66" s="2391"/>
      <c r="AZ66" s="2391"/>
      <c r="BA66" s="2391"/>
      <c r="BB66" s="2391"/>
      <c r="BC66" s="2391"/>
      <c r="BD66" s="2391"/>
      <c r="BE66" s="2391"/>
      <c r="BF66" s="2391"/>
      <c r="BG66" s="2391"/>
      <c r="BH66" s="2391"/>
      <c r="BI66" s="2391"/>
      <c r="BJ66" s="2391"/>
      <c r="BK66" s="2391"/>
      <c r="BL66" s="2391"/>
      <c r="BM66" s="2391"/>
      <c r="BN66" s="2391"/>
      <c r="BO66" s="2391"/>
      <c r="BP66" s="2391"/>
      <c r="BQ66" s="2391"/>
      <c r="BR66" s="2391"/>
      <c r="BS66" s="2391"/>
      <c r="BT66" s="2391"/>
      <c r="BU66" s="2391"/>
      <c r="BV66" s="2391"/>
      <c r="BW66" s="2391"/>
      <c r="BX66" s="2391"/>
      <c r="BY66" s="2391"/>
      <c r="BZ66" s="2391"/>
      <c r="CA66" s="2391"/>
      <c r="CB66" s="2391"/>
      <c r="CC66" s="2391"/>
      <c r="CD66" s="2391"/>
      <c r="CE66" s="2391"/>
      <c r="CF66" s="2391"/>
      <c r="CG66" s="2391"/>
      <c r="CH66" s="2391"/>
      <c r="CI66" s="2391"/>
      <c r="CJ66" s="2391"/>
      <c r="CK66" s="2391"/>
      <c r="CL66" s="2391"/>
      <c r="CM66" s="2391"/>
      <c r="CN66" s="2391"/>
      <c r="CO66" s="2391"/>
      <c r="CP66" s="2391"/>
      <c r="CQ66" s="2391"/>
      <c r="CR66" s="2391"/>
      <c r="CS66" s="2391"/>
      <c r="CT66" s="2391"/>
      <c r="CU66" s="2391"/>
      <c r="CV66" s="2391"/>
      <c r="CW66" s="2392"/>
      <c r="CY66" s="472">
        <f t="shared" ref="CY66:DV66" si="60">SUM(CY67:CY72)</f>
        <v>0</v>
      </c>
      <c r="CZ66" s="472">
        <f t="shared" si="60"/>
        <v>0</v>
      </c>
      <c r="DA66" s="472">
        <f t="shared" si="60"/>
        <v>0</v>
      </c>
      <c r="DB66" s="472">
        <f t="shared" si="60"/>
        <v>0</v>
      </c>
      <c r="DC66" s="472">
        <f t="shared" si="60"/>
        <v>0</v>
      </c>
      <c r="DD66" s="472">
        <f t="shared" si="60"/>
        <v>0</v>
      </c>
      <c r="DE66" s="472">
        <f t="shared" si="60"/>
        <v>0</v>
      </c>
      <c r="DF66" s="472">
        <f t="shared" si="60"/>
        <v>0</v>
      </c>
      <c r="DG66" s="472">
        <f t="shared" si="60"/>
        <v>0</v>
      </c>
      <c r="DH66" s="472">
        <f t="shared" si="60"/>
        <v>0</v>
      </c>
      <c r="DI66" s="472">
        <f t="shared" si="60"/>
        <v>0</v>
      </c>
      <c r="DJ66" s="472">
        <f t="shared" si="60"/>
        <v>0</v>
      </c>
      <c r="DK66" s="472">
        <f t="shared" si="60"/>
        <v>0</v>
      </c>
      <c r="DL66" s="472">
        <f t="shared" si="60"/>
        <v>0</v>
      </c>
      <c r="DM66" s="472">
        <f t="shared" si="60"/>
        <v>0</v>
      </c>
      <c r="DN66" s="472">
        <f t="shared" si="60"/>
        <v>0</v>
      </c>
      <c r="DO66" s="472">
        <f t="shared" si="60"/>
        <v>0</v>
      </c>
      <c r="DP66" s="472">
        <f t="shared" si="60"/>
        <v>0</v>
      </c>
      <c r="DQ66" s="472">
        <f t="shared" si="60"/>
        <v>0</v>
      </c>
      <c r="DR66" s="472">
        <f t="shared" si="60"/>
        <v>0</v>
      </c>
      <c r="DS66" s="472">
        <f t="shared" si="60"/>
        <v>0</v>
      </c>
      <c r="DT66" s="472">
        <f t="shared" si="60"/>
        <v>0</v>
      </c>
      <c r="DU66" s="472">
        <f t="shared" si="60"/>
        <v>0</v>
      </c>
      <c r="DV66" s="472">
        <f t="shared" si="60"/>
        <v>0</v>
      </c>
    </row>
    <row r="67" spans="2:126" ht="15.75">
      <c r="B67" s="110" t="s">
        <v>413</v>
      </c>
      <c r="C67" s="9" t="s">
        <v>61</v>
      </c>
      <c r="D67" s="10" t="e">
        <f>+#REF!</f>
        <v>#REF!</v>
      </c>
      <c r="E67" s="2346"/>
      <c r="F67" s="2347"/>
      <c r="G67" s="2347"/>
      <c r="H67" s="2348"/>
      <c r="I67" s="2346"/>
      <c r="J67" s="2347"/>
      <c r="K67" s="2347"/>
      <c r="L67" s="2348"/>
      <c r="M67" s="2346"/>
      <c r="N67" s="2347"/>
      <c r="O67" s="2347"/>
      <c r="P67" s="2348"/>
      <c r="Q67" s="2346"/>
      <c r="R67" s="2347"/>
      <c r="S67" s="2347"/>
      <c r="T67" s="2348"/>
      <c r="U67" s="2346"/>
      <c r="V67" s="2347"/>
      <c r="W67" s="2347"/>
      <c r="X67" s="2348"/>
      <c r="Y67" s="2346"/>
      <c r="Z67" s="2347"/>
      <c r="AA67" s="2347"/>
      <c r="AB67" s="2348"/>
      <c r="AC67" s="2346"/>
      <c r="AD67" s="2347"/>
      <c r="AE67" s="2347"/>
      <c r="AF67" s="2348"/>
      <c r="AG67" s="2346"/>
      <c r="AH67" s="2347"/>
      <c r="AI67" s="2347"/>
      <c r="AJ67" s="2348"/>
      <c r="AK67" s="2346"/>
      <c r="AL67" s="2347"/>
      <c r="AM67" s="2347"/>
      <c r="AN67" s="2348"/>
      <c r="AO67" s="2346"/>
      <c r="AP67" s="2347"/>
      <c r="AQ67" s="2347"/>
      <c r="AR67" s="2348"/>
      <c r="AS67" s="2346"/>
      <c r="AT67" s="2347"/>
      <c r="AU67" s="2347"/>
      <c r="AV67" s="2348"/>
      <c r="AW67" s="2346"/>
      <c r="AX67" s="2347"/>
      <c r="AY67" s="2347"/>
      <c r="AZ67" s="2348"/>
      <c r="BA67" s="2346"/>
      <c r="BB67" s="2347"/>
      <c r="BC67" s="2347"/>
      <c r="BD67" s="2348"/>
      <c r="BE67" s="2346"/>
      <c r="BF67" s="2347"/>
      <c r="BG67" s="2347"/>
      <c r="BH67" s="2348"/>
      <c r="BI67" s="2346"/>
      <c r="BJ67" s="2347"/>
      <c r="BK67" s="2347"/>
      <c r="BL67" s="2348"/>
      <c r="BM67" s="2346"/>
      <c r="BN67" s="2347"/>
      <c r="BO67" s="2347"/>
      <c r="BP67" s="2348"/>
      <c r="BQ67" s="2346"/>
      <c r="BR67" s="2347"/>
      <c r="BS67" s="2347"/>
      <c r="BT67" s="2348"/>
      <c r="BU67" s="2346"/>
      <c r="BV67" s="2347"/>
      <c r="BW67" s="2347"/>
      <c r="BX67" s="2348"/>
      <c r="BY67" s="2346"/>
      <c r="BZ67" s="2347"/>
      <c r="CA67" s="2347"/>
      <c r="CB67" s="2348"/>
      <c r="CC67" s="2346"/>
      <c r="CD67" s="2347"/>
      <c r="CE67" s="2347"/>
      <c r="CF67" s="2348"/>
      <c r="CG67" s="2346"/>
      <c r="CH67" s="2347"/>
      <c r="CI67" s="2347"/>
      <c r="CJ67" s="2348"/>
      <c r="CK67" s="2346"/>
      <c r="CL67" s="2347"/>
      <c r="CM67" s="2347"/>
      <c r="CN67" s="2348"/>
      <c r="CO67" s="2346"/>
      <c r="CP67" s="2347"/>
      <c r="CQ67" s="2347"/>
      <c r="CR67" s="2348"/>
      <c r="CS67" s="2346"/>
      <c r="CT67" s="2347"/>
      <c r="CU67" s="2347"/>
      <c r="CV67" s="2348"/>
      <c r="CW67" s="473">
        <f t="shared" ref="CW67:CW72" si="61">SUM(E67:CV67)</f>
        <v>0</v>
      </c>
      <c r="CY67" s="471">
        <f t="shared" si="28"/>
        <v>0</v>
      </c>
      <c r="CZ67" s="471">
        <f t="shared" si="29"/>
        <v>0</v>
      </c>
      <c r="DA67" s="471">
        <f t="shared" si="30"/>
        <v>0</v>
      </c>
      <c r="DB67" s="471">
        <f t="shared" si="31"/>
        <v>0</v>
      </c>
      <c r="DC67" s="471">
        <f t="shared" si="32"/>
        <v>0</v>
      </c>
      <c r="DD67" s="471">
        <f t="shared" si="33"/>
        <v>0</v>
      </c>
      <c r="DE67" s="471">
        <f t="shared" si="34"/>
        <v>0</v>
      </c>
      <c r="DF67" s="471">
        <f t="shared" si="35"/>
        <v>0</v>
      </c>
      <c r="DG67" s="471">
        <f t="shared" si="36"/>
        <v>0</v>
      </c>
      <c r="DH67" s="471">
        <f t="shared" si="37"/>
        <v>0</v>
      </c>
      <c r="DI67" s="471">
        <f t="shared" si="38"/>
        <v>0</v>
      </c>
      <c r="DJ67" s="471">
        <f t="shared" si="39"/>
        <v>0</v>
      </c>
      <c r="DK67" s="471">
        <f t="shared" si="40"/>
        <v>0</v>
      </c>
      <c r="DL67" s="471">
        <f t="shared" si="41"/>
        <v>0</v>
      </c>
      <c r="DM67" s="471">
        <f t="shared" si="42"/>
        <v>0</v>
      </c>
      <c r="DN67" s="471">
        <f t="shared" si="43"/>
        <v>0</v>
      </c>
      <c r="DO67" s="471">
        <f t="shared" si="44"/>
        <v>0</v>
      </c>
      <c r="DP67" s="471">
        <f t="shared" si="45"/>
        <v>0</v>
      </c>
      <c r="DQ67" s="471">
        <f t="shared" si="46"/>
        <v>0</v>
      </c>
      <c r="DR67" s="471">
        <f t="shared" si="47"/>
        <v>0</v>
      </c>
      <c r="DS67" s="471">
        <f t="shared" si="48"/>
        <v>0</v>
      </c>
      <c r="DT67" s="471">
        <f t="shared" si="49"/>
        <v>0</v>
      </c>
      <c r="DU67" s="471">
        <f t="shared" si="50"/>
        <v>0</v>
      </c>
      <c r="DV67" s="471">
        <f t="shared" si="51"/>
        <v>0</v>
      </c>
    </row>
    <row r="68" spans="2:126" ht="15.75">
      <c r="B68" s="110" t="s">
        <v>414</v>
      </c>
      <c r="C68" s="9" t="s">
        <v>61</v>
      </c>
      <c r="D68" s="10" t="e">
        <f>+#REF!</f>
        <v>#REF!</v>
      </c>
      <c r="E68" s="2346"/>
      <c r="F68" s="2347"/>
      <c r="G68" s="2347"/>
      <c r="H68" s="2348"/>
      <c r="I68" s="2346"/>
      <c r="J68" s="2347"/>
      <c r="K68" s="2347"/>
      <c r="L68" s="2348"/>
      <c r="M68" s="2346"/>
      <c r="N68" s="2347"/>
      <c r="O68" s="2347"/>
      <c r="P68" s="2348"/>
      <c r="Q68" s="2346"/>
      <c r="R68" s="2347"/>
      <c r="S68" s="2347"/>
      <c r="T68" s="2348"/>
      <c r="U68" s="2346"/>
      <c r="V68" s="2347"/>
      <c r="W68" s="2347"/>
      <c r="X68" s="2348"/>
      <c r="Y68" s="2346"/>
      <c r="Z68" s="2347"/>
      <c r="AA68" s="2347"/>
      <c r="AB68" s="2348"/>
      <c r="AC68" s="2346"/>
      <c r="AD68" s="2347"/>
      <c r="AE68" s="2347"/>
      <c r="AF68" s="2348"/>
      <c r="AG68" s="2346"/>
      <c r="AH68" s="2347"/>
      <c r="AI68" s="2347"/>
      <c r="AJ68" s="2348"/>
      <c r="AK68" s="2346"/>
      <c r="AL68" s="2347"/>
      <c r="AM68" s="2347"/>
      <c r="AN68" s="2348"/>
      <c r="AO68" s="2346"/>
      <c r="AP68" s="2347"/>
      <c r="AQ68" s="2347"/>
      <c r="AR68" s="2348"/>
      <c r="AS68" s="2346"/>
      <c r="AT68" s="2347"/>
      <c r="AU68" s="2347"/>
      <c r="AV68" s="2348"/>
      <c r="AW68" s="2346"/>
      <c r="AX68" s="2347"/>
      <c r="AY68" s="2347"/>
      <c r="AZ68" s="2348"/>
      <c r="BA68" s="2346"/>
      <c r="BB68" s="2347"/>
      <c r="BC68" s="2347"/>
      <c r="BD68" s="2348"/>
      <c r="BE68" s="2346"/>
      <c r="BF68" s="2347"/>
      <c r="BG68" s="2347"/>
      <c r="BH68" s="2348"/>
      <c r="BI68" s="2346"/>
      <c r="BJ68" s="2347"/>
      <c r="BK68" s="2347"/>
      <c r="BL68" s="2348"/>
      <c r="BM68" s="2346"/>
      <c r="BN68" s="2347"/>
      <c r="BO68" s="2347"/>
      <c r="BP68" s="2348"/>
      <c r="BQ68" s="2346"/>
      <c r="BR68" s="2347"/>
      <c r="BS68" s="2347"/>
      <c r="BT68" s="2348"/>
      <c r="BU68" s="2346"/>
      <c r="BV68" s="2347"/>
      <c r="BW68" s="2347"/>
      <c r="BX68" s="2348"/>
      <c r="BY68" s="2346"/>
      <c r="BZ68" s="2347"/>
      <c r="CA68" s="2347"/>
      <c r="CB68" s="2348"/>
      <c r="CC68" s="2346"/>
      <c r="CD68" s="2347"/>
      <c r="CE68" s="2347"/>
      <c r="CF68" s="2348"/>
      <c r="CG68" s="2346"/>
      <c r="CH68" s="2347"/>
      <c r="CI68" s="2347"/>
      <c r="CJ68" s="2348"/>
      <c r="CK68" s="2346"/>
      <c r="CL68" s="2347"/>
      <c r="CM68" s="2347"/>
      <c r="CN68" s="2348"/>
      <c r="CO68" s="2346"/>
      <c r="CP68" s="2347"/>
      <c r="CQ68" s="2347"/>
      <c r="CR68" s="2348"/>
      <c r="CS68" s="2346"/>
      <c r="CT68" s="2347"/>
      <c r="CU68" s="2347"/>
      <c r="CV68" s="2348"/>
      <c r="CW68" s="473">
        <f t="shared" si="61"/>
        <v>0</v>
      </c>
      <c r="CY68" s="471">
        <f t="shared" si="28"/>
        <v>0</v>
      </c>
      <c r="CZ68" s="471">
        <f t="shared" si="29"/>
        <v>0</v>
      </c>
      <c r="DA68" s="471">
        <f t="shared" si="30"/>
        <v>0</v>
      </c>
      <c r="DB68" s="471">
        <f t="shared" si="31"/>
        <v>0</v>
      </c>
      <c r="DC68" s="471">
        <f t="shared" si="32"/>
        <v>0</v>
      </c>
      <c r="DD68" s="471">
        <f t="shared" si="33"/>
        <v>0</v>
      </c>
      <c r="DE68" s="471">
        <f t="shared" si="34"/>
        <v>0</v>
      </c>
      <c r="DF68" s="471">
        <f t="shared" si="35"/>
        <v>0</v>
      </c>
      <c r="DG68" s="471">
        <f t="shared" si="36"/>
        <v>0</v>
      </c>
      <c r="DH68" s="471">
        <f t="shared" si="37"/>
        <v>0</v>
      </c>
      <c r="DI68" s="471">
        <f t="shared" si="38"/>
        <v>0</v>
      </c>
      <c r="DJ68" s="471">
        <f t="shared" si="39"/>
        <v>0</v>
      </c>
      <c r="DK68" s="471">
        <f t="shared" si="40"/>
        <v>0</v>
      </c>
      <c r="DL68" s="471">
        <f t="shared" si="41"/>
        <v>0</v>
      </c>
      <c r="DM68" s="471">
        <f t="shared" si="42"/>
        <v>0</v>
      </c>
      <c r="DN68" s="471">
        <f t="shared" si="43"/>
        <v>0</v>
      </c>
      <c r="DO68" s="471">
        <f t="shared" si="44"/>
        <v>0</v>
      </c>
      <c r="DP68" s="471">
        <f t="shared" si="45"/>
        <v>0</v>
      </c>
      <c r="DQ68" s="471">
        <f t="shared" si="46"/>
        <v>0</v>
      </c>
      <c r="DR68" s="471">
        <f t="shared" si="47"/>
        <v>0</v>
      </c>
      <c r="DS68" s="471">
        <f t="shared" si="48"/>
        <v>0</v>
      </c>
      <c r="DT68" s="471">
        <f t="shared" si="49"/>
        <v>0</v>
      </c>
      <c r="DU68" s="471">
        <f t="shared" si="50"/>
        <v>0</v>
      </c>
      <c r="DV68" s="471">
        <f t="shared" si="51"/>
        <v>0</v>
      </c>
    </row>
    <row r="69" spans="2:126" ht="15.75">
      <c r="B69" s="110" t="s">
        <v>415</v>
      </c>
      <c r="C69" s="11" t="str">
        <f>+$C$32</f>
        <v>Has</v>
      </c>
      <c r="D69" s="10" t="e">
        <f>+#REF!</f>
        <v>#REF!</v>
      </c>
      <c r="E69" s="2346"/>
      <c r="F69" s="2347"/>
      <c r="G69" s="2347"/>
      <c r="H69" s="2348"/>
      <c r="I69" s="2346"/>
      <c r="J69" s="2347"/>
      <c r="K69" s="2347"/>
      <c r="L69" s="2348"/>
      <c r="M69" s="2346"/>
      <c r="N69" s="2347"/>
      <c r="O69" s="2347"/>
      <c r="P69" s="2348"/>
      <c r="Q69" s="2346"/>
      <c r="R69" s="2347"/>
      <c r="S69" s="2347"/>
      <c r="T69" s="2348"/>
      <c r="U69" s="2346"/>
      <c r="V69" s="2347"/>
      <c r="W69" s="2347"/>
      <c r="X69" s="2348"/>
      <c r="Y69" s="2346"/>
      <c r="Z69" s="2347"/>
      <c r="AA69" s="2347"/>
      <c r="AB69" s="2348"/>
      <c r="AC69" s="2346"/>
      <c r="AD69" s="2347"/>
      <c r="AE69" s="2347"/>
      <c r="AF69" s="2348"/>
      <c r="AG69" s="2346"/>
      <c r="AH69" s="2347"/>
      <c r="AI69" s="2347"/>
      <c r="AJ69" s="2348"/>
      <c r="AK69" s="2346"/>
      <c r="AL69" s="2347"/>
      <c r="AM69" s="2347"/>
      <c r="AN69" s="2348"/>
      <c r="AO69" s="2346"/>
      <c r="AP69" s="2347"/>
      <c r="AQ69" s="2347"/>
      <c r="AR69" s="2348"/>
      <c r="AS69" s="2346"/>
      <c r="AT69" s="2347"/>
      <c r="AU69" s="2347"/>
      <c r="AV69" s="2348"/>
      <c r="AW69" s="2346"/>
      <c r="AX69" s="2347"/>
      <c r="AY69" s="2347"/>
      <c r="AZ69" s="2348"/>
      <c r="BA69" s="2346"/>
      <c r="BB69" s="2347"/>
      <c r="BC69" s="2347"/>
      <c r="BD69" s="2348"/>
      <c r="BE69" s="2346"/>
      <c r="BF69" s="2347"/>
      <c r="BG69" s="2347"/>
      <c r="BH69" s="2348"/>
      <c r="BI69" s="2346"/>
      <c r="BJ69" s="2347"/>
      <c r="BK69" s="2347"/>
      <c r="BL69" s="2348"/>
      <c r="BM69" s="2346"/>
      <c r="BN69" s="2347"/>
      <c r="BO69" s="2347"/>
      <c r="BP69" s="2348"/>
      <c r="BQ69" s="2346"/>
      <c r="BR69" s="2347"/>
      <c r="BS69" s="2347"/>
      <c r="BT69" s="2348"/>
      <c r="BU69" s="2346"/>
      <c r="BV69" s="2347"/>
      <c r="BW69" s="2347"/>
      <c r="BX69" s="2348"/>
      <c r="BY69" s="2346"/>
      <c r="BZ69" s="2347"/>
      <c r="CA69" s="2347"/>
      <c r="CB69" s="2348"/>
      <c r="CC69" s="2346"/>
      <c r="CD69" s="2347"/>
      <c r="CE69" s="2347"/>
      <c r="CF69" s="2348"/>
      <c r="CG69" s="2346"/>
      <c r="CH69" s="2347"/>
      <c r="CI69" s="2347"/>
      <c r="CJ69" s="2348"/>
      <c r="CK69" s="2346"/>
      <c r="CL69" s="2347"/>
      <c r="CM69" s="2347"/>
      <c r="CN69" s="2348"/>
      <c r="CO69" s="2346"/>
      <c r="CP69" s="2347"/>
      <c r="CQ69" s="2347"/>
      <c r="CR69" s="2348"/>
      <c r="CS69" s="2346"/>
      <c r="CT69" s="2347"/>
      <c r="CU69" s="2347"/>
      <c r="CV69" s="2348"/>
      <c r="CW69" s="473">
        <f t="shared" si="61"/>
        <v>0</v>
      </c>
      <c r="CY69" s="471">
        <f t="shared" si="28"/>
        <v>0</v>
      </c>
      <c r="CZ69" s="471">
        <f t="shared" si="29"/>
        <v>0</v>
      </c>
      <c r="DA69" s="471">
        <f t="shared" si="30"/>
        <v>0</v>
      </c>
      <c r="DB69" s="471">
        <f t="shared" si="31"/>
        <v>0</v>
      </c>
      <c r="DC69" s="471">
        <f t="shared" si="32"/>
        <v>0</v>
      </c>
      <c r="DD69" s="471">
        <f t="shared" si="33"/>
        <v>0</v>
      </c>
      <c r="DE69" s="471">
        <f t="shared" si="34"/>
        <v>0</v>
      </c>
      <c r="DF69" s="471">
        <f t="shared" si="35"/>
        <v>0</v>
      </c>
      <c r="DG69" s="471">
        <f t="shared" si="36"/>
        <v>0</v>
      </c>
      <c r="DH69" s="471">
        <f t="shared" si="37"/>
        <v>0</v>
      </c>
      <c r="DI69" s="471">
        <f t="shared" si="38"/>
        <v>0</v>
      </c>
      <c r="DJ69" s="471">
        <f t="shared" si="39"/>
        <v>0</v>
      </c>
      <c r="DK69" s="471">
        <f t="shared" si="40"/>
        <v>0</v>
      </c>
      <c r="DL69" s="471">
        <f t="shared" si="41"/>
        <v>0</v>
      </c>
      <c r="DM69" s="471">
        <f t="shared" si="42"/>
        <v>0</v>
      </c>
      <c r="DN69" s="471">
        <f t="shared" si="43"/>
        <v>0</v>
      </c>
      <c r="DO69" s="471">
        <f t="shared" si="44"/>
        <v>0</v>
      </c>
      <c r="DP69" s="471">
        <f t="shared" si="45"/>
        <v>0</v>
      </c>
      <c r="DQ69" s="471">
        <f t="shared" si="46"/>
        <v>0</v>
      </c>
      <c r="DR69" s="471">
        <f t="shared" si="47"/>
        <v>0</v>
      </c>
      <c r="DS69" s="471">
        <f t="shared" si="48"/>
        <v>0</v>
      </c>
      <c r="DT69" s="471">
        <f t="shared" si="49"/>
        <v>0</v>
      </c>
      <c r="DU69" s="471">
        <f t="shared" si="50"/>
        <v>0</v>
      </c>
      <c r="DV69" s="471">
        <f t="shared" si="51"/>
        <v>0</v>
      </c>
    </row>
    <row r="70" spans="2:126" ht="15.75">
      <c r="B70" s="110" t="s">
        <v>416</v>
      </c>
      <c r="C70" s="11" t="s">
        <v>71</v>
      </c>
      <c r="D70" s="10">
        <f>+'1.2 Rest. Activa'!AF44</f>
        <v>0</v>
      </c>
      <c r="E70" s="2346"/>
      <c r="F70" s="2347"/>
      <c r="G70" s="2347"/>
      <c r="H70" s="2348"/>
      <c r="I70" s="2346"/>
      <c r="J70" s="2347"/>
      <c r="K70" s="2347"/>
      <c r="L70" s="2348"/>
      <c r="M70" s="2346"/>
      <c r="N70" s="2347"/>
      <c r="O70" s="2347"/>
      <c r="P70" s="2348"/>
      <c r="Q70" s="2346"/>
      <c r="R70" s="2347"/>
      <c r="S70" s="2347"/>
      <c r="T70" s="2348"/>
      <c r="U70" s="2346"/>
      <c r="V70" s="2347"/>
      <c r="W70" s="2347"/>
      <c r="X70" s="2348"/>
      <c r="Y70" s="2346"/>
      <c r="Z70" s="2347"/>
      <c r="AA70" s="2347"/>
      <c r="AB70" s="2348"/>
      <c r="AC70" s="2346"/>
      <c r="AD70" s="2347"/>
      <c r="AE70" s="2347"/>
      <c r="AF70" s="2348"/>
      <c r="AG70" s="2346"/>
      <c r="AH70" s="2347"/>
      <c r="AI70" s="2347"/>
      <c r="AJ70" s="2348"/>
      <c r="AK70" s="2346"/>
      <c r="AL70" s="2347"/>
      <c r="AM70" s="2347"/>
      <c r="AN70" s="2348"/>
      <c r="AO70" s="2346"/>
      <c r="AP70" s="2347"/>
      <c r="AQ70" s="2347"/>
      <c r="AR70" s="2348"/>
      <c r="AS70" s="2346"/>
      <c r="AT70" s="2347"/>
      <c r="AU70" s="2347"/>
      <c r="AV70" s="2348"/>
      <c r="AW70" s="2346"/>
      <c r="AX70" s="2347"/>
      <c r="AY70" s="2347"/>
      <c r="AZ70" s="2348"/>
      <c r="BA70" s="2346"/>
      <c r="BB70" s="2347"/>
      <c r="BC70" s="2347"/>
      <c r="BD70" s="2348"/>
      <c r="BE70" s="2346"/>
      <c r="BF70" s="2347"/>
      <c r="BG70" s="2347"/>
      <c r="BH70" s="2348"/>
      <c r="BI70" s="2346"/>
      <c r="BJ70" s="2347"/>
      <c r="BK70" s="2347"/>
      <c r="BL70" s="2348"/>
      <c r="BM70" s="2346"/>
      <c r="BN70" s="2347"/>
      <c r="BO70" s="2347"/>
      <c r="BP70" s="2348"/>
      <c r="BQ70" s="2346"/>
      <c r="BR70" s="2347"/>
      <c r="BS70" s="2347"/>
      <c r="BT70" s="2348"/>
      <c r="BU70" s="2346"/>
      <c r="BV70" s="2347"/>
      <c r="BW70" s="2347"/>
      <c r="BX70" s="2348"/>
      <c r="BY70" s="2346"/>
      <c r="BZ70" s="2347"/>
      <c r="CA70" s="2347"/>
      <c r="CB70" s="2348"/>
      <c r="CC70" s="2346"/>
      <c r="CD70" s="2347"/>
      <c r="CE70" s="2347"/>
      <c r="CF70" s="2348"/>
      <c r="CG70" s="2346"/>
      <c r="CH70" s="2347"/>
      <c r="CI70" s="2347"/>
      <c r="CJ70" s="2348"/>
      <c r="CK70" s="2346"/>
      <c r="CL70" s="2347"/>
      <c r="CM70" s="2347"/>
      <c r="CN70" s="2348"/>
      <c r="CO70" s="2346"/>
      <c r="CP70" s="2347"/>
      <c r="CQ70" s="2347"/>
      <c r="CR70" s="2348"/>
      <c r="CS70" s="2346"/>
      <c r="CT70" s="2347"/>
      <c r="CU70" s="2347"/>
      <c r="CV70" s="2348"/>
      <c r="CW70" s="473">
        <f t="shared" si="61"/>
        <v>0</v>
      </c>
      <c r="CY70" s="471">
        <f t="shared" si="28"/>
        <v>0</v>
      </c>
      <c r="CZ70" s="471">
        <f t="shared" si="29"/>
        <v>0</v>
      </c>
      <c r="DA70" s="471">
        <f t="shared" si="30"/>
        <v>0</v>
      </c>
      <c r="DB70" s="471">
        <f t="shared" si="31"/>
        <v>0</v>
      </c>
      <c r="DC70" s="471">
        <f t="shared" si="32"/>
        <v>0</v>
      </c>
      <c r="DD70" s="471">
        <f t="shared" si="33"/>
        <v>0</v>
      </c>
      <c r="DE70" s="471">
        <f t="shared" si="34"/>
        <v>0</v>
      </c>
      <c r="DF70" s="471">
        <f t="shared" si="35"/>
        <v>0</v>
      </c>
      <c r="DG70" s="471">
        <f t="shared" si="36"/>
        <v>0</v>
      </c>
      <c r="DH70" s="471">
        <f t="shared" si="37"/>
        <v>0</v>
      </c>
      <c r="DI70" s="471">
        <f t="shared" si="38"/>
        <v>0</v>
      </c>
      <c r="DJ70" s="471">
        <f t="shared" si="39"/>
        <v>0</v>
      </c>
      <c r="DK70" s="471">
        <f t="shared" si="40"/>
        <v>0</v>
      </c>
      <c r="DL70" s="471">
        <f t="shared" si="41"/>
        <v>0</v>
      </c>
      <c r="DM70" s="471">
        <f t="shared" si="42"/>
        <v>0</v>
      </c>
      <c r="DN70" s="471">
        <f t="shared" si="43"/>
        <v>0</v>
      </c>
      <c r="DO70" s="471">
        <f t="shared" si="44"/>
        <v>0</v>
      </c>
      <c r="DP70" s="471">
        <f t="shared" si="45"/>
        <v>0</v>
      </c>
      <c r="DQ70" s="471">
        <f t="shared" si="46"/>
        <v>0</v>
      </c>
      <c r="DR70" s="471">
        <f t="shared" si="47"/>
        <v>0</v>
      </c>
      <c r="DS70" s="471">
        <f t="shared" si="48"/>
        <v>0</v>
      </c>
      <c r="DT70" s="471">
        <f t="shared" si="49"/>
        <v>0</v>
      </c>
      <c r="DU70" s="471">
        <f t="shared" si="50"/>
        <v>0</v>
      </c>
      <c r="DV70" s="471">
        <f t="shared" si="51"/>
        <v>0</v>
      </c>
    </row>
    <row r="71" spans="2:126" ht="15.75">
      <c r="B71" s="110" t="s">
        <v>417</v>
      </c>
      <c r="C71" s="11" t="s">
        <v>61</v>
      </c>
      <c r="D71" s="10">
        <f>+IF('1.2 Rest. Activa'!$AF$41&gt;0,'1.2 Rest. Activa'!$AH$26,0)</f>
        <v>0</v>
      </c>
      <c r="E71" s="2346"/>
      <c r="F71" s="2347"/>
      <c r="G71" s="2347"/>
      <c r="H71" s="2348"/>
      <c r="I71" s="2346"/>
      <c r="J71" s="2347"/>
      <c r="K71" s="2347"/>
      <c r="L71" s="2348"/>
      <c r="M71" s="2346"/>
      <c r="N71" s="2347"/>
      <c r="O71" s="2347"/>
      <c r="P71" s="2348"/>
      <c r="Q71" s="2346"/>
      <c r="R71" s="2347"/>
      <c r="S71" s="2347"/>
      <c r="T71" s="2348"/>
      <c r="U71" s="2346"/>
      <c r="V71" s="2347"/>
      <c r="W71" s="2347"/>
      <c r="X71" s="2348"/>
      <c r="Y71" s="2346"/>
      <c r="Z71" s="2347"/>
      <c r="AA71" s="2347"/>
      <c r="AB71" s="2348"/>
      <c r="AC71" s="2346"/>
      <c r="AD71" s="2347"/>
      <c r="AE71" s="2347"/>
      <c r="AF71" s="2348"/>
      <c r="AG71" s="2346"/>
      <c r="AH71" s="2347"/>
      <c r="AI71" s="2347"/>
      <c r="AJ71" s="2348"/>
      <c r="AK71" s="2346"/>
      <c r="AL71" s="2347"/>
      <c r="AM71" s="2347"/>
      <c r="AN71" s="2348"/>
      <c r="AO71" s="2346"/>
      <c r="AP71" s="2347"/>
      <c r="AQ71" s="2347"/>
      <c r="AR71" s="2348"/>
      <c r="AS71" s="2346"/>
      <c r="AT71" s="2347"/>
      <c r="AU71" s="2347"/>
      <c r="AV71" s="2348"/>
      <c r="AW71" s="2346"/>
      <c r="AX71" s="2347"/>
      <c r="AY71" s="2347"/>
      <c r="AZ71" s="2348"/>
      <c r="BA71" s="2346"/>
      <c r="BB71" s="2347"/>
      <c r="BC71" s="2347"/>
      <c r="BD71" s="2348"/>
      <c r="BE71" s="2346"/>
      <c r="BF71" s="2347"/>
      <c r="BG71" s="2347"/>
      <c r="BH71" s="2348"/>
      <c r="BI71" s="2346"/>
      <c r="BJ71" s="2347"/>
      <c r="BK71" s="2347"/>
      <c r="BL71" s="2348"/>
      <c r="BM71" s="2346"/>
      <c r="BN71" s="2347"/>
      <c r="BO71" s="2347"/>
      <c r="BP71" s="2348"/>
      <c r="BQ71" s="2346"/>
      <c r="BR71" s="2347"/>
      <c r="BS71" s="2347"/>
      <c r="BT71" s="2348"/>
      <c r="BU71" s="2346"/>
      <c r="BV71" s="2347"/>
      <c r="BW71" s="2347"/>
      <c r="BX71" s="2348"/>
      <c r="BY71" s="2346"/>
      <c r="BZ71" s="2347"/>
      <c r="CA71" s="2347"/>
      <c r="CB71" s="2348"/>
      <c r="CC71" s="2346"/>
      <c r="CD71" s="2347"/>
      <c r="CE71" s="2347"/>
      <c r="CF71" s="2348"/>
      <c r="CG71" s="2346"/>
      <c r="CH71" s="2347"/>
      <c r="CI71" s="2347"/>
      <c r="CJ71" s="2348"/>
      <c r="CK71" s="2346"/>
      <c r="CL71" s="2347"/>
      <c r="CM71" s="2347"/>
      <c r="CN71" s="2348"/>
      <c r="CO71" s="2346"/>
      <c r="CP71" s="2347"/>
      <c r="CQ71" s="2347"/>
      <c r="CR71" s="2348"/>
      <c r="CS71" s="2346"/>
      <c r="CT71" s="2347"/>
      <c r="CU71" s="2347"/>
      <c r="CV71" s="2348"/>
      <c r="CW71" s="473">
        <f t="shared" si="61"/>
        <v>0</v>
      </c>
      <c r="CY71" s="471">
        <f t="shared" si="28"/>
        <v>0</v>
      </c>
      <c r="CZ71" s="471">
        <f t="shared" si="29"/>
        <v>0</v>
      </c>
      <c r="DA71" s="471">
        <f t="shared" si="30"/>
        <v>0</v>
      </c>
      <c r="DB71" s="471">
        <f t="shared" si="31"/>
        <v>0</v>
      </c>
      <c r="DC71" s="471">
        <f t="shared" si="32"/>
        <v>0</v>
      </c>
      <c r="DD71" s="471">
        <f t="shared" si="33"/>
        <v>0</v>
      </c>
      <c r="DE71" s="471">
        <f t="shared" si="34"/>
        <v>0</v>
      </c>
      <c r="DF71" s="471">
        <f t="shared" si="35"/>
        <v>0</v>
      </c>
      <c r="DG71" s="471">
        <f t="shared" si="36"/>
        <v>0</v>
      </c>
      <c r="DH71" s="471">
        <f t="shared" si="37"/>
        <v>0</v>
      </c>
      <c r="DI71" s="471">
        <f t="shared" si="38"/>
        <v>0</v>
      </c>
      <c r="DJ71" s="471">
        <f t="shared" si="39"/>
        <v>0</v>
      </c>
      <c r="DK71" s="471">
        <f t="shared" si="40"/>
        <v>0</v>
      </c>
      <c r="DL71" s="471">
        <f t="shared" si="41"/>
        <v>0</v>
      </c>
      <c r="DM71" s="471">
        <f t="shared" si="42"/>
        <v>0</v>
      </c>
      <c r="DN71" s="471">
        <f t="shared" si="43"/>
        <v>0</v>
      </c>
      <c r="DO71" s="471">
        <f t="shared" si="44"/>
        <v>0</v>
      </c>
      <c r="DP71" s="471">
        <f t="shared" si="45"/>
        <v>0</v>
      </c>
      <c r="DQ71" s="471">
        <f t="shared" si="46"/>
        <v>0</v>
      </c>
      <c r="DR71" s="471">
        <f t="shared" si="47"/>
        <v>0</v>
      </c>
      <c r="DS71" s="471">
        <f t="shared" si="48"/>
        <v>0</v>
      </c>
      <c r="DT71" s="471">
        <f t="shared" si="49"/>
        <v>0</v>
      </c>
      <c r="DU71" s="471">
        <f t="shared" si="50"/>
        <v>0</v>
      </c>
      <c r="DV71" s="471">
        <f t="shared" si="51"/>
        <v>0</v>
      </c>
    </row>
    <row r="72" spans="2:126" ht="15.75">
      <c r="B72" s="110" t="s">
        <v>418</v>
      </c>
      <c r="C72" s="9" t="s">
        <v>80</v>
      </c>
      <c r="D72" s="10">
        <f>+'1.2 Rest. Activa'!AI42</f>
        <v>0</v>
      </c>
      <c r="E72" s="2346"/>
      <c r="F72" s="2347"/>
      <c r="G72" s="2347"/>
      <c r="H72" s="2348"/>
      <c r="I72" s="2346"/>
      <c r="J72" s="2347"/>
      <c r="K72" s="2347"/>
      <c r="L72" s="2348"/>
      <c r="M72" s="2346"/>
      <c r="N72" s="2347"/>
      <c r="O72" s="2347"/>
      <c r="P72" s="2348"/>
      <c r="Q72" s="2346"/>
      <c r="R72" s="2347"/>
      <c r="S72" s="2347"/>
      <c r="T72" s="2348"/>
      <c r="U72" s="2346"/>
      <c r="V72" s="2347"/>
      <c r="W72" s="2347"/>
      <c r="X72" s="2348"/>
      <c r="Y72" s="2346"/>
      <c r="Z72" s="2347"/>
      <c r="AA72" s="2347"/>
      <c r="AB72" s="2348"/>
      <c r="AC72" s="2346"/>
      <c r="AD72" s="2347"/>
      <c r="AE72" s="2347"/>
      <c r="AF72" s="2348"/>
      <c r="AG72" s="2346"/>
      <c r="AH72" s="2347"/>
      <c r="AI72" s="2347"/>
      <c r="AJ72" s="2348"/>
      <c r="AK72" s="2346"/>
      <c r="AL72" s="2347"/>
      <c r="AM72" s="2347"/>
      <c r="AN72" s="2348"/>
      <c r="AO72" s="2346"/>
      <c r="AP72" s="2347"/>
      <c r="AQ72" s="2347"/>
      <c r="AR72" s="2348"/>
      <c r="AS72" s="2346"/>
      <c r="AT72" s="2347"/>
      <c r="AU72" s="2347"/>
      <c r="AV72" s="2348"/>
      <c r="AW72" s="2346"/>
      <c r="AX72" s="2347"/>
      <c r="AY72" s="2347"/>
      <c r="AZ72" s="2348"/>
      <c r="BA72" s="2346"/>
      <c r="BB72" s="2347"/>
      <c r="BC72" s="2347"/>
      <c r="BD72" s="2348"/>
      <c r="BE72" s="2346"/>
      <c r="BF72" s="2347"/>
      <c r="BG72" s="2347"/>
      <c r="BH72" s="2348"/>
      <c r="BI72" s="2346"/>
      <c r="BJ72" s="2347"/>
      <c r="BK72" s="2347"/>
      <c r="BL72" s="2348"/>
      <c r="BM72" s="2346"/>
      <c r="BN72" s="2347"/>
      <c r="BO72" s="2347"/>
      <c r="BP72" s="2348"/>
      <c r="BQ72" s="2346"/>
      <c r="BR72" s="2347"/>
      <c r="BS72" s="2347"/>
      <c r="BT72" s="2348"/>
      <c r="BU72" s="2346"/>
      <c r="BV72" s="2347"/>
      <c r="BW72" s="2347"/>
      <c r="BX72" s="2348"/>
      <c r="BY72" s="2346"/>
      <c r="BZ72" s="2347"/>
      <c r="CA72" s="2347"/>
      <c r="CB72" s="2348"/>
      <c r="CC72" s="2346"/>
      <c r="CD72" s="2347"/>
      <c r="CE72" s="2347"/>
      <c r="CF72" s="2348"/>
      <c r="CG72" s="2346"/>
      <c r="CH72" s="2347"/>
      <c r="CI72" s="2347"/>
      <c r="CJ72" s="2348"/>
      <c r="CK72" s="2346"/>
      <c r="CL72" s="2347"/>
      <c r="CM72" s="2347"/>
      <c r="CN72" s="2348"/>
      <c r="CO72" s="2346"/>
      <c r="CP72" s="2347"/>
      <c r="CQ72" s="2347"/>
      <c r="CR72" s="2348"/>
      <c r="CS72" s="2346"/>
      <c r="CT72" s="2347"/>
      <c r="CU72" s="2347"/>
      <c r="CV72" s="2348"/>
      <c r="CW72" s="473">
        <f t="shared" si="61"/>
        <v>0</v>
      </c>
      <c r="CY72" s="471">
        <f t="shared" si="28"/>
        <v>0</v>
      </c>
      <c r="CZ72" s="471">
        <f t="shared" si="29"/>
        <v>0</v>
      </c>
      <c r="DA72" s="471">
        <f t="shared" si="30"/>
        <v>0</v>
      </c>
      <c r="DB72" s="471">
        <f t="shared" si="31"/>
        <v>0</v>
      </c>
      <c r="DC72" s="471">
        <f t="shared" si="32"/>
        <v>0</v>
      </c>
      <c r="DD72" s="471">
        <f t="shared" si="33"/>
        <v>0</v>
      </c>
      <c r="DE72" s="471">
        <f t="shared" si="34"/>
        <v>0</v>
      </c>
      <c r="DF72" s="471">
        <f t="shared" si="35"/>
        <v>0</v>
      </c>
      <c r="DG72" s="471">
        <f t="shared" si="36"/>
        <v>0</v>
      </c>
      <c r="DH72" s="471">
        <f t="shared" si="37"/>
        <v>0</v>
      </c>
      <c r="DI72" s="471">
        <f t="shared" si="38"/>
        <v>0</v>
      </c>
      <c r="DJ72" s="471">
        <f t="shared" si="39"/>
        <v>0</v>
      </c>
      <c r="DK72" s="471">
        <f t="shared" si="40"/>
        <v>0</v>
      </c>
      <c r="DL72" s="471">
        <f t="shared" si="41"/>
        <v>0</v>
      </c>
      <c r="DM72" s="471">
        <f t="shared" si="42"/>
        <v>0</v>
      </c>
      <c r="DN72" s="471">
        <f t="shared" si="43"/>
        <v>0</v>
      </c>
      <c r="DO72" s="471">
        <f t="shared" si="44"/>
        <v>0</v>
      </c>
      <c r="DP72" s="471">
        <f t="shared" si="45"/>
        <v>0</v>
      </c>
      <c r="DQ72" s="471">
        <f t="shared" si="46"/>
        <v>0</v>
      </c>
      <c r="DR72" s="471">
        <f t="shared" si="47"/>
        <v>0</v>
      </c>
      <c r="DS72" s="471">
        <f t="shared" si="48"/>
        <v>0</v>
      </c>
      <c r="DT72" s="471">
        <f t="shared" si="49"/>
        <v>0</v>
      </c>
      <c r="DU72" s="471">
        <f t="shared" si="50"/>
        <v>0</v>
      </c>
      <c r="DV72" s="471">
        <f t="shared" si="51"/>
        <v>0</v>
      </c>
    </row>
    <row r="73" spans="2:126" ht="15.75">
      <c r="B73" s="109" t="str">
        <f>Objetivos!D31</f>
        <v>Aislamiento con material vegetal</v>
      </c>
      <c r="C73" s="2390"/>
      <c r="D73" s="2391"/>
      <c r="E73" s="2391"/>
      <c r="F73" s="2391"/>
      <c r="G73" s="2391"/>
      <c r="H73" s="2391"/>
      <c r="I73" s="2391"/>
      <c r="J73" s="2391"/>
      <c r="K73" s="2391"/>
      <c r="L73" s="2391"/>
      <c r="M73" s="2391"/>
      <c r="N73" s="2391"/>
      <c r="O73" s="2391"/>
      <c r="P73" s="2391"/>
      <c r="Q73" s="2391"/>
      <c r="R73" s="2391"/>
      <c r="S73" s="2391"/>
      <c r="T73" s="2391"/>
      <c r="U73" s="2391"/>
      <c r="V73" s="2391"/>
      <c r="W73" s="2391"/>
      <c r="X73" s="2391"/>
      <c r="Y73" s="2391"/>
      <c r="Z73" s="2391"/>
      <c r="AA73" s="2391"/>
      <c r="AB73" s="2391"/>
      <c r="AC73" s="2391"/>
      <c r="AD73" s="2391"/>
      <c r="AE73" s="2391"/>
      <c r="AF73" s="2391"/>
      <c r="AG73" s="2391"/>
      <c r="AH73" s="2391"/>
      <c r="AI73" s="2391"/>
      <c r="AJ73" s="2391"/>
      <c r="AK73" s="2391"/>
      <c r="AL73" s="2391"/>
      <c r="AM73" s="2391"/>
      <c r="AN73" s="2391"/>
      <c r="AO73" s="2391"/>
      <c r="AP73" s="2391"/>
      <c r="AQ73" s="2391"/>
      <c r="AR73" s="2391"/>
      <c r="AS73" s="2391"/>
      <c r="AT73" s="2391"/>
      <c r="AU73" s="2391"/>
      <c r="AV73" s="2391"/>
      <c r="AW73" s="2391"/>
      <c r="AX73" s="2391"/>
      <c r="AY73" s="2391"/>
      <c r="AZ73" s="2391"/>
      <c r="BA73" s="2391"/>
      <c r="BB73" s="2391"/>
      <c r="BC73" s="2391"/>
      <c r="BD73" s="2391"/>
      <c r="BE73" s="2391"/>
      <c r="BF73" s="2391"/>
      <c r="BG73" s="2391"/>
      <c r="BH73" s="2391"/>
      <c r="BI73" s="2391"/>
      <c r="BJ73" s="2391"/>
      <c r="BK73" s="2391"/>
      <c r="BL73" s="2391"/>
      <c r="BM73" s="2391"/>
      <c r="BN73" s="2391"/>
      <c r="BO73" s="2391"/>
      <c r="BP73" s="2391"/>
      <c r="BQ73" s="2391"/>
      <c r="BR73" s="2391"/>
      <c r="BS73" s="2391"/>
      <c r="BT73" s="2391"/>
      <c r="BU73" s="2391"/>
      <c r="BV73" s="2391"/>
      <c r="BW73" s="2391"/>
      <c r="BX73" s="2391"/>
      <c r="BY73" s="2391"/>
      <c r="BZ73" s="2391"/>
      <c r="CA73" s="2391"/>
      <c r="CB73" s="2391"/>
      <c r="CC73" s="2391"/>
      <c r="CD73" s="2391"/>
      <c r="CE73" s="2391"/>
      <c r="CF73" s="2391"/>
      <c r="CG73" s="2391"/>
      <c r="CH73" s="2391"/>
      <c r="CI73" s="2391"/>
      <c r="CJ73" s="2391"/>
      <c r="CK73" s="2391"/>
      <c r="CL73" s="2391"/>
      <c r="CM73" s="2391"/>
      <c r="CN73" s="2391"/>
      <c r="CO73" s="2391"/>
      <c r="CP73" s="2391"/>
      <c r="CQ73" s="2391"/>
      <c r="CR73" s="2391"/>
      <c r="CS73" s="2391"/>
      <c r="CT73" s="2391"/>
      <c r="CU73" s="2391"/>
      <c r="CV73" s="2391"/>
      <c r="CW73" s="2392"/>
      <c r="CY73" s="472">
        <f>SUM(CY74:CY82)</f>
        <v>0</v>
      </c>
      <c r="CZ73" s="472">
        <f t="shared" ref="CZ73:DV73" si="62">SUM(CZ74:CZ82)</f>
        <v>0</v>
      </c>
      <c r="DA73" s="472">
        <f t="shared" si="62"/>
        <v>0</v>
      </c>
      <c r="DB73" s="472">
        <f t="shared" si="62"/>
        <v>0</v>
      </c>
      <c r="DC73" s="472">
        <f t="shared" si="62"/>
        <v>0</v>
      </c>
      <c r="DD73" s="472">
        <f t="shared" si="62"/>
        <v>0</v>
      </c>
      <c r="DE73" s="472">
        <f t="shared" si="62"/>
        <v>0</v>
      </c>
      <c r="DF73" s="472">
        <f t="shared" si="62"/>
        <v>0</v>
      </c>
      <c r="DG73" s="472">
        <f t="shared" si="62"/>
        <v>0</v>
      </c>
      <c r="DH73" s="472">
        <f t="shared" si="62"/>
        <v>0</v>
      </c>
      <c r="DI73" s="472">
        <f t="shared" si="62"/>
        <v>0</v>
      </c>
      <c r="DJ73" s="472">
        <f t="shared" si="62"/>
        <v>0</v>
      </c>
      <c r="DK73" s="472">
        <f t="shared" si="62"/>
        <v>0</v>
      </c>
      <c r="DL73" s="472">
        <f t="shared" si="62"/>
        <v>0</v>
      </c>
      <c r="DM73" s="472">
        <f t="shared" si="62"/>
        <v>0</v>
      </c>
      <c r="DN73" s="472">
        <f t="shared" si="62"/>
        <v>0</v>
      </c>
      <c r="DO73" s="472">
        <f t="shared" si="62"/>
        <v>0</v>
      </c>
      <c r="DP73" s="472">
        <f t="shared" si="62"/>
        <v>0</v>
      </c>
      <c r="DQ73" s="472">
        <f t="shared" si="62"/>
        <v>0</v>
      </c>
      <c r="DR73" s="472">
        <f t="shared" si="62"/>
        <v>0</v>
      </c>
      <c r="DS73" s="472">
        <f t="shared" si="62"/>
        <v>0</v>
      </c>
      <c r="DT73" s="472">
        <f t="shared" si="62"/>
        <v>0</v>
      </c>
      <c r="DU73" s="472">
        <f t="shared" si="62"/>
        <v>0</v>
      </c>
      <c r="DV73" s="472">
        <f t="shared" si="62"/>
        <v>0</v>
      </c>
    </row>
    <row r="74" spans="2:126" ht="17.25" customHeight="1">
      <c r="B74" s="110" t="s">
        <v>419</v>
      </c>
      <c r="C74" s="9" t="s">
        <v>61</v>
      </c>
      <c r="D74" s="10" t="e">
        <f>'1.2 Rest. Activa'!#REF!</f>
        <v>#REF!</v>
      </c>
      <c r="E74" s="2346"/>
      <c r="F74" s="2347"/>
      <c r="G74" s="2347"/>
      <c r="H74" s="2348"/>
      <c r="I74" s="2346"/>
      <c r="J74" s="2347"/>
      <c r="K74" s="2347"/>
      <c r="L74" s="2348"/>
      <c r="M74" s="2346"/>
      <c r="N74" s="2347"/>
      <c r="O74" s="2347"/>
      <c r="P74" s="2348"/>
      <c r="Q74" s="2346"/>
      <c r="R74" s="2347"/>
      <c r="S74" s="2347"/>
      <c r="T74" s="2348"/>
      <c r="U74" s="2346"/>
      <c r="V74" s="2347"/>
      <c r="W74" s="2347"/>
      <c r="X74" s="2348"/>
      <c r="Y74" s="2346"/>
      <c r="Z74" s="2347"/>
      <c r="AA74" s="2347"/>
      <c r="AB74" s="2348"/>
      <c r="AC74" s="2346"/>
      <c r="AD74" s="2347"/>
      <c r="AE74" s="2347"/>
      <c r="AF74" s="2348"/>
      <c r="AG74" s="2346"/>
      <c r="AH74" s="2347"/>
      <c r="AI74" s="2347"/>
      <c r="AJ74" s="2348"/>
      <c r="AK74" s="2346"/>
      <c r="AL74" s="2347"/>
      <c r="AM74" s="2347"/>
      <c r="AN74" s="2348"/>
      <c r="AO74" s="2346"/>
      <c r="AP74" s="2347"/>
      <c r="AQ74" s="2347"/>
      <c r="AR74" s="2348"/>
      <c r="AS74" s="2346"/>
      <c r="AT74" s="2347"/>
      <c r="AU74" s="2347"/>
      <c r="AV74" s="2348"/>
      <c r="AW74" s="2346"/>
      <c r="AX74" s="2347"/>
      <c r="AY74" s="2347"/>
      <c r="AZ74" s="2348"/>
      <c r="BA74" s="2346"/>
      <c r="BB74" s="2347"/>
      <c r="BC74" s="2347"/>
      <c r="BD74" s="2348"/>
      <c r="BE74" s="2346"/>
      <c r="BF74" s="2347"/>
      <c r="BG74" s="2347"/>
      <c r="BH74" s="2348"/>
      <c r="BI74" s="2346"/>
      <c r="BJ74" s="2347"/>
      <c r="BK74" s="2347"/>
      <c r="BL74" s="2348"/>
      <c r="BM74" s="2346"/>
      <c r="BN74" s="2347"/>
      <c r="BO74" s="2347"/>
      <c r="BP74" s="2348"/>
      <c r="BQ74" s="2346"/>
      <c r="BR74" s="2347"/>
      <c r="BS74" s="2347"/>
      <c r="BT74" s="2348"/>
      <c r="BU74" s="2346"/>
      <c r="BV74" s="2347"/>
      <c r="BW74" s="2347"/>
      <c r="BX74" s="2348"/>
      <c r="BY74" s="2346"/>
      <c r="BZ74" s="2347"/>
      <c r="CA74" s="2347"/>
      <c r="CB74" s="2348"/>
      <c r="CC74" s="2346"/>
      <c r="CD74" s="2347"/>
      <c r="CE74" s="2347"/>
      <c r="CF74" s="2348"/>
      <c r="CG74" s="2346"/>
      <c r="CH74" s="2347"/>
      <c r="CI74" s="2347"/>
      <c r="CJ74" s="2348"/>
      <c r="CK74" s="2346"/>
      <c r="CL74" s="2347"/>
      <c r="CM74" s="2347"/>
      <c r="CN74" s="2348"/>
      <c r="CO74" s="2346"/>
      <c r="CP74" s="2347"/>
      <c r="CQ74" s="2347"/>
      <c r="CR74" s="2348"/>
      <c r="CS74" s="2346"/>
      <c r="CT74" s="2347"/>
      <c r="CU74" s="2347"/>
      <c r="CV74" s="2348"/>
      <c r="CW74" s="473">
        <f t="shared" ref="CW74:CW82" si="63">SUM(E74:CV74)</f>
        <v>0</v>
      </c>
      <c r="CY74" s="471">
        <f t="shared" si="28"/>
        <v>0</v>
      </c>
      <c r="CZ74" s="471">
        <f t="shared" si="29"/>
        <v>0</v>
      </c>
      <c r="DA74" s="471">
        <f t="shared" si="30"/>
        <v>0</v>
      </c>
      <c r="DB74" s="471">
        <f t="shared" si="31"/>
        <v>0</v>
      </c>
      <c r="DC74" s="471">
        <f t="shared" si="32"/>
        <v>0</v>
      </c>
      <c r="DD74" s="471">
        <f t="shared" si="33"/>
        <v>0</v>
      </c>
      <c r="DE74" s="471">
        <f t="shared" si="34"/>
        <v>0</v>
      </c>
      <c r="DF74" s="471">
        <f t="shared" si="35"/>
        <v>0</v>
      </c>
      <c r="DG74" s="471">
        <f t="shared" si="36"/>
        <v>0</v>
      </c>
      <c r="DH74" s="471">
        <f t="shared" si="37"/>
        <v>0</v>
      </c>
      <c r="DI74" s="471">
        <f t="shared" si="38"/>
        <v>0</v>
      </c>
      <c r="DJ74" s="471">
        <f t="shared" si="39"/>
        <v>0</v>
      </c>
      <c r="DK74" s="471">
        <f t="shared" si="40"/>
        <v>0</v>
      </c>
      <c r="DL74" s="471">
        <f t="shared" si="41"/>
        <v>0</v>
      </c>
      <c r="DM74" s="471">
        <f t="shared" si="42"/>
        <v>0</v>
      </c>
      <c r="DN74" s="471">
        <f t="shared" si="43"/>
        <v>0</v>
      </c>
      <c r="DO74" s="471">
        <f t="shared" si="44"/>
        <v>0</v>
      </c>
      <c r="DP74" s="471">
        <f t="shared" si="45"/>
        <v>0</v>
      </c>
      <c r="DQ74" s="471">
        <f t="shared" si="46"/>
        <v>0</v>
      </c>
      <c r="DR74" s="471">
        <f t="shared" si="47"/>
        <v>0</v>
      </c>
      <c r="DS74" s="471">
        <f t="shared" si="48"/>
        <v>0</v>
      </c>
      <c r="DT74" s="471">
        <f t="shared" si="49"/>
        <v>0</v>
      </c>
      <c r="DU74" s="471">
        <f t="shared" si="50"/>
        <v>0</v>
      </c>
      <c r="DV74" s="471">
        <f t="shared" si="51"/>
        <v>0</v>
      </c>
    </row>
    <row r="75" spans="2:126" ht="15.75">
      <c r="B75" s="110" t="s">
        <v>420</v>
      </c>
      <c r="C75" s="9" t="s">
        <v>61</v>
      </c>
      <c r="D75" s="10" t="e">
        <f>'1.2 Rest. Activa'!#REF!</f>
        <v>#REF!</v>
      </c>
      <c r="E75" s="2346"/>
      <c r="F75" s="2347"/>
      <c r="G75" s="2347"/>
      <c r="H75" s="2348"/>
      <c r="I75" s="2346"/>
      <c r="J75" s="2347"/>
      <c r="K75" s="2347"/>
      <c r="L75" s="2348"/>
      <c r="M75" s="2346"/>
      <c r="N75" s="2347"/>
      <c r="O75" s="2347"/>
      <c r="P75" s="2348"/>
      <c r="Q75" s="2346"/>
      <c r="R75" s="2347"/>
      <c r="S75" s="2347"/>
      <c r="T75" s="2348"/>
      <c r="U75" s="2346"/>
      <c r="V75" s="2347"/>
      <c r="W75" s="2347"/>
      <c r="X75" s="2348"/>
      <c r="Y75" s="2346"/>
      <c r="Z75" s="2347"/>
      <c r="AA75" s="2347"/>
      <c r="AB75" s="2348"/>
      <c r="AC75" s="2346"/>
      <c r="AD75" s="2347"/>
      <c r="AE75" s="2347"/>
      <c r="AF75" s="2348"/>
      <c r="AG75" s="2346"/>
      <c r="AH75" s="2347"/>
      <c r="AI75" s="2347"/>
      <c r="AJ75" s="2348"/>
      <c r="AK75" s="2346"/>
      <c r="AL75" s="2347"/>
      <c r="AM75" s="2347"/>
      <c r="AN75" s="2348"/>
      <c r="AO75" s="2346"/>
      <c r="AP75" s="2347"/>
      <c r="AQ75" s="2347"/>
      <c r="AR75" s="2348"/>
      <c r="AS75" s="2346"/>
      <c r="AT75" s="2347"/>
      <c r="AU75" s="2347"/>
      <c r="AV75" s="2348"/>
      <c r="AW75" s="2346"/>
      <c r="AX75" s="2347"/>
      <c r="AY75" s="2347"/>
      <c r="AZ75" s="2348"/>
      <c r="BA75" s="2346"/>
      <c r="BB75" s="2347"/>
      <c r="BC75" s="2347"/>
      <c r="BD75" s="2348"/>
      <c r="BE75" s="2346"/>
      <c r="BF75" s="2347"/>
      <c r="BG75" s="2347"/>
      <c r="BH75" s="2348"/>
      <c r="BI75" s="2346"/>
      <c r="BJ75" s="2347"/>
      <c r="BK75" s="2347"/>
      <c r="BL75" s="2348"/>
      <c r="BM75" s="2346"/>
      <c r="BN75" s="2347"/>
      <c r="BO75" s="2347"/>
      <c r="BP75" s="2348"/>
      <c r="BQ75" s="2346"/>
      <c r="BR75" s="2347"/>
      <c r="BS75" s="2347"/>
      <c r="BT75" s="2348"/>
      <c r="BU75" s="2346"/>
      <c r="BV75" s="2347"/>
      <c r="BW75" s="2347"/>
      <c r="BX75" s="2348"/>
      <c r="BY75" s="2346"/>
      <c r="BZ75" s="2347"/>
      <c r="CA75" s="2347"/>
      <c r="CB75" s="2348"/>
      <c r="CC75" s="2346"/>
      <c r="CD75" s="2347"/>
      <c r="CE75" s="2347"/>
      <c r="CF75" s="2348"/>
      <c r="CG75" s="2346"/>
      <c r="CH75" s="2347"/>
      <c r="CI75" s="2347"/>
      <c r="CJ75" s="2348"/>
      <c r="CK75" s="2346"/>
      <c r="CL75" s="2347"/>
      <c r="CM75" s="2347"/>
      <c r="CN75" s="2348"/>
      <c r="CO75" s="2346"/>
      <c r="CP75" s="2347"/>
      <c r="CQ75" s="2347"/>
      <c r="CR75" s="2348"/>
      <c r="CS75" s="2346"/>
      <c r="CT75" s="2347"/>
      <c r="CU75" s="2347"/>
      <c r="CV75" s="2348"/>
      <c r="CW75" s="473">
        <f t="shared" si="63"/>
        <v>0</v>
      </c>
      <c r="CY75" s="471">
        <f t="shared" si="28"/>
        <v>0</v>
      </c>
      <c r="CZ75" s="471">
        <f t="shared" si="29"/>
        <v>0</v>
      </c>
      <c r="DA75" s="471">
        <f t="shared" si="30"/>
        <v>0</v>
      </c>
      <c r="DB75" s="471">
        <f t="shared" si="31"/>
        <v>0</v>
      </c>
      <c r="DC75" s="471">
        <f t="shared" si="32"/>
        <v>0</v>
      </c>
      <c r="DD75" s="471">
        <f t="shared" si="33"/>
        <v>0</v>
      </c>
      <c r="DE75" s="471">
        <f t="shared" si="34"/>
        <v>0</v>
      </c>
      <c r="DF75" s="471">
        <f t="shared" si="35"/>
        <v>0</v>
      </c>
      <c r="DG75" s="471">
        <f t="shared" si="36"/>
        <v>0</v>
      </c>
      <c r="DH75" s="471">
        <f t="shared" si="37"/>
        <v>0</v>
      </c>
      <c r="DI75" s="471">
        <f t="shared" si="38"/>
        <v>0</v>
      </c>
      <c r="DJ75" s="471">
        <f t="shared" si="39"/>
        <v>0</v>
      </c>
      <c r="DK75" s="471">
        <f t="shared" si="40"/>
        <v>0</v>
      </c>
      <c r="DL75" s="471">
        <f t="shared" si="41"/>
        <v>0</v>
      </c>
      <c r="DM75" s="471">
        <f t="shared" si="42"/>
        <v>0</v>
      </c>
      <c r="DN75" s="471">
        <f t="shared" si="43"/>
        <v>0</v>
      </c>
      <c r="DO75" s="471">
        <f t="shared" si="44"/>
        <v>0</v>
      </c>
      <c r="DP75" s="471">
        <f t="shared" si="45"/>
        <v>0</v>
      </c>
      <c r="DQ75" s="471">
        <f t="shared" si="46"/>
        <v>0</v>
      </c>
      <c r="DR75" s="471">
        <f t="shared" si="47"/>
        <v>0</v>
      </c>
      <c r="DS75" s="471">
        <f t="shared" si="48"/>
        <v>0</v>
      </c>
      <c r="DT75" s="471">
        <f t="shared" si="49"/>
        <v>0</v>
      </c>
      <c r="DU75" s="471">
        <f t="shared" si="50"/>
        <v>0</v>
      </c>
      <c r="DV75" s="471">
        <f t="shared" si="51"/>
        <v>0</v>
      </c>
    </row>
    <row r="76" spans="2:126" ht="15.75">
      <c r="B76" s="110" t="s">
        <v>421</v>
      </c>
      <c r="C76" s="2393"/>
      <c r="D76" s="2394"/>
      <c r="E76" s="2394"/>
      <c r="F76" s="2394"/>
      <c r="G76" s="2394"/>
      <c r="H76" s="2394"/>
      <c r="I76" s="2394"/>
      <c r="J76" s="2394"/>
      <c r="K76" s="2394"/>
      <c r="L76" s="2394"/>
      <c r="M76" s="2394"/>
      <c r="N76" s="2394"/>
      <c r="O76" s="2394"/>
      <c r="P76" s="2394"/>
      <c r="Q76" s="2394"/>
      <c r="R76" s="2394"/>
      <c r="S76" s="2394"/>
      <c r="T76" s="2394"/>
      <c r="U76" s="2394"/>
      <c r="V76" s="2394"/>
      <c r="W76" s="2394"/>
      <c r="X76" s="2394"/>
      <c r="Y76" s="2394"/>
      <c r="Z76" s="2394"/>
      <c r="AA76" s="2394"/>
      <c r="AB76" s="2394"/>
      <c r="AC76" s="2394"/>
      <c r="AD76" s="2394"/>
      <c r="AE76" s="2394"/>
      <c r="AF76" s="2394"/>
      <c r="AG76" s="2394"/>
      <c r="AH76" s="2394"/>
      <c r="AI76" s="2394"/>
      <c r="AJ76" s="2394"/>
      <c r="AK76" s="2394"/>
      <c r="AL76" s="2394"/>
      <c r="AM76" s="2394"/>
      <c r="AN76" s="2394"/>
      <c r="AO76" s="2394"/>
      <c r="AP76" s="2394"/>
      <c r="AQ76" s="2394"/>
      <c r="AR76" s="2394"/>
      <c r="AS76" s="2394"/>
      <c r="AT76" s="2394"/>
      <c r="AU76" s="2394"/>
      <c r="AV76" s="2394"/>
      <c r="AW76" s="2394"/>
      <c r="AX76" s="2394"/>
      <c r="AY76" s="2394"/>
      <c r="AZ76" s="2394"/>
      <c r="BA76" s="2394"/>
      <c r="BB76" s="2394"/>
      <c r="BC76" s="2394"/>
      <c r="BD76" s="2394"/>
      <c r="BE76" s="2394"/>
      <c r="BF76" s="2394"/>
      <c r="BG76" s="2394"/>
      <c r="BH76" s="2394"/>
      <c r="BI76" s="2394"/>
      <c r="BJ76" s="2394"/>
      <c r="BK76" s="2394"/>
      <c r="BL76" s="2394"/>
      <c r="BM76" s="2394"/>
      <c r="BN76" s="2394"/>
      <c r="BO76" s="2394"/>
      <c r="BP76" s="2394"/>
      <c r="BQ76" s="2394"/>
      <c r="BR76" s="2394"/>
      <c r="BS76" s="2394"/>
      <c r="BT76" s="2394"/>
      <c r="BU76" s="2394"/>
      <c r="BV76" s="2394"/>
      <c r="BW76" s="2394"/>
      <c r="BX76" s="2394"/>
      <c r="BY76" s="2394"/>
      <c r="BZ76" s="2394"/>
      <c r="CA76" s="2394"/>
      <c r="CB76" s="2394"/>
      <c r="CC76" s="2394"/>
      <c r="CD76" s="2394"/>
      <c r="CE76" s="2394"/>
      <c r="CF76" s="2394"/>
      <c r="CG76" s="2394"/>
      <c r="CH76" s="2394"/>
      <c r="CI76" s="2394"/>
      <c r="CJ76" s="2394"/>
      <c r="CK76" s="2394"/>
      <c r="CL76" s="2394"/>
      <c r="CM76" s="2394"/>
      <c r="CN76" s="2394"/>
      <c r="CO76" s="2394"/>
      <c r="CP76" s="2394"/>
      <c r="CQ76" s="2394"/>
      <c r="CR76" s="2394"/>
      <c r="CS76" s="2394"/>
      <c r="CT76" s="2394"/>
      <c r="CU76" s="2394"/>
      <c r="CV76" s="2394"/>
      <c r="CW76" s="2395"/>
      <c r="CY76" s="471">
        <f t="shared" si="28"/>
        <v>0</v>
      </c>
      <c r="CZ76" s="471">
        <f t="shared" si="29"/>
        <v>0</v>
      </c>
      <c r="DA76" s="471">
        <f t="shared" si="30"/>
        <v>0</v>
      </c>
      <c r="DB76" s="471">
        <f t="shared" si="31"/>
        <v>0</v>
      </c>
      <c r="DC76" s="471">
        <f t="shared" si="32"/>
        <v>0</v>
      </c>
      <c r="DD76" s="471">
        <f t="shared" si="33"/>
        <v>0</v>
      </c>
      <c r="DE76" s="471">
        <f t="shared" si="34"/>
        <v>0</v>
      </c>
      <c r="DF76" s="471">
        <f t="shared" si="35"/>
        <v>0</v>
      </c>
      <c r="DG76" s="471">
        <f t="shared" si="36"/>
        <v>0</v>
      </c>
      <c r="DH76" s="471">
        <f t="shared" si="37"/>
        <v>0</v>
      </c>
      <c r="DI76" s="471">
        <f t="shared" si="38"/>
        <v>0</v>
      </c>
      <c r="DJ76" s="471">
        <f t="shared" si="39"/>
        <v>0</v>
      </c>
      <c r="DK76" s="471">
        <f t="shared" si="40"/>
        <v>0</v>
      </c>
      <c r="DL76" s="471">
        <f t="shared" si="41"/>
        <v>0</v>
      </c>
      <c r="DM76" s="471">
        <f t="shared" si="42"/>
        <v>0</v>
      </c>
      <c r="DN76" s="471">
        <f t="shared" si="43"/>
        <v>0</v>
      </c>
      <c r="DO76" s="471">
        <f t="shared" si="44"/>
        <v>0</v>
      </c>
      <c r="DP76" s="471">
        <f t="shared" si="45"/>
        <v>0</v>
      </c>
      <c r="DQ76" s="471">
        <f t="shared" si="46"/>
        <v>0</v>
      </c>
      <c r="DR76" s="471">
        <f t="shared" si="47"/>
        <v>0</v>
      </c>
      <c r="DS76" s="471">
        <f t="shared" si="48"/>
        <v>0</v>
      </c>
      <c r="DT76" s="471">
        <f t="shared" si="49"/>
        <v>0</v>
      </c>
      <c r="DU76" s="471">
        <f t="shared" si="50"/>
        <v>0</v>
      </c>
      <c r="DV76" s="471">
        <f t="shared" si="51"/>
        <v>0</v>
      </c>
    </row>
    <row r="77" spans="2:126" ht="15.75">
      <c r="B77" s="110" t="s">
        <v>120</v>
      </c>
      <c r="C77" s="9" t="s">
        <v>45</v>
      </c>
      <c r="D77" s="10">
        <f>'1.2 Rest. Activa'!AL43+'1.2 Rest. Activa'!AL44</f>
        <v>366.66666666666663</v>
      </c>
      <c r="E77" s="2346"/>
      <c r="F77" s="2347"/>
      <c r="G77" s="2347"/>
      <c r="H77" s="2348"/>
      <c r="I77" s="2346"/>
      <c r="J77" s="2347"/>
      <c r="K77" s="2347"/>
      <c r="L77" s="2348"/>
      <c r="M77" s="2346"/>
      <c r="N77" s="2347"/>
      <c r="O77" s="2347"/>
      <c r="P77" s="2348"/>
      <c r="Q77" s="2346"/>
      <c r="R77" s="2347"/>
      <c r="S77" s="2347"/>
      <c r="T77" s="2348"/>
      <c r="U77" s="2346"/>
      <c r="V77" s="2347"/>
      <c r="W77" s="2347"/>
      <c r="X77" s="2348"/>
      <c r="Y77" s="2346"/>
      <c r="Z77" s="2347"/>
      <c r="AA77" s="2347"/>
      <c r="AB77" s="2348"/>
      <c r="AC77" s="2346"/>
      <c r="AD77" s="2347"/>
      <c r="AE77" s="2347"/>
      <c r="AF77" s="2348"/>
      <c r="AG77" s="2346"/>
      <c r="AH77" s="2347"/>
      <c r="AI77" s="2347"/>
      <c r="AJ77" s="2348"/>
      <c r="AK77" s="2346"/>
      <c r="AL77" s="2347"/>
      <c r="AM77" s="2347"/>
      <c r="AN77" s="2348"/>
      <c r="AO77" s="2346"/>
      <c r="AP77" s="2347"/>
      <c r="AQ77" s="2347"/>
      <c r="AR77" s="2348"/>
      <c r="AS77" s="2346"/>
      <c r="AT77" s="2347"/>
      <c r="AU77" s="2347"/>
      <c r="AV77" s="2348"/>
      <c r="AW77" s="2346"/>
      <c r="AX77" s="2347"/>
      <c r="AY77" s="2347"/>
      <c r="AZ77" s="2348"/>
      <c r="BA77" s="2346"/>
      <c r="BB77" s="2347"/>
      <c r="BC77" s="2347"/>
      <c r="BD77" s="2348"/>
      <c r="BE77" s="2346"/>
      <c r="BF77" s="2347"/>
      <c r="BG77" s="2347"/>
      <c r="BH77" s="2348"/>
      <c r="BI77" s="2346"/>
      <c r="BJ77" s="2347"/>
      <c r="BK77" s="2347"/>
      <c r="BL77" s="2348"/>
      <c r="BM77" s="2346"/>
      <c r="BN77" s="2347"/>
      <c r="BO77" s="2347"/>
      <c r="BP77" s="2348"/>
      <c r="BQ77" s="2346"/>
      <c r="BR77" s="2347"/>
      <c r="BS77" s="2347"/>
      <c r="BT77" s="2348"/>
      <c r="BU77" s="2346"/>
      <c r="BV77" s="2347"/>
      <c r="BW77" s="2347"/>
      <c r="BX77" s="2348"/>
      <c r="BY77" s="2346"/>
      <c r="BZ77" s="2347"/>
      <c r="CA77" s="2347"/>
      <c r="CB77" s="2348"/>
      <c r="CC77" s="2346"/>
      <c r="CD77" s="2347"/>
      <c r="CE77" s="2347"/>
      <c r="CF77" s="2348"/>
      <c r="CG77" s="2346"/>
      <c r="CH77" s="2347"/>
      <c r="CI77" s="2347"/>
      <c r="CJ77" s="2348"/>
      <c r="CK77" s="2346"/>
      <c r="CL77" s="2347"/>
      <c r="CM77" s="2347"/>
      <c r="CN77" s="2348"/>
      <c r="CO77" s="2346"/>
      <c r="CP77" s="2347"/>
      <c r="CQ77" s="2347"/>
      <c r="CR77" s="2348"/>
      <c r="CS77" s="2346"/>
      <c r="CT77" s="2347"/>
      <c r="CU77" s="2347"/>
      <c r="CV77" s="2348"/>
      <c r="CW77" s="473">
        <f t="shared" si="63"/>
        <v>0</v>
      </c>
      <c r="CY77" s="471">
        <f t="shared" si="28"/>
        <v>0</v>
      </c>
      <c r="CZ77" s="471">
        <f t="shared" si="29"/>
        <v>0</v>
      </c>
      <c r="DA77" s="471">
        <f t="shared" si="30"/>
        <v>0</v>
      </c>
      <c r="DB77" s="471">
        <f t="shared" si="31"/>
        <v>0</v>
      </c>
      <c r="DC77" s="471">
        <f t="shared" si="32"/>
        <v>0</v>
      </c>
      <c r="DD77" s="471">
        <f t="shared" si="33"/>
        <v>0</v>
      </c>
      <c r="DE77" s="471">
        <f t="shared" si="34"/>
        <v>0</v>
      </c>
      <c r="DF77" s="471">
        <f t="shared" si="35"/>
        <v>0</v>
      </c>
      <c r="DG77" s="471">
        <f t="shared" si="36"/>
        <v>0</v>
      </c>
      <c r="DH77" s="471">
        <f t="shared" si="37"/>
        <v>0</v>
      </c>
      <c r="DI77" s="471">
        <f t="shared" si="38"/>
        <v>0</v>
      </c>
      <c r="DJ77" s="471">
        <f t="shared" si="39"/>
        <v>0</v>
      </c>
      <c r="DK77" s="471">
        <f t="shared" si="40"/>
        <v>0</v>
      </c>
      <c r="DL77" s="471">
        <f t="shared" si="41"/>
        <v>0</v>
      </c>
      <c r="DM77" s="471">
        <f t="shared" si="42"/>
        <v>0</v>
      </c>
      <c r="DN77" s="471">
        <f t="shared" si="43"/>
        <v>0</v>
      </c>
      <c r="DO77" s="471">
        <f t="shared" si="44"/>
        <v>0</v>
      </c>
      <c r="DP77" s="471">
        <f t="shared" si="45"/>
        <v>0</v>
      </c>
      <c r="DQ77" s="471">
        <f t="shared" si="46"/>
        <v>0</v>
      </c>
      <c r="DR77" s="471">
        <f t="shared" si="47"/>
        <v>0</v>
      </c>
      <c r="DS77" s="471">
        <f t="shared" si="48"/>
        <v>0</v>
      </c>
      <c r="DT77" s="471">
        <f t="shared" si="49"/>
        <v>0</v>
      </c>
      <c r="DU77" s="471">
        <f t="shared" si="50"/>
        <v>0</v>
      </c>
      <c r="DV77" s="471">
        <f t="shared" si="51"/>
        <v>0</v>
      </c>
    </row>
    <row r="78" spans="2:126" ht="15.75">
      <c r="B78" s="110" t="s">
        <v>78</v>
      </c>
      <c r="C78" s="9" t="s">
        <v>75</v>
      </c>
      <c r="D78" s="10">
        <f>'1.2 Rest. Activa'!AL42</f>
        <v>14</v>
      </c>
      <c r="E78" s="2346"/>
      <c r="F78" s="2347"/>
      <c r="G78" s="2347"/>
      <c r="H78" s="2348"/>
      <c r="I78" s="2346"/>
      <c r="J78" s="2347"/>
      <c r="K78" s="2347"/>
      <c r="L78" s="2348"/>
      <c r="M78" s="2346"/>
      <c r="N78" s="2347"/>
      <c r="O78" s="2347"/>
      <c r="P78" s="2348"/>
      <c r="Q78" s="2346"/>
      <c r="R78" s="2347"/>
      <c r="S78" s="2347"/>
      <c r="T78" s="2348"/>
      <c r="U78" s="2346"/>
      <c r="V78" s="2347"/>
      <c r="W78" s="2347"/>
      <c r="X78" s="2348"/>
      <c r="Y78" s="2346"/>
      <c r="Z78" s="2347"/>
      <c r="AA78" s="2347"/>
      <c r="AB78" s="2348"/>
      <c r="AC78" s="2346"/>
      <c r="AD78" s="2347"/>
      <c r="AE78" s="2347"/>
      <c r="AF78" s="2348"/>
      <c r="AG78" s="2346"/>
      <c r="AH78" s="2347"/>
      <c r="AI78" s="2347"/>
      <c r="AJ78" s="2348"/>
      <c r="AK78" s="2346"/>
      <c r="AL78" s="2347"/>
      <c r="AM78" s="2347"/>
      <c r="AN78" s="2348"/>
      <c r="AO78" s="2346"/>
      <c r="AP78" s="2347"/>
      <c r="AQ78" s="2347"/>
      <c r="AR78" s="2348"/>
      <c r="AS78" s="2346"/>
      <c r="AT78" s="2347"/>
      <c r="AU78" s="2347"/>
      <c r="AV78" s="2348"/>
      <c r="AW78" s="2346"/>
      <c r="AX78" s="2347"/>
      <c r="AY78" s="2347"/>
      <c r="AZ78" s="2348"/>
      <c r="BA78" s="2346"/>
      <c r="BB78" s="2347"/>
      <c r="BC78" s="2347"/>
      <c r="BD78" s="2348"/>
      <c r="BE78" s="2346"/>
      <c r="BF78" s="2347"/>
      <c r="BG78" s="2347"/>
      <c r="BH78" s="2348"/>
      <c r="BI78" s="2346"/>
      <c r="BJ78" s="2347"/>
      <c r="BK78" s="2347"/>
      <c r="BL78" s="2348"/>
      <c r="BM78" s="2346"/>
      <c r="BN78" s="2347"/>
      <c r="BO78" s="2347"/>
      <c r="BP78" s="2348"/>
      <c r="BQ78" s="2346"/>
      <c r="BR78" s="2347"/>
      <c r="BS78" s="2347"/>
      <c r="BT78" s="2348"/>
      <c r="BU78" s="2346"/>
      <c r="BV78" s="2347"/>
      <c r="BW78" s="2347"/>
      <c r="BX78" s="2348"/>
      <c r="BY78" s="2346"/>
      <c r="BZ78" s="2347"/>
      <c r="CA78" s="2347"/>
      <c r="CB78" s="2348"/>
      <c r="CC78" s="2346"/>
      <c r="CD78" s="2347"/>
      <c r="CE78" s="2347"/>
      <c r="CF78" s="2348"/>
      <c r="CG78" s="2346"/>
      <c r="CH78" s="2347"/>
      <c r="CI78" s="2347"/>
      <c r="CJ78" s="2348"/>
      <c r="CK78" s="2346"/>
      <c r="CL78" s="2347"/>
      <c r="CM78" s="2347"/>
      <c r="CN78" s="2348"/>
      <c r="CO78" s="2346"/>
      <c r="CP78" s="2347"/>
      <c r="CQ78" s="2347"/>
      <c r="CR78" s="2348"/>
      <c r="CS78" s="2346"/>
      <c r="CT78" s="2347"/>
      <c r="CU78" s="2347"/>
      <c r="CV78" s="2348"/>
      <c r="CW78" s="473">
        <f t="shared" si="63"/>
        <v>0</v>
      </c>
      <c r="CY78" s="471">
        <f t="shared" si="28"/>
        <v>0</v>
      </c>
      <c r="CZ78" s="471">
        <f t="shared" si="29"/>
        <v>0</v>
      </c>
      <c r="DA78" s="471">
        <f t="shared" si="30"/>
        <v>0</v>
      </c>
      <c r="DB78" s="471">
        <f t="shared" si="31"/>
        <v>0</v>
      </c>
      <c r="DC78" s="471">
        <f t="shared" si="32"/>
        <v>0</v>
      </c>
      <c r="DD78" s="471">
        <f t="shared" si="33"/>
        <v>0</v>
      </c>
      <c r="DE78" s="471">
        <f t="shared" si="34"/>
        <v>0</v>
      </c>
      <c r="DF78" s="471">
        <f t="shared" si="35"/>
        <v>0</v>
      </c>
      <c r="DG78" s="471">
        <f t="shared" si="36"/>
        <v>0</v>
      </c>
      <c r="DH78" s="471">
        <f t="shared" si="37"/>
        <v>0</v>
      </c>
      <c r="DI78" s="471">
        <f t="shared" si="38"/>
        <v>0</v>
      </c>
      <c r="DJ78" s="471">
        <f t="shared" si="39"/>
        <v>0</v>
      </c>
      <c r="DK78" s="471">
        <f t="shared" si="40"/>
        <v>0</v>
      </c>
      <c r="DL78" s="471">
        <f t="shared" si="41"/>
        <v>0</v>
      </c>
      <c r="DM78" s="471">
        <f t="shared" si="42"/>
        <v>0</v>
      </c>
      <c r="DN78" s="471">
        <f t="shared" si="43"/>
        <v>0</v>
      </c>
      <c r="DO78" s="471">
        <f t="shared" si="44"/>
        <v>0</v>
      </c>
      <c r="DP78" s="471">
        <f t="shared" si="45"/>
        <v>0</v>
      </c>
      <c r="DQ78" s="471">
        <f t="shared" si="46"/>
        <v>0</v>
      </c>
      <c r="DR78" s="471">
        <f t="shared" si="47"/>
        <v>0</v>
      </c>
      <c r="DS78" s="471">
        <f t="shared" si="48"/>
        <v>0</v>
      </c>
      <c r="DT78" s="471">
        <f t="shared" si="49"/>
        <v>0</v>
      </c>
      <c r="DU78" s="471">
        <f t="shared" si="50"/>
        <v>0</v>
      </c>
      <c r="DV78" s="471">
        <f t="shared" si="51"/>
        <v>0</v>
      </c>
    </row>
    <row r="79" spans="2:126" ht="15.75">
      <c r="B79" s="110" t="s">
        <v>79</v>
      </c>
      <c r="C79" s="9" t="s">
        <v>77</v>
      </c>
      <c r="D79" s="10">
        <f>'1.2 Rest. Activa'!AL45</f>
        <v>11</v>
      </c>
      <c r="E79" s="2346"/>
      <c r="F79" s="2347"/>
      <c r="G79" s="2347"/>
      <c r="H79" s="2348"/>
      <c r="I79" s="2346"/>
      <c r="J79" s="2347"/>
      <c r="K79" s="2347"/>
      <c r="L79" s="2348"/>
      <c r="M79" s="2346"/>
      <c r="N79" s="2347"/>
      <c r="O79" s="2347"/>
      <c r="P79" s="2348"/>
      <c r="Q79" s="2346"/>
      <c r="R79" s="2347"/>
      <c r="S79" s="2347"/>
      <c r="T79" s="2348"/>
      <c r="U79" s="2346"/>
      <c r="V79" s="2347"/>
      <c r="W79" s="2347"/>
      <c r="X79" s="2348"/>
      <c r="Y79" s="2346"/>
      <c r="Z79" s="2347"/>
      <c r="AA79" s="2347"/>
      <c r="AB79" s="2348"/>
      <c r="AC79" s="2346"/>
      <c r="AD79" s="2347"/>
      <c r="AE79" s="2347"/>
      <c r="AF79" s="2348"/>
      <c r="AG79" s="2346"/>
      <c r="AH79" s="2347"/>
      <c r="AI79" s="2347"/>
      <c r="AJ79" s="2348"/>
      <c r="AK79" s="2346"/>
      <c r="AL79" s="2347"/>
      <c r="AM79" s="2347"/>
      <c r="AN79" s="2348"/>
      <c r="AO79" s="2346"/>
      <c r="AP79" s="2347"/>
      <c r="AQ79" s="2347"/>
      <c r="AR79" s="2348"/>
      <c r="AS79" s="2346"/>
      <c r="AT79" s="2347"/>
      <c r="AU79" s="2347"/>
      <c r="AV79" s="2348"/>
      <c r="AW79" s="2346"/>
      <c r="AX79" s="2347"/>
      <c r="AY79" s="2347"/>
      <c r="AZ79" s="2348"/>
      <c r="BA79" s="2346"/>
      <c r="BB79" s="2347"/>
      <c r="BC79" s="2347"/>
      <c r="BD79" s="2348"/>
      <c r="BE79" s="2346"/>
      <c r="BF79" s="2347"/>
      <c r="BG79" s="2347"/>
      <c r="BH79" s="2348"/>
      <c r="BI79" s="2346"/>
      <c r="BJ79" s="2347"/>
      <c r="BK79" s="2347"/>
      <c r="BL79" s="2348"/>
      <c r="BM79" s="2346"/>
      <c r="BN79" s="2347"/>
      <c r="BO79" s="2347"/>
      <c r="BP79" s="2348"/>
      <c r="BQ79" s="2346"/>
      <c r="BR79" s="2347"/>
      <c r="BS79" s="2347"/>
      <c r="BT79" s="2348"/>
      <c r="BU79" s="2346"/>
      <c r="BV79" s="2347"/>
      <c r="BW79" s="2347"/>
      <c r="BX79" s="2348"/>
      <c r="BY79" s="2346"/>
      <c r="BZ79" s="2347"/>
      <c r="CA79" s="2347"/>
      <c r="CB79" s="2348"/>
      <c r="CC79" s="2346"/>
      <c r="CD79" s="2347"/>
      <c r="CE79" s="2347"/>
      <c r="CF79" s="2348"/>
      <c r="CG79" s="2346"/>
      <c r="CH79" s="2347"/>
      <c r="CI79" s="2347"/>
      <c r="CJ79" s="2348"/>
      <c r="CK79" s="2346"/>
      <c r="CL79" s="2347"/>
      <c r="CM79" s="2347"/>
      <c r="CN79" s="2348"/>
      <c r="CO79" s="2346"/>
      <c r="CP79" s="2347"/>
      <c r="CQ79" s="2347"/>
      <c r="CR79" s="2348"/>
      <c r="CS79" s="2346"/>
      <c r="CT79" s="2347"/>
      <c r="CU79" s="2347"/>
      <c r="CV79" s="2348"/>
      <c r="CW79" s="473">
        <f t="shared" si="63"/>
        <v>0</v>
      </c>
      <c r="CY79" s="471">
        <f t="shared" si="28"/>
        <v>0</v>
      </c>
      <c r="CZ79" s="471">
        <f t="shared" si="29"/>
        <v>0</v>
      </c>
      <c r="DA79" s="471">
        <f t="shared" si="30"/>
        <v>0</v>
      </c>
      <c r="DB79" s="471">
        <f t="shared" si="31"/>
        <v>0</v>
      </c>
      <c r="DC79" s="471">
        <f t="shared" si="32"/>
        <v>0</v>
      </c>
      <c r="DD79" s="471">
        <f t="shared" si="33"/>
        <v>0</v>
      </c>
      <c r="DE79" s="471">
        <f t="shared" si="34"/>
        <v>0</v>
      </c>
      <c r="DF79" s="471">
        <f t="shared" si="35"/>
        <v>0</v>
      </c>
      <c r="DG79" s="471">
        <f t="shared" si="36"/>
        <v>0</v>
      </c>
      <c r="DH79" s="471">
        <f t="shared" si="37"/>
        <v>0</v>
      </c>
      <c r="DI79" s="471">
        <f t="shared" si="38"/>
        <v>0</v>
      </c>
      <c r="DJ79" s="471">
        <f t="shared" si="39"/>
        <v>0</v>
      </c>
      <c r="DK79" s="471">
        <f t="shared" si="40"/>
        <v>0</v>
      </c>
      <c r="DL79" s="471">
        <f t="shared" si="41"/>
        <v>0</v>
      </c>
      <c r="DM79" s="471">
        <f t="shared" si="42"/>
        <v>0</v>
      </c>
      <c r="DN79" s="471">
        <f t="shared" si="43"/>
        <v>0</v>
      </c>
      <c r="DO79" s="471">
        <f t="shared" si="44"/>
        <v>0</v>
      </c>
      <c r="DP79" s="471">
        <f t="shared" si="45"/>
        <v>0</v>
      </c>
      <c r="DQ79" s="471">
        <f t="shared" si="46"/>
        <v>0</v>
      </c>
      <c r="DR79" s="471">
        <f t="shared" si="47"/>
        <v>0</v>
      </c>
      <c r="DS79" s="471">
        <f t="shared" si="48"/>
        <v>0</v>
      </c>
      <c r="DT79" s="471">
        <f t="shared" si="49"/>
        <v>0</v>
      </c>
      <c r="DU79" s="471">
        <f t="shared" si="50"/>
        <v>0</v>
      </c>
      <c r="DV79" s="471">
        <f t="shared" si="51"/>
        <v>0</v>
      </c>
    </row>
    <row r="80" spans="2:126" ht="15.75" hidden="1">
      <c r="B80" s="110" t="s">
        <v>422</v>
      </c>
      <c r="C80" s="9" t="s">
        <v>71</v>
      </c>
      <c r="D80" s="10" t="e">
        <f>'1.2 Rest. Activa'!AL46</f>
        <v>#REF!</v>
      </c>
      <c r="E80" s="2346"/>
      <c r="F80" s="2347"/>
      <c r="G80" s="2347"/>
      <c r="H80" s="2348"/>
      <c r="I80" s="2346"/>
      <c r="J80" s="2347"/>
      <c r="K80" s="2347"/>
      <c r="L80" s="2348"/>
      <c r="M80" s="2346"/>
      <c r="N80" s="2347"/>
      <c r="O80" s="2347"/>
      <c r="P80" s="2348"/>
      <c r="Q80" s="2346"/>
      <c r="R80" s="2347"/>
      <c r="S80" s="2347"/>
      <c r="T80" s="2348"/>
      <c r="U80" s="2346"/>
      <c r="V80" s="2347"/>
      <c r="W80" s="2347"/>
      <c r="X80" s="2348"/>
      <c r="Y80" s="2346"/>
      <c r="Z80" s="2347"/>
      <c r="AA80" s="2347"/>
      <c r="AB80" s="2348"/>
      <c r="AC80" s="2346"/>
      <c r="AD80" s="2347"/>
      <c r="AE80" s="2347"/>
      <c r="AF80" s="2348"/>
      <c r="AG80" s="2346"/>
      <c r="AH80" s="2347"/>
      <c r="AI80" s="2347"/>
      <c r="AJ80" s="2348"/>
      <c r="AK80" s="2346"/>
      <c r="AL80" s="2347"/>
      <c r="AM80" s="2347"/>
      <c r="AN80" s="2348"/>
      <c r="AO80" s="2346"/>
      <c r="AP80" s="2347"/>
      <c r="AQ80" s="2347"/>
      <c r="AR80" s="2348"/>
      <c r="AS80" s="506"/>
      <c r="AT80" s="507"/>
      <c r="AU80" s="507"/>
      <c r="AV80" s="508"/>
      <c r="AW80" s="506"/>
      <c r="AX80" s="507"/>
      <c r="AY80" s="507"/>
      <c r="AZ80" s="508"/>
      <c r="BA80" s="506"/>
      <c r="BB80" s="507"/>
      <c r="BC80" s="507"/>
      <c r="BD80" s="508"/>
      <c r="BE80" s="506"/>
      <c r="BF80" s="507"/>
      <c r="BG80" s="507"/>
      <c r="BH80" s="508"/>
      <c r="BI80" s="506"/>
      <c r="BJ80" s="507"/>
      <c r="BK80" s="507"/>
      <c r="BL80" s="508"/>
      <c r="BM80" s="506"/>
      <c r="BN80" s="507"/>
      <c r="BO80" s="507"/>
      <c r="BP80" s="508"/>
      <c r="BQ80" s="506"/>
      <c r="BR80" s="507"/>
      <c r="BS80" s="507"/>
      <c r="BT80" s="508"/>
      <c r="BU80" s="506"/>
      <c r="BV80" s="507"/>
      <c r="BW80" s="507"/>
      <c r="BX80" s="508"/>
      <c r="BY80" s="506"/>
      <c r="BZ80" s="507"/>
      <c r="CA80" s="507"/>
      <c r="CB80" s="508"/>
      <c r="CC80" s="506"/>
      <c r="CD80" s="507"/>
      <c r="CE80" s="507"/>
      <c r="CF80" s="508"/>
      <c r="CG80" s="506"/>
      <c r="CH80" s="507"/>
      <c r="CI80" s="507"/>
      <c r="CJ80" s="508"/>
      <c r="CK80" s="506"/>
      <c r="CL80" s="507"/>
      <c r="CM80" s="507"/>
      <c r="CN80" s="508"/>
      <c r="CO80" s="506"/>
      <c r="CP80" s="507"/>
      <c r="CQ80" s="507"/>
      <c r="CR80" s="508"/>
      <c r="CS80" s="506"/>
      <c r="CT80" s="507"/>
      <c r="CU80" s="507"/>
      <c r="CV80" s="508"/>
      <c r="CW80" s="473">
        <f t="shared" si="63"/>
        <v>0</v>
      </c>
      <c r="CY80" s="471">
        <f>E80</f>
        <v>0</v>
      </c>
      <c r="CZ80" s="471">
        <f>I80</f>
        <v>0</v>
      </c>
      <c r="DA80" s="471">
        <f>M80</f>
        <v>0</v>
      </c>
      <c r="DB80" s="471">
        <f>Q80</f>
        <v>0</v>
      </c>
      <c r="DC80" s="471">
        <f>U80</f>
        <v>0</v>
      </c>
      <c r="DD80" s="471">
        <f>Y80</f>
        <v>0</v>
      </c>
      <c r="DE80" s="471">
        <f>AC80</f>
        <v>0</v>
      </c>
      <c r="DF80" s="471">
        <f>AG80</f>
        <v>0</v>
      </c>
      <c r="DG80" s="471">
        <f>AK80</f>
        <v>0</v>
      </c>
      <c r="DH80" s="471">
        <f>AO80</f>
        <v>0</v>
      </c>
      <c r="DI80" s="471">
        <f>AS80</f>
        <v>0</v>
      </c>
      <c r="DJ80" s="471">
        <f>AW80</f>
        <v>0</v>
      </c>
      <c r="DK80" s="471">
        <f>BA80</f>
        <v>0</v>
      </c>
      <c r="DL80" s="471">
        <f>BE80</f>
        <v>0</v>
      </c>
      <c r="DM80" s="471">
        <f>BI80</f>
        <v>0</v>
      </c>
      <c r="DN80" s="471">
        <f>BM80</f>
        <v>0</v>
      </c>
      <c r="DO80" s="471">
        <f>BQ80</f>
        <v>0</v>
      </c>
      <c r="DP80" s="471">
        <f>BU80</f>
        <v>0</v>
      </c>
      <c r="DQ80" s="471">
        <f>BY80</f>
        <v>0</v>
      </c>
      <c r="DR80" s="471">
        <f>CC80</f>
        <v>0</v>
      </c>
      <c r="DS80" s="471">
        <f>CG80</f>
        <v>0</v>
      </c>
      <c r="DT80" s="471">
        <f>CK80</f>
        <v>0</v>
      </c>
      <c r="DU80" s="471">
        <f>CO80</f>
        <v>0</v>
      </c>
      <c r="DV80" s="471">
        <f>CS80</f>
        <v>0</v>
      </c>
    </row>
    <row r="81" spans="2:126" ht="15.75" hidden="1">
      <c r="B81" s="110" t="s">
        <v>423</v>
      </c>
      <c r="C81" s="9" t="s">
        <v>409</v>
      </c>
      <c r="D81" s="10" t="e">
        <f>('1.2 Rest. Activa'!AL47+'1.2 Rest. Activa'!#REF!)*'1.2 Rest. Activa'!#REF!</f>
        <v>#REF!</v>
      </c>
      <c r="E81" s="2346"/>
      <c r="F81" s="2347"/>
      <c r="G81" s="2347"/>
      <c r="H81" s="2348"/>
      <c r="I81" s="2346"/>
      <c r="J81" s="2347"/>
      <c r="K81" s="2347"/>
      <c r="L81" s="2348"/>
      <c r="M81" s="2346"/>
      <c r="N81" s="2347"/>
      <c r="O81" s="2347"/>
      <c r="P81" s="2348"/>
      <c r="Q81" s="2346"/>
      <c r="R81" s="2347"/>
      <c r="S81" s="2347"/>
      <c r="T81" s="2348"/>
      <c r="U81" s="2346"/>
      <c r="V81" s="2347"/>
      <c r="W81" s="2347"/>
      <c r="X81" s="2348"/>
      <c r="Y81" s="2346"/>
      <c r="Z81" s="2347"/>
      <c r="AA81" s="2347"/>
      <c r="AB81" s="2348"/>
      <c r="AC81" s="2346"/>
      <c r="AD81" s="2347"/>
      <c r="AE81" s="2347"/>
      <c r="AF81" s="2348"/>
      <c r="AG81" s="2346"/>
      <c r="AH81" s="2347"/>
      <c r="AI81" s="2347"/>
      <c r="AJ81" s="2348"/>
      <c r="AK81" s="2346"/>
      <c r="AL81" s="2347"/>
      <c r="AM81" s="2347"/>
      <c r="AN81" s="2348"/>
      <c r="AO81" s="2346"/>
      <c r="AP81" s="2347"/>
      <c r="AQ81" s="2347"/>
      <c r="AR81" s="2348"/>
      <c r="AS81" s="506"/>
      <c r="AT81" s="507"/>
      <c r="AU81" s="507"/>
      <c r="AV81" s="508"/>
      <c r="AW81" s="506"/>
      <c r="AX81" s="507"/>
      <c r="AY81" s="507"/>
      <c r="AZ81" s="508"/>
      <c r="BA81" s="506"/>
      <c r="BB81" s="507"/>
      <c r="BC81" s="507"/>
      <c r="BD81" s="508"/>
      <c r="BE81" s="506"/>
      <c r="BF81" s="507"/>
      <c r="BG81" s="507"/>
      <c r="BH81" s="508"/>
      <c r="BI81" s="506"/>
      <c r="BJ81" s="507"/>
      <c r="BK81" s="507"/>
      <c r="BL81" s="508"/>
      <c r="BM81" s="506"/>
      <c r="BN81" s="507"/>
      <c r="BO81" s="507"/>
      <c r="BP81" s="508"/>
      <c r="BQ81" s="506"/>
      <c r="BR81" s="507"/>
      <c r="BS81" s="507"/>
      <c r="BT81" s="508"/>
      <c r="BU81" s="506"/>
      <c r="BV81" s="507"/>
      <c r="BW81" s="507"/>
      <c r="BX81" s="508"/>
      <c r="BY81" s="506"/>
      <c r="BZ81" s="507"/>
      <c r="CA81" s="507"/>
      <c r="CB81" s="508"/>
      <c r="CC81" s="506"/>
      <c r="CD81" s="507"/>
      <c r="CE81" s="507"/>
      <c r="CF81" s="508"/>
      <c r="CG81" s="506"/>
      <c r="CH81" s="507"/>
      <c r="CI81" s="507"/>
      <c r="CJ81" s="508"/>
      <c r="CK81" s="506"/>
      <c r="CL81" s="507"/>
      <c r="CM81" s="507"/>
      <c r="CN81" s="508"/>
      <c r="CO81" s="506"/>
      <c r="CP81" s="507"/>
      <c r="CQ81" s="507"/>
      <c r="CR81" s="508"/>
      <c r="CS81" s="506"/>
      <c r="CT81" s="507"/>
      <c r="CU81" s="507"/>
      <c r="CV81" s="508"/>
      <c r="CW81" s="473">
        <f t="shared" si="63"/>
        <v>0</v>
      </c>
      <c r="CY81" s="471">
        <f>E81</f>
        <v>0</v>
      </c>
      <c r="CZ81" s="471">
        <f>I81</f>
        <v>0</v>
      </c>
      <c r="DA81" s="471">
        <f>M81</f>
        <v>0</v>
      </c>
      <c r="DB81" s="471">
        <f>Q81</f>
        <v>0</v>
      </c>
      <c r="DC81" s="471">
        <f>U81</f>
        <v>0</v>
      </c>
      <c r="DD81" s="471">
        <f>Y81</f>
        <v>0</v>
      </c>
      <c r="DE81" s="471">
        <f>AC81</f>
        <v>0</v>
      </c>
      <c r="DF81" s="471">
        <f>AG81</f>
        <v>0</v>
      </c>
      <c r="DG81" s="471">
        <f>AK81</f>
        <v>0</v>
      </c>
      <c r="DH81" s="471">
        <f>AO81</f>
        <v>0</v>
      </c>
      <c r="DI81" s="471">
        <f>AS81</f>
        <v>0</v>
      </c>
      <c r="DJ81" s="471">
        <f>AW81</f>
        <v>0</v>
      </c>
      <c r="DK81" s="471">
        <f>BA81</f>
        <v>0</v>
      </c>
      <c r="DL81" s="471">
        <f>BE81</f>
        <v>0</v>
      </c>
      <c r="DM81" s="471">
        <f>BI81</f>
        <v>0</v>
      </c>
      <c r="DN81" s="471">
        <f>BM81</f>
        <v>0</v>
      </c>
      <c r="DO81" s="471">
        <f>BQ81</f>
        <v>0</v>
      </c>
      <c r="DP81" s="471">
        <f>BU81</f>
        <v>0</v>
      </c>
      <c r="DQ81" s="471">
        <f>BY81</f>
        <v>0</v>
      </c>
      <c r="DR81" s="471">
        <f>CC81</f>
        <v>0</v>
      </c>
      <c r="DS81" s="471">
        <f>CG81</f>
        <v>0</v>
      </c>
      <c r="DT81" s="471">
        <f>CK81</f>
        <v>0</v>
      </c>
      <c r="DU81" s="471">
        <f>CO81</f>
        <v>0</v>
      </c>
      <c r="DV81" s="471">
        <f>CS81</f>
        <v>0</v>
      </c>
    </row>
    <row r="82" spans="2:126" ht="15.75" hidden="1">
      <c r="B82" s="110" t="s">
        <v>424</v>
      </c>
      <c r="C82" s="9" t="s">
        <v>80</v>
      </c>
      <c r="D82" s="10" t="e">
        <f>'1.2 Rest. Activa'!AQ40*(1+#REF!)</f>
        <v>#REF!</v>
      </c>
      <c r="E82" s="2346"/>
      <c r="F82" s="2347"/>
      <c r="G82" s="2347"/>
      <c r="H82" s="2348"/>
      <c r="I82" s="2346"/>
      <c r="J82" s="2347"/>
      <c r="K82" s="2347"/>
      <c r="L82" s="2348"/>
      <c r="M82" s="2346"/>
      <c r="N82" s="2347"/>
      <c r="O82" s="2347"/>
      <c r="P82" s="2348"/>
      <c r="Q82" s="2346"/>
      <c r="R82" s="2347"/>
      <c r="S82" s="2347"/>
      <c r="T82" s="2348"/>
      <c r="U82" s="2346"/>
      <c r="V82" s="2347"/>
      <c r="W82" s="2347"/>
      <c r="X82" s="2348"/>
      <c r="Y82" s="2346"/>
      <c r="Z82" s="2347"/>
      <c r="AA82" s="2347"/>
      <c r="AB82" s="2348"/>
      <c r="AC82" s="2346"/>
      <c r="AD82" s="2347"/>
      <c r="AE82" s="2347"/>
      <c r="AF82" s="2348"/>
      <c r="AG82" s="2346"/>
      <c r="AH82" s="2347"/>
      <c r="AI82" s="2347"/>
      <c r="AJ82" s="2348"/>
      <c r="AK82" s="2346"/>
      <c r="AL82" s="2347"/>
      <c r="AM82" s="2347"/>
      <c r="AN82" s="2348"/>
      <c r="AO82" s="2346"/>
      <c r="AP82" s="2347"/>
      <c r="AQ82" s="2347"/>
      <c r="AR82" s="2348"/>
      <c r="AS82" s="2346"/>
      <c r="AT82" s="2347"/>
      <c r="AU82" s="2347"/>
      <c r="AV82" s="2348"/>
      <c r="AW82" s="2346"/>
      <c r="AX82" s="2347"/>
      <c r="AY82" s="2347"/>
      <c r="AZ82" s="2348"/>
      <c r="BA82" s="2346"/>
      <c r="BB82" s="2347"/>
      <c r="BC82" s="2347"/>
      <c r="BD82" s="2348"/>
      <c r="BE82" s="2346"/>
      <c r="BF82" s="2347"/>
      <c r="BG82" s="2347"/>
      <c r="BH82" s="2348"/>
      <c r="BI82" s="2346"/>
      <c r="BJ82" s="2347"/>
      <c r="BK82" s="2347"/>
      <c r="BL82" s="2348"/>
      <c r="BM82" s="2346"/>
      <c r="BN82" s="2347"/>
      <c r="BO82" s="2347"/>
      <c r="BP82" s="2348"/>
      <c r="BQ82" s="2346"/>
      <c r="BR82" s="2347"/>
      <c r="BS82" s="2347"/>
      <c r="BT82" s="2348"/>
      <c r="BU82" s="2346"/>
      <c r="BV82" s="2347"/>
      <c r="BW82" s="2347"/>
      <c r="BX82" s="2348"/>
      <c r="BY82" s="2346"/>
      <c r="BZ82" s="2347"/>
      <c r="CA82" s="2347"/>
      <c r="CB82" s="2348"/>
      <c r="CC82" s="2346"/>
      <c r="CD82" s="2347"/>
      <c r="CE82" s="2347"/>
      <c r="CF82" s="2348"/>
      <c r="CG82" s="2346"/>
      <c r="CH82" s="2347"/>
      <c r="CI82" s="2347"/>
      <c r="CJ82" s="2348"/>
      <c r="CK82" s="2346"/>
      <c r="CL82" s="2347"/>
      <c r="CM82" s="2347"/>
      <c r="CN82" s="2348"/>
      <c r="CO82" s="2346"/>
      <c r="CP82" s="2347"/>
      <c r="CQ82" s="2347"/>
      <c r="CR82" s="2348"/>
      <c r="CS82" s="2346"/>
      <c r="CT82" s="2347"/>
      <c r="CU82" s="2347"/>
      <c r="CV82" s="2348"/>
      <c r="CW82" s="473">
        <f t="shared" si="63"/>
        <v>0</v>
      </c>
      <c r="CY82" s="471">
        <f t="shared" si="28"/>
        <v>0</v>
      </c>
      <c r="CZ82" s="471">
        <f t="shared" si="29"/>
        <v>0</v>
      </c>
      <c r="DA82" s="471">
        <f t="shared" si="30"/>
        <v>0</v>
      </c>
      <c r="DB82" s="471">
        <f t="shared" si="31"/>
        <v>0</v>
      </c>
      <c r="DC82" s="471">
        <f t="shared" si="32"/>
        <v>0</v>
      </c>
      <c r="DD82" s="471">
        <f t="shared" si="33"/>
        <v>0</v>
      </c>
      <c r="DE82" s="471">
        <f t="shared" si="34"/>
        <v>0</v>
      </c>
      <c r="DF82" s="471">
        <f t="shared" si="35"/>
        <v>0</v>
      </c>
      <c r="DG82" s="471">
        <f t="shared" si="36"/>
        <v>0</v>
      </c>
      <c r="DH82" s="471">
        <f t="shared" si="37"/>
        <v>0</v>
      </c>
      <c r="DI82" s="471">
        <f t="shared" si="38"/>
        <v>0</v>
      </c>
      <c r="DJ82" s="471">
        <f t="shared" si="39"/>
        <v>0</v>
      </c>
      <c r="DK82" s="471">
        <f t="shared" si="40"/>
        <v>0</v>
      </c>
      <c r="DL82" s="471">
        <f t="shared" si="41"/>
        <v>0</v>
      </c>
      <c r="DM82" s="471">
        <f t="shared" si="42"/>
        <v>0</v>
      </c>
      <c r="DN82" s="471">
        <f t="shared" si="43"/>
        <v>0</v>
      </c>
      <c r="DO82" s="471">
        <f t="shared" si="44"/>
        <v>0</v>
      </c>
      <c r="DP82" s="471">
        <f t="shared" si="45"/>
        <v>0</v>
      </c>
      <c r="DQ82" s="471">
        <f t="shared" si="46"/>
        <v>0</v>
      </c>
      <c r="DR82" s="471">
        <f t="shared" si="47"/>
        <v>0</v>
      </c>
      <c r="DS82" s="471">
        <f t="shared" si="48"/>
        <v>0</v>
      </c>
      <c r="DT82" s="471">
        <f t="shared" si="49"/>
        <v>0</v>
      </c>
      <c r="DU82" s="471">
        <f t="shared" si="50"/>
        <v>0</v>
      </c>
      <c r="DV82" s="471">
        <f t="shared" si="51"/>
        <v>0</v>
      </c>
    </row>
    <row r="83" spans="2:126" s="61" customFormat="1" ht="21" hidden="1" customHeight="1">
      <c r="B83" s="109" t="s">
        <v>223</v>
      </c>
      <c r="C83" s="2390"/>
      <c r="D83" s="2391"/>
      <c r="E83" s="2391"/>
      <c r="F83" s="2391"/>
      <c r="G83" s="2391"/>
      <c r="H83" s="2391"/>
      <c r="I83" s="2391"/>
      <c r="J83" s="2391"/>
      <c r="K83" s="2391"/>
      <c r="L83" s="2391"/>
      <c r="M83" s="2391"/>
      <c r="N83" s="2391"/>
      <c r="O83" s="2391"/>
      <c r="P83" s="2391"/>
      <c r="Q83" s="2391"/>
      <c r="R83" s="2391"/>
      <c r="S83" s="2391"/>
      <c r="T83" s="2391"/>
      <c r="U83" s="2391"/>
      <c r="V83" s="2391"/>
      <c r="W83" s="2391"/>
      <c r="X83" s="2391"/>
      <c r="Y83" s="2391"/>
      <c r="Z83" s="2391"/>
      <c r="AA83" s="2391"/>
      <c r="AB83" s="2391"/>
      <c r="AC83" s="2391"/>
      <c r="AD83" s="2391"/>
      <c r="AE83" s="2391"/>
      <c r="AF83" s="2391"/>
      <c r="AG83" s="2391"/>
      <c r="AH83" s="2391"/>
      <c r="AI83" s="2391"/>
      <c r="AJ83" s="2391"/>
      <c r="AK83" s="2391"/>
      <c r="AL83" s="2391"/>
      <c r="AM83" s="2391"/>
      <c r="AN83" s="2391"/>
      <c r="AO83" s="2391"/>
      <c r="AP83" s="2391"/>
      <c r="AQ83" s="2391"/>
      <c r="AR83" s="2391"/>
      <c r="AS83" s="2391"/>
      <c r="AT83" s="2391"/>
      <c r="AU83" s="2391"/>
      <c r="AV83" s="2391"/>
      <c r="AW83" s="2391"/>
      <c r="AX83" s="2391"/>
      <c r="AY83" s="2391"/>
      <c r="AZ83" s="2391"/>
      <c r="BA83" s="2391"/>
      <c r="BB83" s="2391"/>
      <c r="BC83" s="2391"/>
      <c r="BD83" s="2391"/>
      <c r="BE83" s="2391"/>
      <c r="BF83" s="2391"/>
      <c r="BG83" s="2391"/>
      <c r="BH83" s="2391"/>
      <c r="BI83" s="2391"/>
      <c r="BJ83" s="2391"/>
      <c r="BK83" s="2391"/>
      <c r="BL83" s="2391"/>
      <c r="BM83" s="2391"/>
      <c r="BN83" s="2391"/>
      <c r="BO83" s="2391"/>
      <c r="BP83" s="2391"/>
      <c r="BQ83" s="2391"/>
      <c r="BR83" s="2391"/>
      <c r="BS83" s="2391"/>
      <c r="BT83" s="2391"/>
      <c r="BU83" s="2391"/>
      <c r="BV83" s="2391"/>
      <c r="BW83" s="2391"/>
      <c r="BX83" s="2391"/>
      <c r="BY83" s="2391"/>
      <c r="BZ83" s="2391"/>
      <c r="CA83" s="2391"/>
      <c r="CB83" s="2391"/>
      <c r="CC83" s="2391"/>
      <c r="CD83" s="2391"/>
      <c r="CE83" s="2391"/>
      <c r="CF83" s="2391"/>
      <c r="CG83" s="2391"/>
      <c r="CH83" s="2391"/>
      <c r="CI83" s="2391"/>
      <c r="CJ83" s="2391"/>
      <c r="CK83" s="2391"/>
      <c r="CL83" s="2391"/>
      <c r="CM83" s="2391"/>
      <c r="CN83" s="2391"/>
      <c r="CO83" s="2391"/>
      <c r="CP83" s="2391"/>
      <c r="CQ83" s="2391"/>
      <c r="CR83" s="2391"/>
      <c r="CS83" s="2391"/>
      <c r="CT83" s="2391"/>
      <c r="CU83" s="2391"/>
      <c r="CV83" s="2391"/>
      <c r="CW83" s="2392"/>
      <c r="CY83" s="472"/>
      <c r="CZ83" s="472"/>
      <c r="DA83" s="472"/>
      <c r="DB83" s="472"/>
      <c r="DC83" s="472"/>
      <c r="DD83" s="472"/>
      <c r="DE83" s="472"/>
      <c r="DF83" s="472"/>
      <c r="DG83" s="472"/>
      <c r="DH83" s="472"/>
      <c r="DI83" s="472"/>
      <c r="DJ83" s="472"/>
      <c r="DK83" s="472"/>
      <c r="DL83" s="472"/>
      <c r="DM83" s="472"/>
      <c r="DN83" s="472"/>
      <c r="DO83" s="472"/>
      <c r="DP83" s="472"/>
      <c r="DQ83" s="472"/>
      <c r="DR83" s="472"/>
      <c r="DS83" s="472"/>
      <c r="DT83" s="472"/>
      <c r="DU83" s="472"/>
      <c r="DV83" s="472"/>
    </row>
    <row r="84" spans="2:126" ht="33" hidden="1" customHeight="1">
      <c r="B84" s="518" t="str">
        <f>B31</f>
        <v>Reintroducción de Material Vegetal para la Restauración (RiMVR en sistema tradicional)</v>
      </c>
      <c r="C84" s="2390"/>
      <c r="D84" s="2391"/>
      <c r="E84" s="2391"/>
      <c r="F84" s="2391"/>
      <c r="G84" s="2391"/>
      <c r="H84" s="2391"/>
      <c r="I84" s="2391"/>
      <c r="J84" s="2391"/>
      <c r="K84" s="2391"/>
      <c r="L84" s="2391"/>
      <c r="M84" s="2391"/>
      <c r="N84" s="2391"/>
      <c r="O84" s="2391"/>
      <c r="P84" s="2391"/>
      <c r="Q84" s="2391"/>
      <c r="R84" s="2391"/>
      <c r="S84" s="2391"/>
      <c r="T84" s="2391"/>
      <c r="U84" s="2391"/>
      <c r="V84" s="2391"/>
      <c r="W84" s="2391"/>
      <c r="X84" s="2391"/>
      <c r="Y84" s="2391"/>
      <c r="Z84" s="2391"/>
      <c r="AA84" s="2391"/>
      <c r="AB84" s="2391"/>
      <c r="AC84" s="2391"/>
      <c r="AD84" s="2391"/>
      <c r="AE84" s="2391"/>
      <c r="AF84" s="2391"/>
      <c r="AG84" s="2391"/>
      <c r="AH84" s="2391"/>
      <c r="AI84" s="2391"/>
      <c r="AJ84" s="2391"/>
      <c r="AK84" s="2391"/>
      <c r="AL84" s="2391"/>
      <c r="AM84" s="2391"/>
      <c r="AN84" s="2391"/>
      <c r="AO84" s="2391"/>
      <c r="AP84" s="2391"/>
      <c r="AQ84" s="2391"/>
      <c r="AR84" s="2391"/>
      <c r="AS84" s="2391"/>
      <c r="AT84" s="2391"/>
      <c r="AU84" s="2391"/>
      <c r="AV84" s="2391"/>
      <c r="AW84" s="2391"/>
      <c r="AX84" s="2391"/>
      <c r="AY84" s="2391"/>
      <c r="AZ84" s="2391"/>
      <c r="BA84" s="2391"/>
      <c r="BB84" s="2391"/>
      <c r="BC84" s="2391"/>
      <c r="BD84" s="2391"/>
      <c r="BE84" s="2391"/>
      <c r="BF84" s="2391"/>
      <c r="BG84" s="2391"/>
      <c r="BH84" s="2391"/>
      <c r="BI84" s="2391"/>
      <c r="BJ84" s="2391"/>
      <c r="BK84" s="2391"/>
      <c r="BL84" s="2391"/>
      <c r="BM84" s="2391"/>
      <c r="BN84" s="2391"/>
      <c r="BO84" s="2391"/>
      <c r="BP84" s="2391"/>
      <c r="BQ84" s="2391"/>
      <c r="BR84" s="2391"/>
      <c r="BS84" s="2391"/>
      <c r="BT84" s="2391"/>
      <c r="BU84" s="2391"/>
      <c r="BV84" s="2391"/>
      <c r="BW84" s="2391"/>
      <c r="BX84" s="2391"/>
      <c r="BY84" s="2391"/>
      <c r="BZ84" s="2391"/>
      <c r="CA84" s="2391"/>
      <c r="CB84" s="2391"/>
      <c r="CC84" s="2391"/>
      <c r="CD84" s="2391"/>
      <c r="CE84" s="2391"/>
      <c r="CF84" s="2391"/>
      <c r="CG84" s="2391"/>
      <c r="CH84" s="2391"/>
      <c r="CI84" s="2391"/>
      <c r="CJ84" s="2391"/>
      <c r="CK84" s="2391"/>
      <c r="CL84" s="2391"/>
      <c r="CM84" s="2391"/>
      <c r="CN84" s="2391"/>
      <c r="CO84" s="2391"/>
      <c r="CP84" s="2391"/>
      <c r="CQ84" s="2391"/>
      <c r="CR84" s="2391"/>
      <c r="CS84" s="2391"/>
      <c r="CT84" s="2391"/>
      <c r="CU84" s="2391"/>
      <c r="CV84" s="2391"/>
      <c r="CW84" s="2392"/>
      <c r="CY84" s="472">
        <f>SUM(CY85:CY86)</f>
        <v>0</v>
      </c>
      <c r="CZ84" s="472">
        <f t="shared" ref="CZ84:DV84" si="64">SUM(CZ85:CZ86)</f>
        <v>0</v>
      </c>
      <c r="DA84" s="472">
        <f t="shared" si="64"/>
        <v>0</v>
      </c>
      <c r="DB84" s="472">
        <f t="shared" si="64"/>
        <v>0</v>
      </c>
      <c r="DC84" s="472">
        <f t="shared" si="64"/>
        <v>0</v>
      </c>
      <c r="DD84" s="472">
        <f t="shared" si="64"/>
        <v>0</v>
      </c>
      <c r="DE84" s="472">
        <f t="shared" si="64"/>
        <v>0</v>
      </c>
      <c r="DF84" s="472">
        <f t="shared" si="64"/>
        <v>0</v>
      </c>
      <c r="DG84" s="472">
        <f t="shared" si="64"/>
        <v>0</v>
      </c>
      <c r="DH84" s="472">
        <f t="shared" si="64"/>
        <v>0</v>
      </c>
      <c r="DI84" s="472">
        <f t="shared" si="64"/>
        <v>0</v>
      </c>
      <c r="DJ84" s="472">
        <f t="shared" si="64"/>
        <v>0</v>
      </c>
      <c r="DK84" s="472">
        <f t="shared" si="64"/>
        <v>0</v>
      </c>
      <c r="DL84" s="472">
        <f t="shared" si="64"/>
        <v>0</v>
      </c>
      <c r="DM84" s="472">
        <f t="shared" si="64"/>
        <v>0</v>
      </c>
      <c r="DN84" s="472">
        <f t="shared" si="64"/>
        <v>0</v>
      </c>
      <c r="DO84" s="472">
        <f t="shared" si="64"/>
        <v>0</v>
      </c>
      <c r="DP84" s="472">
        <f t="shared" si="64"/>
        <v>0</v>
      </c>
      <c r="DQ84" s="472">
        <f t="shared" si="64"/>
        <v>0</v>
      </c>
      <c r="DR84" s="472">
        <f t="shared" si="64"/>
        <v>0</v>
      </c>
      <c r="DS84" s="472">
        <f t="shared" si="64"/>
        <v>0</v>
      </c>
      <c r="DT84" s="472">
        <f t="shared" si="64"/>
        <v>0</v>
      </c>
      <c r="DU84" s="472">
        <f t="shared" si="64"/>
        <v>0</v>
      </c>
      <c r="DV84" s="472">
        <f t="shared" si="64"/>
        <v>0</v>
      </c>
    </row>
    <row r="85" spans="2:126" s="61" customFormat="1" ht="15.75" hidden="1">
      <c r="B85" s="110" t="s">
        <v>425</v>
      </c>
      <c r="C85" s="9" t="s">
        <v>401</v>
      </c>
      <c r="D85" s="10">
        <f>+Objetivos!N25</f>
        <v>0</v>
      </c>
      <c r="E85" s="2346"/>
      <c r="F85" s="2347"/>
      <c r="G85" s="2347"/>
      <c r="H85" s="2348"/>
      <c r="I85" s="2346"/>
      <c r="J85" s="2347"/>
      <c r="K85" s="2347"/>
      <c r="L85" s="2348"/>
      <c r="M85" s="2346"/>
      <c r="N85" s="2347"/>
      <c r="O85" s="2347"/>
      <c r="P85" s="2348"/>
      <c r="Q85" s="2346"/>
      <c r="R85" s="2347"/>
      <c r="S85" s="2347"/>
      <c r="T85" s="2348"/>
      <c r="U85" s="2346"/>
      <c r="V85" s="2347"/>
      <c r="W85" s="2347"/>
      <c r="X85" s="2348"/>
      <c r="Y85" s="2346"/>
      <c r="Z85" s="2347"/>
      <c r="AA85" s="2347"/>
      <c r="AB85" s="2348"/>
      <c r="AC85" s="2346"/>
      <c r="AD85" s="2347"/>
      <c r="AE85" s="2347"/>
      <c r="AF85" s="2348"/>
      <c r="AG85" s="2346"/>
      <c r="AH85" s="2347"/>
      <c r="AI85" s="2347"/>
      <c r="AJ85" s="2348"/>
      <c r="AK85" s="2346"/>
      <c r="AL85" s="2347"/>
      <c r="AM85" s="2347"/>
      <c r="AN85" s="2348"/>
      <c r="AO85" s="2346"/>
      <c r="AP85" s="2347"/>
      <c r="AQ85" s="2347"/>
      <c r="AR85" s="2348"/>
      <c r="AS85" s="2346"/>
      <c r="AT85" s="2347"/>
      <c r="AU85" s="2347"/>
      <c r="AV85" s="2348"/>
      <c r="AW85" s="2346"/>
      <c r="AX85" s="2347"/>
      <c r="AY85" s="2347"/>
      <c r="AZ85" s="2348"/>
      <c r="BA85" s="2346"/>
      <c r="BB85" s="2347"/>
      <c r="BC85" s="2347"/>
      <c r="BD85" s="2348"/>
      <c r="BE85" s="2346"/>
      <c r="BF85" s="2347"/>
      <c r="BG85" s="2347"/>
      <c r="BH85" s="2348"/>
      <c r="BI85" s="2346"/>
      <c r="BJ85" s="2347"/>
      <c r="BK85" s="2347"/>
      <c r="BL85" s="2348"/>
      <c r="BM85" s="2346"/>
      <c r="BN85" s="2347"/>
      <c r="BO85" s="2347"/>
      <c r="BP85" s="2348"/>
      <c r="BQ85" s="2346"/>
      <c r="BR85" s="2347"/>
      <c r="BS85" s="2347"/>
      <c r="BT85" s="2348"/>
      <c r="BU85" s="2346"/>
      <c r="BV85" s="2347"/>
      <c r="BW85" s="2347"/>
      <c r="BX85" s="2348"/>
      <c r="BY85" s="2346"/>
      <c r="BZ85" s="2347"/>
      <c r="CA85" s="2347"/>
      <c r="CB85" s="2348"/>
      <c r="CC85" s="2346"/>
      <c r="CD85" s="2347"/>
      <c r="CE85" s="2347"/>
      <c r="CF85" s="2348"/>
      <c r="CG85" s="2346"/>
      <c r="CH85" s="2347"/>
      <c r="CI85" s="2347"/>
      <c r="CJ85" s="2348"/>
      <c r="CK85" s="2346"/>
      <c r="CL85" s="2347"/>
      <c r="CM85" s="2347"/>
      <c r="CN85" s="2348"/>
      <c r="CO85" s="2346"/>
      <c r="CP85" s="2347"/>
      <c r="CQ85" s="2347"/>
      <c r="CR85" s="2348"/>
      <c r="CS85" s="2346"/>
      <c r="CT85" s="2347"/>
      <c r="CU85" s="2347"/>
      <c r="CV85" s="2348"/>
      <c r="CW85" s="473">
        <f>SUM(E85:CV85)</f>
        <v>0</v>
      </c>
      <c r="CY85" s="471">
        <f t="shared" si="28"/>
        <v>0</v>
      </c>
      <c r="CZ85" s="471">
        <f t="shared" si="29"/>
        <v>0</v>
      </c>
      <c r="DA85" s="471">
        <f t="shared" si="30"/>
        <v>0</v>
      </c>
      <c r="DB85" s="471">
        <f t="shared" si="31"/>
        <v>0</v>
      </c>
      <c r="DC85" s="471">
        <f t="shared" si="32"/>
        <v>0</v>
      </c>
      <c r="DD85" s="471">
        <f t="shared" si="33"/>
        <v>0</v>
      </c>
      <c r="DE85" s="471">
        <f t="shared" si="34"/>
        <v>0</v>
      </c>
      <c r="DF85" s="471">
        <f t="shared" si="35"/>
        <v>0</v>
      </c>
      <c r="DG85" s="471">
        <f t="shared" si="36"/>
        <v>0</v>
      </c>
      <c r="DH85" s="471">
        <f t="shared" si="37"/>
        <v>0</v>
      </c>
      <c r="DI85" s="471">
        <f t="shared" si="38"/>
        <v>0</v>
      </c>
      <c r="DJ85" s="471">
        <f t="shared" si="39"/>
        <v>0</v>
      </c>
      <c r="DK85" s="471">
        <f t="shared" si="40"/>
        <v>0</v>
      </c>
      <c r="DL85" s="471">
        <f t="shared" si="41"/>
        <v>0</v>
      </c>
      <c r="DM85" s="471">
        <f t="shared" si="42"/>
        <v>0</v>
      </c>
      <c r="DN85" s="471">
        <f t="shared" si="43"/>
        <v>0</v>
      </c>
      <c r="DO85" s="471">
        <f t="shared" si="44"/>
        <v>0</v>
      </c>
      <c r="DP85" s="471">
        <f t="shared" si="45"/>
        <v>0</v>
      </c>
      <c r="DQ85" s="471">
        <f t="shared" si="46"/>
        <v>0</v>
      </c>
      <c r="DR85" s="471">
        <f t="shared" si="47"/>
        <v>0</v>
      </c>
      <c r="DS85" s="471">
        <f t="shared" si="48"/>
        <v>0</v>
      </c>
      <c r="DT85" s="471">
        <f t="shared" si="49"/>
        <v>0</v>
      </c>
      <c r="DU85" s="471">
        <f t="shared" si="50"/>
        <v>0</v>
      </c>
      <c r="DV85" s="471">
        <f t="shared" si="51"/>
        <v>0</v>
      </c>
    </row>
    <row r="86" spans="2:126" s="61" customFormat="1" ht="15.75">
      <c r="B86" s="110" t="s">
        <v>426</v>
      </c>
      <c r="C86" s="9" t="s">
        <v>80</v>
      </c>
      <c r="D86" s="10">
        <f>+'1.1 Rest. Pasiva'!$E$43*D85</f>
        <v>0</v>
      </c>
      <c r="E86" s="2346"/>
      <c r="F86" s="2347"/>
      <c r="G86" s="2347"/>
      <c r="H86" s="2348"/>
      <c r="I86" s="2346"/>
      <c r="J86" s="2347"/>
      <c r="K86" s="2347"/>
      <c r="L86" s="2348"/>
      <c r="M86" s="2346"/>
      <c r="N86" s="2347"/>
      <c r="O86" s="2347"/>
      <c r="P86" s="2348"/>
      <c r="Q86" s="2346"/>
      <c r="R86" s="2347"/>
      <c r="S86" s="2347"/>
      <c r="T86" s="2348"/>
      <c r="U86" s="2346"/>
      <c r="V86" s="2347"/>
      <c r="W86" s="2347"/>
      <c r="X86" s="2348"/>
      <c r="Y86" s="2346"/>
      <c r="Z86" s="2347"/>
      <c r="AA86" s="2347"/>
      <c r="AB86" s="2348"/>
      <c r="AC86" s="2346"/>
      <c r="AD86" s="2347"/>
      <c r="AE86" s="2347"/>
      <c r="AF86" s="2348"/>
      <c r="AG86" s="2346"/>
      <c r="AH86" s="2347"/>
      <c r="AI86" s="2347"/>
      <c r="AJ86" s="2348"/>
      <c r="AK86" s="2346"/>
      <c r="AL86" s="2347"/>
      <c r="AM86" s="2347"/>
      <c r="AN86" s="2348"/>
      <c r="AO86" s="2346"/>
      <c r="AP86" s="2347"/>
      <c r="AQ86" s="2347"/>
      <c r="AR86" s="2348"/>
      <c r="AS86" s="2346"/>
      <c r="AT86" s="2347"/>
      <c r="AU86" s="2347"/>
      <c r="AV86" s="2348"/>
      <c r="AW86" s="2346"/>
      <c r="AX86" s="2347"/>
      <c r="AY86" s="2347"/>
      <c r="AZ86" s="2348"/>
      <c r="BA86" s="2346"/>
      <c r="BB86" s="2347"/>
      <c r="BC86" s="2347"/>
      <c r="BD86" s="2348"/>
      <c r="BE86" s="2346"/>
      <c r="BF86" s="2347"/>
      <c r="BG86" s="2347"/>
      <c r="BH86" s="2348"/>
      <c r="BI86" s="2346"/>
      <c r="BJ86" s="2347"/>
      <c r="BK86" s="2347"/>
      <c r="BL86" s="2348"/>
      <c r="BM86" s="2346"/>
      <c r="BN86" s="2347"/>
      <c r="BO86" s="2347"/>
      <c r="BP86" s="2348"/>
      <c r="BQ86" s="2346"/>
      <c r="BR86" s="2347"/>
      <c r="BS86" s="2347"/>
      <c r="BT86" s="2348"/>
      <c r="BU86" s="2346"/>
      <c r="BV86" s="2347"/>
      <c r="BW86" s="2347"/>
      <c r="BX86" s="2348"/>
      <c r="BY86" s="2346"/>
      <c r="BZ86" s="2347"/>
      <c r="CA86" s="2347"/>
      <c r="CB86" s="2348"/>
      <c r="CC86" s="2346"/>
      <c r="CD86" s="2347"/>
      <c r="CE86" s="2347"/>
      <c r="CF86" s="2348"/>
      <c r="CG86" s="2346"/>
      <c r="CH86" s="2347"/>
      <c r="CI86" s="2347"/>
      <c r="CJ86" s="2348"/>
      <c r="CK86" s="2346"/>
      <c r="CL86" s="2347"/>
      <c r="CM86" s="2347"/>
      <c r="CN86" s="2348"/>
      <c r="CO86" s="2346"/>
      <c r="CP86" s="2347"/>
      <c r="CQ86" s="2347"/>
      <c r="CR86" s="2348"/>
      <c r="CS86" s="2346"/>
      <c r="CT86" s="2347"/>
      <c r="CU86" s="2347"/>
      <c r="CV86" s="2348"/>
      <c r="CW86" s="473">
        <f>SUM(E86:CV86)</f>
        <v>0</v>
      </c>
      <c r="CY86" s="471">
        <f t="shared" si="28"/>
        <v>0</v>
      </c>
      <c r="CZ86" s="471">
        <f t="shared" si="29"/>
        <v>0</v>
      </c>
      <c r="DA86" s="471">
        <f t="shared" si="30"/>
        <v>0</v>
      </c>
      <c r="DB86" s="471">
        <f t="shared" si="31"/>
        <v>0</v>
      </c>
      <c r="DC86" s="471">
        <f t="shared" si="32"/>
        <v>0</v>
      </c>
      <c r="DD86" s="471">
        <f t="shared" si="33"/>
        <v>0</v>
      </c>
      <c r="DE86" s="471">
        <f t="shared" si="34"/>
        <v>0</v>
      </c>
      <c r="DF86" s="471">
        <f t="shared" si="35"/>
        <v>0</v>
      </c>
      <c r="DG86" s="471">
        <f t="shared" si="36"/>
        <v>0</v>
      </c>
      <c r="DH86" s="471">
        <f t="shared" si="37"/>
        <v>0</v>
      </c>
      <c r="DI86" s="471">
        <f t="shared" si="38"/>
        <v>0</v>
      </c>
      <c r="DJ86" s="471">
        <f t="shared" si="39"/>
        <v>0</v>
      </c>
      <c r="DK86" s="471">
        <f t="shared" si="40"/>
        <v>0</v>
      </c>
      <c r="DL86" s="471">
        <f t="shared" si="41"/>
        <v>0</v>
      </c>
      <c r="DM86" s="471">
        <f t="shared" si="42"/>
        <v>0</v>
      </c>
      <c r="DN86" s="471">
        <f t="shared" si="43"/>
        <v>0</v>
      </c>
      <c r="DO86" s="471">
        <f t="shared" si="44"/>
        <v>0</v>
      </c>
      <c r="DP86" s="471">
        <f t="shared" si="45"/>
        <v>0</v>
      </c>
      <c r="DQ86" s="471">
        <f t="shared" si="46"/>
        <v>0</v>
      </c>
      <c r="DR86" s="471">
        <f t="shared" si="47"/>
        <v>0</v>
      </c>
      <c r="DS86" s="471">
        <f t="shared" si="48"/>
        <v>0</v>
      </c>
      <c r="DT86" s="471">
        <f t="shared" si="49"/>
        <v>0</v>
      </c>
      <c r="DU86" s="471">
        <f t="shared" si="50"/>
        <v>0</v>
      </c>
      <c r="DV86" s="471">
        <f t="shared" si="51"/>
        <v>0</v>
      </c>
    </row>
    <row r="87" spans="2:126" s="61" customFormat="1" ht="31.5">
      <c r="B87" s="518" t="str">
        <f>B38</f>
        <v>Reintroducción de Material Vegetal para la Restauración (RiMVR al azar o por núcleos)</v>
      </c>
      <c r="C87" s="2390"/>
      <c r="D87" s="2391"/>
      <c r="E87" s="2391"/>
      <c r="F87" s="2391"/>
      <c r="G87" s="2391"/>
      <c r="H87" s="2391"/>
      <c r="I87" s="2391"/>
      <c r="J87" s="2391"/>
      <c r="K87" s="2391"/>
      <c r="L87" s="2391"/>
      <c r="M87" s="2391"/>
      <c r="N87" s="2391"/>
      <c r="O87" s="2391"/>
      <c r="P87" s="2391"/>
      <c r="Q87" s="2391"/>
      <c r="R87" s="2391"/>
      <c r="S87" s="2391"/>
      <c r="T87" s="2391"/>
      <c r="U87" s="2391"/>
      <c r="V87" s="2391"/>
      <c r="W87" s="2391"/>
      <c r="X87" s="2391"/>
      <c r="Y87" s="2391"/>
      <c r="Z87" s="2391"/>
      <c r="AA87" s="2391"/>
      <c r="AB87" s="2391"/>
      <c r="AC87" s="2391"/>
      <c r="AD87" s="2391"/>
      <c r="AE87" s="2391"/>
      <c r="AF87" s="2391"/>
      <c r="AG87" s="2391"/>
      <c r="AH87" s="2391"/>
      <c r="AI87" s="2391"/>
      <c r="AJ87" s="2391"/>
      <c r="AK87" s="2391"/>
      <c r="AL87" s="2391"/>
      <c r="AM87" s="2391"/>
      <c r="AN87" s="2391"/>
      <c r="AO87" s="2391"/>
      <c r="AP87" s="2391"/>
      <c r="AQ87" s="2391"/>
      <c r="AR87" s="2391"/>
      <c r="AS87" s="2391"/>
      <c r="AT87" s="2391"/>
      <c r="AU87" s="2391"/>
      <c r="AV87" s="2391"/>
      <c r="AW87" s="2391"/>
      <c r="AX87" s="2391"/>
      <c r="AY87" s="2391"/>
      <c r="AZ87" s="2391"/>
      <c r="BA87" s="2391"/>
      <c r="BB87" s="2391"/>
      <c r="BC87" s="2391"/>
      <c r="BD87" s="2391"/>
      <c r="BE87" s="2391"/>
      <c r="BF87" s="2391"/>
      <c r="BG87" s="2391"/>
      <c r="BH87" s="2391"/>
      <c r="BI87" s="2391"/>
      <c r="BJ87" s="2391"/>
      <c r="BK87" s="2391"/>
      <c r="BL87" s="2391"/>
      <c r="BM87" s="2391"/>
      <c r="BN87" s="2391"/>
      <c r="BO87" s="2391"/>
      <c r="BP87" s="2391"/>
      <c r="BQ87" s="2391"/>
      <c r="BR87" s="2391"/>
      <c r="BS87" s="2391"/>
      <c r="BT87" s="2391"/>
      <c r="BU87" s="2391"/>
      <c r="BV87" s="2391"/>
      <c r="BW87" s="2391"/>
      <c r="BX87" s="2391"/>
      <c r="BY87" s="2391"/>
      <c r="BZ87" s="2391"/>
      <c r="CA87" s="2391"/>
      <c r="CB87" s="2391"/>
      <c r="CC87" s="2391"/>
      <c r="CD87" s="2391"/>
      <c r="CE87" s="2391"/>
      <c r="CF87" s="2391"/>
      <c r="CG87" s="2391"/>
      <c r="CH87" s="2391"/>
      <c r="CI87" s="2391"/>
      <c r="CJ87" s="2391"/>
      <c r="CK87" s="2391"/>
      <c r="CL87" s="2391"/>
      <c r="CM87" s="2391"/>
      <c r="CN87" s="2391"/>
      <c r="CO87" s="2391"/>
      <c r="CP87" s="2391"/>
      <c r="CQ87" s="2391"/>
      <c r="CR87" s="2391"/>
      <c r="CS87" s="2391"/>
      <c r="CT87" s="2391"/>
      <c r="CU87" s="2391"/>
      <c r="CV87" s="2391"/>
      <c r="CW87" s="2392"/>
      <c r="CY87" s="472">
        <f t="shared" ref="CY87:DV87" si="65">SUM(CY88:CY89)</f>
        <v>0</v>
      </c>
      <c r="CZ87" s="472">
        <f t="shared" si="65"/>
        <v>0</v>
      </c>
      <c r="DA87" s="472">
        <f t="shared" si="65"/>
        <v>0</v>
      </c>
      <c r="DB87" s="472">
        <f t="shared" si="65"/>
        <v>0</v>
      </c>
      <c r="DC87" s="472">
        <f t="shared" si="65"/>
        <v>0</v>
      </c>
      <c r="DD87" s="472">
        <f t="shared" si="65"/>
        <v>0</v>
      </c>
      <c r="DE87" s="472">
        <f t="shared" si="65"/>
        <v>0</v>
      </c>
      <c r="DF87" s="472">
        <f t="shared" si="65"/>
        <v>0</v>
      </c>
      <c r="DG87" s="472">
        <f t="shared" si="65"/>
        <v>0</v>
      </c>
      <c r="DH87" s="472">
        <f t="shared" si="65"/>
        <v>0</v>
      </c>
      <c r="DI87" s="472">
        <f t="shared" si="65"/>
        <v>0</v>
      </c>
      <c r="DJ87" s="472">
        <f t="shared" si="65"/>
        <v>0</v>
      </c>
      <c r="DK87" s="472">
        <f t="shared" si="65"/>
        <v>0</v>
      </c>
      <c r="DL87" s="472">
        <f t="shared" si="65"/>
        <v>0</v>
      </c>
      <c r="DM87" s="472">
        <f t="shared" si="65"/>
        <v>0</v>
      </c>
      <c r="DN87" s="472">
        <f t="shared" si="65"/>
        <v>0</v>
      </c>
      <c r="DO87" s="472">
        <f t="shared" si="65"/>
        <v>0</v>
      </c>
      <c r="DP87" s="472">
        <f t="shared" si="65"/>
        <v>0</v>
      </c>
      <c r="DQ87" s="472">
        <f t="shared" si="65"/>
        <v>0</v>
      </c>
      <c r="DR87" s="472">
        <f t="shared" si="65"/>
        <v>0</v>
      </c>
      <c r="DS87" s="472">
        <f t="shared" si="65"/>
        <v>0</v>
      </c>
      <c r="DT87" s="472">
        <f t="shared" si="65"/>
        <v>0</v>
      </c>
      <c r="DU87" s="472">
        <f t="shared" si="65"/>
        <v>0</v>
      </c>
      <c r="DV87" s="472">
        <f t="shared" si="65"/>
        <v>0</v>
      </c>
    </row>
    <row r="88" spans="2:126" s="61" customFormat="1" ht="15.75">
      <c r="B88" s="110" t="s">
        <v>425</v>
      </c>
      <c r="C88" s="9" t="s">
        <v>401</v>
      </c>
      <c r="D88" s="10">
        <f>+Objetivos!N26</f>
        <v>0</v>
      </c>
      <c r="E88" s="2346"/>
      <c r="F88" s="2347"/>
      <c r="G88" s="2347"/>
      <c r="H88" s="2348"/>
      <c r="I88" s="2346"/>
      <c r="J88" s="2347"/>
      <c r="K88" s="2347"/>
      <c r="L88" s="2348"/>
      <c r="M88" s="2346"/>
      <c r="N88" s="2347"/>
      <c r="O88" s="2347"/>
      <c r="P88" s="2348"/>
      <c r="Q88" s="2346"/>
      <c r="R88" s="2347"/>
      <c r="S88" s="2347"/>
      <c r="T88" s="2348"/>
      <c r="U88" s="2346"/>
      <c r="V88" s="2347"/>
      <c r="W88" s="2347"/>
      <c r="X88" s="2348"/>
      <c r="Y88" s="2346"/>
      <c r="Z88" s="2347"/>
      <c r="AA88" s="2347"/>
      <c r="AB88" s="2348"/>
      <c r="AC88" s="2346"/>
      <c r="AD88" s="2347"/>
      <c r="AE88" s="2347"/>
      <c r="AF88" s="2348"/>
      <c r="AG88" s="2346"/>
      <c r="AH88" s="2347"/>
      <c r="AI88" s="2347"/>
      <c r="AJ88" s="2348"/>
      <c r="AK88" s="2346"/>
      <c r="AL88" s="2347"/>
      <c r="AM88" s="2347"/>
      <c r="AN88" s="2348"/>
      <c r="AO88" s="2346"/>
      <c r="AP88" s="2347"/>
      <c r="AQ88" s="2347"/>
      <c r="AR88" s="2348"/>
      <c r="AS88" s="2346"/>
      <c r="AT88" s="2347"/>
      <c r="AU88" s="2347"/>
      <c r="AV88" s="2348"/>
      <c r="AW88" s="2346"/>
      <c r="AX88" s="2347"/>
      <c r="AY88" s="2347"/>
      <c r="AZ88" s="2348"/>
      <c r="BA88" s="2346"/>
      <c r="BB88" s="2347"/>
      <c r="BC88" s="2347"/>
      <c r="BD88" s="2348"/>
      <c r="BE88" s="2346"/>
      <c r="BF88" s="2347"/>
      <c r="BG88" s="2347"/>
      <c r="BH88" s="2348"/>
      <c r="BI88" s="2346"/>
      <c r="BJ88" s="2347"/>
      <c r="BK88" s="2347"/>
      <c r="BL88" s="2348"/>
      <c r="BM88" s="2346"/>
      <c r="BN88" s="2347"/>
      <c r="BO88" s="2347"/>
      <c r="BP88" s="2348"/>
      <c r="BQ88" s="2346"/>
      <c r="BR88" s="2347"/>
      <c r="BS88" s="2347"/>
      <c r="BT88" s="2348"/>
      <c r="BU88" s="2346"/>
      <c r="BV88" s="2347"/>
      <c r="BW88" s="2347"/>
      <c r="BX88" s="2348"/>
      <c r="BY88" s="2346"/>
      <c r="BZ88" s="2347"/>
      <c r="CA88" s="2347"/>
      <c r="CB88" s="2348"/>
      <c r="CC88" s="2346"/>
      <c r="CD88" s="2347"/>
      <c r="CE88" s="2347"/>
      <c r="CF88" s="2348"/>
      <c r="CG88" s="2346"/>
      <c r="CH88" s="2347"/>
      <c r="CI88" s="2347"/>
      <c r="CJ88" s="2348"/>
      <c r="CK88" s="2346"/>
      <c r="CL88" s="2347"/>
      <c r="CM88" s="2347"/>
      <c r="CN88" s="2348"/>
      <c r="CO88" s="2346"/>
      <c r="CP88" s="2347"/>
      <c r="CQ88" s="2347"/>
      <c r="CR88" s="2348"/>
      <c r="CS88" s="2346"/>
      <c r="CT88" s="2347"/>
      <c r="CU88" s="2347"/>
      <c r="CV88" s="2348"/>
      <c r="CW88" s="473">
        <f>SUM(E88:CV88)</f>
        <v>0</v>
      </c>
      <c r="CY88" s="471">
        <f t="shared" si="28"/>
        <v>0</v>
      </c>
      <c r="CZ88" s="471">
        <f t="shared" si="29"/>
        <v>0</v>
      </c>
      <c r="DA88" s="471">
        <f t="shared" si="30"/>
        <v>0</v>
      </c>
      <c r="DB88" s="471">
        <f t="shared" si="31"/>
        <v>0</v>
      </c>
      <c r="DC88" s="471">
        <f t="shared" si="32"/>
        <v>0</v>
      </c>
      <c r="DD88" s="471">
        <f t="shared" si="33"/>
        <v>0</v>
      </c>
      <c r="DE88" s="471">
        <f t="shared" si="34"/>
        <v>0</v>
      </c>
      <c r="DF88" s="471">
        <f t="shared" si="35"/>
        <v>0</v>
      </c>
      <c r="DG88" s="471">
        <f t="shared" si="36"/>
        <v>0</v>
      </c>
      <c r="DH88" s="471">
        <f t="shared" si="37"/>
        <v>0</v>
      </c>
      <c r="DI88" s="471">
        <f t="shared" si="38"/>
        <v>0</v>
      </c>
      <c r="DJ88" s="471">
        <f t="shared" si="39"/>
        <v>0</v>
      </c>
      <c r="DK88" s="471">
        <f t="shared" si="40"/>
        <v>0</v>
      </c>
      <c r="DL88" s="471">
        <f t="shared" si="41"/>
        <v>0</v>
      </c>
      <c r="DM88" s="471">
        <f t="shared" si="42"/>
        <v>0</v>
      </c>
      <c r="DN88" s="471">
        <f t="shared" si="43"/>
        <v>0</v>
      </c>
      <c r="DO88" s="471">
        <f t="shared" si="44"/>
        <v>0</v>
      </c>
      <c r="DP88" s="471">
        <f t="shared" si="45"/>
        <v>0</v>
      </c>
      <c r="DQ88" s="471">
        <f t="shared" si="46"/>
        <v>0</v>
      </c>
      <c r="DR88" s="471">
        <f t="shared" si="47"/>
        <v>0</v>
      </c>
      <c r="DS88" s="471">
        <f t="shared" si="48"/>
        <v>0</v>
      </c>
      <c r="DT88" s="471">
        <f t="shared" si="49"/>
        <v>0</v>
      </c>
      <c r="DU88" s="471">
        <f t="shared" si="50"/>
        <v>0</v>
      </c>
      <c r="DV88" s="471">
        <f t="shared" si="51"/>
        <v>0</v>
      </c>
    </row>
    <row r="89" spans="2:126" s="61" customFormat="1" ht="15.75" hidden="1">
      <c r="B89" s="110" t="s">
        <v>426</v>
      </c>
      <c r="C89" s="9" t="s">
        <v>80</v>
      </c>
      <c r="D89" s="10">
        <f>+'1.1 Rest. Pasiva'!$E$43*D88</f>
        <v>0</v>
      </c>
      <c r="E89" s="2346"/>
      <c r="F89" s="2347"/>
      <c r="G89" s="2347"/>
      <c r="H89" s="2348"/>
      <c r="I89" s="2346"/>
      <c r="J89" s="2347"/>
      <c r="K89" s="2347"/>
      <c r="L89" s="2348"/>
      <c r="M89" s="2346"/>
      <c r="N89" s="2347"/>
      <c r="O89" s="2347"/>
      <c r="P89" s="2348"/>
      <c r="Q89" s="2346"/>
      <c r="R89" s="2347"/>
      <c r="S89" s="2347"/>
      <c r="T89" s="2348"/>
      <c r="U89" s="2346"/>
      <c r="V89" s="2347"/>
      <c r="W89" s="2347"/>
      <c r="X89" s="2348"/>
      <c r="Y89" s="2346"/>
      <c r="Z89" s="2347"/>
      <c r="AA89" s="2347"/>
      <c r="AB89" s="2348"/>
      <c r="AC89" s="2346"/>
      <c r="AD89" s="2347"/>
      <c r="AE89" s="2347"/>
      <c r="AF89" s="2348"/>
      <c r="AG89" s="2346"/>
      <c r="AH89" s="2347"/>
      <c r="AI89" s="2347"/>
      <c r="AJ89" s="2348"/>
      <c r="AK89" s="2346"/>
      <c r="AL89" s="2347"/>
      <c r="AM89" s="2347"/>
      <c r="AN89" s="2348"/>
      <c r="AO89" s="2346"/>
      <c r="AP89" s="2347"/>
      <c r="AQ89" s="2347"/>
      <c r="AR89" s="2348"/>
      <c r="AS89" s="2346"/>
      <c r="AT89" s="2347"/>
      <c r="AU89" s="2347"/>
      <c r="AV89" s="2348"/>
      <c r="AW89" s="2346"/>
      <c r="AX89" s="2347"/>
      <c r="AY89" s="2347"/>
      <c r="AZ89" s="2348"/>
      <c r="BA89" s="2346"/>
      <c r="BB89" s="2347"/>
      <c r="BC89" s="2347"/>
      <c r="BD89" s="2348"/>
      <c r="BE89" s="2346"/>
      <c r="BF89" s="2347"/>
      <c r="BG89" s="2347"/>
      <c r="BH89" s="2348"/>
      <c r="BI89" s="2346"/>
      <c r="BJ89" s="2347"/>
      <c r="BK89" s="2347"/>
      <c r="BL89" s="2348"/>
      <c r="BM89" s="2346"/>
      <c r="BN89" s="2347"/>
      <c r="BO89" s="2347"/>
      <c r="BP89" s="2348"/>
      <c r="BQ89" s="2346"/>
      <c r="BR89" s="2347"/>
      <c r="BS89" s="2347"/>
      <c r="BT89" s="2348"/>
      <c r="BU89" s="2346"/>
      <c r="BV89" s="2347"/>
      <c r="BW89" s="2347"/>
      <c r="BX89" s="2348"/>
      <c r="BY89" s="2346"/>
      <c r="BZ89" s="2347"/>
      <c r="CA89" s="2347"/>
      <c r="CB89" s="2348"/>
      <c r="CC89" s="2346"/>
      <c r="CD89" s="2347"/>
      <c r="CE89" s="2347"/>
      <c r="CF89" s="2348"/>
      <c r="CG89" s="2346"/>
      <c r="CH89" s="2347"/>
      <c r="CI89" s="2347"/>
      <c r="CJ89" s="2348"/>
      <c r="CK89" s="2346"/>
      <c r="CL89" s="2347"/>
      <c r="CM89" s="2347"/>
      <c r="CN89" s="2348"/>
      <c r="CO89" s="2346"/>
      <c r="CP89" s="2347"/>
      <c r="CQ89" s="2347"/>
      <c r="CR89" s="2348"/>
      <c r="CS89" s="2346"/>
      <c r="CT89" s="2347"/>
      <c r="CU89" s="2347"/>
      <c r="CV89" s="2348"/>
      <c r="CW89" s="473">
        <f>SUM(E89:CV89)</f>
        <v>0</v>
      </c>
      <c r="CY89" s="471">
        <f t="shared" si="28"/>
        <v>0</v>
      </c>
      <c r="CZ89" s="471">
        <f t="shared" si="29"/>
        <v>0</v>
      </c>
      <c r="DA89" s="471">
        <f t="shared" si="30"/>
        <v>0</v>
      </c>
      <c r="DB89" s="471">
        <f t="shared" si="31"/>
        <v>0</v>
      </c>
      <c r="DC89" s="471">
        <f t="shared" si="32"/>
        <v>0</v>
      </c>
      <c r="DD89" s="471">
        <f t="shared" si="33"/>
        <v>0</v>
      </c>
      <c r="DE89" s="471">
        <f t="shared" si="34"/>
        <v>0</v>
      </c>
      <c r="DF89" s="471">
        <f t="shared" si="35"/>
        <v>0</v>
      </c>
      <c r="DG89" s="471">
        <f t="shared" si="36"/>
        <v>0</v>
      </c>
      <c r="DH89" s="471">
        <f t="shared" si="37"/>
        <v>0</v>
      </c>
      <c r="DI89" s="471">
        <f t="shared" si="38"/>
        <v>0</v>
      </c>
      <c r="DJ89" s="471">
        <f t="shared" si="39"/>
        <v>0</v>
      </c>
      <c r="DK89" s="471">
        <f t="shared" si="40"/>
        <v>0</v>
      </c>
      <c r="DL89" s="471">
        <f t="shared" si="41"/>
        <v>0</v>
      </c>
      <c r="DM89" s="471">
        <f t="shared" si="42"/>
        <v>0</v>
      </c>
      <c r="DN89" s="471">
        <f t="shared" si="43"/>
        <v>0</v>
      </c>
      <c r="DO89" s="471">
        <f t="shared" si="44"/>
        <v>0</v>
      </c>
      <c r="DP89" s="471">
        <f t="shared" si="45"/>
        <v>0</v>
      </c>
      <c r="DQ89" s="471">
        <f t="shared" si="46"/>
        <v>0</v>
      </c>
      <c r="DR89" s="471">
        <f t="shared" si="47"/>
        <v>0</v>
      </c>
      <c r="DS89" s="471">
        <f t="shared" si="48"/>
        <v>0</v>
      </c>
      <c r="DT89" s="471">
        <f t="shared" si="49"/>
        <v>0</v>
      </c>
      <c r="DU89" s="471">
        <f t="shared" si="50"/>
        <v>0</v>
      </c>
      <c r="DV89" s="471">
        <f t="shared" si="51"/>
        <v>0</v>
      </c>
    </row>
    <row r="90" spans="2:126" s="61" customFormat="1" ht="15.75" hidden="1">
      <c r="B90" s="109">
        <f>B45</f>
        <v>0</v>
      </c>
      <c r="C90" s="2390"/>
      <c r="D90" s="2391"/>
      <c r="E90" s="2391"/>
      <c r="F90" s="2391"/>
      <c r="G90" s="2391"/>
      <c r="H90" s="2391"/>
      <c r="I90" s="2391"/>
      <c r="J90" s="2391"/>
      <c r="K90" s="2391"/>
      <c r="L90" s="2391"/>
      <c r="M90" s="2391"/>
      <c r="N90" s="2391"/>
      <c r="O90" s="2391"/>
      <c r="P90" s="2391"/>
      <c r="Q90" s="2391"/>
      <c r="R90" s="2391"/>
      <c r="S90" s="2391"/>
      <c r="T90" s="2391"/>
      <c r="U90" s="2391"/>
      <c r="V90" s="2391"/>
      <c r="W90" s="2391"/>
      <c r="X90" s="2391"/>
      <c r="Y90" s="2391"/>
      <c r="Z90" s="2391"/>
      <c r="AA90" s="2391"/>
      <c r="AB90" s="2391"/>
      <c r="AC90" s="2391"/>
      <c r="AD90" s="2391"/>
      <c r="AE90" s="2391"/>
      <c r="AF90" s="2391"/>
      <c r="AG90" s="2391"/>
      <c r="AH90" s="2391"/>
      <c r="AI90" s="2391"/>
      <c r="AJ90" s="2391"/>
      <c r="AK90" s="2391"/>
      <c r="AL90" s="2391"/>
      <c r="AM90" s="2391"/>
      <c r="AN90" s="2391"/>
      <c r="AO90" s="2391"/>
      <c r="AP90" s="2391"/>
      <c r="AQ90" s="2391"/>
      <c r="AR90" s="2391"/>
      <c r="AS90" s="2391"/>
      <c r="AT90" s="2391"/>
      <c r="AU90" s="2391"/>
      <c r="AV90" s="2391"/>
      <c r="AW90" s="2391"/>
      <c r="AX90" s="2391"/>
      <c r="AY90" s="2391"/>
      <c r="AZ90" s="2391"/>
      <c r="BA90" s="2391"/>
      <c r="BB90" s="2391"/>
      <c r="BC90" s="2391"/>
      <c r="BD90" s="2391"/>
      <c r="BE90" s="2391"/>
      <c r="BF90" s="2391"/>
      <c r="BG90" s="2391"/>
      <c r="BH90" s="2391"/>
      <c r="BI90" s="2391"/>
      <c r="BJ90" s="2391"/>
      <c r="BK90" s="2391"/>
      <c r="BL90" s="2391"/>
      <c r="BM90" s="2391"/>
      <c r="BN90" s="2391"/>
      <c r="BO90" s="2391"/>
      <c r="BP90" s="2391"/>
      <c r="BQ90" s="2391"/>
      <c r="BR90" s="2391"/>
      <c r="BS90" s="2391"/>
      <c r="BT90" s="2391"/>
      <c r="BU90" s="2391"/>
      <c r="BV90" s="2391"/>
      <c r="BW90" s="2391"/>
      <c r="BX90" s="2391"/>
      <c r="BY90" s="2391"/>
      <c r="BZ90" s="2391"/>
      <c r="CA90" s="2391"/>
      <c r="CB90" s="2391"/>
      <c r="CC90" s="2391"/>
      <c r="CD90" s="2391"/>
      <c r="CE90" s="2391"/>
      <c r="CF90" s="2391"/>
      <c r="CG90" s="2391"/>
      <c r="CH90" s="2391"/>
      <c r="CI90" s="2391"/>
      <c r="CJ90" s="2391"/>
      <c r="CK90" s="2391"/>
      <c r="CL90" s="2391"/>
      <c r="CM90" s="2391"/>
      <c r="CN90" s="2391"/>
      <c r="CO90" s="2391"/>
      <c r="CP90" s="2391"/>
      <c r="CQ90" s="2391"/>
      <c r="CR90" s="2391"/>
      <c r="CS90" s="2391"/>
      <c r="CT90" s="2391"/>
      <c r="CU90" s="2391"/>
      <c r="CV90" s="2391"/>
      <c r="CW90" s="2392"/>
      <c r="CY90" s="472">
        <f t="shared" ref="CY90:DV90" si="66">SUM(CY91:CY92)</f>
        <v>0</v>
      </c>
      <c r="CZ90" s="472">
        <f t="shared" si="66"/>
        <v>0</v>
      </c>
      <c r="DA90" s="472">
        <f t="shared" si="66"/>
        <v>0</v>
      </c>
      <c r="DB90" s="472">
        <f t="shared" si="66"/>
        <v>0</v>
      </c>
      <c r="DC90" s="472">
        <f t="shared" si="66"/>
        <v>0</v>
      </c>
      <c r="DD90" s="472">
        <f t="shared" si="66"/>
        <v>0</v>
      </c>
      <c r="DE90" s="472">
        <f t="shared" si="66"/>
        <v>0</v>
      </c>
      <c r="DF90" s="472">
        <f t="shared" si="66"/>
        <v>0</v>
      </c>
      <c r="DG90" s="472">
        <f t="shared" si="66"/>
        <v>0</v>
      </c>
      <c r="DH90" s="472">
        <f t="shared" si="66"/>
        <v>0</v>
      </c>
      <c r="DI90" s="472">
        <f t="shared" si="66"/>
        <v>0</v>
      </c>
      <c r="DJ90" s="472">
        <f t="shared" si="66"/>
        <v>0</v>
      </c>
      <c r="DK90" s="472">
        <f t="shared" si="66"/>
        <v>0</v>
      </c>
      <c r="DL90" s="472">
        <f t="shared" si="66"/>
        <v>0</v>
      </c>
      <c r="DM90" s="472">
        <f t="shared" si="66"/>
        <v>0</v>
      </c>
      <c r="DN90" s="472">
        <f t="shared" si="66"/>
        <v>0</v>
      </c>
      <c r="DO90" s="472">
        <f t="shared" si="66"/>
        <v>0</v>
      </c>
      <c r="DP90" s="472">
        <f t="shared" si="66"/>
        <v>0</v>
      </c>
      <c r="DQ90" s="472">
        <f t="shared" si="66"/>
        <v>0</v>
      </c>
      <c r="DR90" s="472">
        <f t="shared" si="66"/>
        <v>0</v>
      </c>
      <c r="DS90" s="472">
        <f t="shared" si="66"/>
        <v>0</v>
      </c>
      <c r="DT90" s="472">
        <f t="shared" si="66"/>
        <v>0</v>
      </c>
      <c r="DU90" s="472">
        <f t="shared" si="66"/>
        <v>0</v>
      </c>
      <c r="DV90" s="472">
        <f t="shared" si="66"/>
        <v>0</v>
      </c>
    </row>
    <row r="91" spans="2:126" s="61" customFormat="1" ht="15.75" hidden="1">
      <c r="B91" s="110" t="s">
        <v>425</v>
      </c>
      <c r="C91" s="9" t="s">
        <v>401</v>
      </c>
      <c r="D91" s="10">
        <f>+Objetivos!N27</f>
        <v>0</v>
      </c>
      <c r="E91" s="2346"/>
      <c r="F91" s="2347"/>
      <c r="G91" s="2347"/>
      <c r="H91" s="2348"/>
      <c r="I91" s="2346"/>
      <c r="J91" s="2347"/>
      <c r="K91" s="2347"/>
      <c r="L91" s="2348"/>
      <c r="M91" s="2346"/>
      <c r="N91" s="2347"/>
      <c r="O91" s="2347"/>
      <c r="P91" s="2348"/>
      <c r="Q91" s="2346"/>
      <c r="R91" s="2347"/>
      <c r="S91" s="2347"/>
      <c r="T91" s="2348"/>
      <c r="U91" s="2346"/>
      <c r="V91" s="2347"/>
      <c r="W91" s="2347"/>
      <c r="X91" s="2348"/>
      <c r="Y91" s="2346"/>
      <c r="Z91" s="2347"/>
      <c r="AA91" s="2347"/>
      <c r="AB91" s="2348"/>
      <c r="AC91" s="2346"/>
      <c r="AD91" s="2347"/>
      <c r="AE91" s="2347"/>
      <c r="AF91" s="2348"/>
      <c r="AG91" s="2346"/>
      <c r="AH91" s="2347"/>
      <c r="AI91" s="2347"/>
      <c r="AJ91" s="2348"/>
      <c r="AK91" s="2346"/>
      <c r="AL91" s="2347"/>
      <c r="AM91" s="2347"/>
      <c r="AN91" s="2348"/>
      <c r="AO91" s="2346"/>
      <c r="AP91" s="2347"/>
      <c r="AQ91" s="2347"/>
      <c r="AR91" s="2348"/>
      <c r="AS91" s="2346"/>
      <c r="AT91" s="2347"/>
      <c r="AU91" s="2347"/>
      <c r="AV91" s="2348"/>
      <c r="AW91" s="2346"/>
      <c r="AX91" s="2347"/>
      <c r="AY91" s="2347"/>
      <c r="AZ91" s="2348"/>
      <c r="BA91" s="2346"/>
      <c r="BB91" s="2347"/>
      <c r="BC91" s="2347"/>
      <c r="BD91" s="2348"/>
      <c r="BE91" s="2346"/>
      <c r="BF91" s="2347"/>
      <c r="BG91" s="2347"/>
      <c r="BH91" s="2348"/>
      <c r="BI91" s="2346"/>
      <c r="BJ91" s="2347"/>
      <c r="BK91" s="2347"/>
      <c r="BL91" s="2348"/>
      <c r="BM91" s="2346"/>
      <c r="BN91" s="2347"/>
      <c r="BO91" s="2347"/>
      <c r="BP91" s="2348"/>
      <c r="BQ91" s="2346"/>
      <c r="BR91" s="2347"/>
      <c r="BS91" s="2347"/>
      <c r="BT91" s="2348"/>
      <c r="BU91" s="2346"/>
      <c r="BV91" s="2347"/>
      <c r="BW91" s="2347"/>
      <c r="BX91" s="2348"/>
      <c r="BY91" s="2346"/>
      <c r="BZ91" s="2347"/>
      <c r="CA91" s="2347"/>
      <c r="CB91" s="2348"/>
      <c r="CC91" s="2346"/>
      <c r="CD91" s="2347"/>
      <c r="CE91" s="2347"/>
      <c r="CF91" s="2348"/>
      <c r="CG91" s="2346"/>
      <c r="CH91" s="2347"/>
      <c r="CI91" s="2347"/>
      <c r="CJ91" s="2348"/>
      <c r="CK91" s="2346"/>
      <c r="CL91" s="2347"/>
      <c r="CM91" s="2347"/>
      <c r="CN91" s="2348"/>
      <c r="CO91" s="2346"/>
      <c r="CP91" s="2347"/>
      <c r="CQ91" s="2347"/>
      <c r="CR91" s="2348"/>
      <c r="CS91" s="2346"/>
      <c r="CT91" s="2347"/>
      <c r="CU91" s="2347"/>
      <c r="CV91" s="2348"/>
      <c r="CW91" s="473">
        <f>SUM(E91:CV91)</f>
        <v>0</v>
      </c>
      <c r="CY91" s="471">
        <f t="shared" si="28"/>
        <v>0</v>
      </c>
      <c r="CZ91" s="471">
        <f t="shared" si="29"/>
        <v>0</v>
      </c>
      <c r="DA91" s="471">
        <f t="shared" si="30"/>
        <v>0</v>
      </c>
      <c r="DB91" s="471">
        <f t="shared" si="31"/>
        <v>0</v>
      </c>
      <c r="DC91" s="471">
        <f t="shared" si="32"/>
        <v>0</v>
      </c>
      <c r="DD91" s="471">
        <f t="shared" si="33"/>
        <v>0</v>
      </c>
      <c r="DE91" s="471">
        <f t="shared" si="34"/>
        <v>0</v>
      </c>
      <c r="DF91" s="471">
        <f t="shared" si="35"/>
        <v>0</v>
      </c>
      <c r="DG91" s="471">
        <f t="shared" si="36"/>
        <v>0</v>
      </c>
      <c r="DH91" s="471">
        <f t="shared" si="37"/>
        <v>0</v>
      </c>
      <c r="DI91" s="471">
        <f t="shared" si="38"/>
        <v>0</v>
      </c>
      <c r="DJ91" s="471">
        <f t="shared" si="39"/>
        <v>0</v>
      </c>
      <c r="DK91" s="471">
        <f t="shared" si="40"/>
        <v>0</v>
      </c>
      <c r="DL91" s="471">
        <f t="shared" si="41"/>
        <v>0</v>
      </c>
      <c r="DM91" s="471">
        <f t="shared" si="42"/>
        <v>0</v>
      </c>
      <c r="DN91" s="471">
        <f t="shared" si="43"/>
        <v>0</v>
      </c>
      <c r="DO91" s="471">
        <f t="shared" si="44"/>
        <v>0</v>
      </c>
      <c r="DP91" s="471">
        <f t="shared" si="45"/>
        <v>0</v>
      </c>
      <c r="DQ91" s="471">
        <f t="shared" si="46"/>
        <v>0</v>
      </c>
      <c r="DR91" s="471">
        <f t="shared" si="47"/>
        <v>0</v>
      </c>
      <c r="DS91" s="471">
        <f t="shared" si="48"/>
        <v>0</v>
      </c>
      <c r="DT91" s="471">
        <f t="shared" si="49"/>
        <v>0</v>
      </c>
      <c r="DU91" s="471">
        <f t="shared" si="50"/>
        <v>0</v>
      </c>
      <c r="DV91" s="471">
        <f t="shared" si="51"/>
        <v>0</v>
      </c>
    </row>
    <row r="92" spans="2:126" s="61" customFormat="1" ht="15.75" hidden="1">
      <c r="B92" s="110" t="s">
        <v>426</v>
      </c>
      <c r="C92" s="9" t="s">
        <v>80</v>
      </c>
      <c r="D92" s="10">
        <f>+'1.1 Rest. Pasiva'!$E$43*D91</f>
        <v>0</v>
      </c>
      <c r="E92" s="2346"/>
      <c r="F92" s="2347"/>
      <c r="G92" s="2347"/>
      <c r="H92" s="2348"/>
      <c r="I92" s="2346"/>
      <c r="J92" s="2347"/>
      <c r="K92" s="2347"/>
      <c r="L92" s="2348"/>
      <c r="M92" s="2346"/>
      <c r="N92" s="2347"/>
      <c r="O92" s="2347"/>
      <c r="P92" s="2348"/>
      <c r="Q92" s="2346"/>
      <c r="R92" s="2347"/>
      <c r="S92" s="2347"/>
      <c r="T92" s="2348"/>
      <c r="U92" s="2346"/>
      <c r="V92" s="2347"/>
      <c r="W92" s="2347"/>
      <c r="X92" s="2348"/>
      <c r="Y92" s="2346"/>
      <c r="Z92" s="2347"/>
      <c r="AA92" s="2347"/>
      <c r="AB92" s="2348"/>
      <c r="AC92" s="2346"/>
      <c r="AD92" s="2347"/>
      <c r="AE92" s="2347"/>
      <c r="AF92" s="2348"/>
      <c r="AG92" s="2346"/>
      <c r="AH92" s="2347"/>
      <c r="AI92" s="2347"/>
      <c r="AJ92" s="2348"/>
      <c r="AK92" s="2346"/>
      <c r="AL92" s="2347"/>
      <c r="AM92" s="2347"/>
      <c r="AN92" s="2348"/>
      <c r="AO92" s="2346"/>
      <c r="AP92" s="2347"/>
      <c r="AQ92" s="2347"/>
      <c r="AR92" s="2348"/>
      <c r="AS92" s="2346"/>
      <c r="AT92" s="2347"/>
      <c r="AU92" s="2347"/>
      <c r="AV92" s="2348"/>
      <c r="AW92" s="2346"/>
      <c r="AX92" s="2347"/>
      <c r="AY92" s="2347"/>
      <c r="AZ92" s="2348"/>
      <c r="BA92" s="2346"/>
      <c r="BB92" s="2347"/>
      <c r="BC92" s="2347"/>
      <c r="BD92" s="2348"/>
      <c r="BE92" s="2346"/>
      <c r="BF92" s="2347"/>
      <c r="BG92" s="2347"/>
      <c r="BH92" s="2348"/>
      <c r="BI92" s="2346"/>
      <c r="BJ92" s="2347"/>
      <c r="BK92" s="2347"/>
      <c r="BL92" s="2348"/>
      <c r="BM92" s="2346"/>
      <c r="BN92" s="2347"/>
      <c r="BO92" s="2347"/>
      <c r="BP92" s="2348"/>
      <c r="BQ92" s="2346"/>
      <c r="BR92" s="2347"/>
      <c r="BS92" s="2347"/>
      <c r="BT92" s="2348"/>
      <c r="BU92" s="2346"/>
      <c r="BV92" s="2347"/>
      <c r="BW92" s="2347"/>
      <c r="BX92" s="2348"/>
      <c r="BY92" s="2346"/>
      <c r="BZ92" s="2347"/>
      <c r="CA92" s="2347"/>
      <c r="CB92" s="2348"/>
      <c r="CC92" s="2346"/>
      <c r="CD92" s="2347"/>
      <c r="CE92" s="2347"/>
      <c r="CF92" s="2348"/>
      <c r="CG92" s="2346"/>
      <c r="CH92" s="2347"/>
      <c r="CI92" s="2347"/>
      <c r="CJ92" s="2348"/>
      <c r="CK92" s="2346"/>
      <c r="CL92" s="2347"/>
      <c r="CM92" s="2347"/>
      <c r="CN92" s="2348"/>
      <c r="CO92" s="2346"/>
      <c r="CP92" s="2347"/>
      <c r="CQ92" s="2347"/>
      <c r="CR92" s="2348"/>
      <c r="CS92" s="2346"/>
      <c r="CT92" s="2347"/>
      <c r="CU92" s="2347"/>
      <c r="CV92" s="2348"/>
      <c r="CW92" s="473">
        <f>SUM(E92:CV92)</f>
        <v>0</v>
      </c>
      <c r="CY92" s="471">
        <f t="shared" si="28"/>
        <v>0</v>
      </c>
      <c r="CZ92" s="471">
        <f t="shared" si="29"/>
        <v>0</v>
      </c>
      <c r="DA92" s="471">
        <f t="shared" si="30"/>
        <v>0</v>
      </c>
      <c r="DB92" s="471">
        <f t="shared" si="31"/>
        <v>0</v>
      </c>
      <c r="DC92" s="471">
        <f t="shared" si="32"/>
        <v>0</v>
      </c>
      <c r="DD92" s="471">
        <f t="shared" si="33"/>
        <v>0</v>
      </c>
      <c r="DE92" s="471">
        <f t="shared" si="34"/>
        <v>0</v>
      </c>
      <c r="DF92" s="471">
        <f t="shared" si="35"/>
        <v>0</v>
      </c>
      <c r="DG92" s="471">
        <f t="shared" si="36"/>
        <v>0</v>
      </c>
      <c r="DH92" s="471">
        <f t="shared" si="37"/>
        <v>0</v>
      </c>
      <c r="DI92" s="471">
        <f t="shared" si="38"/>
        <v>0</v>
      </c>
      <c r="DJ92" s="471">
        <f t="shared" si="39"/>
        <v>0</v>
      </c>
      <c r="DK92" s="471">
        <f t="shared" si="40"/>
        <v>0</v>
      </c>
      <c r="DL92" s="471">
        <f t="shared" si="41"/>
        <v>0</v>
      </c>
      <c r="DM92" s="471">
        <f t="shared" si="42"/>
        <v>0</v>
      </c>
      <c r="DN92" s="471">
        <f t="shared" si="43"/>
        <v>0</v>
      </c>
      <c r="DO92" s="471">
        <f t="shared" si="44"/>
        <v>0</v>
      </c>
      <c r="DP92" s="471">
        <f t="shared" si="45"/>
        <v>0</v>
      </c>
      <c r="DQ92" s="471">
        <f t="shared" si="46"/>
        <v>0</v>
      </c>
      <c r="DR92" s="471">
        <f t="shared" si="47"/>
        <v>0</v>
      </c>
      <c r="DS92" s="471">
        <f t="shared" si="48"/>
        <v>0</v>
      </c>
      <c r="DT92" s="471">
        <f t="shared" si="49"/>
        <v>0</v>
      </c>
      <c r="DU92" s="471">
        <f t="shared" si="50"/>
        <v>0</v>
      </c>
      <c r="DV92" s="471">
        <f t="shared" si="51"/>
        <v>0</v>
      </c>
    </row>
    <row r="93" spans="2:126" s="61" customFormat="1" ht="15.75" hidden="1">
      <c r="B93" s="109" t="str">
        <f>B52</f>
        <v>Corredores Agroecologicos</v>
      </c>
      <c r="C93" s="2390"/>
      <c r="D93" s="2391"/>
      <c r="E93" s="2391"/>
      <c r="F93" s="2391"/>
      <c r="G93" s="2391"/>
      <c r="H93" s="2391"/>
      <c r="I93" s="2391"/>
      <c r="J93" s="2391"/>
      <c r="K93" s="2391"/>
      <c r="L93" s="2391"/>
      <c r="M93" s="2391"/>
      <c r="N93" s="2391"/>
      <c r="O93" s="2391"/>
      <c r="P93" s="2391"/>
      <c r="Q93" s="2391"/>
      <c r="R93" s="2391"/>
      <c r="S93" s="2391"/>
      <c r="T93" s="2391"/>
      <c r="U93" s="2391"/>
      <c r="V93" s="2391"/>
      <c r="W93" s="2391"/>
      <c r="X93" s="2391"/>
      <c r="Y93" s="2391"/>
      <c r="Z93" s="2391"/>
      <c r="AA93" s="2391"/>
      <c r="AB93" s="2391"/>
      <c r="AC93" s="2391"/>
      <c r="AD93" s="2391"/>
      <c r="AE93" s="2391"/>
      <c r="AF93" s="2391"/>
      <c r="AG93" s="2391"/>
      <c r="AH93" s="2391"/>
      <c r="AI93" s="2391"/>
      <c r="AJ93" s="2391"/>
      <c r="AK93" s="2391"/>
      <c r="AL93" s="2391"/>
      <c r="AM93" s="2391"/>
      <c r="AN93" s="2391"/>
      <c r="AO93" s="2391"/>
      <c r="AP93" s="2391"/>
      <c r="AQ93" s="2391"/>
      <c r="AR93" s="2391"/>
      <c r="AS93" s="2391"/>
      <c r="AT93" s="2391"/>
      <c r="AU93" s="2391"/>
      <c r="AV93" s="2391"/>
      <c r="AW93" s="2391"/>
      <c r="AX93" s="2391"/>
      <c r="AY93" s="2391"/>
      <c r="AZ93" s="2391"/>
      <c r="BA93" s="2391"/>
      <c r="BB93" s="2391"/>
      <c r="BC93" s="2391"/>
      <c r="BD93" s="2391"/>
      <c r="BE93" s="2391"/>
      <c r="BF93" s="2391"/>
      <c r="BG93" s="2391"/>
      <c r="BH93" s="2391"/>
      <c r="BI93" s="2391"/>
      <c r="BJ93" s="2391"/>
      <c r="BK93" s="2391"/>
      <c r="BL93" s="2391"/>
      <c r="BM93" s="2391"/>
      <c r="BN93" s="2391"/>
      <c r="BO93" s="2391"/>
      <c r="BP93" s="2391"/>
      <c r="BQ93" s="2391"/>
      <c r="BR93" s="2391"/>
      <c r="BS93" s="2391"/>
      <c r="BT93" s="2391"/>
      <c r="BU93" s="2391"/>
      <c r="BV93" s="2391"/>
      <c r="BW93" s="2391"/>
      <c r="BX93" s="2391"/>
      <c r="BY93" s="2391"/>
      <c r="BZ93" s="2391"/>
      <c r="CA93" s="2391"/>
      <c r="CB93" s="2391"/>
      <c r="CC93" s="2391"/>
      <c r="CD93" s="2391"/>
      <c r="CE93" s="2391"/>
      <c r="CF93" s="2391"/>
      <c r="CG93" s="2391"/>
      <c r="CH93" s="2391"/>
      <c r="CI93" s="2391"/>
      <c r="CJ93" s="2391"/>
      <c r="CK93" s="2391"/>
      <c r="CL93" s="2391"/>
      <c r="CM93" s="2391"/>
      <c r="CN93" s="2391"/>
      <c r="CO93" s="2391"/>
      <c r="CP93" s="2391"/>
      <c r="CQ93" s="2391"/>
      <c r="CR93" s="2391"/>
      <c r="CS93" s="2391"/>
      <c r="CT93" s="2391"/>
      <c r="CU93" s="2391"/>
      <c r="CV93" s="2391"/>
      <c r="CW93" s="2392"/>
      <c r="CY93" s="472">
        <f t="shared" ref="CY93:DV93" si="67">SUM(CY94:CY95)</f>
        <v>0</v>
      </c>
      <c r="CZ93" s="472">
        <f t="shared" si="67"/>
        <v>0</v>
      </c>
      <c r="DA93" s="472">
        <f t="shared" si="67"/>
        <v>0</v>
      </c>
      <c r="DB93" s="472">
        <f t="shared" si="67"/>
        <v>0</v>
      </c>
      <c r="DC93" s="472">
        <f t="shared" si="67"/>
        <v>0</v>
      </c>
      <c r="DD93" s="472">
        <f t="shared" si="67"/>
        <v>0</v>
      </c>
      <c r="DE93" s="472">
        <f t="shared" si="67"/>
        <v>0</v>
      </c>
      <c r="DF93" s="472">
        <f t="shared" si="67"/>
        <v>0</v>
      </c>
      <c r="DG93" s="472">
        <f t="shared" si="67"/>
        <v>0</v>
      </c>
      <c r="DH93" s="472">
        <f t="shared" si="67"/>
        <v>0</v>
      </c>
      <c r="DI93" s="472">
        <f t="shared" si="67"/>
        <v>0</v>
      </c>
      <c r="DJ93" s="472">
        <f t="shared" si="67"/>
        <v>0</v>
      </c>
      <c r="DK93" s="472">
        <f t="shared" si="67"/>
        <v>0</v>
      </c>
      <c r="DL93" s="472">
        <f t="shared" si="67"/>
        <v>0</v>
      </c>
      <c r="DM93" s="472">
        <f t="shared" si="67"/>
        <v>0</v>
      </c>
      <c r="DN93" s="472">
        <f t="shared" si="67"/>
        <v>0</v>
      </c>
      <c r="DO93" s="472">
        <f t="shared" si="67"/>
        <v>0</v>
      </c>
      <c r="DP93" s="472">
        <f t="shared" si="67"/>
        <v>0</v>
      </c>
      <c r="DQ93" s="472">
        <f t="shared" si="67"/>
        <v>0</v>
      </c>
      <c r="DR93" s="472">
        <f t="shared" si="67"/>
        <v>0</v>
      </c>
      <c r="DS93" s="472">
        <f t="shared" si="67"/>
        <v>0</v>
      </c>
      <c r="DT93" s="472">
        <f t="shared" si="67"/>
        <v>0</v>
      </c>
      <c r="DU93" s="472">
        <f t="shared" si="67"/>
        <v>0</v>
      </c>
      <c r="DV93" s="472">
        <f t="shared" si="67"/>
        <v>0</v>
      </c>
    </row>
    <row r="94" spans="2:126" s="61" customFormat="1" ht="15.75" hidden="1">
      <c r="B94" s="110" t="s">
        <v>425</v>
      </c>
      <c r="C94" s="9" t="s">
        <v>401</v>
      </c>
      <c r="D94" s="10">
        <f>+Objetivos!N28</f>
        <v>23</v>
      </c>
      <c r="E94" s="2346"/>
      <c r="F94" s="2347"/>
      <c r="G94" s="2347"/>
      <c r="H94" s="2348"/>
      <c r="I94" s="2346"/>
      <c r="J94" s="2347"/>
      <c r="K94" s="2347"/>
      <c r="L94" s="2348"/>
      <c r="M94" s="2346"/>
      <c r="N94" s="2347"/>
      <c r="O94" s="2347"/>
      <c r="P94" s="2348"/>
      <c r="Q94" s="2346"/>
      <c r="R94" s="2347"/>
      <c r="S94" s="2347"/>
      <c r="T94" s="2348"/>
      <c r="U94" s="2346"/>
      <c r="V94" s="2347"/>
      <c r="W94" s="2347"/>
      <c r="X94" s="2348"/>
      <c r="Y94" s="2346"/>
      <c r="Z94" s="2347"/>
      <c r="AA94" s="2347"/>
      <c r="AB94" s="2348"/>
      <c r="AC94" s="2346"/>
      <c r="AD94" s="2347"/>
      <c r="AE94" s="2347"/>
      <c r="AF94" s="2348"/>
      <c r="AG94" s="2346"/>
      <c r="AH94" s="2347"/>
      <c r="AI94" s="2347"/>
      <c r="AJ94" s="2348"/>
      <c r="AK94" s="2346"/>
      <c r="AL94" s="2347"/>
      <c r="AM94" s="2347"/>
      <c r="AN94" s="2348"/>
      <c r="AO94" s="2346"/>
      <c r="AP94" s="2347"/>
      <c r="AQ94" s="2347"/>
      <c r="AR94" s="2348"/>
      <c r="AS94" s="2346"/>
      <c r="AT94" s="2347"/>
      <c r="AU94" s="2347"/>
      <c r="AV94" s="2348"/>
      <c r="AW94" s="2346"/>
      <c r="AX94" s="2347"/>
      <c r="AY94" s="2347"/>
      <c r="AZ94" s="2348"/>
      <c r="BA94" s="2346"/>
      <c r="BB94" s="2347"/>
      <c r="BC94" s="2347"/>
      <c r="BD94" s="2348"/>
      <c r="BE94" s="2346"/>
      <c r="BF94" s="2347"/>
      <c r="BG94" s="2347"/>
      <c r="BH94" s="2348"/>
      <c r="BI94" s="2346"/>
      <c r="BJ94" s="2347"/>
      <c r="BK94" s="2347"/>
      <c r="BL94" s="2348"/>
      <c r="BM94" s="2346"/>
      <c r="BN94" s="2347"/>
      <c r="BO94" s="2347"/>
      <c r="BP94" s="2348"/>
      <c r="BQ94" s="2346"/>
      <c r="BR94" s="2347"/>
      <c r="BS94" s="2347"/>
      <c r="BT94" s="2348"/>
      <c r="BU94" s="2346"/>
      <c r="BV94" s="2347"/>
      <c r="BW94" s="2347"/>
      <c r="BX94" s="2348"/>
      <c r="BY94" s="2346"/>
      <c r="BZ94" s="2347"/>
      <c r="CA94" s="2347"/>
      <c r="CB94" s="2348"/>
      <c r="CC94" s="2346"/>
      <c r="CD94" s="2347"/>
      <c r="CE94" s="2347"/>
      <c r="CF94" s="2348"/>
      <c r="CG94" s="2346"/>
      <c r="CH94" s="2347"/>
      <c r="CI94" s="2347"/>
      <c r="CJ94" s="2348"/>
      <c r="CK94" s="2346"/>
      <c r="CL94" s="2347"/>
      <c r="CM94" s="2347"/>
      <c r="CN94" s="2348"/>
      <c r="CO94" s="2346"/>
      <c r="CP94" s="2347"/>
      <c r="CQ94" s="2347"/>
      <c r="CR94" s="2348"/>
      <c r="CS94" s="2346"/>
      <c r="CT94" s="2347"/>
      <c r="CU94" s="2347"/>
      <c r="CV94" s="2348"/>
      <c r="CW94" s="473">
        <f>SUM(E94:CV94)</f>
        <v>0</v>
      </c>
      <c r="CY94" s="471">
        <f t="shared" si="28"/>
        <v>0</v>
      </c>
      <c r="CZ94" s="471">
        <f t="shared" si="29"/>
        <v>0</v>
      </c>
      <c r="DA94" s="471">
        <f t="shared" si="30"/>
        <v>0</v>
      </c>
      <c r="DB94" s="471">
        <f t="shared" si="31"/>
        <v>0</v>
      </c>
      <c r="DC94" s="471">
        <f t="shared" si="32"/>
        <v>0</v>
      </c>
      <c r="DD94" s="471">
        <f t="shared" si="33"/>
        <v>0</v>
      </c>
      <c r="DE94" s="471">
        <f t="shared" si="34"/>
        <v>0</v>
      </c>
      <c r="DF94" s="471">
        <f t="shared" si="35"/>
        <v>0</v>
      </c>
      <c r="DG94" s="471">
        <f t="shared" si="36"/>
        <v>0</v>
      </c>
      <c r="DH94" s="471">
        <f t="shared" si="37"/>
        <v>0</v>
      </c>
      <c r="DI94" s="471">
        <f t="shared" si="38"/>
        <v>0</v>
      </c>
      <c r="DJ94" s="471">
        <f t="shared" si="39"/>
        <v>0</v>
      </c>
      <c r="DK94" s="471">
        <f t="shared" si="40"/>
        <v>0</v>
      </c>
      <c r="DL94" s="471">
        <f t="shared" si="41"/>
        <v>0</v>
      </c>
      <c r="DM94" s="471">
        <f t="shared" si="42"/>
        <v>0</v>
      </c>
      <c r="DN94" s="471">
        <f t="shared" si="43"/>
        <v>0</v>
      </c>
      <c r="DO94" s="471">
        <f t="shared" si="44"/>
        <v>0</v>
      </c>
      <c r="DP94" s="471">
        <f t="shared" si="45"/>
        <v>0</v>
      </c>
      <c r="DQ94" s="471">
        <f t="shared" si="46"/>
        <v>0</v>
      </c>
      <c r="DR94" s="471">
        <f t="shared" si="47"/>
        <v>0</v>
      </c>
      <c r="DS94" s="471">
        <f t="shared" si="48"/>
        <v>0</v>
      </c>
      <c r="DT94" s="471">
        <f t="shared" si="49"/>
        <v>0</v>
      </c>
      <c r="DU94" s="471">
        <f t="shared" si="50"/>
        <v>0</v>
      </c>
      <c r="DV94" s="471">
        <f t="shared" si="51"/>
        <v>0</v>
      </c>
    </row>
    <row r="95" spans="2:126" s="61" customFormat="1" ht="15.75" hidden="1">
      <c r="B95" s="110" t="s">
        <v>426</v>
      </c>
      <c r="C95" s="9" t="s">
        <v>80</v>
      </c>
      <c r="D95" s="10">
        <f>+'1.1 Rest. Pasiva'!$E$43*D94</f>
        <v>419523436.19999999</v>
      </c>
      <c r="E95" s="2346"/>
      <c r="F95" s="2347"/>
      <c r="G95" s="2347"/>
      <c r="H95" s="2348"/>
      <c r="I95" s="2346"/>
      <c r="J95" s="2347"/>
      <c r="K95" s="2347"/>
      <c r="L95" s="2348"/>
      <c r="M95" s="2346"/>
      <c r="N95" s="2347"/>
      <c r="O95" s="2347"/>
      <c r="P95" s="2348"/>
      <c r="Q95" s="2346"/>
      <c r="R95" s="2347"/>
      <c r="S95" s="2347"/>
      <c r="T95" s="2348"/>
      <c r="U95" s="2346"/>
      <c r="V95" s="2347"/>
      <c r="W95" s="2347"/>
      <c r="X95" s="2348"/>
      <c r="Y95" s="2346"/>
      <c r="Z95" s="2347"/>
      <c r="AA95" s="2347"/>
      <c r="AB95" s="2348"/>
      <c r="AC95" s="2346"/>
      <c r="AD95" s="2347"/>
      <c r="AE95" s="2347"/>
      <c r="AF95" s="2348"/>
      <c r="AG95" s="2346"/>
      <c r="AH95" s="2347"/>
      <c r="AI95" s="2347"/>
      <c r="AJ95" s="2348"/>
      <c r="AK95" s="2346"/>
      <c r="AL95" s="2347"/>
      <c r="AM95" s="2347"/>
      <c r="AN95" s="2348"/>
      <c r="AO95" s="2346"/>
      <c r="AP95" s="2347"/>
      <c r="AQ95" s="2347"/>
      <c r="AR95" s="2348"/>
      <c r="AS95" s="2346"/>
      <c r="AT95" s="2347"/>
      <c r="AU95" s="2347"/>
      <c r="AV95" s="2348"/>
      <c r="AW95" s="2346"/>
      <c r="AX95" s="2347"/>
      <c r="AY95" s="2347"/>
      <c r="AZ95" s="2348"/>
      <c r="BA95" s="2346"/>
      <c r="BB95" s="2347"/>
      <c r="BC95" s="2347"/>
      <c r="BD95" s="2348"/>
      <c r="BE95" s="2346"/>
      <c r="BF95" s="2347"/>
      <c r="BG95" s="2347"/>
      <c r="BH95" s="2348"/>
      <c r="BI95" s="2346"/>
      <c r="BJ95" s="2347"/>
      <c r="BK95" s="2347"/>
      <c r="BL95" s="2348"/>
      <c r="BM95" s="2346"/>
      <c r="BN95" s="2347"/>
      <c r="BO95" s="2347"/>
      <c r="BP95" s="2348"/>
      <c r="BQ95" s="2346"/>
      <c r="BR95" s="2347"/>
      <c r="BS95" s="2347"/>
      <c r="BT95" s="2348"/>
      <c r="BU95" s="2346"/>
      <c r="BV95" s="2347"/>
      <c r="BW95" s="2347"/>
      <c r="BX95" s="2348"/>
      <c r="BY95" s="2346"/>
      <c r="BZ95" s="2347"/>
      <c r="CA95" s="2347"/>
      <c r="CB95" s="2348"/>
      <c r="CC95" s="2346"/>
      <c r="CD95" s="2347"/>
      <c r="CE95" s="2347"/>
      <c r="CF95" s="2348"/>
      <c r="CG95" s="2346"/>
      <c r="CH95" s="2347"/>
      <c r="CI95" s="2347"/>
      <c r="CJ95" s="2348"/>
      <c r="CK95" s="2346"/>
      <c r="CL95" s="2347"/>
      <c r="CM95" s="2347"/>
      <c r="CN95" s="2348"/>
      <c r="CO95" s="2346"/>
      <c r="CP95" s="2347"/>
      <c r="CQ95" s="2347"/>
      <c r="CR95" s="2348"/>
      <c r="CS95" s="2346"/>
      <c r="CT95" s="2347"/>
      <c r="CU95" s="2347"/>
      <c r="CV95" s="2348"/>
      <c r="CW95" s="473">
        <f>SUM(E95:CV95)</f>
        <v>0</v>
      </c>
      <c r="CY95" s="471">
        <f t="shared" si="28"/>
        <v>0</v>
      </c>
      <c r="CZ95" s="471">
        <f t="shared" si="29"/>
        <v>0</v>
      </c>
      <c r="DA95" s="471">
        <f t="shared" si="30"/>
        <v>0</v>
      </c>
      <c r="DB95" s="471">
        <f t="shared" si="31"/>
        <v>0</v>
      </c>
      <c r="DC95" s="471">
        <f t="shared" si="32"/>
        <v>0</v>
      </c>
      <c r="DD95" s="471">
        <f t="shared" si="33"/>
        <v>0</v>
      </c>
      <c r="DE95" s="471">
        <f t="shared" si="34"/>
        <v>0</v>
      </c>
      <c r="DF95" s="471">
        <f t="shared" si="35"/>
        <v>0</v>
      </c>
      <c r="DG95" s="471">
        <f t="shared" si="36"/>
        <v>0</v>
      </c>
      <c r="DH95" s="471">
        <f t="shared" si="37"/>
        <v>0</v>
      </c>
      <c r="DI95" s="471">
        <f t="shared" si="38"/>
        <v>0</v>
      </c>
      <c r="DJ95" s="471">
        <f t="shared" si="39"/>
        <v>0</v>
      </c>
      <c r="DK95" s="471">
        <f t="shared" si="40"/>
        <v>0</v>
      </c>
      <c r="DL95" s="471">
        <f t="shared" si="41"/>
        <v>0</v>
      </c>
      <c r="DM95" s="471">
        <f t="shared" si="42"/>
        <v>0</v>
      </c>
      <c r="DN95" s="471">
        <f t="shared" si="43"/>
        <v>0</v>
      </c>
      <c r="DO95" s="471">
        <f t="shared" si="44"/>
        <v>0</v>
      </c>
      <c r="DP95" s="471">
        <f t="shared" si="45"/>
        <v>0</v>
      </c>
      <c r="DQ95" s="471">
        <f t="shared" si="46"/>
        <v>0</v>
      </c>
      <c r="DR95" s="471">
        <f t="shared" si="47"/>
        <v>0</v>
      </c>
      <c r="DS95" s="471">
        <f t="shared" si="48"/>
        <v>0</v>
      </c>
      <c r="DT95" s="471">
        <f t="shared" si="49"/>
        <v>0</v>
      </c>
      <c r="DU95" s="471">
        <f t="shared" si="50"/>
        <v>0</v>
      </c>
      <c r="DV95" s="471">
        <f t="shared" si="51"/>
        <v>0</v>
      </c>
    </row>
    <row r="96" spans="2:126" s="61" customFormat="1" ht="15.75" hidden="1">
      <c r="B96" s="109">
        <f>B66</f>
        <v>0</v>
      </c>
      <c r="C96" s="2390"/>
      <c r="D96" s="2391"/>
      <c r="E96" s="2391"/>
      <c r="F96" s="2391"/>
      <c r="G96" s="2391"/>
      <c r="H96" s="2391"/>
      <c r="I96" s="2391"/>
      <c r="J96" s="2391"/>
      <c r="K96" s="2391"/>
      <c r="L96" s="2391"/>
      <c r="M96" s="2391"/>
      <c r="N96" s="2391"/>
      <c r="O96" s="2391"/>
      <c r="P96" s="2391"/>
      <c r="Q96" s="2391"/>
      <c r="R96" s="2391"/>
      <c r="S96" s="2391"/>
      <c r="T96" s="2391"/>
      <c r="U96" s="2391"/>
      <c r="V96" s="2391"/>
      <c r="W96" s="2391"/>
      <c r="X96" s="2391"/>
      <c r="Y96" s="2391"/>
      <c r="Z96" s="2391"/>
      <c r="AA96" s="2391"/>
      <c r="AB96" s="2391"/>
      <c r="AC96" s="2391"/>
      <c r="AD96" s="2391"/>
      <c r="AE96" s="2391"/>
      <c r="AF96" s="2391"/>
      <c r="AG96" s="2391"/>
      <c r="AH96" s="2391"/>
      <c r="AI96" s="2391"/>
      <c r="AJ96" s="2391"/>
      <c r="AK96" s="2391"/>
      <c r="AL96" s="2391"/>
      <c r="AM96" s="2391"/>
      <c r="AN96" s="2391"/>
      <c r="AO96" s="2391"/>
      <c r="AP96" s="2391"/>
      <c r="AQ96" s="2391"/>
      <c r="AR96" s="2391"/>
      <c r="AS96" s="2391"/>
      <c r="AT96" s="2391"/>
      <c r="AU96" s="2391"/>
      <c r="AV96" s="2391"/>
      <c r="AW96" s="2391"/>
      <c r="AX96" s="2391"/>
      <c r="AY96" s="2391"/>
      <c r="AZ96" s="2391"/>
      <c r="BA96" s="2391"/>
      <c r="BB96" s="2391"/>
      <c r="BC96" s="2391"/>
      <c r="BD96" s="2391"/>
      <c r="BE96" s="2391"/>
      <c r="BF96" s="2391"/>
      <c r="BG96" s="2391"/>
      <c r="BH96" s="2391"/>
      <c r="BI96" s="2391"/>
      <c r="BJ96" s="2391"/>
      <c r="BK96" s="2391"/>
      <c r="BL96" s="2391"/>
      <c r="BM96" s="2391"/>
      <c r="BN96" s="2391"/>
      <c r="BO96" s="2391"/>
      <c r="BP96" s="2391"/>
      <c r="BQ96" s="2391"/>
      <c r="BR96" s="2391"/>
      <c r="BS96" s="2391"/>
      <c r="BT96" s="2391"/>
      <c r="BU96" s="2391"/>
      <c r="BV96" s="2391"/>
      <c r="BW96" s="2391"/>
      <c r="BX96" s="2391"/>
      <c r="BY96" s="2391"/>
      <c r="BZ96" s="2391"/>
      <c r="CA96" s="2391"/>
      <c r="CB96" s="2391"/>
      <c r="CC96" s="2391"/>
      <c r="CD96" s="2391"/>
      <c r="CE96" s="2391"/>
      <c r="CF96" s="2391"/>
      <c r="CG96" s="2391"/>
      <c r="CH96" s="2391"/>
      <c r="CI96" s="2391"/>
      <c r="CJ96" s="2391"/>
      <c r="CK96" s="2391"/>
      <c r="CL96" s="2391"/>
      <c r="CM96" s="2391"/>
      <c r="CN96" s="2391"/>
      <c r="CO96" s="2391"/>
      <c r="CP96" s="2391"/>
      <c r="CQ96" s="2391"/>
      <c r="CR96" s="2391"/>
      <c r="CS96" s="2391"/>
      <c r="CT96" s="2391"/>
      <c r="CU96" s="2391"/>
      <c r="CV96" s="2391"/>
      <c r="CW96" s="2392"/>
      <c r="CY96" s="472">
        <f t="shared" ref="CY96:DV96" si="68">SUM(CY97:CY98)</f>
        <v>0</v>
      </c>
      <c r="CZ96" s="472">
        <f t="shared" si="68"/>
        <v>0</v>
      </c>
      <c r="DA96" s="472">
        <f t="shared" si="68"/>
        <v>0</v>
      </c>
      <c r="DB96" s="472">
        <f t="shared" si="68"/>
        <v>0</v>
      </c>
      <c r="DC96" s="472">
        <f t="shared" si="68"/>
        <v>0</v>
      </c>
      <c r="DD96" s="472">
        <f t="shared" si="68"/>
        <v>0</v>
      </c>
      <c r="DE96" s="472">
        <f t="shared" si="68"/>
        <v>0</v>
      </c>
      <c r="DF96" s="472">
        <f t="shared" si="68"/>
        <v>0</v>
      </c>
      <c r="DG96" s="472">
        <f t="shared" si="68"/>
        <v>0</v>
      </c>
      <c r="DH96" s="472">
        <f t="shared" si="68"/>
        <v>0</v>
      </c>
      <c r="DI96" s="472">
        <f t="shared" si="68"/>
        <v>0</v>
      </c>
      <c r="DJ96" s="472">
        <f t="shared" si="68"/>
        <v>0</v>
      </c>
      <c r="DK96" s="472">
        <f t="shared" si="68"/>
        <v>0</v>
      </c>
      <c r="DL96" s="472">
        <f t="shared" si="68"/>
        <v>0</v>
      </c>
      <c r="DM96" s="472">
        <f t="shared" si="68"/>
        <v>0</v>
      </c>
      <c r="DN96" s="472">
        <f t="shared" si="68"/>
        <v>0</v>
      </c>
      <c r="DO96" s="472">
        <f t="shared" si="68"/>
        <v>0</v>
      </c>
      <c r="DP96" s="472">
        <f t="shared" si="68"/>
        <v>0</v>
      </c>
      <c r="DQ96" s="472">
        <f t="shared" si="68"/>
        <v>0</v>
      </c>
      <c r="DR96" s="472">
        <f t="shared" si="68"/>
        <v>0</v>
      </c>
      <c r="DS96" s="472">
        <f t="shared" si="68"/>
        <v>0</v>
      </c>
      <c r="DT96" s="472">
        <f t="shared" si="68"/>
        <v>0</v>
      </c>
      <c r="DU96" s="472">
        <f t="shared" si="68"/>
        <v>0</v>
      </c>
      <c r="DV96" s="472">
        <f t="shared" si="68"/>
        <v>0</v>
      </c>
    </row>
    <row r="97" spans="2:126" s="61" customFormat="1" ht="15.75" hidden="1">
      <c r="B97" s="110" t="s">
        <v>425</v>
      </c>
      <c r="C97" s="9" t="s">
        <v>401</v>
      </c>
      <c r="D97" s="10">
        <f>+Objetivos!N30</f>
        <v>0</v>
      </c>
      <c r="E97" s="2346"/>
      <c r="F97" s="2347"/>
      <c r="G97" s="2347"/>
      <c r="H97" s="2348"/>
      <c r="I97" s="2346"/>
      <c r="J97" s="2347"/>
      <c r="K97" s="2347"/>
      <c r="L97" s="2348"/>
      <c r="M97" s="2346"/>
      <c r="N97" s="2347"/>
      <c r="O97" s="2347"/>
      <c r="P97" s="2348"/>
      <c r="Q97" s="2346"/>
      <c r="R97" s="2347"/>
      <c r="S97" s="2347"/>
      <c r="T97" s="2348"/>
      <c r="U97" s="2346"/>
      <c r="V97" s="2347"/>
      <c r="W97" s="2347"/>
      <c r="X97" s="2348"/>
      <c r="Y97" s="2346"/>
      <c r="Z97" s="2347"/>
      <c r="AA97" s="2347"/>
      <c r="AB97" s="2348"/>
      <c r="AC97" s="2346"/>
      <c r="AD97" s="2347"/>
      <c r="AE97" s="2347"/>
      <c r="AF97" s="2348"/>
      <c r="AG97" s="2346"/>
      <c r="AH97" s="2347"/>
      <c r="AI97" s="2347"/>
      <c r="AJ97" s="2348"/>
      <c r="AK97" s="2346"/>
      <c r="AL97" s="2347"/>
      <c r="AM97" s="2347"/>
      <c r="AN97" s="2348"/>
      <c r="AO97" s="2346"/>
      <c r="AP97" s="2347"/>
      <c r="AQ97" s="2347"/>
      <c r="AR97" s="2348"/>
      <c r="AS97" s="2346"/>
      <c r="AT97" s="2347"/>
      <c r="AU97" s="2347"/>
      <c r="AV97" s="2348"/>
      <c r="AW97" s="2346"/>
      <c r="AX97" s="2347"/>
      <c r="AY97" s="2347"/>
      <c r="AZ97" s="2348"/>
      <c r="BA97" s="2346"/>
      <c r="BB97" s="2347"/>
      <c r="BC97" s="2347"/>
      <c r="BD97" s="2348"/>
      <c r="BE97" s="2346"/>
      <c r="BF97" s="2347"/>
      <c r="BG97" s="2347"/>
      <c r="BH97" s="2348"/>
      <c r="BI97" s="2346"/>
      <c r="BJ97" s="2347"/>
      <c r="BK97" s="2347"/>
      <c r="BL97" s="2348"/>
      <c r="BM97" s="2346"/>
      <c r="BN97" s="2347"/>
      <c r="BO97" s="2347"/>
      <c r="BP97" s="2348"/>
      <c r="BQ97" s="2346"/>
      <c r="BR97" s="2347"/>
      <c r="BS97" s="2347"/>
      <c r="BT97" s="2348"/>
      <c r="BU97" s="2346"/>
      <c r="BV97" s="2347"/>
      <c r="BW97" s="2347"/>
      <c r="BX97" s="2348"/>
      <c r="BY97" s="2346"/>
      <c r="BZ97" s="2347"/>
      <c r="CA97" s="2347"/>
      <c r="CB97" s="2348"/>
      <c r="CC97" s="2346"/>
      <c r="CD97" s="2347"/>
      <c r="CE97" s="2347"/>
      <c r="CF97" s="2348"/>
      <c r="CG97" s="2346"/>
      <c r="CH97" s="2347"/>
      <c r="CI97" s="2347"/>
      <c r="CJ97" s="2348"/>
      <c r="CK97" s="2346"/>
      <c r="CL97" s="2347"/>
      <c r="CM97" s="2347"/>
      <c r="CN97" s="2348"/>
      <c r="CO97" s="2346"/>
      <c r="CP97" s="2347"/>
      <c r="CQ97" s="2347"/>
      <c r="CR97" s="2348"/>
      <c r="CS97" s="2346"/>
      <c r="CT97" s="2347"/>
      <c r="CU97" s="2347"/>
      <c r="CV97" s="2348"/>
      <c r="CW97" s="473">
        <f>SUM(E97:CV97)</f>
        <v>0</v>
      </c>
      <c r="CY97" s="471">
        <f t="shared" ref="CY97:CY106" si="69">E97</f>
        <v>0</v>
      </c>
      <c r="CZ97" s="471">
        <f t="shared" ref="CZ97:CZ106" si="70">I97</f>
        <v>0</v>
      </c>
      <c r="DA97" s="471">
        <f t="shared" ref="DA97:DA106" si="71">M97</f>
        <v>0</v>
      </c>
      <c r="DB97" s="471">
        <f t="shared" ref="DB97:DB106" si="72">Q97</f>
        <v>0</v>
      </c>
      <c r="DC97" s="471">
        <f t="shared" ref="DC97:DC106" si="73">U97</f>
        <v>0</v>
      </c>
      <c r="DD97" s="471">
        <f t="shared" ref="DD97:DD106" si="74">Y97</f>
        <v>0</v>
      </c>
      <c r="DE97" s="471">
        <f t="shared" ref="DE97:DE106" si="75">AC97</f>
        <v>0</v>
      </c>
      <c r="DF97" s="471">
        <f t="shared" ref="DF97:DF106" si="76">AG97</f>
        <v>0</v>
      </c>
      <c r="DG97" s="471">
        <f t="shared" ref="DG97:DG106" si="77">AK97</f>
        <v>0</v>
      </c>
      <c r="DH97" s="471">
        <f t="shared" ref="DH97:DH106" si="78">AO97</f>
        <v>0</v>
      </c>
      <c r="DI97" s="471">
        <f t="shared" ref="DI97:DI106" si="79">AS97</f>
        <v>0</v>
      </c>
      <c r="DJ97" s="471">
        <f t="shared" ref="DJ97:DJ106" si="80">AW97</f>
        <v>0</v>
      </c>
      <c r="DK97" s="471">
        <f t="shared" ref="DK97:DK106" si="81">BA97</f>
        <v>0</v>
      </c>
      <c r="DL97" s="471">
        <f t="shared" ref="DL97:DL106" si="82">BE97</f>
        <v>0</v>
      </c>
      <c r="DM97" s="471">
        <f t="shared" ref="DM97:DM106" si="83">BI97</f>
        <v>0</v>
      </c>
      <c r="DN97" s="471">
        <f t="shared" ref="DN97:DN106" si="84">BM97</f>
        <v>0</v>
      </c>
      <c r="DO97" s="471">
        <f t="shared" ref="DO97:DO106" si="85">BQ97</f>
        <v>0</v>
      </c>
      <c r="DP97" s="471">
        <f t="shared" ref="DP97:DP106" si="86">BU97</f>
        <v>0</v>
      </c>
      <c r="DQ97" s="471">
        <f t="shared" ref="DQ97:DQ106" si="87">BY97</f>
        <v>0</v>
      </c>
      <c r="DR97" s="471">
        <f t="shared" ref="DR97:DR106" si="88">CC97</f>
        <v>0</v>
      </c>
      <c r="DS97" s="471">
        <f t="shared" ref="DS97:DS106" si="89">CG97</f>
        <v>0</v>
      </c>
      <c r="DT97" s="471">
        <f t="shared" ref="DT97:DT106" si="90">CK97</f>
        <v>0</v>
      </c>
      <c r="DU97" s="471">
        <f t="shared" ref="DU97:DU106" si="91">CO97</f>
        <v>0</v>
      </c>
      <c r="DV97" s="471">
        <f t="shared" ref="DV97:DV106" si="92">CS97</f>
        <v>0</v>
      </c>
    </row>
    <row r="98" spans="2:126" s="61" customFormat="1" ht="15.75" hidden="1">
      <c r="B98" s="110" t="s">
        <v>426</v>
      </c>
      <c r="C98" s="9" t="s">
        <v>80</v>
      </c>
      <c r="D98" s="10">
        <f>+'1.1 Rest. Pasiva'!$E$43*D97</f>
        <v>0</v>
      </c>
      <c r="E98" s="2346"/>
      <c r="F98" s="2347"/>
      <c r="G98" s="2347"/>
      <c r="H98" s="2348"/>
      <c r="I98" s="2346"/>
      <c r="J98" s="2347"/>
      <c r="K98" s="2347"/>
      <c r="L98" s="2348"/>
      <c r="M98" s="2346"/>
      <c r="N98" s="2347"/>
      <c r="O98" s="2347"/>
      <c r="P98" s="2348"/>
      <c r="Q98" s="2346"/>
      <c r="R98" s="2347"/>
      <c r="S98" s="2347"/>
      <c r="T98" s="2348"/>
      <c r="U98" s="2346"/>
      <c r="V98" s="2347"/>
      <c r="W98" s="2347"/>
      <c r="X98" s="2348"/>
      <c r="Y98" s="2346"/>
      <c r="Z98" s="2347"/>
      <c r="AA98" s="2347"/>
      <c r="AB98" s="2348"/>
      <c r="AC98" s="2346"/>
      <c r="AD98" s="2347"/>
      <c r="AE98" s="2347"/>
      <c r="AF98" s="2348"/>
      <c r="AG98" s="2346"/>
      <c r="AH98" s="2347"/>
      <c r="AI98" s="2347"/>
      <c r="AJ98" s="2348"/>
      <c r="AK98" s="2346"/>
      <c r="AL98" s="2347"/>
      <c r="AM98" s="2347"/>
      <c r="AN98" s="2348"/>
      <c r="AO98" s="2346"/>
      <c r="AP98" s="2347"/>
      <c r="AQ98" s="2347"/>
      <c r="AR98" s="2348"/>
      <c r="AS98" s="2346"/>
      <c r="AT98" s="2347"/>
      <c r="AU98" s="2347"/>
      <c r="AV98" s="2348"/>
      <c r="AW98" s="2346"/>
      <c r="AX98" s="2347"/>
      <c r="AY98" s="2347"/>
      <c r="AZ98" s="2348"/>
      <c r="BA98" s="2346"/>
      <c r="BB98" s="2347"/>
      <c r="BC98" s="2347"/>
      <c r="BD98" s="2348"/>
      <c r="BE98" s="2346"/>
      <c r="BF98" s="2347"/>
      <c r="BG98" s="2347"/>
      <c r="BH98" s="2348"/>
      <c r="BI98" s="2346"/>
      <c r="BJ98" s="2347"/>
      <c r="BK98" s="2347"/>
      <c r="BL98" s="2348"/>
      <c r="BM98" s="2346"/>
      <c r="BN98" s="2347"/>
      <c r="BO98" s="2347"/>
      <c r="BP98" s="2348"/>
      <c r="BQ98" s="2346"/>
      <c r="BR98" s="2347"/>
      <c r="BS98" s="2347"/>
      <c r="BT98" s="2348"/>
      <c r="BU98" s="2346"/>
      <c r="BV98" s="2347"/>
      <c r="BW98" s="2347"/>
      <c r="BX98" s="2348"/>
      <c r="BY98" s="2346"/>
      <c r="BZ98" s="2347"/>
      <c r="CA98" s="2347"/>
      <c r="CB98" s="2348"/>
      <c r="CC98" s="2346"/>
      <c r="CD98" s="2347"/>
      <c r="CE98" s="2347"/>
      <c r="CF98" s="2348"/>
      <c r="CG98" s="2346"/>
      <c r="CH98" s="2347"/>
      <c r="CI98" s="2347"/>
      <c r="CJ98" s="2348"/>
      <c r="CK98" s="2346"/>
      <c r="CL98" s="2347"/>
      <c r="CM98" s="2347"/>
      <c r="CN98" s="2348"/>
      <c r="CO98" s="2346"/>
      <c r="CP98" s="2347"/>
      <c r="CQ98" s="2347"/>
      <c r="CR98" s="2348"/>
      <c r="CS98" s="2346"/>
      <c r="CT98" s="2347"/>
      <c r="CU98" s="2347"/>
      <c r="CV98" s="2348"/>
      <c r="CW98" s="473">
        <f>SUM(E98:CV98)</f>
        <v>0</v>
      </c>
      <c r="CY98" s="471">
        <f t="shared" si="69"/>
        <v>0</v>
      </c>
      <c r="CZ98" s="471">
        <f t="shared" si="70"/>
        <v>0</v>
      </c>
      <c r="DA98" s="471">
        <f t="shared" si="71"/>
        <v>0</v>
      </c>
      <c r="DB98" s="471">
        <f t="shared" si="72"/>
        <v>0</v>
      </c>
      <c r="DC98" s="471">
        <f t="shared" si="73"/>
        <v>0</v>
      </c>
      <c r="DD98" s="471">
        <f t="shared" si="74"/>
        <v>0</v>
      </c>
      <c r="DE98" s="471">
        <f t="shared" si="75"/>
        <v>0</v>
      </c>
      <c r="DF98" s="471">
        <f t="shared" si="76"/>
        <v>0</v>
      </c>
      <c r="DG98" s="471">
        <f t="shared" si="77"/>
        <v>0</v>
      </c>
      <c r="DH98" s="471">
        <f t="shared" si="78"/>
        <v>0</v>
      </c>
      <c r="DI98" s="471">
        <f t="shared" si="79"/>
        <v>0</v>
      </c>
      <c r="DJ98" s="471">
        <f t="shared" si="80"/>
        <v>0</v>
      </c>
      <c r="DK98" s="471">
        <f t="shared" si="81"/>
        <v>0</v>
      </c>
      <c r="DL98" s="471">
        <f t="shared" si="82"/>
        <v>0</v>
      </c>
      <c r="DM98" s="471">
        <f t="shared" si="83"/>
        <v>0</v>
      </c>
      <c r="DN98" s="471">
        <f t="shared" si="84"/>
        <v>0</v>
      </c>
      <c r="DO98" s="471">
        <f t="shared" si="85"/>
        <v>0</v>
      </c>
      <c r="DP98" s="471">
        <f t="shared" si="86"/>
        <v>0</v>
      </c>
      <c r="DQ98" s="471">
        <f t="shared" si="87"/>
        <v>0</v>
      </c>
      <c r="DR98" s="471">
        <f t="shared" si="88"/>
        <v>0</v>
      </c>
      <c r="DS98" s="471">
        <f t="shared" si="89"/>
        <v>0</v>
      </c>
      <c r="DT98" s="471">
        <f t="shared" si="90"/>
        <v>0</v>
      </c>
      <c r="DU98" s="471">
        <f t="shared" si="91"/>
        <v>0</v>
      </c>
      <c r="DV98" s="471">
        <f t="shared" si="92"/>
        <v>0</v>
      </c>
    </row>
    <row r="99" spans="2:126" s="61" customFormat="1" ht="21.75" hidden="1" customHeight="1">
      <c r="B99" s="109" t="s">
        <v>357</v>
      </c>
      <c r="C99" s="2390"/>
      <c r="D99" s="2391"/>
      <c r="E99" s="2391"/>
      <c r="F99" s="2391"/>
      <c r="G99" s="2391"/>
      <c r="H99" s="2391"/>
      <c r="I99" s="2391"/>
      <c r="J99" s="2391"/>
      <c r="K99" s="2391"/>
      <c r="L99" s="2391"/>
      <c r="M99" s="2391"/>
      <c r="N99" s="2391"/>
      <c r="O99" s="2391"/>
      <c r="P99" s="2391"/>
      <c r="Q99" s="2391"/>
      <c r="R99" s="2391"/>
      <c r="S99" s="2391"/>
      <c r="T99" s="2391"/>
      <c r="U99" s="2391"/>
      <c r="V99" s="2391"/>
      <c r="W99" s="2391"/>
      <c r="X99" s="2391"/>
      <c r="Y99" s="2391"/>
      <c r="Z99" s="2391"/>
      <c r="AA99" s="2391"/>
      <c r="AB99" s="2391"/>
      <c r="AC99" s="2391"/>
      <c r="AD99" s="2391"/>
      <c r="AE99" s="2391"/>
      <c r="AF99" s="2391"/>
      <c r="AG99" s="2391"/>
      <c r="AH99" s="2391"/>
      <c r="AI99" s="2391"/>
      <c r="AJ99" s="2391"/>
      <c r="AK99" s="2391"/>
      <c r="AL99" s="2391"/>
      <c r="AM99" s="2391"/>
      <c r="AN99" s="2391"/>
      <c r="AO99" s="2391"/>
      <c r="AP99" s="2391"/>
      <c r="AQ99" s="2391"/>
      <c r="AR99" s="2391"/>
      <c r="AS99" s="2391"/>
      <c r="AT99" s="2391"/>
      <c r="AU99" s="2391"/>
      <c r="AV99" s="2391"/>
      <c r="AW99" s="2391"/>
      <c r="AX99" s="2391"/>
      <c r="AY99" s="2391"/>
      <c r="AZ99" s="2391"/>
      <c r="BA99" s="2391"/>
      <c r="BB99" s="2391"/>
      <c r="BC99" s="2391"/>
      <c r="BD99" s="2391"/>
      <c r="BE99" s="2391"/>
      <c r="BF99" s="2391"/>
      <c r="BG99" s="2391"/>
      <c r="BH99" s="2391"/>
      <c r="BI99" s="2391"/>
      <c r="BJ99" s="2391"/>
      <c r="BK99" s="2391"/>
      <c r="BL99" s="2391"/>
      <c r="BM99" s="2391"/>
      <c r="BN99" s="2391"/>
      <c r="BO99" s="2391"/>
      <c r="BP99" s="2391"/>
      <c r="BQ99" s="2391"/>
      <c r="BR99" s="2391"/>
      <c r="BS99" s="2391"/>
      <c r="BT99" s="2391"/>
      <c r="BU99" s="2391"/>
      <c r="BV99" s="2391"/>
      <c r="BW99" s="2391"/>
      <c r="BX99" s="2391"/>
      <c r="BY99" s="2391"/>
      <c r="BZ99" s="2391"/>
      <c r="CA99" s="2391"/>
      <c r="CB99" s="2391"/>
      <c r="CC99" s="2391"/>
      <c r="CD99" s="2391"/>
      <c r="CE99" s="2391"/>
      <c r="CF99" s="2391"/>
      <c r="CG99" s="2391"/>
      <c r="CH99" s="2391"/>
      <c r="CI99" s="2391"/>
      <c r="CJ99" s="2391"/>
      <c r="CK99" s="2391"/>
      <c r="CL99" s="2391"/>
      <c r="CM99" s="2391"/>
      <c r="CN99" s="2391"/>
      <c r="CO99" s="2391"/>
      <c r="CP99" s="2391"/>
      <c r="CQ99" s="2391"/>
      <c r="CR99" s="2391"/>
      <c r="CS99" s="2391"/>
      <c r="CT99" s="2391"/>
      <c r="CU99" s="2391"/>
      <c r="CV99" s="2391"/>
      <c r="CW99" s="2392"/>
      <c r="CY99" s="472">
        <f>SUM(CY100:CY106)</f>
        <v>0</v>
      </c>
      <c r="CZ99" s="472">
        <f t="shared" ref="CZ99:DV99" si="93">SUM(CZ100:CZ106)</f>
        <v>0</v>
      </c>
      <c r="DA99" s="472">
        <f t="shared" si="93"/>
        <v>0</v>
      </c>
      <c r="DB99" s="472">
        <f t="shared" si="93"/>
        <v>0</v>
      </c>
      <c r="DC99" s="472">
        <f t="shared" si="93"/>
        <v>0</v>
      </c>
      <c r="DD99" s="472">
        <f t="shared" si="93"/>
        <v>0</v>
      </c>
      <c r="DE99" s="472">
        <f t="shared" si="93"/>
        <v>0</v>
      </c>
      <c r="DF99" s="472">
        <f t="shared" si="93"/>
        <v>0</v>
      </c>
      <c r="DG99" s="472">
        <f t="shared" si="93"/>
        <v>0</v>
      </c>
      <c r="DH99" s="472">
        <f t="shared" si="93"/>
        <v>0</v>
      </c>
      <c r="DI99" s="472">
        <f t="shared" si="93"/>
        <v>0</v>
      </c>
      <c r="DJ99" s="472">
        <f t="shared" si="93"/>
        <v>0</v>
      </c>
      <c r="DK99" s="472">
        <f t="shared" si="93"/>
        <v>0</v>
      </c>
      <c r="DL99" s="472">
        <f t="shared" si="93"/>
        <v>0</v>
      </c>
      <c r="DM99" s="472">
        <f t="shared" si="93"/>
        <v>0</v>
      </c>
      <c r="DN99" s="472">
        <f t="shared" si="93"/>
        <v>0</v>
      </c>
      <c r="DO99" s="472">
        <f t="shared" si="93"/>
        <v>0</v>
      </c>
      <c r="DP99" s="472">
        <f t="shared" si="93"/>
        <v>0</v>
      </c>
      <c r="DQ99" s="472">
        <f t="shared" si="93"/>
        <v>0</v>
      </c>
      <c r="DR99" s="472">
        <f t="shared" si="93"/>
        <v>0</v>
      </c>
      <c r="DS99" s="472">
        <f t="shared" si="93"/>
        <v>0</v>
      </c>
      <c r="DT99" s="472">
        <f t="shared" si="93"/>
        <v>0</v>
      </c>
      <c r="DU99" s="472">
        <f t="shared" si="93"/>
        <v>0</v>
      </c>
      <c r="DV99" s="472">
        <f t="shared" si="93"/>
        <v>0</v>
      </c>
    </row>
    <row r="100" spans="2:126" s="61" customFormat="1" ht="15.75" hidden="1">
      <c r="B100" s="110" t="s">
        <v>427</v>
      </c>
      <c r="C100" s="11" t="e">
        <f>+#REF!</f>
        <v>#REF!</v>
      </c>
      <c r="D100" s="11" t="e">
        <f>+#REF!</f>
        <v>#REF!</v>
      </c>
      <c r="E100" s="2346"/>
      <c r="F100" s="2347"/>
      <c r="G100" s="2347"/>
      <c r="H100" s="2348"/>
      <c r="I100" s="2346"/>
      <c r="J100" s="2347"/>
      <c r="K100" s="2347"/>
      <c r="L100" s="2348"/>
      <c r="M100" s="2346"/>
      <c r="N100" s="2347"/>
      <c r="O100" s="2347"/>
      <c r="P100" s="2348"/>
      <c r="Q100" s="2346"/>
      <c r="R100" s="2347"/>
      <c r="S100" s="2347"/>
      <c r="T100" s="2348"/>
      <c r="U100" s="2346"/>
      <c r="V100" s="2347"/>
      <c r="W100" s="2347"/>
      <c r="X100" s="2348"/>
      <c r="Y100" s="2346"/>
      <c r="Z100" s="2347"/>
      <c r="AA100" s="2347"/>
      <c r="AB100" s="2348"/>
      <c r="AC100" s="2346"/>
      <c r="AD100" s="2347"/>
      <c r="AE100" s="2347"/>
      <c r="AF100" s="2348"/>
      <c r="AG100" s="2346"/>
      <c r="AH100" s="2347"/>
      <c r="AI100" s="2347"/>
      <c r="AJ100" s="2348"/>
      <c r="AK100" s="2346"/>
      <c r="AL100" s="2347"/>
      <c r="AM100" s="2347"/>
      <c r="AN100" s="2348"/>
      <c r="AO100" s="2346"/>
      <c r="AP100" s="2347"/>
      <c r="AQ100" s="2347"/>
      <c r="AR100" s="2348"/>
      <c r="AS100" s="2346"/>
      <c r="AT100" s="2347"/>
      <c r="AU100" s="2347"/>
      <c r="AV100" s="2348"/>
      <c r="AW100" s="2346"/>
      <c r="AX100" s="2347"/>
      <c r="AY100" s="2347"/>
      <c r="AZ100" s="2348"/>
      <c r="BA100" s="2346"/>
      <c r="BB100" s="2347"/>
      <c r="BC100" s="2347"/>
      <c r="BD100" s="2348"/>
      <c r="BE100" s="2346"/>
      <c r="BF100" s="2347"/>
      <c r="BG100" s="2347"/>
      <c r="BH100" s="2348"/>
      <c r="BI100" s="2346"/>
      <c r="BJ100" s="2347"/>
      <c r="BK100" s="2347"/>
      <c r="BL100" s="2348"/>
      <c r="BM100" s="2346"/>
      <c r="BN100" s="2347"/>
      <c r="BO100" s="2347"/>
      <c r="BP100" s="2348"/>
      <c r="BQ100" s="2346"/>
      <c r="BR100" s="2347"/>
      <c r="BS100" s="2347"/>
      <c r="BT100" s="2348"/>
      <c r="BU100" s="2346"/>
      <c r="BV100" s="2347"/>
      <c r="BW100" s="2347"/>
      <c r="BX100" s="2348"/>
      <c r="BY100" s="2346"/>
      <c r="BZ100" s="2347"/>
      <c r="CA100" s="2347"/>
      <c r="CB100" s="2348"/>
      <c r="CC100" s="2346"/>
      <c r="CD100" s="2347"/>
      <c r="CE100" s="2347"/>
      <c r="CF100" s="2348"/>
      <c r="CG100" s="2346"/>
      <c r="CH100" s="2347"/>
      <c r="CI100" s="2347"/>
      <c r="CJ100" s="2348"/>
      <c r="CK100" s="2346"/>
      <c r="CL100" s="2347"/>
      <c r="CM100" s="2347"/>
      <c r="CN100" s="2348"/>
      <c r="CO100" s="2346"/>
      <c r="CP100" s="2347"/>
      <c r="CQ100" s="2347"/>
      <c r="CR100" s="2348"/>
      <c r="CS100" s="2346"/>
      <c r="CT100" s="2347"/>
      <c r="CU100" s="2347"/>
      <c r="CV100" s="2348"/>
      <c r="CW100" s="473">
        <f t="shared" ref="CW100:CW106" si="94">SUM(E100:CV100)</f>
        <v>0</v>
      </c>
      <c r="CY100" s="471">
        <f t="shared" si="69"/>
        <v>0</v>
      </c>
      <c r="CZ100" s="471">
        <f t="shared" si="70"/>
        <v>0</v>
      </c>
      <c r="DA100" s="471">
        <f t="shared" si="71"/>
        <v>0</v>
      </c>
      <c r="DB100" s="471">
        <f t="shared" si="72"/>
        <v>0</v>
      </c>
      <c r="DC100" s="471">
        <f t="shared" si="73"/>
        <v>0</v>
      </c>
      <c r="DD100" s="471">
        <f t="shared" si="74"/>
        <v>0</v>
      </c>
      <c r="DE100" s="471">
        <f t="shared" si="75"/>
        <v>0</v>
      </c>
      <c r="DF100" s="471">
        <f t="shared" si="76"/>
        <v>0</v>
      </c>
      <c r="DG100" s="471">
        <f t="shared" si="77"/>
        <v>0</v>
      </c>
      <c r="DH100" s="471">
        <f t="shared" si="78"/>
        <v>0</v>
      </c>
      <c r="DI100" s="471">
        <f t="shared" si="79"/>
        <v>0</v>
      </c>
      <c r="DJ100" s="471">
        <f t="shared" si="80"/>
        <v>0</v>
      </c>
      <c r="DK100" s="471">
        <f t="shared" si="81"/>
        <v>0</v>
      </c>
      <c r="DL100" s="471">
        <f t="shared" si="82"/>
        <v>0</v>
      </c>
      <c r="DM100" s="471">
        <f t="shared" si="83"/>
        <v>0</v>
      </c>
      <c r="DN100" s="471">
        <f t="shared" si="84"/>
        <v>0</v>
      </c>
      <c r="DO100" s="471">
        <f t="shared" si="85"/>
        <v>0</v>
      </c>
      <c r="DP100" s="471">
        <f t="shared" si="86"/>
        <v>0</v>
      </c>
      <c r="DQ100" s="471">
        <f t="shared" si="87"/>
        <v>0</v>
      </c>
      <c r="DR100" s="471">
        <f t="shared" si="88"/>
        <v>0</v>
      </c>
      <c r="DS100" s="471">
        <f t="shared" si="89"/>
        <v>0</v>
      </c>
      <c r="DT100" s="471">
        <f t="shared" si="90"/>
        <v>0</v>
      </c>
      <c r="DU100" s="471">
        <f t="shared" si="91"/>
        <v>0</v>
      </c>
      <c r="DV100" s="471">
        <f t="shared" si="92"/>
        <v>0</v>
      </c>
    </row>
    <row r="101" spans="2:126" s="61" customFormat="1" ht="15.75" hidden="1">
      <c r="B101" s="110" t="s">
        <v>428</v>
      </c>
      <c r="C101" s="11" t="e">
        <f>+#REF!</f>
        <v>#REF!</v>
      </c>
      <c r="D101" s="11" t="e">
        <f>+#REF!</f>
        <v>#REF!</v>
      </c>
      <c r="E101" s="2346"/>
      <c r="F101" s="2347"/>
      <c r="G101" s="2347"/>
      <c r="H101" s="2348"/>
      <c r="I101" s="2346"/>
      <c r="J101" s="2347"/>
      <c r="K101" s="2347"/>
      <c r="L101" s="2348"/>
      <c r="M101" s="2346"/>
      <c r="N101" s="2347"/>
      <c r="O101" s="2347"/>
      <c r="P101" s="2348"/>
      <c r="Q101" s="2346"/>
      <c r="R101" s="2347"/>
      <c r="S101" s="2347"/>
      <c r="T101" s="2348"/>
      <c r="U101" s="2346"/>
      <c r="V101" s="2347"/>
      <c r="W101" s="2347"/>
      <c r="X101" s="2348"/>
      <c r="Y101" s="2346"/>
      <c r="Z101" s="2347"/>
      <c r="AA101" s="2347"/>
      <c r="AB101" s="2348"/>
      <c r="AC101" s="2346"/>
      <c r="AD101" s="2347"/>
      <c r="AE101" s="2347"/>
      <c r="AF101" s="2348"/>
      <c r="AG101" s="2346"/>
      <c r="AH101" s="2347"/>
      <c r="AI101" s="2347"/>
      <c r="AJ101" s="2348"/>
      <c r="AK101" s="2346"/>
      <c r="AL101" s="2347"/>
      <c r="AM101" s="2347"/>
      <c r="AN101" s="2348"/>
      <c r="AO101" s="2346"/>
      <c r="AP101" s="2347"/>
      <c r="AQ101" s="2347"/>
      <c r="AR101" s="2348"/>
      <c r="AS101" s="2346"/>
      <c r="AT101" s="2347"/>
      <c r="AU101" s="2347"/>
      <c r="AV101" s="2348"/>
      <c r="AW101" s="2346"/>
      <c r="AX101" s="2347"/>
      <c r="AY101" s="2347"/>
      <c r="AZ101" s="2348"/>
      <c r="BA101" s="2346"/>
      <c r="BB101" s="2347"/>
      <c r="BC101" s="2347"/>
      <c r="BD101" s="2348"/>
      <c r="BE101" s="2346"/>
      <c r="BF101" s="2347"/>
      <c r="BG101" s="2347"/>
      <c r="BH101" s="2348"/>
      <c r="BI101" s="2346"/>
      <c r="BJ101" s="2347"/>
      <c r="BK101" s="2347"/>
      <c r="BL101" s="2348"/>
      <c r="BM101" s="2346"/>
      <c r="BN101" s="2347"/>
      <c r="BO101" s="2347"/>
      <c r="BP101" s="2348"/>
      <c r="BQ101" s="2346"/>
      <c r="BR101" s="2347"/>
      <c r="BS101" s="2347"/>
      <c r="BT101" s="2348"/>
      <c r="BU101" s="2346"/>
      <c r="BV101" s="2347"/>
      <c r="BW101" s="2347"/>
      <c r="BX101" s="2348"/>
      <c r="BY101" s="2346"/>
      <c r="BZ101" s="2347"/>
      <c r="CA101" s="2347"/>
      <c r="CB101" s="2348"/>
      <c r="CC101" s="2346"/>
      <c r="CD101" s="2347"/>
      <c r="CE101" s="2347"/>
      <c r="CF101" s="2348"/>
      <c r="CG101" s="2346"/>
      <c r="CH101" s="2347"/>
      <c r="CI101" s="2347"/>
      <c r="CJ101" s="2348"/>
      <c r="CK101" s="2346"/>
      <c r="CL101" s="2347"/>
      <c r="CM101" s="2347"/>
      <c r="CN101" s="2348"/>
      <c r="CO101" s="2346"/>
      <c r="CP101" s="2347"/>
      <c r="CQ101" s="2347"/>
      <c r="CR101" s="2348"/>
      <c r="CS101" s="2346"/>
      <c r="CT101" s="2347"/>
      <c r="CU101" s="2347"/>
      <c r="CV101" s="2348"/>
      <c r="CW101" s="473">
        <f t="shared" si="94"/>
        <v>0</v>
      </c>
      <c r="CY101" s="471">
        <f t="shared" si="69"/>
        <v>0</v>
      </c>
      <c r="CZ101" s="471">
        <f t="shared" si="70"/>
        <v>0</v>
      </c>
      <c r="DA101" s="471">
        <f t="shared" si="71"/>
        <v>0</v>
      </c>
      <c r="DB101" s="471">
        <f t="shared" si="72"/>
        <v>0</v>
      </c>
      <c r="DC101" s="471">
        <f t="shared" si="73"/>
        <v>0</v>
      </c>
      <c r="DD101" s="471">
        <f t="shared" si="74"/>
        <v>0</v>
      </c>
      <c r="DE101" s="471">
        <f t="shared" si="75"/>
        <v>0</v>
      </c>
      <c r="DF101" s="471">
        <f t="shared" si="76"/>
        <v>0</v>
      </c>
      <c r="DG101" s="471">
        <f t="shared" si="77"/>
        <v>0</v>
      </c>
      <c r="DH101" s="471">
        <f t="shared" si="78"/>
        <v>0</v>
      </c>
      <c r="DI101" s="471">
        <f t="shared" si="79"/>
        <v>0</v>
      </c>
      <c r="DJ101" s="471">
        <f t="shared" si="80"/>
        <v>0</v>
      </c>
      <c r="DK101" s="471">
        <f t="shared" si="81"/>
        <v>0</v>
      </c>
      <c r="DL101" s="471">
        <f t="shared" si="82"/>
        <v>0</v>
      </c>
      <c r="DM101" s="471">
        <f t="shared" si="83"/>
        <v>0</v>
      </c>
      <c r="DN101" s="471">
        <f t="shared" si="84"/>
        <v>0</v>
      </c>
      <c r="DO101" s="471">
        <f t="shared" si="85"/>
        <v>0</v>
      </c>
      <c r="DP101" s="471">
        <f t="shared" si="86"/>
        <v>0</v>
      </c>
      <c r="DQ101" s="471">
        <f t="shared" si="87"/>
        <v>0</v>
      </c>
      <c r="DR101" s="471">
        <f t="shared" si="88"/>
        <v>0</v>
      </c>
      <c r="DS101" s="471">
        <f t="shared" si="89"/>
        <v>0</v>
      </c>
      <c r="DT101" s="471">
        <f t="shared" si="90"/>
        <v>0</v>
      </c>
      <c r="DU101" s="471">
        <f t="shared" si="91"/>
        <v>0</v>
      </c>
      <c r="DV101" s="471">
        <f t="shared" si="92"/>
        <v>0</v>
      </c>
    </row>
    <row r="102" spans="2:126" s="61" customFormat="1" ht="15.75" hidden="1">
      <c r="B102" s="110" t="s">
        <v>429</v>
      </c>
      <c r="C102" s="11" t="e">
        <f>#REF!</f>
        <v>#REF!</v>
      </c>
      <c r="D102" s="11" t="e">
        <f>#REF!</f>
        <v>#REF!</v>
      </c>
      <c r="E102" s="2346"/>
      <c r="F102" s="2347"/>
      <c r="G102" s="2347"/>
      <c r="H102" s="2348"/>
      <c r="I102" s="2346"/>
      <c r="J102" s="2347"/>
      <c r="K102" s="2347"/>
      <c r="L102" s="2348"/>
      <c r="M102" s="2346"/>
      <c r="N102" s="2347"/>
      <c r="O102" s="2347"/>
      <c r="P102" s="2348"/>
      <c r="Q102" s="2346"/>
      <c r="R102" s="2347"/>
      <c r="S102" s="2347"/>
      <c r="T102" s="2348"/>
      <c r="U102" s="2346"/>
      <c r="V102" s="2347"/>
      <c r="W102" s="2347"/>
      <c r="X102" s="2348"/>
      <c r="Y102" s="2346"/>
      <c r="Z102" s="2347"/>
      <c r="AA102" s="2347"/>
      <c r="AB102" s="2348"/>
      <c r="AC102" s="2346"/>
      <c r="AD102" s="2347"/>
      <c r="AE102" s="2347"/>
      <c r="AF102" s="2348"/>
      <c r="AG102" s="2346"/>
      <c r="AH102" s="2347"/>
      <c r="AI102" s="2347"/>
      <c r="AJ102" s="2348"/>
      <c r="AK102" s="2346"/>
      <c r="AL102" s="2347"/>
      <c r="AM102" s="2347"/>
      <c r="AN102" s="2348"/>
      <c r="AO102" s="2346"/>
      <c r="AP102" s="2347"/>
      <c r="AQ102" s="2347"/>
      <c r="AR102" s="2348"/>
      <c r="AS102" s="506"/>
      <c r="AT102" s="507"/>
      <c r="AU102" s="507"/>
      <c r="AV102" s="508"/>
      <c r="AW102" s="506"/>
      <c r="AX102" s="507"/>
      <c r="AY102" s="507"/>
      <c r="AZ102" s="508"/>
      <c r="BA102" s="506"/>
      <c r="BB102" s="507"/>
      <c r="BC102" s="507"/>
      <c r="BD102" s="508"/>
      <c r="BE102" s="506"/>
      <c r="BF102" s="507"/>
      <c r="BG102" s="507"/>
      <c r="BH102" s="508"/>
      <c r="BI102" s="506"/>
      <c r="BJ102" s="507"/>
      <c r="BK102" s="507"/>
      <c r="BL102" s="508"/>
      <c r="BM102" s="506"/>
      <c r="BN102" s="507"/>
      <c r="BO102" s="507"/>
      <c r="BP102" s="508"/>
      <c r="BQ102" s="506"/>
      <c r="BR102" s="507"/>
      <c r="BS102" s="507"/>
      <c r="BT102" s="508"/>
      <c r="BU102" s="506"/>
      <c r="BV102" s="507"/>
      <c r="BW102" s="507"/>
      <c r="BX102" s="508"/>
      <c r="BY102" s="506"/>
      <c r="BZ102" s="507"/>
      <c r="CA102" s="507"/>
      <c r="CB102" s="508"/>
      <c r="CC102" s="506"/>
      <c r="CD102" s="507"/>
      <c r="CE102" s="507"/>
      <c r="CF102" s="508"/>
      <c r="CG102" s="506"/>
      <c r="CH102" s="507"/>
      <c r="CI102" s="507"/>
      <c r="CJ102" s="508"/>
      <c r="CK102" s="506"/>
      <c r="CL102" s="507"/>
      <c r="CM102" s="507"/>
      <c r="CN102" s="508"/>
      <c r="CO102" s="506"/>
      <c r="CP102" s="507"/>
      <c r="CQ102" s="507"/>
      <c r="CR102" s="508"/>
      <c r="CS102" s="506"/>
      <c r="CT102" s="507"/>
      <c r="CU102" s="507"/>
      <c r="CV102" s="508"/>
      <c r="CW102" s="473">
        <f t="shared" si="94"/>
        <v>0</v>
      </c>
      <c r="CY102" s="471">
        <f>E102</f>
        <v>0</v>
      </c>
      <c r="CZ102" s="471">
        <f>I102</f>
        <v>0</v>
      </c>
      <c r="DA102" s="471">
        <f>M102</f>
        <v>0</v>
      </c>
      <c r="DB102" s="471">
        <f>Q102</f>
        <v>0</v>
      </c>
      <c r="DC102" s="471">
        <f>U102</f>
        <v>0</v>
      </c>
      <c r="DD102" s="471">
        <f>Y102</f>
        <v>0</v>
      </c>
      <c r="DE102" s="471">
        <f>AC102</f>
        <v>0</v>
      </c>
      <c r="DF102" s="471">
        <f>AG102</f>
        <v>0</v>
      </c>
      <c r="DG102" s="471">
        <f>AK102</f>
        <v>0</v>
      </c>
      <c r="DH102" s="471">
        <f>AO102</f>
        <v>0</v>
      </c>
      <c r="DI102" s="471">
        <f>AS102</f>
        <v>0</v>
      </c>
      <c r="DJ102" s="471">
        <f>AW102</f>
        <v>0</v>
      </c>
      <c r="DK102" s="471">
        <f>BA102</f>
        <v>0</v>
      </c>
      <c r="DL102" s="471">
        <f>BE102</f>
        <v>0</v>
      </c>
      <c r="DM102" s="471">
        <f>BI102</f>
        <v>0</v>
      </c>
      <c r="DN102" s="471">
        <f>BM102</f>
        <v>0</v>
      </c>
      <c r="DO102" s="471">
        <f>BQ102</f>
        <v>0</v>
      </c>
      <c r="DP102" s="471">
        <f>BU102</f>
        <v>0</v>
      </c>
      <c r="DQ102" s="471">
        <f>BY102</f>
        <v>0</v>
      </c>
      <c r="DR102" s="471">
        <f>CC102</f>
        <v>0</v>
      </c>
      <c r="DS102" s="471">
        <f>CG102</f>
        <v>0</v>
      </c>
      <c r="DT102" s="471">
        <f>CK102</f>
        <v>0</v>
      </c>
      <c r="DU102" s="471">
        <f>CO102</f>
        <v>0</v>
      </c>
      <c r="DV102" s="471">
        <f>CS102</f>
        <v>0</v>
      </c>
    </row>
    <row r="103" spans="2:126" s="61" customFormat="1" ht="15.75" hidden="1">
      <c r="B103" s="110" t="s">
        <v>430</v>
      </c>
      <c r="C103" s="11" t="e">
        <f>#REF!</f>
        <v>#REF!</v>
      </c>
      <c r="D103" s="11" t="e">
        <f>#REF!</f>
        <v>#REF!</v>
      </c>
      <c r="E103" s="2346"/>
      <c r="F103" s="2347"/>
      <c r="G103" s="2347"/>
      <c r="H103" s="2348"/>
      <c r="I103" s="2346"/>
      <c r="J103" s="2347"/>
      <c r="K103" s="2347"/>
      <c r="L103" s="2348"/>
      <c r="M103" s="2346"/>
      <c r="N103" s="2347"/>
      <c r="O103" s="2347"/>
      <c r="P103" s="2348"/>
      <c r="Q103" s="2346"/>
      <c r="R103" s="2347"/>
      <c r="S103" s="2347"/>
      <c r="T103" s="2348"/>
      <c r="U103" s="2346"/>
      <c r="V103" s="2347"/>
      <c r="W103" s="2347"/>
      <c r="X103" s="2348"/>
      <c r="Y103" s="2346"/>
      <c r="Z103" s="2347"/>
      <c r="AA103" s="2347"/>
      <c r="AB103" s="2348"/>
      <c r="AC103" s="2346"/>
      <c r="AD103" s="2347"/>
      <c r="AE103" s="2347"/>
      <c r="AF103" s="2348"/>
      <c r="AG103" s="2346"/>
      <c r="AH103" s="2347"/>
      <c r="AI103" s="2347"/>
      <c r="AJ103" s="2348"/>
      <c r="AK103" s="2346"/>
      <c r="AL103" s="2347"/>
      <c r="AM103" s="2347"/>
      <c r="AN103" s="2348"/>
      <c r="AO103" s="2346"/>
      <c r="AP103" s="2347"/>
      <c r="AQ103" s="2347"/>
      <c r="AR103" s="2348"/>
      <c r="AS103" s="2346"/>
      <c r="AT103" s="2347"/>
      <c r="AU103" s="2347"/>
      <c r="AV103" s="2348"/>
      <c r="AW103" s="2346"/>
      <c r="AX103" s="2347"/>
      <c r="AY103" s="2347"/>
      <c r="AZ103" s="2348"/>
      <c r="BA103" s="2346"/>
      <c r="BB103" s="2347"/>
      <c r="BC103" s="2347"/>
      <c r="BD103" s="2348"/>
      <c r="BE103" s="2346"/>
      <c r="BF103" s="2347"/>
      <c r="BG103" s="2347"/>
      <c r="BH103" s="2348"/>
      <c r="BI103" s="2346"/>
      <c r="BJ103" s="2347"/>
      <c r="BK103" s="2347"/>
      <c r="BL103" s="2348"/>
      <c r="BM103" s="2346"/>
      <c r="BN103" s="2347"/>
      <c r="BO103" s="2347"/>
      <c r="BP103" s="2348"/>
      <c r="BQ103" s="2346"/>
      <c r="BR103" s="2347"/>
      <c r="BS103" s="2347"/>
      <c r="BT103" s="2348"/>
      <c r="BU103" s="2346"/>
      <c r="BV103" s="2347"/>
      <c r="BW103" s="2347"/>
      <c r="BX103" s="2348"/>
      <c r="BY103" s="2346"/>
      <c r="BZ103" s="2347"/>
      <c r="CA103" s="2347"/>
      <c r="CB103" s="2348"/>
      <c r="CC103" s="2346"/>
      <c r="CD103" s="2347"/>
      <c r="CE103" s="2347"/>
      <c r="CF103" s="2348"/>
      <c r="CG103" s="2346"/>
      <c r="CH103" s="2347"/>
      <c r="CI103" s="2347"/>
      <c r="CJ103" s="2348"/>
      <c r="CK103" s="2346"/>
      <c r="CL103" s="2347"/>
      <c r="CM103" s="2347"/>
      <c r="CN103" s="2348"/>
      <c r="CO103" s="2346"/>
      <c r="CP103" s="2347"/>
      <c r="CQ103" s="2347"/>
      <c r="CR103" s="2348"/>
      <c r="CS103" s="2346"/>
      <c r="CT103" s="2347"/>
      <c r="CU103" s="2347"/>
      <c r="CV103" s="2348"/>
      <c r="CW103" s="473">
        <f t="shared" si="94"/>
        <v>0</v>
      </c>
      <c r="CY103" s="471">
        <f t="shared" si="69"/>
        <v>0</v>
      </c>
      <c r="CZ103" s="471">
        <f t="shared" si="70"/>
        <v>0</v>
      </c>
      <c r="DA103" s="471">
        <f t="shared" si="71"/>
        <v>0</v>
      </c>
      <c r="DB103" s="471">
        <f t="shared" si="72"/>
        <v>0</v>
      </c>
      <c r="DC103" s="471">
        <f t="shared" si="73"/>
        <v>0</v>
      </c>
      <c r="DD103" s="471">
        <f t="shared" si="74"/>
        <v>0</v>
      </c>
      <c r="DE103" s="471">
        <f t="shared" si="75"/>
        <v>0</v>
      </c>
      <c r="DF103" s="471">
        <f t="shared" si="76"/>
        <v>0</v>
      </c>
      <c r="DG103" s="471">
        <f t="shared" si="77"/>
        <v>0</v>
      </c>
      <c r="DH103" s="471">
        <f t="shared" si="78"/>
        <v>0</v>
      </c>
      <c r="DI103" s="471">
        <f t="shared" si="79"/>
        <v>0</v>
      </c>
      <c r="DJ103" s="471">
        <f t="shared" si="80"/>
        <v>0</v>
      </c>
      <c r="DK103" s="471">
        <f t="shared" si="81"/>
        <v>0</v>
      </c>
      <c r="DL103" s="471">
        <f t="shared" si="82"/>
        <v>0</v>
      </c>
      <c r="DM103" s="471">
        <f t="shared" si="83"/>
        <v>0</v>
      </c>
      <c r="DN103" s="471">
        <f t="shared" si="84"/>
        <v>0</v>
      </c>
      <c r="DO103" s="471">
        <f t="shared" si="85"/>
        <v>0</v>
      </c>
      <c r="DP103" s="471">
        <f t="shared" si="86"/>
        <v>0</v>
      </c>
      <c r="DQ103" s="471">
        <f t="shared" si="87"/>
        <v>0</v>
      </c>
      <c r="DR103" s="471">
        <f t="shared" si="88"/>
        <v>0</v>
      </c>
      <c r="DS103" s="471">
        <f t="shared" si="89"/>
        <v>0</v>
      </c>
      <c r="DT103" s="471">
        <f t="shared" si="90"/>
        <v>0</v>
      </c>
      <c r="DU103" s="471">
        <f t="shared" si="91"/>
        <v>0</v>
      </c>
      <c r="DV103" s="471">
        <f t="shared" si="92"/>
        <v>0</v>
      </c>
    </row>
    <row r="104" spans="2:126" s="61" customFormat="1" ht="15.75" hidden="1">
      <c r="B104" s="110" t="s">
        <v>431</v>
      </c>
      <c r="C104" s="11" t="e">
        <f>+#REF!</f>
        <v>#REF!</v>
      </c>
      <c r="D104" s="10" t="e">
        <f>+#REF!</f>
        <v>#REF!</v>
      </c>
      <c r="E104" s="2346"/>
      <c r="F104" s="2347"/>
      <c r="G104" s="2347"/>
      <c r="H104" s="2348"/>
      <c r="I104" s="2346"/>
      <c r="J104" s="2347"/>
      <c r="K104" s="2347"/>
      <c r="L104" s="2348"/>
      <c r="M104" s="2346"/>
      <c r="N104" s="2347"/>
      <c r="O104" s="2347"/>
      <c r="P104" s="2348"/>
      <c r="Q104" s="2346"/>
      <c r="R104" s="2347"/>
      <c r="S104" s="2347"/>
      <c r="T104" s="2348"/>
      <c r="U104" s="2346"/>
      <c r="V104" s="2347"/>
      <c r="W104" s="2347"/>
      <c r="X104" s="2348"/>
      <c r="Y104" s="2346"/>
      <c r="Z104" s="2347"/>
      <c r="AA104" s="2347"/>
      <c r="AB104" s="2348"/>
      <c r="AC104" s="2346"/>
      <c r="AD104" s="2347"/>
      <c r="AE104" s="2347"/>
      <c r="AF104" s="2348"/>
      <c r="AG104" s="2346"/>
      <c r="AH104" s="2347"/>
      <c r="AI104" s="2347"/>
      <c r="AJ104" s="2348"/>
      <c r="AK104" s="2346"/>
      <c r="AL104" s="2347"/>
      <c r="AM104" s="2347"/>
      <c r="AN104" s="2348"/>
      <c r="AO104" s="2346"/>
      <c r="AP104" s="2347"/>
      <c r="AQ104" s="2347"/>
      <c r="AR104" s="2348"/>
      <c r="AS104" s="2346"/>
      <c r="AT104" s="2347"/>
      <c r="AU104" s="2347"/>
      <c r="AV104" s="2348"/>
      <c r="AW104" s="2346"/>
      <c r="AX104" s="2347"/>
      <c r="AY104" s="2347"/>
      <c r="AZ104" s="2348"/>
      <c r="BA104" s="2346"/>
      <c r="BB104" s="2347"/>
      <c r="BC104" s="2347"/>
      <c r="BD104" s="2348"/>
      <c r="BE104" s="2346"/>
      <c r="BF104" s="2347"/>
      <c r="BG104" s="2347"/>
      <c r="BH104" s="2348"/>
      <c r="BI104" s="2346"/>
      <c r="BJ104" s="2347"/>
      <c r="BK104" s="2347"/>
      <c r="BL104" s="2348"/>
      <c r="BM104" s="2346"/>
      <c r="BN104" s="2347"/>
      <c r="BO104" s="2347"/>
      <c r="BP104" s="2348"/>
      <c r="BQ104" s="2346"/>
      <c r="BR104" s="2347"/>
      <c r="BS104" s="2347"/>
      <c r="BT104" s="2348"/>
      <c r="BU104" s="2346"/>
      <c r="BV104" s="2347"/>
      <c r="BW104" s="2347"/>
      <c r="BX104" s="2348"/>
      <c r="BY104" s="2346"/>
      <c r="BZ104" s="2347"/>
      <c r="CA104" s="2347"/>
      <c r="CB104" s="2348"/>
      <c r="CC104" s="2346"/>
      <c r="CD104" s="2347"/>
      <c r="CE104" s="2347"/>
      <c r="CF104" s="2348"/>
      <c r="CG104" s="2346"/>
      <c r="CH104" s="2347"/>
      <c r="CI104" s="2347"/>
      <c r="CJ104" s="2348"/>
      <c r="CK104" s="2346"/>
      <c r="CL104" s="2347"/>
      <c r="CM104" s="2347"/>
      <c r="CN104" s="2348"/>
      <c r="CO104" s="2346"/>
      <c r="CP104" s="2347"/>
      <c r="CQ104" s="2347"/>
      <c r="CR104" s="2348"/>
      <c r="CS104" s="2346"/>
      <c r="CT104" s="2347"/>
      <c r="CU104" s="2347"/>
      <c r="CV104" s="2348"/>
      <c r="CW104" s="473">
        <f t="shared" si="94"/>
        <v>0</v>
      </c>
      <c r="CY104" s="471">
        <f t="shared" si="69"/>
        <v>0</v>
      </c>
      <c r="CZ104" s="471">
        <f t="shared" si="70"/>
        <v>0</v>
      </c>
      <c r="DA104" s="471">
        <f t="shared" si="71"/>
        <v>0</v>
      </c>
      <c r="DB104" s="471">
        <f t="shared" si="72"/>
        <v>0</v>
      </c>
      <c r="DC104" s="471">
        <f t="shared" si="73"/>
        <v>0</v>
      </c>
      <c r="DD104" s="471">
        <f t="shared" si="74"/>
        <v>0</v>
      </c>
      <c r="DE104" s="471">
        <f t="shared" si="75"/>
        <v>0</v>
      </c>
      <c r="DF104" s="471">
        <f t="shared" si="76"/>
        <v>0</v>
      </c>
      <c r="DG104" s="471">
        <f t="shared" si="77"/>
        <v>0</v>
      </c>
      <c r="DH104" s="471">
        <f t="shared" si="78"/>
        <v>0</v>
      </c>
      <c r="DI104" s="471">
        <f t="shared" si="79"/>
        <v>0</v>
      </c>
      <c r="DJ104" s="471">
        <f t="shared" si="80"/>
        <v>0</v>
      </c>
      <c r="DK104" s="471">
        <f t="shared" si="81"/>
        <v>0</v>
      </c>
      <c r="DL104" s="471">
        <f t="shared" si="82"/>
        <v>0</v>
      </c>
      <c r="DM104" s="471">
        <f t="shared" si="83"/>
        <v>0</v>
      </c>
      <c r="DN104" s="471">
        <f t="shared" si="84"/>
        <v>0</v>
      </c>
      <c r="DO104" s="471">
        <f t="shared" si="85"/>
        <v>0</v>
      </c>
      <c r="DP104" s="471">
        <f t="shared" si="86"/>
        <v>0</v>
      </c>
      <c r="DQ104" s="471">
        <f t="shared" si="87"/>
        <v>0</v>
      </c>
      <c r="DR104" s="471">
        <f t="shared" si="88"/>
        <v>0</v>
      </c>
      <c r="DS104" s="471">
        <f t="shared" si="89"/>
        <v>0</v>
      </c>
      <c r="DT104" s="471">
        <f t="shared" si="90"/>
        <v>0</v>
      </c>
      <c r="DU104" s="471">
        <f t="shared" si="91"/>
        <v>0</v>
      </c>
      <c r="DV104" s="471">
        <f t="shared" si="92"/>
        <v>0</v>
      </c>
    </row>
    <row r="105" spans="2:126" s="61" customFormat="1" ht="15.75" hidden="1">
      <c r="B105" s="110" t="s">
        <v>432</v>
      </c>
      <c r="C105" s="11" t="e">
        <f>+#REF!</f>
        <v>#REF!</v>
      </c>
      <c r="D105" s="10" t="e">
        <f>+#REF!</f>
        <v>#REF!</v>
      </c>
      <c r="E105" s="2346"/>
      <c r="F105" s="2347"/>
      <c r="G105" s="2347"/>
      <c r="H105" s="2348"/>
      <c r="I105" s="2346"/>
      <c r="J105" s="2347"/>
      <c r="K105" s="2347"/>
      <c r="L105" s="2348"/>
      <c r="M105" s="2346"/>
      <c r="N105" s="2347"/>
      <c r="O105" s="2347"/>
      <c r="P105" s="2348"/>
      <c r="Q105" s="2346"/>
      <c r="R105" s="2347"/>
      <c r="S105" s="2347"/>
      <c r="T105" s="2348"/>
      <c r="U105" s="2346"/>
      <c r="V105" s="2347"/>
      <c r="W105" s="2347"/>
      <c r="X105" s="2348"/>
      <c r="Y105" s="2346"/>
      <c r="Z105" s="2347"/>
      <c r="AA105" s="2347"/>
      <c r="AB105" s="2348"/>
      <c r="AC105" s="2346"/>
      <c r="AD105" s="2347"/>
      <c r="AE105" s="2347"/>
      <c r="AF105" s="2348"/>
      <c r="AG105" s="2346"/>
      <c r="AH105" s="2347"/>
      <c r="AI105" s="2347"/>
      <c r="AJ105" s="2348"/>
      <c r="AK105" s="2346"/>
      <c r="AL105" s="2347"/>
      <c r="AM105" s="2347"/>
      <c r="AN105" s="2348"/>
      <c r="AO105" s="2346"/>
      <c r="AP105" s="2347"/>
      <c r="AQ105" s="2347"/>
      <c r="AR105" s="2348"/>
      <c r="AS105" s="2346"/>
      <c r="AT105" s="2347"/>
      <c r="AU105" s="2347"/>
      <c r="AV105" s="2348"/>
      <c r="AW105" s="2346"/>
      <c r="AX105" s="2347"/>
      <c r="AY105" s="2347"/>
      <c r="AZ105" s="2348"/>
      <c r="BA105" s="2346"/>
      <c r="BB105" s="2347"/>
      <c r="BC105" s="2347"/>
      <c r="BD105" s="2348"/>
      <c r="BE105" s="2346"/>
      <c r="BF105" s="2347"/>
      <c r="BG105" s="2347"/>
      <c r="BH105" s="2348"/>
      <c r="BI105" s="2346"/>
      <c r="BJ105" s="2347"/>
      <c r="BK105" s="2347"/>
      <c r="BL105" s="2348"/>
      <c r="BM105" s="2346"/>
      <c r="BN105" s="2347"/>
      <c r="BO105" s="2347"/>
      <c r="BP105" s="2348"/>
      <c r="BQ105" s="2346"/>
      <c r="BR105" s="2347"/>
      <c r="BS105" s="2347"/>
      <c r="BT105" s="2348"/>
      <c r="BU105" s="2346"/>
      <c r="BV105" s="2347"/>
      <c r="BW105" s="2347"/>
      <c r="BX105" s="2348"/>
      <c r="BY105" s="2346"/>
      <c r="BZ105" s="2347"/>
      <c r="CA105" s="2347"/>
      <c r="CB105" s="2348"/>
      <c r="CC105" s="2346"/>
      <c r="CD105" s="2347"/>
      <c r="CE105" s="2347"/>
      <c r="CF105" s="2348"/>
      <c r="CG105" s="2346"/>
      <c r="CH105" s="2347"/>
      <c r="CI105" s="2347"/>
      <c r="CJ105" s="2348"/>
      <c r="CK105" s="2346"/>
      <c r="CL105" s="2347"/>
      <c r="CM105" s="2347"/>
      <c r="CN105" s="2348"/>
      <c r="CO105" s="2346"/>
      <c r="CP105" s="2347"/>
      <c r="CQ105" s="2347"/>
      <c r="CR105" s="2348"/>
      <c r="CS105" s="2346"/>
      <c r="CT105" s="2347"/>
      <c r="CU105" s="2347"/>
      <c r="CV105" s="2348"/>
      <c r="CW105" s="473">
        <f t="shared" si="94"/>
        <v>0</v>
      </c>
      <c r="CY105" s="471">
        <f t="shared" si="69"/>
        <v>0</v>
      </c>
      <c r="CZ105" s="471">
        <f t="shared" si="70"/>
        <v>0</v>
      </c>
      <c r="DA105" s="471">
        <f t="shared" si="71"/>
        <v>0</v>
      </c>
      <c r="DB105" s="471">
        <f t="shared" si="72"/>
        <v>0</v>
      </c>
      <c r="DC105" s="471">
        <f t="shared" si="73"/>
        <v>0</v>
      </c>
      <c r="DD105" s="471">
        <f t="shared" si="74"/>
        <v>0</v>
      </c>
      <c r="DE105" s="471">
        <f t="shared" si="75"/>
        <v>0</v>
      </c>
      <c r="DF105" s="471">
        <f t="shared" si="76"/>
        <v>0</v>
      </c>
      <c r="DG105" s="471">
        <f t="shared" si="77"/>
        <v>0</v>
      </c>
      <c r="DH105" s="471">
        <f t="shared" si="78"/>
        <v>0</v>
      </c>
      <c r="DI105" s="471">
        <f t="shared" si="79"/>
        <v>0</v>
      </c>
      <c r="DJ105" s="471">
        <f t="shared" si="80"/>
        <v>0</v>
      </c>
      <c r="DK105" s="471">
        <f t="shared" si="81"/>
        <v>0</v>
      </c>
      <c r="DL105" s="471">
        <f t="shared" si="82"/>
        <v>0</v>
      </c>
      <c r="DM105" s="471">
        <f t="shared" si="83"/>
        <v>0</v>
      </c>
      <c r="DN105" s="471">
        <f t="shared" si="84"/>
        <v>0</v>
      </c>
      <c r="DO105" s="471">
        <f t="shared" si="85"/>
        <v>0</v>
      </c>
      <c r="DP105" s="471">
        <f t="shared" si="86"/>
        <v>0</v>
      </c>
      <c r="DQ105" s="471">
        <f t="shared" si="87"/>
        <v>0</v>
      </c>
      <c r="DR105" s="471">
        <f t="shared" si="88"/>
        <v>0</v>
      </c>
      <c r="DS105" s="471">
        <f t="shared" si="89"/>
        <v>0</v>
      </c>
      <c r="DT105" s="471">
        <f t="shared" si="90"/>
        <v>0</v>
      </c>
      <c r="DU105" s="471">
        <f t="shared" si="91"/>
        <v>0</v>
      </c>
      <c r="DV105" s="471">
        <f t="shared" si="92"/>
        <v>0</v>
      </c>
    </row>
    <row r="106" spans="2:126" s="61" customFormat="1" ht="16.5" hidden="1" thickBot="1">
      <c r="B106" s="111" t="s">
        <v>433</v>
      </c>
      <c r="C106" s="84" t="s">
        <v>179</v>
      </c>
      <c r="D106" s="196">
        <f>Objetivos!P13</f>
        <v>15</v>
      </c>
      <c r="E106" s="2396"/>
      <c r="F106" s="2397"/>
      <c r="G106" s="2397"/>
      <c r="H106" s="2398"/>
      <c r="I106" s="2396"/>
      <c r="J106" s="2397"/>
      <c r="K106" s="2397"/>
      <c r="L106" s="2398"/>
      <c r="M106" s="2396"/>
      <c r="N106" s="2397"/>
      <c r="O106" s="2397"/>
      <c r="P106" s="2398"/>
      <c r="Q106" s="2396"/>
      <c r="R106" s="2397"/>
      <c r="S106" s="2397"/>
      <c r="T106" s="2398"/>
      <c r="U106" s="2396"/>
      <c r="V106" s="2397"/>
      <c r="W106" s="2397"/>
      <c r="X106" s="2398"/>
      <c r="Y106" s="2396"/>
      <c r="Z106" s="2397"/>
      <c r="AA106" s="2397"/>
      <c r="AB106" s="2398"/>
      <c r="AC106" s="2396"/>
      <c r="AD106" s="2397"/>
      <c r="AE106" s="2397"/>
      <c r="AF106" s="2398"/>
      <c r="AG106" s="2396"/>
      <c r="AH106" s="2397"/>
      <c r="AI106" s="2397"/>
      <c r="AJ106" s="2398"/>
      <c r="AK106" s="2396"/>
      <c r="AL106" s="2397"/>
      <c r="AM106" s="2397"/>
      <c r="AN106" s="2398"/>
      <c r="AO106" s="2396"/>
      <c r="AP106" s="2397"/>
      <c r="AQ106" s="2397"/>
      <c r="AR106" s="2398"/>
      <c r="AS106" s="2396"/>
      <c r="AT106" s="2397"/>
      <c r="AU106" s="2397"/>
      <c r="AV106" s="2398"/>
      <c r="AW106" s="2396"/>
      <c r="AX106" s="2397"/>
      <c r="AY106" s="2397"/>
      <c r="AZ106" s="2398"/>
      <c r="BA106" s="2396"/>
      <c r="BB106" s="2397"/>
      <c r="BC106" s="2397"/>
      <c r="BD106" s="2398"/>
      <c r="BE106" s="2396"/>
      <c r="BF106" s="2397"/>
      <c r="BG106" s="2397"/>
      <c r="BH106" s="2398"/>
      <c r="BI106" s="2396"/>
      <c r="BJ106" s="2397"/>
      <c r="BK106" s="2397"/>
      <c r="BL106" s="2398"/>
      <c r="BM106" s="2396"/>
      <c r="BN106" s="2397"/>
      <c r="BO106" s="2397"/>
      <c r="BP106" s="2398"/>
      <c r="BQ106" s="2396"/>
      <c r="BR106" s="2397"/>
      <c r="BS106" s="2397"/>
      <c r="BT106" s="2398"/>
      <c r="BU106" s="2396"/>
      <c r="BV106" s="2397"/>
      <c r="BW106" s="2397"/>
      <c r="BX106" s="2398"/>
      <c r="BY106" s="2396"/>
      <c r="BZ106" s="2397"/>
      <c r="CA106" s="2397"/>
      <c r="CB106" s="2398"/>
      <c r="CC106" s="2396"/>
      <c r="CD106" s="2397"/>
      <c r="CE106" s="2397"/>
      <c r="CF106" s="2398"/>
      <c r="CG106" s="2396"/>
      <c r="CH106" s="2397"/>
      <c r="CI106" s="2397"/>
      <c r="CJ106" s="2398"/>
      <c r="CK106" s="2396"/>
      <c r="CL106" s="2397"/>
      <c r="CM106" s="2397"/>
      <c r="CN106" s="2398"/>
      <c r="CO106" s="2396"/>
      <c r="CP106" s="2397"/>
      <c r="CQ106" s="2397"/>
      <c r="CR106" s="2398"/>
      <c r="CS106" s="2396"/>
      <c r="CT106" s="2397"/>
      <c r="CU106" s="2397"/>
      <c r="CV106" s="2398"/>
      <c r="CW106" s="473">
        <f t="shared" si="94"/>
        <v>0</v>
      </c>
      <c r="CY106" s="471">
        <f t="shared" si="69"/>
        <v>0</v>
      </c>
      <c r="CZ106" s="471">
        <f t="shared" si="70"/>
        <v>0</v>
      </c>
      <c r="DA106" s="471">
        <f t="shared" si="71"/>
        <v>0</v>
      </c>
      <c r="DB106" s="471">
        <f t="shared" si="72"/>
        <v>0</v>
      </c>
      <c r="DC106" s="471">
        <f t="shared" si="73"/>
        <v>0</v>
      </c>
      <c r="DD106" s="471">
        <f t="shared" si="74"/>
        <v>0</v>
      </c>
      <c r="DE106" s="471">
        <f t="shared" si="75"/>
        <v>0</v>
      </c>
      <c r="DF106" s="471">
        <f t="shared" si="76"/>
        <v>0</v>
      </c>
      <c r="DG106" s="471">
        <f t="shared" si="77"/>
        <v>0</v>
      </c>
      <c r="DH106" s="471">
        <f t="shared" si="78"/>
        <v>0</v>
      </c>
      <c r="DI106" s="471">
        <f t="shared" si="79"/>
        <v>0</v>
      </c>
      <c r="DJ106" s="471">
        <f t="shared" si="80"/>
        <v>0</v>
      </c>
      <c r="DK106" s="471">
        <f t="shared" si="81"/>
        <v>0</v>
      </c>
      <c r="DL106" s="471">
        <f t="shared" si="82"/>
        <v>0</v>
      </c>
      <c r="DM106" s="471">
        <f t="shared" si="83"/>
        <v>0</v>
      </c>
      <c r="DN106" s="471">
        <f t="shared" si="84"/>
        <v>0</v>
      </c>
      <c r="DO106" s="471">
        <f t="shared" si="85"/>
        <v>0</v>
      </c>
      <c r="DP106" s="471">
        <f t="shared" si="86"/>
        <v>0</v>
      </c>
      <c r="DQ106" s="471">
        <f t="shared" si="87"/>
        <v>0</v>
      </c>
      <c r="DR106" s="471">
        <f t="shared" si="88"/>
        <v>0</v>
      </c>
      <c r="DS106" s="471">
        <f t="shared" si="89"/>
        <v>0</v>
      </c>
      <c r="DT106" s="471">
        <f t="shared" si="90"/>
        <v>0</v>
      </c>
      <c r="DU106" s="471">
        <f t="shared" si="91"/>
        <v>0</v>
      </c>
      <c r="DV106" s="471">
        <f t="shared" si="92"/>
        <v>0</v>
      </c>
    </row>
    <row r="107" spans="2:126" s="61" customFormat="1" hidden="1">
      <c r="H107" s="61">
        <f t="shared" ref="H107:AM107" si="95">H11-2000</f>
        <v>21</v>
      </c>
      <c r="I107" s="61" t="e">
        <f t="shared" si="95"/>
        <v>#VALUE!</v>
      </c>
      <c r="J107" s="61">
        <f t="shared" si="95"/>
        <v>-2000</v>
      </c>
      <c r="K107" s="61">
        <f t="shared" si="95"/>
        <v>-2000</v>
      </c>
      <c r="L107" s="61">
        <f t="shared" si="95"/>
        <v>21</v>
      </c>
      <c r="M107" s="61" t="e">
        <f t="shared" si="95"/>
        <v>#VALUE!</v>
      </c>
      <c r="N107" s="61">
        <f t="shared" si="95"/>
        <v>-2000</v>
      </c>
      <c r="O107" s="61">
        <f t="shared" si="95"/>
        <v>-2000</v>
      </c>
      <c r="P107" s="61">
        <f t="shared" si="95"/>
        <v>21</v>
      </c>
      <c r="Q107" s="61" t="e">
        <f t="shared" si="95"/>
        <v>#VALUE!</v>
      </c>
      <c r="R107" s="61">
        <f t="shared" si="95"/>
        <v>-2000</v>
      </c>
      <c r="S107" s="61">
        <f t="shared" si="95"/>
        <v>-2000</v>
      </c>
      <c r="T107" s="61">
        <f t="shared" si="95"/>
        <v>21</v>
      </c>
      <c r="U107" s="61" t="e">
        <f t="shared" si="95"/>
        <v>#VALUE!</v>
      </c>
      <c r="V107" s="61">
        <f t="shared" si="95"/>
        <v>-2000</v>
      </c>
      <c r="W107" s="61">
        <f t="shared" si="95"/>
        <v>-2000</v>
      </c>
      <c r="X107" s="61">
        <f t="shared" si="95"/>
        <v>21</v>
      </c>
      <c r="Y107" s="61" t="e">
        <f t="shared" si="95"/>
        <v>#VALUE!</v>
      </c>
      <c r="Z107" s="61">
        <f t="shared" si="95"/>
        <v>-2000</v>
      </c>
      <c r="AA107" s="61">
        <f t="shared" si="95"/>
        <v>-2000</v>
      </c>
      <c r="AB107" s="61">
        <f t="shared" si="95"/>
        <v>21</v>
      </c>
      <c r="AC107" s="61" t="e">
        <f t="shared" si="95"/>
        <v>#VALUE!</v>
      </c>
      <c r="AD107" s="61">
        <f t="shared" si="95"/>
        <v>-2000</v>
      </c>
      <c r="AE107" s="61">
        <f t="shared" si="95"/>
        <v>-2000</v>
      </c>
      <c r="AF107" s="61">
        <f t="shared" si="95"/>
        <v>21</v>
      </c>
      <c r="AG107" s="61" t="e">
        <f t="shared" si="95"/>
        <v>#VALUE!</v>
      </c>
      <c r="AH107" s="61">
        <f t="shared" si="95"/>
        <v>-2000</v>
      </c>
      <c r="AI107" s="61">
        <f t="shared" si="95"/>
        <v>-2000</v>
      </c>
      <c r="AJ107" s="61">
        <f t="shared" si="95"/>
        <v>21</v>
      </c>
      <c r="AK107" s="61" t="e">
        <f t="shared" si="95"/>
        <v>#VALUE!</v>
      </c>
      <c r="AL107" s="61">
        <f t="shared" si="95"/>
        <v>-2000</v>
      </c>
      <c r="AM107" s="61">
        <f t="shared" si="95"/>
        <v>-2000</v>
      </c>
      <c r="AN107" s="61">
        <f t="shared" ref="AN107:BS107" si="96">AN11-2000</f>
        <v>21</v>
      </c>
      <c r="AO107" s="61" t="e">
        <f t="shared" si="96"/>
        <v>#VALUE!</v>
      </c>
      <c r="AP107" s="61">
        <f t="shared" si="96"/>
        <v>-2000</v>
      </c>
      <c r="AQ107" s="61">
        <f t="shared" si="96"/>
        <v>-2000</v>
      </c>
      <c r="AR107" s="61">
        <f t="shared" si="96"/>
        <v>21</v>
      </c>
      <c r="AS107" s="61" t="e">
        <f t="shared" si="96"/>
        <v>#VALUE!</v>
      </c>
      <c r="AT107" s="61">
        <f t="shared" si="96"/>
        <v>-2000</v>
      </c>
      <c r="AU107" s="61">
        <f t="shared" si="96"/>
        <v>-2000</v>
      </c>
      <c r="AV107" s="61" t="e">
        <f t="shared" si="96"/>
        <v>#VALUE!</v>
      </c>
      <c r="AW107" s="61" t="e">
        <f t="shared" si="96"/>
        <v>#VALUE!</v>
      </c>
      <c r="AX107" s="61">
        <f t="shared" si="96"/>
        <v>-2000</v>
      </c>
      <c r="AY107" s="61">
        <f t="shared" si="96"/>
        <v>-2000</v>
      </c>
      <c r="AZ107" s="61" t="e">
        <f t="shared" si="96"/>
        <v>#VALUE!</v>
      </c>
      <c r="BA107" s="61" t="e">
        <f t="shared" si="96"/>
        <v>#VALUE!</v>
      </c>
      <c r="BB107" s="61">
        <f t="shared" si="96"/>
        <v>-2000</v>
      </c>
      <c r="BC107" s="61">
        <f t="shared" si="96"/>
        <v>-2000</v>
      </c>
      <c r="BD107" s="61" t="e">
        <f t="shared" si="96"/>
        <v>#VALUE!</v>
      </c>
      <c r="BE107" s="61" t="e">
        <f t="shared" si="96"/>
        <v>#VALUE!</v>
      </c>
      <c r="BF107" s="61">
        <f t="shared" si="96"/>
        <v>-2000</v>
      </c>
      <c r="BG107" s="61">
        <f t="shared" si="96"/>
        <v>-2000</v>
      </c>
      <c r="BH107" s="61" t="e">
        <f t="shared" si="96"/>
        <v>#VALUE!</v>
      </c>
      <c r="BI107" s="61" t="e">
        <f t="shared" si="96"/>
        <v>#VALUE!</v>
      </c>
      <c r="BJ107" s="61">
        <f t="shared" si="96"/>
        <v>-2000</v>
      </c>
      <c r="BK107" s="61">
        <f t="shared" si="96"/>
        <v>-2000</v>
      </c>
      <c r="BL107" s="61" t="e">
        <f t="shared" si="96"/>
        <v>#VALUE!</v>
      </c>
      <c r="BM107" s="61" t="e">
        <f t="shared" si="96"/>
        <v>#VALUE!</v>
      </c>
      <c r="BN107" s="61">
        <f t="shared" si="96"/>
        <v>-2000</v>
      </c>
      <c r="BO107" s="61">
        <f t="shared" si="96"/>
        <v>-2000</v>
      </c>
      <c r="BP107" s="61" t="e">
        <f t="shared" si="96"/>
        <v>#VALUE!</v>
      </c>
      <c r="BQ107" s="61" t="e">
        <f t="shared" si="96"/>
        <v>#VALUE!</v>
      </c>
      <c r="BR107" s="61">
        <f t="shared" si="96"/>
        <v>-2000</v>
      </c>
      <c r="BS107" s="61">
        <f t="shared" si="96"/>
        <v>-2000</v>
      </c>
      <c r="BT107" s="61" t="e">
        <f t="shared" ref="BT107:CV107" si="97">BT11-2000</f>
        <v>#VALUE!</v>
      </c>
      <c r="BU107" s="61" t="e">
        <f t="shared" si="97"/>
        <v>#VALUE!</v>
      </c>
      <c r="BV107" s="61">
        <f t="shared" si="97"/>
        <v>-2000</v>
      </c>
      <c r="BW107" s="61">
        <f t="shared" si="97"/>
        <v>-2000</v>
      </c>
      <c r="BX107" s="61" t="e">
        <f t="shared" si="97"/>
        <v>#VALUE!</v>
      </c>
      <c r="BY107" s="61" t="e">
        <f t="shared" si="97"/>
        <v>#VALUE!</v>
      </c>
      <c r="BZ107" s="61">
        <f t="shared" si="97"/>
        <v>-2000</v>
      </c>
      <c r="CA107" s="61">
        <f t="shared" si="97"/>
        <v>-2000</v>
      </c>
      <c r="CB107" s="61" t="e">
        <f t="shared" si="97"/>
        <v>#VALUE!</v>
      </c>
      <c r="CC107" s="61" t="e">
        <f t="shared" si="97"/>
        <v>#VALUE!</v>
      </c>
      <c r="CD107" s="61">
        <f t="shared" si="97"/>
        <v>-2000</v>
      </c>
      <c r="CE107" s="61">
        <f t="shared" si="97"/>
        <v>-2000</v>
      </c>
      <c r="CF107" s="61" t="e">
        <f t="shared" si="97"/>
        <v>#VALUE!</v>
      </c>
      <c r="CG107" s="61" t="e">
        <f t="shared" si="97"/>
        <v>#VALUE!</v>
      </c>
      <c r="CH107" s="61">
        <f t="shared" si="97"/>
        <v>-2000</v>
      </c>
      <c r="CI107" s="61">
        <f t="shared" si="97"/>
        <v>-2000</v>
      </c>
      <c r="CJ107" s="61" t="e">
        <f t="shared" si="97"/>
        <v>#VALUE!</v>
      </c>
      <c r="CK107" s="61" t="e">
        <f t="shared" si="97"/>
        <v>#VALUE!</v>
      </c>
      <c r="CL107" s="61">
        <f t="shared" si="97"/>
        <v>-2000</v>
      </c>
      <c r="CM107" s="61">
        <f t="shared" si="97"/>
        <v>-2000</v>
      </c>
      <c r="CN107" s="61" t="e">
        <f t="shared" si="97"/>
        <v>#VALUE!</v>
      </c>
      <c r="CO107" s="61" t="e">
        <f t="shared" si="97"/>
        <v>#VALUE!</v>
      </c>
      <c r="CP107" s="61">
        <f t="shared" si="97"/>
        <v>-2000</v>
      </c>
      <c r="CQ107" s="61">
        <f t="shared" si="97"/>
        <v>-2000</v>
      </c>
      <c r="CR107" s="61" t="e">
        <f t="shared" si="97"/>
        <v>#VALUE!</v>
      </c>
      <c r="CS107" s="61" t="e">
        <f t="shared" si="97"/>
        <v>#VALUE!</v>
      </c>
      <c r="CT107" s="61">
        <f t="shared" si="97"/>
        <v>-2000</v>
      </c>
      <c r="CU107" s="61">
        <f t="shared" si="97"/>
        <v>-2000</v>
      </c>
      <c r="CV107" s="61" t="e">
        <f t="shared" si="97"/>
        <v>#VALUE!</v>
      </c>
    </row>
    <row r="108" spans="2:126" s="61" customFormat="1" hidden="1">
      <c r="H108" s="61">
        <f>0-H107</f>
        <v>-21</v>
      </c>
      <c r="I108" s="61" t="e">
        <f t="shared" ref="I108:BT108" si="98">0-I107</f>
        <v>#VALUE!</v>
      </c>
      <c r="J108" s="61">
        <f t="shared" si="98"/>
        <v>2000</v>
      </c>
      <c r="K108" s="61">
        <f t="shared" si="98"/>
        <v>2000</v>
      </c>
      <c r="L108" s="61">
        <f t="shared" si="98"/>
        <v>-21</v>
      </c>
      <c r="M108" s="61" t="e">
        <f t="shared" si="98"/>
        <v>#VALUE!</v>
      </c>
      <c r="N108" s="61">
        <f t="shared" si="98"/>
        <v>2000</v>
      </c>
      <c r="O108" s="61">
        <f t="shared" si="98"/>
        <v>2000</v>
      </c>
      <c r="P108" s="61">
        <f t="shared" si="98"/>
        <v>-21</v>
      </c>
      <c r="Q108" s="61" t="e">
        <f t="shared" si="98"/>
        <v>#VALUE!</v>
      </c>
      <c r="R108" s="61">
        <f t="shared" si="98"/>
        <v>2000</v>
      </c>
      <c r="S108" s="61">
        <f t="shared" si="98"/>
        <v>2000</v>
      </c>
      <c r="T108" s="61">
        <f t="shared" si="98"/>
        <v>-21</v>
      </c>
      <c r="U108" s="61" t="e">
        <f t="shared" si="98"/>
        <v>#VALUE!</v>
      </c>
      <c r="V108" s="61">
        <f t="shared" si="98"/>
        <v>2000</v>
      </c>
      <c r="W108" s="61">
        <f t="shared" si="98"/>
        <v>2000</v>
      </c>
      <c r="X108" s="61">
        <f t="shared" si="98"/>
        <v>-21</v>
      </c>
      <c r="Y108" s="61" t="e">
        <f t="shared" si="98"/>
        <v>#VALUE!</v>
      </c>
      <c r="Z108" s="61">
        <f t="shared" si="98"/>
        <v>2000</v>
      </c>
      <c r="AA108" s="61">
        <f t="shared" si="98"/>
        <v>2000</v>
      </c>
      <c r="AB108" s="61">
        <f t="shared" si="98"/>
        <v>-21</v>
      </c>
      <c r="AC108" s="61" t="e">
        <f t="shared" si="98"/>
        <v>#VALUE!</v>
      </c>
      <c r="AD108" s="61">
        <f t="shared" si="98"/>
        <v>2000</v>
      </c>
      <c r="AE108" s="61">
        <f t="shared" si="98"/>
        <v>2000</v>
      </c>
      <c r="AF108" s="61">
        <f t="shared" si="98"/>
        <v>-21</v>
      </c>
      <c r="AG108" s="61" t="e">
        <f t="shared" si="98"/>
        <v>#VALUE!</v>
      </c>
      <c r="AH108" s="61">
        <f t="shared" si="98"/>
        <v>2000</v>
      </c>
      <c r="AI108" s="61">
        <f t="shared" si="98"/>
        <v>2000</v>
      </c>
      <c r="AJ108" s="61">
        <f t="shared" si="98"/>
        <v>-21</v>
      </c>
      <c r="AK108" s="61" t="e">
        <f t="shared" si="98"/>
        <v>#VALUE!</v>
      </c>
      <c r="AL108" s="61">
        <f t="shared" si="98"/>
        <v>2000</v>
      </c>
      <c r="AM108" s="61">
        <f t="shared" si="98"/>
        <v>2000</v>
      </c>
      <c r="AN108" s="61">
        <f t="shared" si="98"/>
        <v>-21</v>
      </c>
      <c r="AO108" s="61" t="e">
        <f t="shared" si="98"/>
        <v>#VALUE!</v>
      </c>
      <c r="AP108" s="61">
        <f t="shared" si="98"/>
        <v>2000</v>
      </c>
      <c r="AQ108" s="61">
        <f t="shared" si="98"/>
        <v>2000</v>
      </c>
      <c r="AR108" s="61">
        <f t="shared" si="98"/>
        <v>-21</v>
      </c>
      <c r="AS108" s="61" t="e">
        <f t="shared" si="98"/>
        <v>#VALUE!</v>
      </c>
      <c r="AT108" s="61">
        <f t="shared" si="98"/>
        <v>2000</v>
      </c>
      <c r="AU108" s="61">
        <f t="shared" si="98"/>
        <v>2000</v>
      </c>
      <c r="AV108" s="61" t="e">
        <f t="shared" si="98"/>
        <v>#VALUE!</v>
      </c>
      <c r="AW108" s="61" t="e">
        <f t="shared" si="98"/>
        <v>#VALUE!</v>
      </c>
      <c r="AX108" s="61">
        <f t="shared" si="98"/>
        <v>2000</v>
      </c>
      <c r="AY108" s="61">
        <f t="shared" si="98"/>
        <v>2000</v>
      </c>
      <c r="AZ108" s="61" t="e">
        <f t="shared" si="98"/>
        <v>#VALUE!</v>
      </c>
      <c r="BA108" s="61" t="e">
        <f t="shared" si="98"/>
        <v>#VALUE!</v>
      </c>
      <c r="BB108" s="61">
        <f t="shared" si="98"/>
        <v>2000</v>
      </c>
      <c r="BC108" s="61">
        <f t="shared" si="98"/>
        <v>2000</v>
      </c>
      <c r="BD108" s="61" t="e">
        <f t="shared" si="98"/>
        <v>#VALUE!</v>
      </c>
      <c r="BE108" s="61" t="e">
        <f t="shared" si="98"/>
        <v>#VALUE!</v>
      </c>
      <c r="BF108" s="61">
        <f t="shared" si="98"/>
        <v>2000</v>
      </c>
      <c r="BG108" s="61">
        <f t="shared" si="98"/>
        <v>2000</v>
      </c>
      <c r="BH108" s="61" t="e">
        <f t="shared" si="98"/>
        <v>#VALUE!</v>
      </c>
      <c r="BI108" s="61" t="e">
        <f t="shared" si="98"/>
        <v>#VALUE!</v>
      </c>
      <c r="BJ108" s="61">
        <f t="shared" si="98"/>
        <v>2000</v>
      </c>
      <c r="BK108" s="61">
        <f t="shared" si="98"/>
        <v>2000</v>
      </c>
      <c r="BL108" s="61" t="e">
        <f t="shared" si="98"/>
        <v>#VALUE!</v>
      </c>
      <c r="BM108" s="61" t="e">
        <f t="shared" si="98"/>
        <v>#VALUE!</v>
      </c>
      <c r="BN108" s="61">
        <f t="shared" si="98"/>
        <v>2000</v>
      </c>
      <c r="BO108" s="61">
        <f t="shared" si="98"/>
        <v>2000</v>
      </c>
      <c r="BP108" s="61" t="e">
        <f t="shared" si="98"/>
        <v>#VALUE!</v>
      </c>
      <c r="BQ108" s="61" t="e">
        <f t="shared" si="98"/>
        <v>#VALUE!</v>
      </c>
      <c r="BR108" s="61">
        <f t="shared" si="98"/>
        <v>2000</v>
      </c>
      <c r="BS108" s="61">
        <f t="shared" si="98"/>
        <v>2000</v>
      </c>
      <c r="BT108" s="61" t="e">
        <f t="shared" si="98"/>
        <v>#VALUE!</v>
      </c>
      <c r="BU108" s="61" t="e">
        <f t="shared" ref="BU108:CV108" si="99">0-BU107</f>
        <v>#VALUE!</v>
      </c>
      <c r="BV108" s="61">
        <f t="shared" si="99"/>
        <v>2000</v>
      </c>
      <c r="BW108" s="61">
        <f t="shared" si="99"/>
        <v>2000</v>
      </c>
      <c r="BX108" s="61" t="e">
        <f t="shared" si="99"/>
        <v>#VALUE!</v>
      </c>
      <c r="BY108" s="61" t="e">
        <f t="shared" si="99"/>
        <v>#VALUE!</v>
      </c>
      <c r="BZ108" s="61">
        <f t="shared" si="99"/>
        <v>2000</v>
      </c>
      <c r="CA108" s="61">
        <f t="shared" si="99"/>
        <v>2000</v>
      </c>
      <c r="CB108" s="61" t="e">
        <f t="shared" si="99"/>
        <v>#VALUE!</v>
      </c>
      <c r="CC108" s="61" t="e">
        <f t="shared" si="99"/>
        <v>#VALUE!</v>
      </c>
      <c r="CD108" s="61">
        <f t="shared" si="99"/>
        <v>2000</v>
      </c>
      <c r="CE108" s="61">
        <f t="shared" si="99"/>
        <v>2000</v>
      </c>
      <c r="CF108" s="61" t="e">
        <f t="shared" si="99"/>
        <v>#VALUE!</v>
      </c>
      <c r="CG108" s="61" t="e">
        <f t="shared" si="99"/>
        <v>#VALUE!</v>
      </c>
      <c r="CH108" s="61">
        <f t="shared" si="99"/>
        <v>2000</v>
      </c>
      <c r="CI108" s="61">
        <f t="shared" si="99"/>
        <v>2000</v>
      </c>
      <c r="CJ108" s="61" t="e">
        <f t="shared" si="99"/>
        <v>#VALUE!</v>
      </c>
      <c r="CK108" s="61" t="e">
        <f t="shared" si="99"/>
        <v>#VALUE!</v>
      </c>
      <c r="CL108" s="61">
        <f t="shared" si="99"/>
        <v>2000</v>
      </c>
      <c r="CM108" s="61">
        <f t="shared" si="99"/>
        <v>2000</v>
      </c>
      <c r="CN108" s="61" t="e">
        <f t="shared" si="99"/>
        <v>#VALUE!</v>
      </c>
      <c r="CO108" s="61" t="e">
        <f t="shared" si="99"/>
        <v>#VALUE!</v>
      </c>
      <c r="CP108" s="61">
        <f t="shared" si="99"/>
        <v>2000</v>
      </c>
      <c r="CQ108" s="61">
        <f t="shared" si="99"/>
        <v>2000</v>
      </c>
      <c r="CR108" s="61" t="e">
        <f t="shared" si="99"/>
        <v>#VALUE!</v>
      </c>
      <c r="CS108" s="61" t="e">
        <f t="shared" si="99"/>
        <v>#VALUE!</v>
      </c>
      <c r="CT108" s="61">
        <f t="shared" si="99"/>
        <v>2000</v>
      </c>
      <c r="CU108" s="61">
        <f t="shared" si="99"/>
        <v>2000</v>
      </c>
      <c r="CV108" s="61" t="e">
        <f t="shared" si="99"/>
        <v>#VALUE!</v>
      </c>
    </row>
    <row r="109" spans="2:126" s="61" customFormat="1" hidden="1"/>
    <row r="110" spans="2:126" s="61" customFormat="1" hidden="1"/>
    <row r="111" spans="2:126" s="61" customFormat="1" hidden="1"/>
    <row r="112" spans="2:126" s="61" customFormat="1" hidden="1"/>
    <row r="113" s="61" customFormat="1" hidden="1"/>
    <row r="114" s="61" customFormat="1" hidden="1"/>
    <row r="115" s="61" customFormat="1" hidden="1"/>
    <row r="116" s="61" customFormat="1" hidden="1"/>
    <row r="117" s="61" customFormat="1" hidden="1"/>
    <row r="118" s="61" customFormat="1" hidden="1"/>
    <row r="119" s="61" customFormat="1" hidden="1"/>
    <row r="120" s="61" customFormat="1" hidden="1"/>
    <row r="121" s="61" customFormat="1" hidden="1"/>
    <row r="122" s="61" customFormat="1" hidden="1"/>
    <row r="123" s="61" customFormat="1" hidden="1"/>
    <row r="124" s="61" customFormat="1" hidden="1"/>
    <row r="125" s="61" customFormat="1" hidden="1"/>
    <row r="126" s="61" customFormat="1" hidden="1"/>
    <row r="127" s="61" customFormat="1" hidden="1"/>
    <row r="128" s="61" customFormat="1" hidden="1"/>
    <row r="129" s="61" customFormat="1" hidden="1"/>
    <row r="130" s="61" customFormat="1" hidden="1"/>
    <row r="131" s="61" customFormat="1" hidden="1"/>
    <row r="132" s="61" customFormat="1" hidden="1"/>
    <row r="133" s="61" customFormat="1" hidden="1"/>
    <row r="134" s="61" customFormat="1" hidden="1"/>
    <row r="135" s="61" customFormat="1" hidden="1"/>
    <row r="136" s="61" customFormat="1" hidden="1"/>
    <row r="137" s="61" customFormat="1" hidden="1"/>
    <row r="138" s="61" customFormat="1" hidden="1"/>
    <row r="139" s="61" customFormat="1" hidden="1"/>
    <row r="140" s="61" customFormat="1" hidden="1"/>
    <row r="141" s="61" customFormat="1" hidden="1"/>
    <row r="142" s="61" customFormat="1" hidden="1"/>
    <row r="143" s="61" customFormat="1" hidden="1"/>
    <row r="144" s="61" customFormat="1" hidden="1"/>
    <row r="145" s="61" customFormat="1" hidden="1"/>
    <row r="146" s="61" customFormat="1" hidden="1"/>
    <row r="147" s="61" customFormat="1"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sheetData>
  <sheetProtection algorithmName="SHA-512" hashValue="OrBqxtlLBleQq5rJA3NpGCxAjrfMlcZvmr/gkZYzFKT6EpaWgGy2ymHMVwdvgqnlCrWeLl6pzXf704DgRlIdog==" saltValue="aU+x5XyTH+bAtjGVeCwokQ==" spinCount="100000" sheet="1" objects="1" scenarios="1"/>
  <mergeCells count="1882">
    <mergeCell ref="BU39:BX39"/>
    <mergeCell ref="BQ39:BT39"/>
    <mergeCell ref="BM39:BP39"/>
    <mergeCell ref="BI39:BL39"/>
    <mergeCell ref="BE39:BH39"/>
    <mergeCell ref="BA39:BD39"/>
    <mergeCell ref="C13:CW13"/>
    <mergeCell ref="C30:CW30"/>
    <mergeCell ref="C31:CW31"/>
    <mergeCell ref="C38:CW38"/>
    <mergeCell ref="C19:CW19"/>
    <mergeCell ref="BA37:BD37"/>
    <mergeCell ref="BE37:BH37"/>
    <mergeCell ref="BI37:BL37"/>
    <mergeCell ref="BM37:BP37"/>
    <mergeCell ref="BQ37:BT37"/>
    <mergeCell ref="BU37:BX37"/>
    <mergeCell ref="BY37:CB37"/>
    <mergeCell ref="CC37:CF37"/>
    <mergeCell ref="CG37:CJ37"/>
    <mergeCell ref="CK37:CN37"/>
    <mergeCell ref="CO37:CR37"/>
    <mergeCell ref="CS37:CV37"/>
    <mergeCell ref="BA36:BD36"/>
    <mergeCell ref="BE36:BH36"/>
    <mergeCell ref="CO36:CR36"/>
    <mergeCell ref="CG35:CJ35"/>
    <mergeCell ref="CK35:CN35"/>
    <mergeCell ref="CO35:CR35"/>
    <mergeCell ref="CS35:CV35"/>
    <mergeCell ref="CS36:CV36"/>
    <mergeCell ref="BE35:BH35"/>
    <mergeCell ref="BA105:BD105"/>
    <mergeCell ref="BE105:BH105"/>
    <mergeCell ref="BI105:BL105"/>
    <mergeCell ref="BM105:BP105"/>
    <mergeCell ref="BQ105:BT105"/>
    <mergeCell ref="BU105:BX105"/>
    <mergeCell ref="BY105:CB105"/>
    <mergeCell ref="CC105:CF105"/>
    <mergeCell ref="CG105:CJ105"/>
    <mergeCell ref="CK105:CN105"/>
    <mergeCell ref="CO105:CR105"/>
    <mergeCell ref="CS105:CV105"/>
    <mergeCell ref="BA106:BD106"/>
    <mergeCell ref="BE106:BH106"/>
    <mergeCell ref="BI106:BL106"/>
    <mergeCell ref="BM106:BP106"/>
    <mergeCell ref="BQ106:BT106"/>
    <mergeCell ref="BU106:BX106"/>
    <mergeCell ref="BY106:CB106"/>
    <mergeCell ref="CC106:CF106"/>
    <mergeCell ref="CG106:CJ106"/>
    <mergeCell ref="CK106:CN106"/>
    <mergeCell ref="CO106:CR106"/>
    <mergeCell ref="CS106:CV106"/>
    <mergeCell ref="BA103:BD103"/>
    <mergeCell ref="BE103:BH103"/>
    <mergeCell ref="BI103:BL103"/>
    <mergeCell ref="BM103:BP103"/>
    <mergeCell ref="BQ103:BT103"/>
    <mergeCell ref="BU103:BX103"/>
    <mergeCell ref="BY103:CB103"/>
    <mergeCell ref="CC103:CF103"/>
    <mergeCell ref="CG103:CJ103"/>
    <mergeCell ref="CK103:CN103"/>
    <mergeCell ref="CO103:CR103"/>
    <mergeCell ref="CS103:CV103"/>
    <mergeCell ref="BA104:BD104"/>
    <mergeCell ref="BE104:BH104"/>
    <mergeCell ref="BI104:BL104"/>
    <mergeCell ref="BM104:BP104"/>
    <mergeCell ref="BQ104:BT104"/>
    <mergeCell ref="BU104:BX104"/>
    <mergeCell ref="BY104:CB104"/>
    <mergeCell ref="CC104:CF104"/>
    <mergeCell ref="CG104:CJ104"/>
    <mergeCell ref="CK104:CN104"/>
    <mergeCell ref="CO104:CR104"/>
    <mergeCell ref="CS104:CV104"/>
    <mergeCell ref="BA100:BD100"/>
    <mergeCell ref="BE100:BH100"/>
    <mergeCell ref="BI100:BL100"/>
    <mergeCell ref="BM100:BP100"/>
    <mergeCell ref="BQ100:BT100"/>
    <mergeCell ref="BU100:BX100"/>
    <mergeCell ref="BY100:CB100"/>
    <mergeCell ref="CC100:CF100"/>
    <mergeCell ref="CG100:CJ100"/>
    <mergeCell ref="CK100:CN100"/>
    <mergeCell ref="CO100:CR100"/>
    <mergeCell ref="CS100:CV100"/>
    <mergeCell ref="BA101:BD101"/>
    <mergeCell ref="BE101:BH101"/>
    <mergeCell ref="BI101:BL101"/>
    <mergeCell ref="BM101:BP101"/>
    <mergeCell ref="BQ101:BT101"/>
    <mergeCell ref="BU101:BX101"/>
    <mergeCell ref="BY101:CB101"/>
    <mergeCell ref="CC101:CF101"/>
    <mergeCell ref="CG101:CJ101"/>
    <mergeCell ref="CK101:CN101"/>
    <mergeCell ref="CO101:CR101"/>
    <mergeCell ref="CS101:CV101"/>
    <mergeCell ref="CK98:CN98"/>
    <mergeCell ref="CO98:CR98"/>
    <mergeCell ref="CS98:CV98"/>
    <mergeCell ref="C99:CW99"/>
    <mergeCell ref="BA92:BD92"/>
    <mergeCell ref="BE92:BH92"/>
    <mergeCell ref="BI92:BL92"/>
    <mergeCell ref="BM92:BP92"/>
    <mergeCell ref="BQ92:BT92"/>
    <mergeCell ref="BU92:BX92"/>
    <mergeCell ref="BY92:CB92"/>
    <mergeCell ref="CC92:CF92"/>
    <mergeCell ref="CG92:CJ92"/>
    <mergeCell ref="CK92:CN92"/>
    <mergeCell ref="CO92:CR92"/>
    <mergeCell ref="CS92:CV92"/>
    <mergeCell ref="BA95:BD95"/>
    <mergeCell ref="BE95:BH95"/>
    <mergeCell ref="BI95:BL95"/>
    <mergeCell ref="BM95:BP95"/>
    <mergeCell ref="BQ95:BT95"/>
    <mergeCell ref="BU95:BX95"/>
    <mergeCell ref="BY95:CB95"/>
    <mergeCell ref="AO95:AR95"/>
    <mergeCell ref="AS95:AV95"/>
    <mergeCell ref="AW95:AZ95"/>
    <mergeCell ref="E98:H98"/>
    <mergeCell ref="I98:L98"/>
    <mergeCell ref="AC98:AF98"/>
    <mergeCell ref="AC94:AF94"/>
    <mergeCell ref="AG94:AJ94"/>
    <mergeCell ref="AK94:AN94"/>
    <mergeCell ref="BA98:BD98"/>
    <mergeCell ref="BE98:BH98"/>
    <mergeCell ref="BI98:BL98"/>
    <mergeCell ref="BM98:BP98"/>
    <mergeCell ref="BQ98:BT98"/>
    <mergeCell ref="BU98:BX98"/>
    <mergeCell ref="BY98:CB98"/>
    <mergeCell ref="CC98:CF98"/>
    <mergeCell ref="CG98:CJ98"/>
    <mergeCell ref="BA89:BD89"/>
    <mergeCell ref="BE89:BH89"/>
    <mergeCell ref="BI89:BL89"/>
    <mergeCell ref="BM89:BP89"/>
    <mergeCell ref="BQ89:BT89"/>
    <mergeCell ref="BU89:BX89"/>
    <mergeCell ref="BY89:CB89"/>
    <mergeCell ref="CC89:CF89"/>
    <mergeCell ref="CG89:CJ89"/>
    <mergeCell ref="BA91:BD91"/>
    <mergeCell ref="BE91:BH91"/>
    <mergeCell ref="BI91:BL91"/>
    <mergeCell ref="BM91:BP91"/>
    <mergeCell ref="BQ91:BT91"/>
    <mergeCell ref="BU91:BX91"/>
    <mergeCell ref="BY91:CB91"/>
    <mergeCell ref="CC91:CF91"/>
    <mergeCell ref="CG91:CJ91"/>
    <mergeCell ref="CK89:CN89"/>
    <mergeCell ref="CO89:CR89"/>
    <mergeCell ref="CS89:CV89"/>
    <mergeCell ref="C87:CW87"/>
    <mergeCell ref="AK89:AN89"/>
    <mergeCell ref="AO89:AR89"/>
    <mergeCell ref="E89:H89"/>
    <mergeCell ref="I89:L89"/>
    <mergeCell ref="M89:P89"/>
    <mergeCell ref="Q89:T89"/>
    <mergeCell ref="U89:X89"/>
    <mergeCell ref="BA97:BD97"/>
    <mergeCell ref="BE97:BH97"/>
    <mergeCell ref="BI97:BL97"/>
    <mergeCell ref="BM97:BP97"/>
    <mergeCell ref="BQ97:BT97"/>
    <mergeCell ref="BU97:BX97"/>
    <mergeCell ref="BY97:CB97"/>
    <mergeCell ref="CC97:CF97"/>
    <mergeCell ref="CG97:CJ97"/>
    <mergeCell ref="CK97:CN97"/>
    <mergeCell ref="CO97:CR97"/>
    <mergeCell ref="CS97:CV97"/>
    <mergeCell ref="C96:CW96"/>
    <mergeCell ref="CC95:CF95"/>
    <mergeCell ref="CG95:CJ95"/>
    <mergeCell ref="CK95:CN95"/>
    <mergeCell ref="CO95:CR95"/>
    <mergeCell ref="CS95:CV95"/>
    <mergeCell ref="E95:H95"/>
    <mergeCell ref="I95:L95"/>
    <mergeCell ref="M95:P95"/>
    <mergeCell ref="CK91:CN91"/>
    <mergeCell ref="CO91:CR91"/>
    <mergeCell ref="CS91:CV91"/>
    <mergeCell ref="C90:CW90"/>
    <mergeCell ref="BE94:BH94"/>
    <mergeCell ref="BI94:BL94"/>
    <mergeCell ref="BM94:BP94"/>
    <mergeCell ref="BQ94:BT94"/>
    <mergeCell ref="BU94:BX94"/>
    <mergeCell ref="BY94:CB94"/>
    <mergeCell ref="CC94:CF94"/>
    <mergeCell ref="CG94:CJ94"/>
    <mergeCell ref="CK94:CN94"/>
    <mergeCell ref="CO94:CR94"/>
    <mergeCell ref="CS94:CV94"/>
    <mergeCell ref="C93:CW93"/>
    <mergeCell ref="BA94:BD94"/>
    <mergeCell ref="AS91:AV91"/>
    <mergeCell ref="AW91:AZ91"/>
    <mergeCell ref="Y91:AB91"/>
    <mergeCell ref="AC91:AF91"/>
    <mergeCell ref="AG91:AJ91"/>
    <mergeCell ref="AK91:AN91"/>
    <mergeCell ref="E92:H92"/>
    <mergeCell ref="I92:L92"/>
    <mergeCell ref="Q91:T91"/>
    <mergeCell ref="U91:X91"/>
    <mergeCell ref="Q92:T92"/>
    <mergeCell ref="U92:X92"/>
    <mergeCell ref="Y92:AB92"/>
    <mergeCell ref="AC92:AF92"/>
    <mergeCell ref="AG92:AJ92"/>
    <mergeCell ref="CO79:CR79"/>
    <mergeCell ref="CS79:CV79"/>
    <mergeCell ref="BA82:BD82"/>
    <mergeCell ref="BE82:BH82"/>
    <mergeCell ref="BI82:BL82"/>
    <mergeCell ref="BM82:BP82"/>
    <mergeCell ref="BQ82:BT82"/>
    <mergeCell ref="BU82:BX82"/>
    <mergeCell ref="BA88:BD88"/>
    <mergeCell ref="BE88:BH88"/>
    <mergeCell ref="BI88:BL88"/>
    <mergeCell ref="BM88:BP88"/>
    <mergeCell ref="BQ88:BT88"/>
    <mergeCell ref="BU88:BX88"/>
    <mergeCell ref="BY88:CB88"/>
    <mergeCell ref="CC88:CF88"/>
    <mergeCell ref="CG88:CJ88"/>
    <mergeCell ref="CK88:CN88"/>
    <mergeCell ref="CO88:CR88"/>
    <mergeCell ref="CS88:CV88"/>
    <mergeCell ref="BA86:BD86"/>
    <mergeCell ref="BE86:BH86"/>
    <mergeCell ref="BI86:BL86"/>
    <mergeCell ref="BM86:BP86"/>
    <mergeCell ref="BQ86:BT86"/>
    <mergeCell ref="BU86:BX86"/>
    <mergeCell ref="BY86:CB86"/>
    <mergeCell ref="CC86:CF86"/>
    <mergeCell ref="CG86:CJ86"/>
    <mergeCell ref="CK86:CN86"/>
    <mergeCell ref="CO86:CR86"/>
    <mergeCell ref="CS86:CV86"/>
    <mergeCell ref="BQ78:BT78"/>
    <mergeCell ref="BU78:BX78"/>
    <mergeCell ref="BY78:CB78"/>
    <mergeCell ref="CC78:CF78"/>
    <mergeCell ref="CG78:CJ78"/>
    <mergeCell ref="CK78:CN78"/>
    <mergeCell ref="CO78:CR78"/>
    <mergeCell ref="CS78:CV78"/>
    <mergeCell ref="BA85:BD85"/>
    <mergeCell ref="BE85:BH85"/>
    <mergeCell ref="BI85:BL85"/>
    <mergeCell ref="BM85:BP85"/>
    <mergeCell ref="BQ85:BT85"/>
    <mergeCell ref="BU85:BX85"/>
    <mergeCell ref="BY85:CB85"/>
    <mergeCell ref="CC85:CF85"/>
    <mergeCell ref="CG85:CJ85"/>
    <mergeCell ref="CK85:CN85"/>
    <mergeCell ref="CO85:CR85"/>
    <mergeCell ref="CS85:CV85"/>
    <mergeCell ref="C83:CW83"/>
    <mergeCell ref="C84:CW84"/>
    <mergeCell ref="BA79:BD79"/>
    <mergeCell ref="BE79:BH79"/>
    <mergeCell ref="BI79:BL79"/>
    <mergeCell ref="BM79:BP79"/>
    <mergeCell ref="BQ79:BT79"/>
    <mergeCell ref="BU79:BX79"/>
    <mergeCell ref="BY79:CB79"/>
    <mergeCell ref="CC79:CF79"/>
    <mergeCell ref="CG79:CJ79"/>
    <mergeCell ref="CK79:CN79"/>
    <mergeCell ref="BA75:BD75"/>
    <mergeCell ref="BE75:BH75"/>
    <mergeCell ref="BI75:BL75"/>
    <mergeCell ref="BM75:BP75"/>
    <mergeCell ref="BQ75:BT75"/>
    <mergeCell ref="BU75:BX75"/>
    <mergeCell ref="BY75:CB75"/>
    <mergeCell ref="CC75:CF75"/>
    <mergeCell ref="CG75:CJ75"/>
    <mergeCell ref="CK75:CN75"/>
    <mergeCell ref="CO75:CR75"/>
    <mergeCell ref="CS75:CV75"/>
    <mergeCell ref="BY82:CB82"/>
    <mergeCell ref="CC82:CF82"/>
    <mergeCell ref="CG82:CJ82"/>
    <mergeCell ref="CK82:CN82"/>
    <mergeCell ref="CO82:CR82"/>
    <mergeCell ref="CS82:CV82"/>
    <mergeCell ref="BA77:BD77"/>
    <mergeCell ref="BE77:BH77"/>
    <mergeCell ref="BI77:BL77"/>
    <mergeCell ref="BM77:BP77"/>
    <mergeCell ref="BQ77:BT77"/>
    <mergeCell ref="BU77:BX77"/>
    <mergeCell ref="BY77:CB77"/>
    <mergeCell ref="CC77:CF77"/>
    <mergeCell ref="CG77:CJ77"/>
    <mergeCell ref="CK77:CN77"/>
    <mergeCell ref="BA78:BD78"/>
    <mergeCell ref="BE78:BH78"/>
    <mergeCell ref="BI78:BL78"/>
    <mergeCell ref="BM78:BP78"/>
    <mergeCell ref="BQ74:BT74"/>
    <mergeCell ref="BU74:BX74"/>
    <mergeCell ref="BY74:CB74"/>
    <mergeCell ref="CC74:CF74"/>
    <mergeCell ref="CG74:CJ74"/>
    <mergeCell ref="CK74:CN74"/>
    <mergeCell ref="CO74:CR74"/>
    <mergeCell ref="CS74:CV74"/>
    <mergeCell ref="C73:CW73"/>
    <mergeCell ref="BA65:BD65"/>
    <mergeCell ref="BE65:BH65"/>
    <mergeCell ref="BI65:BL65"/>
    <mergeCell ref="BM65:BP65"/>
    <mergeCell ref="BQ65:BT65"/>
    <mergeCell ref="BU65:BX65"/>
    <mergeCell ref="BY65:CB65"/>
    <mergeCell ref="CC65:CF65"/>
    <mergeCell ref="CG65:CJ65"/>
    <mergeCell ref="CK65:CN65"/>
    <mergeCell ref="CO65:CR65"/>
    <mergeCell ref="CS65:CV65"/>
    <mergeCell ref="BA72:BD72"/>
    <mergeCell ref="BE72:BH72"/>
    <mergeCell ref="BI72:BL72"/>
    <mergeCell ref="BM72:BP72"/>
    <mergeCell ref="BQ72:BT72"/>
    <mergeCell ref="BU72:BX72"/>
    <mergeCell ref="BY72:CB72"/>
    <mergeCell ref="CC72:CF72"/>
    <mergeCell ref="CG72:CJ72"/>
    <mergeCell ref="CK72:CN72"/>
    <mergeCell ref="CO72:CR72"/>
    <mergeCell ref="CS72:CV72"/>
    <mergeCell ref="C66:CW66"/>
    <mergeCell ref="BA51:BD51"/>
    <mergeCell ref="BE51:BH51"/>
    <mergeCell ref="BI51:BL51"/>
    <mergeCell ref="BM51:BP51"/>
    <mergeCell ref="BQ51:BT51"/>
    <mergeCell ref="BU51:BX51"/>
    <mergeCell ref="BY51:CB51"/>
    <mergeCell ref="CC51:CF51"/>
    <mergeCell ref="CG51:CJ51"/>
    <mergeCell ref="CK51:CN51"/>
    <mergeCell ref="CO51:CR51"/>
    <mergeCell ref="CS51:CV51"/>
    <mergeCell ref="BA58:BD58"/>
    <mergeCell ref="BE58:BH58"/>
    <mergeCell ref="BI58:BL58"/>
    <mergeCell ref="BM58:BP58"/>
    <mergeCell ref="BQ58:BT58"/>
    <mergeCell ref="BU58:BX58"/>
    <mergeCell ref="BY58:CB58"/>
    <mergeCell ref="CC58:CF58"/>
    <mergeCell ref="CG58:CJ58"/>
    <mergeCell ref="CK58:CN58"/>
    <mergeCell ref="CO58:CR58"/>
    <mergeCell ref="CS58:CV58"/>
    <mergeCell ref="C52:CW52"/>
    <mergeCell ref="BA71:BD71"/>
    <mergeCell ref="BE71:BH71"/>
    <mergeCell ref="BI71:BL71"/>
    <mergeCell ref="BM71:BP71"/>
    <mergeCell ref="BQ71:BT71"/>
    <mergeCell ref="CS47:CV47"/>
    <mergeCell ref="BA54:BD54"/>
    <mergeCell ref="BE54:BH54"/>
    <mergeCell ref="BI54:BL54"/>
    <mergeCell ref="BM54:BP54"/>
    <mergeCell ref="BQ54:BT54"/>
    <mergeCell ref="BU54:BX54"/>
    <mergeCell ref="BY54:CB54"/>
    <mergeCell ref="CC54:CF54"/>
    <mergeCell ref="CG54:CJ54"/>
    <mergeCell ref="CK56:CN56"/>
    <mergeCell ref="CO56:CR56"/>
    <mergeCell ref="CS56:CV56"/>
    <mergeCell ref="CC50:CF50"/>
    <mergeCell ref="CG50:CJ50"/>
    <mergeCell ref="CK50:CN50"/>
    <mergeCell ref="CO50:CR50"/>
    <mergeCell ref="BQ48:BT48"/>
    <mergeCell ref="BU48:BX48"/>
    <mergeCell ref="BY48:CB48"/>
    <mergeCell ref="CC48:CF48"/>
    <mergeCell ref="CG48:CJ48"/>
    <mergeCell ref="CK48:CN48"/>
    <mergeCell ref="CO48:CR48"/>
    <mergeCell ref="BM55:BP55"/>
    <mergeCell ref="BQ55:BT55"/>
    <mergeCell ref="BU55:BX55"/>
    <mergeCell ref="CK49:CN49"/>
    <mergeCell ref="CO49:CR49"/>
    <mergeCell ref="CS49:CV49"/>
    <mergeCell ref="CK54:CN54"/>
    <mergeCell ref="CO54:CR54"/>
    <mergeCell ref="BA42:BD42"/>
    <mergeCell ref="BU71:BX71"/>
    <mergeCell ref="BY71:CB71"/>
    <mergeCell ref="CC71:CF71"/>
    <mergeCell ref="CG71:CJ71"/>
    <mergeCell ref="CK71:CN71"/>
    <mergeCell ref="CO71:CR71"/>
    <mergeCell ref="CS71:CV71"/>
    <mergeCell ref="BA50:BD50"/>
    <mergeCell ref="BE50:BH50"/>
    <mergeCell ref="BI50:BL50"/>
    <mergeCell ref="BM50:BP50"/>
    <mergeCell ref="BQ50:BT50"/>
    <mergeCell ref="BU50:BX50"/>
    <mergeCell ref="BY50:CB50"/>
    <mergeCell ref="BQ57:BT57"/>
    <mergeCell ref="BU57:BX57"/>
    <mergeCell ref="BY57:CB57"/>
    <mergeCell ref="CC57:CF57"/>
    <mergeCell ref="CG57:CJ57"/>
    <mergeCell ref="BE63:BH63"/>
    <mergeCell ref="BI63:BL63"/>
    <mergeCell ref="BM63:BP63"/>
    <mergeCell ref="BQ63:BT63"/>
    <mergeCell ref="BQ64:BT64"/>
    <mergeCell ref="BU64:BX64"/>
    <mergeCell ref="BY64:CB64"/>
    <mergeCell ref="CC64:CF64"/>
    <mergeCell ref="CG64:CJ64"/>
    <mergeCell ref="CK64:CN64"/>
    <mergeCell ref="CO64:CR64"/>
    <mergeCell ref="CS64:CV64"/>
    <mergeCell ref="CG68:CJ68"/>
    <mergeCell ref="CK68:CN68"/>
    <mergeCell ref="CO68:CR68"/>
    <mergeCell ref="CS68:CV68"/>
    <mergeCell ref="BE69:BH69"/>
    <mergeCell ref="BI69:BL69"/>
    <mergeCell ref="BM69:BP69"/>
    <mergeCell ref="BQ69:BT69"/>
    <mergeCell ref="BU69:BX69"/>
    <mergeCell ref="BY69:CB69"/>
    <mergeCell ref="CC69:CF69"/>
    <mergeCell ref="BA69:BD69"/>
    <mergeCell ref="BA43:BD43"/>
    <mergeCell ref="BE43:BH43"/>
    <mergeCell ref="BI43:BL43"/>
    <mergeCell ref="BM43:BP43"/>
    <mergeCell ref="BQ43:BT43"/>
    <mergeCell ref="BU43:BX43"/>
    <mergeCell ref="BY43:CB43"/>
    <mergeCell ref="CC43:CF43"/>
    <mergeCell ref="CG43:CJ43"/>
    <mergeCell ref="CK43:CN43"/>
    <mergeCell ref="CO43:CR43"/>
    <mergeCell ref="CS43:CV43"/>
    <mergeCell ref="BA44:BD44"/>
    <mergeCell ref="BE44:BH44"/>
    <mergeCell ref="BA56:BD56"/>
    <mergeCell ref="BE56:BH56"/>
    <mergeCell ref="BI56:BL56"/>
    <mergeCell ref="BM56:BP56"/>
    <mergeCell ref="BQ56:BT56"/>
    <mergeCell ref="BU56:BX56"/>
    <mergeCell ref="CK47:CN47"/>
    <mergeCell ref="CO47:CR47"/>
    <mergeCell ref="CS44:CV44"/>
    <mergeCell ref="BA70:BD70"/>
    <mergeCell ref="BE70:BH70"/>
    <mergeCell ref="BI70:BL70"/>
    <mergeCell ref="BM70:BP70"/>
    <mergeCell ref="BQ70:BT70"/>
    <mergeCell ref="BU70:BX70"/>
    <mergeCell ref="BY70:CB70"/>
    <mergeCell ref="CC70:CF70"/>
    <mergeCell ref="CG70:CJ70"/>
    <mergeCell ref="CK70:CN70"/>
    <mergeCell ref="CO70:CR70"/>
    <mergeCell ref="CS70:CV70"/>
    <mergeCell ref="BA64:BD64"/>
    <mergeCell ref="BE64:BH64"/>
    <mergeCell ref="BI64:BL64"/>
    <mergeCell ref="BM64:BP64"/>
    <mergeCell ref="CS48:CV48"/>
    <mergeCell ref="CG69:CJ69"/>
    <mergeCell ref="CK69:CN69"/>
    <mergeCell ref="CO69:CR69"/>
    <mergeCell ref="CS69:CV69"/>
    <mergeCell ref="BA68:BD68"/>
    <mergeCell ref="BE68:BH68"/>
    <mergeCell ref="BI68:BL68"/>
    <mergeCell ref="BM68:BP68"/>
    <mergeCell ref="BQ68:BT68"/>
    <mergeCell ref="BU68:BX68"/>
    <mergeCell ref="BY68:CB68"/>
    <mergeCell ref="CC68:CF68"/>
    <mergeCell ref="BI42:BL42"/>
    <mergeCell ref="BM42:BP42"/>
    <mergeCell ref="CG42:CJ42"/>
    <mergeCell ref="CK42:CN42"/>
    <mergeCell ref="CO42:CR42"/>
    <mergeCell ref="CS42:CV42"/>
    <mergeCell ref="CG41:CJ41"/>
    <mergeCell ref="CK41:CN41"/>
    <mergeCell ref="CO41:CR41"/>
    <mergeCell ref="CS41:CV41"/>
    <mergeCell ref="BQ42:BT42"/>
    <mergeCell ref="BU42:BX42"/>
    <mergeCell ref="BY42:CB42"/>
    <mergeCell ref="CC42:CF42"/>
    <mergeCell ref="BI44:BL44"/>
    <mergeCell ref="BM44:BP44"/>
    <mergeCell ref="BQ44:BT44"/>
    <mergeCell ref="BU44:BX44"/>
    <mergeCell ref="BY44:CB44"/>
    <mergeCell ref="CC44:CF44"/>
    <mergeCell ref="CG44:CJ44"/>
    <mergeCell ref="CK44:CN44"/>
    <mergeCell ref="CO44:CR44"/>
    <mergeCell ref="CS39:CV39"/>
    <mergeCell ref="CO39:CR39"/>
    <mergeCell ref="CK39:CN39"/>
    <mergeCell ref="CG39:CJ39"/>
    <mergeCell ref="CC39:CF39"/>
    <mergeCell ref="BY39:CB39"/>
    <mergeCell ref="CS60:CV60"/>
    <mergeCell ref="BA55:BD55"/>
    <mergeCell ref="BE55:BH55"/>
    <mergeCell ref="BI55:BL55"/>
    <mergeCell ref="BA34:BD34"/>
    <mergeCell ref="BE34:BH34"/>
    <mergeCell ref="BI34:BL34"/>
    <mergeCell ref="BM34:BP34"/>
    <mergeCell ref="BQ34:BT34"/>
    <mergeCell ref="BU34:BX34"/>
    <mergeCell ref="BY34:CB34"/>
    <mergeCell ref="CC34:CF34"/>
    <mergeCell ref="CG34:CJ34"/>
    <mergeCell ref="CK34:CN34"/>
    <mergeCell ref="CO34:CR34"/>
    <mergeCell ref="CS34:CV34"/>
    <mergeCell ref="BA41:BD41"/>
    <mergeCell ref="BE41:BH41"/>
    <mergeCell ref="BI41:BL41"/>
    <mergeCell ref="BM41:BP41"/>
    <mergeCell ref="BQ41:BT41"/>
    <mergeCell ref="BU41:BX41"/>
    <mergeCell ref="BY41:CB41"/>
    <mergeCell ref="CC41:CF41"/>
    <mergeCell ref="BA35:BD35"/>
    <mergeCell ref="BY35:CB35"/>
    <mergeCell ref="CC35:CF35"/>
    <mergeCell ref="BY36:CB36"/>
    <mergeCell ref="CC36:CF36"/>
    <mergeCell ref="CG36:CJ36"/>
    <mergeCell ref="CK36:CN36"/>
    <mergeCell ref="BA61:BD61"/>
    <mergeCell ref="BE61:BH61"/>
    <mergeCell ref="BI61:BL61"/>
    <mergeCell ref="BM61:BP61"/>
    <mergeCell ref="BQ61:BT61"/>
    <mergeCell ref="BU61:BX61"/>
    <mergeCell ref="BY61:CB61"/>
    <mergeCell ref="CC61:CF61"/>
    <mergeCell ref="CG61:CJ61"/>
    <mergeCell ref="CK61:CN61"/>
    <mergeCell ref="BA48:BD48"/>
    <mergeCell ref="BE48:BH48"/>
    <mergeCell ref="BI48:BL48"/>
    <mergeCell ref="BM48:BP48"/>
    <mergeCell ref="BY46:CB46"/>
    <mergeCell ref="CC46:CF46"/>
    <mergeCell ref="CG46:CJ46"/>
    <mergeCell ref="BY55:CB55"/>
    <mergeCell ref="CC55:CF55"/>
    <mergeCell ref="CG55:CJ55"/>
    <mergeCell ref="CK55:CN55"/>
    <mergeCell ref="BQ49:BT49"/>
    <mergeCell ref="BU49:BX49"/>
    <mergeCell ref="BY49:CB49"/>
    <mergeCell ref="CC49:CF49"/>
    <mergeCell ref="CG49:CJ49"/>
    <mergeCell ref="BE42:BH42"/>
    <mergeCell ref="CO61:CR61"/>
    <mergeCell ref="CS61:CV61"/>
    <mergeCell ref="CS50:CV50"/>
    <mergeCell ref="BA57:BD57"/>
    <mergeCell ref="BE57:BH57"/>
    <mergeCell ref="BI57:BL57"/>
    <mergeCell ref="BM57:BP57"/>
    <mergeCell ref="BA60:BD60"/>
    <mergeCell ref="BE60:BH60"/>
    <mergeCell ref="BI60:BL60"/>
    <mergeCell ref="BM60:BP60"/>
    <mergeCell ref="BQ60:BT60"/>
    <mergeCell ref="BU60:BX60"/>
    <mergeCell ref="BY60:CB60"/>
    <mergeCell ref="CC60:CF60"/>
    <mergeCell ref="CG60:CJ60"/>
    <mergeCell ref="CK60:CN60"/>
    <mergeCell ref="CO60:CR60"/>
    <mergeCell ref="CO55:CR55"/>
    <mergeCell ref="CS55:CV55"/>
    <mergeCell ref="CK57:CN57"/>
    <mergeCell ref="CO57:CR57"/>
    <mergeCell ref="CS57:CV57"/>
    <mergeCell ref="CS54:CV54"/>
    <mergeCell ref="BY56:CB56"/>
    <mergeCell ref="CC56:CF56"/>
    <mergeCell ref="CG56:CJ56"/>
    <mergeCell ref="BA33:BD33"/>
    <mergeCell ref="BE33:BH33"/>
    <mergeCell ref="BI33:BL33"/>
    <mergeCell ref="BM33:BP33"/>
    <mergeCell ref="BQ33:BT33"/>
    <mergeCell ref="BU33:BX33"/>
    <mergeCell ref="BY33:CB33"/>
    <mergeCell ref="CC33:CF33"/>
    <mergeCell ref="CG33:CJ33"/>
    <mergeCell ref="CK33:CN33"/>
    <mergeCell ref="CO33:CR33"/>
    <mergeCell ref="CS33:CV33"/>
    <mergeCell ref="BA40:BD40"/>
    <mergeCell ref="BE40:BH40"/>
    <mergeCell ref="BI40:BL40"/>
    <mergeCell ref="BM40:BP40"/>
    <mergeCell ref="BQ40:BT40"/>
    <mergeCell ref="BU40:BX40"/>
    <mergeCell ref="BY40:CB40"/>
    <mergeCell ref="CC40:CF40"/>
    <mergeCell ref="CG40:CJ40"/>
    <mergeCell ref="CK40:CN40"/>
    <mergeCell ref="CO40:CR40"/>
    <mergeCell ref="CS40:CV40"/>
    <mergeCell ref="BI36:BL36"/>
    <mergeCell ref="BM36:BP36"/>
    <mergeCell ref="BQ36:BT36"/>
    <mergeCell ref="BU36:BX36"/>
    <mergeCell ref="BI35:BL35"/>
    <mergeCell ref="BM35:BP35"/>
    <mergeCell ref="BQ35:BT35"/>
    <mergeCell ref="BU35:BX35"/>
    <mergeCell ref="BA67:BD67"/>
    <mergeCell ref="BE67:BH67"/>
    <mergeCell ref="BI67:BL67"/>
    <mergeCell ref="BM67:BP67"/>
    <mergeCell ref="BQ67:BT67"/>
    <mergeCell ref="BU67:BX67"/>
    <mergeCell ref="BY67:CB67"/>
    <mergeCell ref="CC67:CF67"/>
    <mergeCell ref="CG67:CJ67"/>
    <mergeCell ref="CK67:CN67"/>
    <mergeCell ref="CO67:CR67"/>
    <mergeCell ref="CS67:CV67"/>
    <mergeCell ref="BA62:BD62"/>
    <mergeCell ref="BE62:BH62"/>
    <mergeCell ref="BI62:BL62"/>
    <mergeCell ref="BM62:BP62"/>
    <mergeCell ref="BQ62:BT62"/>
    <mergeCell ref="BU62:BX62"/>
    <mergeCell ref="BY62:CB62"/>
    <mergeCell ref="CC62:CF62"/>
    <mergeCell ref="CG62:CJ62"/>
    <mergeCell ref="CK62:CN62"/>
    <mergeCell ref="CO62:CR62"/>
    <mergeCell ref="CS62:CV62"/>
    <mergeCell ref="BU63:BX63"/>
    <mergeCell ref="BY63:CB63"/>
    <mergeCell ref="CC63:CF63"/>
    <mergeCell ref="CG63:CJ63"/>
    <mergeCell ref="CK63:CN63"/>
    <mergeCell ref="CO63:CR63"/>
    <mergeCell ref="CS63:CV63"/>
    <mergeCell ref="BA63:BD63"/>
    <mergeCell ref="CG29:CJ29"/>
    <mergeCell ref="CK29:CN29"/>
    <mergeCell ref="CO29:CR29"/>
    <mergeCell ref="CS29:CV29"/>
    <mergeCell ref="CK46:CN46"/>
    <mergeCell ref="CO46:CR46"/>
    <mergeCell ref="CS46:CV46"/>
    <mergeCell ref="BA53:BD53"/>
    <mergeCell ref="BE53:BH53"/>
    <mergeCell ref="BI53:BL53"/>
    <mergeCell ref="BM53:BP53"/>
    <mergeCell ref="BQ53:BT53"/>
    <mergeCell ref="BU53:BX53"/>
    <mergeCell ref="BY53:CB53"/>
    <mergeCell ref="CC53:CF53"/>
    <mergeCell ref="CG53:CJ53"/>
    <mergeCell ref="CK53:CN53"/>
    <mergeCell ref="CO53:CR53"/>
    <mergeCell ref="CS53:CV53"/>
    <mergeCell ref="BA47:BD47"/>
    <mergeCell ref="BE47:BH47"/>
    <mergeCell ref="BI47:BL47"/>
    <mergeCell ref="BM47:BP47"/>
    <mergeCell ref="BQ47:BT47"/>
    <mergeCell ref="BU47:BX47"/>
    <mergeCell ref="BY47:CB47"/>
    <mergeCell ref="CC47:CF47"/>
    <mergeCell ref="CG47:CJ47"/>
    <mergeCell ref="BA49:BD49"/>
    <mergeCell ref="BE49:BH49"/>
    <mergeCell ref="BI49:BL49"/>
    <mergeCell ref="BM49:BP49"/>
    <mergeCell ref="BA28:BD28"/>
    <mergeCell ref="BE28:BH28"/>
    <mergeCell ref="BI28:BL28"/>
    <mergeCell ref="BM28:BP28"/>
    <mergeCell ref="BQ28:BT28"/>
    <mergeCell ref="BU28:BX28"/>
    <mergeCell ref="BY28:CB28"/>
    <mergeCell ref="CC28:CF28"/>
    <mergeCell ref="CG28:CJ28"/>
    <mergeCell ref="CK28:CN28"/>
    <mergeCell ref="CO28:CR28"/>
    <mergeCell ref="CS28:CV28"/>
    <mergeCell ref="BA32:BD32"/>
    <mergeCell ref="BE32:BH32"/>
    <mergeCell ref="BI32:BL32"/>
    <mergeCell ref="BM32:BP32"/>
    <mergeCell ref="BQ32:BT32"/>
    <mergeCell ref="BU32:BX32"/>
    <mergeCell ref="BY32:CB32"/>
    <mergeCell ref="CC32:CF32"/>
    <mergeCell ref="CG32:CJ32"/>
    <mergeCell ref="CK32:CN32"/>
    <mergeCell ref="CO32:CR32"/>
    <mergeCell ref="CS32:CV32"/>
    <mergeCell ref="BA29:BD29"/>
    <mergeCell ref="BE29:BH29"/>
    <mergeCell ref="BI29:BL29"/>
    <mergeCell ref="BM29:BP29"/>
    <mergeCell ref="BQ29:BT29"/>
    <mergeCell ref="BU29:BX29"/>
    <mergeCell ref="BY29:CB29"/>
    <mergeCell ref="CC29:CF29"/>
    <mergeCell ref="BA26:BD26"/>
    <mergeCell ref="BE26:BH26"/>
    <mergeCell ref="BI26:BL26"/>
    <mergeCell ref="BM26:BP26"/>
    <mergeCell ref="BQ26:BT26"/>
    <mergeCell ref="BU26:BX26"/>
    <mergeCell ref="BY26:CB26"/>
    <mergeCell ref="CC26:CF26"/>
    <mergeCell ref="CG26:CJ26"/>
    <mergeCell ref="CK26:CN26"/>
    <mergeCell ref="CO26:CR26"/>
    <mergeCell ref="CS26:CV26"/>
    <mergeCell ref="BA27:BD27"/>
    <mergeCell ref="BE27:BH27"/>
    <mergeCell ref="BI27:BL27"/>
    <mergeCell ref="BM27:BP27"/>
    <mergeCell ref="BQ27:BT27"/>
    <mergeCell ref="BU27:BX27"/>
    <mergeCell ref="BY27:CB27"/>
    <mergeCell ref="CC27:CF27"/>
    <mergeCell ref="CG27:CJ27"/>
    <mergeCell ref="CK27:CN27"/>
    <mergeCell ref="CO27:CR27"/>
    <mergeCell ref="CS27:CV27"/>
    <mergeCell ref="BA24:BD24"/>
    <mergeCell ref="BE24:BH24"/>
    <mergeCell ref="BI24:BL24"/>
    <mergeCell ref="BM24:BP24"/>
    <mergeCell ref="BQ24:BT24"/>
    <mergeCell ref="BU24:BX24"/>
    <mergeCell ref="BY24:CB24"/>
    <mergeCell ref="CC24:CF24"/>
    <mergeCell ref="CG24:CJ24"/>
    <mergeCell ref="CK24:CN24"/>
    <mergeCell ref="CO24:CR24"/>
    <mergeCell ref="CS24:CV24"/>
    <mergeCell ref="BA25:BD25"/>
    <mergeCell ref="BE25:BH25"/>
    <mergeCell ref="BI25:BL25"/>
    <mergeCell ref="BM25:BP25"/>
    <mergeCell ref="BQ25:BT25"/>
    <mergeCell ref="BU25:BX25"/>
    <mergeCell ref="BY25:CB25"/>
    <mergeCell ref="CC25:CF25"/>
    <mergeCell ref="CG25:CJ25"/>
    <mergeCell ref="CK25:CN25"/>
    <mergeCell ref="CO25:CR25"/>
    <mergeCell ref="CS25:CV25"/>
    <mergeCell ref="BA22:BD22"/>
    <mergeCell ref="BE22:BH22"/>
    <mergeCell ref="BI22:BL22"/>
    <mergeCell ref="BM22:BP22"/>
    <mergeCell ref="BQ22:BT22"/>
    <mergeCell ref="BU22:BX22"/>
    <mergeCell ref="BY22:CB22"/>
    <mergeCell ref="CC22:CF22"/>
    <mergeCell ref="CG22:CJ22"/>
    <mergeCell ref="CK22:CN22"/>
    <mergeCell ref="CO22:CR22"/>
    <mergeCell ref="CS22:CV22"/>
    <mergeCell ref="BA23:BD23"/>
    <mergeCell ref="BE23:BH23"/>
    <mergeCell ref="BI23:BL23"/>
    <mergeCell ref="BM23:BP23"/>
    <mergeCell ref="BQ23:BT23"/>
    <mergeCell ref="BU23:BX23"/>
    <mergeCell ref="BY23:CB23"/>
    <mergeCell ref="CC23:CF23"/>
    <mergeCell ref="CG23:CJ23"/>
    <mergeCell ref="CK23:CN23"/>
    <mergeCell ref="CO23:CR23"/>
    <mergeCell ref="CS23:CV23"/>
    <mergeCell ref="BA20:BD20"/>
    <mergeCell ref="BE20:BH20"/>
    <mergeCell ref="BI20:BL20"/>
    <mergeCell ref="BM20:BP20"/>
    <mergeCell ref="BQ20:BT20"/>
    <mergeCell ref="BU20:BX20"/>
    <mergeCell ref="BY20:CB20"/>
    <mergeCell ref="CC20:CF20"/>
    <mergeCell ref="CG20:CJ20"/>
    <mergeCell ref="CK20:CN20"/>
    <mergeCell ref="CO20:CR20"/>
    <mergeCell ref="CS20:CV20"/>
    <mergeCell ref="BA21:BD21"/>
    <mergeCell ref="BE21:BH21"/>
    <mergeCell ref="BI21:BL21"/>
    <mergeCell ref="BM21:BP21"/>
    <mergeCell ref="BQ21:BT21"/>
    <mergeCell ref="BU21:BX21"/>
    <mergeCell ref="BY21:CB21"/>
    <mergeCell ref="CC21:CF21"/>
    <mergeCell ref="CG21:CJ21"/>
    <mergeCell ref="CK21:CN21"/>
    <mergeCell ref="CO21:CR21"/>
    <mergeCell ref="CS21:CV21"/>
    <mergeCell ref="BA18:BD18"/>
    <mergeCell ref="BE18:BH18"/>
    <mergeCell ref="BI18:BL18"/>
    <mergeCell ref="BM18:BP18"/>
    <mergeCell ref="BQ18:BT18"/>
    <mergeCell ref="BU18:BX18"/>
    <mergeCell ref="BY18:CB18"/>
    <mergeCell ref="CC18:CF18"/>
    <mergeCell ref="CG18:CJ18"/>
    <mergeCell ref="CK18:CN18"/>
    <mergeCell ref="CO18:CR18"/>
    <mergeCell ref="CS18:CV18"/>
    <mergeCell ref="BA16:BD16"/>
    <mergeCell ref="BE16:BH16"/>
    <mergeCell ref="BI16:BL16"/>
    <mergeCell ref="BM16:BP16"/>
    <mergeCell ref="BQ16:BT16"/>
    <mergeCell ref="BU16:BX16"/>
    <mergeCell ref="BY16:CB16"/>
    <mergeCell ref="CC16:CF16"/>
    <mergeCell ref="CG16:CJ16"/>
    <mergeCell ref="CK16:CN16"/>
    <mergeCell ref="CO16:CR16"/>
    <mergeCell ref="CS16:CV16"/>
    <mergeCell ref="BA17:BD17"/>
    <mergeCell ref="BE17:BH17"/>
    <mergeCell ref="BI17:BL17"/>
    <mergeCell ref="BM17:BP17"/>
    <mergeCell ref="BQ17:BT17"/>
    <mergeCell ref="BU17:BX17"/>
    <mergeCell ref="BY17:CB17"/>
    <mergeCell ref="CC17:CF17"/>
    <mergeCell ref="CG17:CJ17"/>
    <mergeCell ref="CK17:CN17"/>
    <mergeCell ref="CO17:CR17"/>
    <mergeCell ref="CS17:CV17"/>
    <mergeCell ref="BA14:BD14"/>
    <mergeCell ref="BE14:BH14"/>
    <mergeCell ref="BI14:BL14"/>
    <mergeCell ref="BM14:BP14"/>
    <mergeCell ref="BQ14:BT14"/>
    <mergeCell ref="BU14:BX14"/>
    <mergeCell ref="BY14:CB14"/>
    <mergeCell ref="CC14:CF14"/>
    <mergeCell ref="CG14:CJ14"/>
    <mergeCell ref="CK14:CN14"/>
    <mergeCell ref="CO14:CR14"/>
    <mergeCell ref="CS14:CV14"/>
    <mergeCell ref="BA15:BD15"/>
    <mergeCell ref="BE15:BH15"/>
    <mergeCell ref="BI15:BL15"/>
    <mergeCell ref="BM15:BP15"/>
    <mergeCell ref="BQ15:BT15"/>
    <mergeCell ref="BU15:BX15"/>
    <mergeCell ref="BY15:CB15"/>
    <mergeCell ref="CC15:CF15"/>
    <mergeCell ref="CG15:CJ15"/>
    <mergeCell ref="CK15:CN15"/>
    <mergeCell ref="CO15:CR15"/>
    <mergeCell ref="CS15:CV15"/>
    <mergeCell ref="CJ11:CJ12"/>
    <mergeCell ref="CK11:CM12"/>
    <mergeCell ref="CN11:CN12"/>
    <mergeCell ref="CO11:CQ12"/>
    <mergeCell ref="CR11:CR12"/>
    <mergeCell ref="CS11:CU12"/>
    <mergeCell ref="CV11:CV12"/>
    <mergeCell ref="BA11:BC12"/>
    <mergeCell ref="BD11:BD12"/>
    <mergeCell ref="BE11:BG12"/>
    <mergeCell ref="BH11:BH12"/>
    <mergeCell ref="BI11:BK12"/>
    <mergeCell ref="BL11:BL12"/>
    <mergeCell ref="BM11:BO12"/>
    <mergeCell ref="BP11:BP12"/>
    <mergeCell ref="BQ11:BS12"/>
    <mergeCell ref="BT11:BT12"/>
    <mergeCell ref="BU11:BW12"/>
    <mergeCell ref="BX11:BX12"/>
    <mergeCell ref="BY11:CA12"/>
    <mergeCell ref="CB11:CB12"/>
    <mergeCell ref="CC11:CE12"/>
    <mergeCell ref="CF11:CF12"/>
    <mergeCell ref="CG11:CI12"/>
    <mergeCell ref="Y101:AB101"/>
    <mergeCell ref="AC101:AF101"/>
    <mergeCell ref="AG101:AJ101"/>
    <mergeCell ref="AK101:AN101"/>
    <mergeCell ref="AO101:AR101"/>
    <mergeCell ref="AS105:AV105"/>
    <mergeCell ref="AW105:AZ105"/>
    <mergeCell ref="E106:H106"/>
    <mergeCell ref="I106:L106"/>
    <mergeCell ref="M106:P106"/>
    <mergeCell ref="Q106:T106"/>
    <mergeCell ref="U106:X106"/>
    <mergeCell ref="Y106:AB106"/>
    <mergeCell ref="AC106:AF106"/>
    <mergeCell ref="AG106:AJ106"/>
    <mergeCell ref="AK106:AN106"/>
    <mergeCell ref="AO106:AR106"/>
    <mergeCell ref="AS106:AV106"/>
    <mergeCell ref="AW106:AZ106"/>
    <mergeCell ref="Y105:AB105"/>
    <mergeCell ref="AC105:AF105"/>
    <mergeCell ref="AG105:AJ105"/>
    <mergeCell ref="AK105:AN105"/>
    <mergeCell ref="AO105:AR105"/>
    <mergeCell ref="E105:H105"/>
    <mergeCell ref="I105:L105"/>
    <mergeCell ref="M105:P105"/>
    <mergeCell ref="Q105:T105"/>
    <mergeCell ref="U105:X105"/>
    <mergeCell ref="Y104:AB104"/>
    <mergeCell ref="AC104:AF104"/>
    <mergeCell ref="AG104:AJ104"/>
    <mergeCell ref="AK104:AN104"/>
    <mergeCell ref="AO104:AR104"/>
    <mergeCell ref="E104:H104"/>
    <mergeCell ref="I104:L104"/>
    <mergeCell ref="M104:P104"/>
    <mergeCell ref="Q104:T104"/>
    <mergeCell ref="U104:X104"/>
    <mergeCell ref="E103:H103"/>
    <mergeCell ref="I103:L103"/>
    <mergeCell ref="M103:P103"/>
    <mergeCell ref="Q103:T103"/>
    <mergeCell ref="U103:X103"/>
    <mergeCell ref="Y103:AB103"/>
    <mergeCell ref="AC103:AF103"/>
    <mergeCell ref="AG103:AJ103"/>
    <mergeCell ref="AK103:AN103"/>
    <mergeCell ref="AO103:AR103"/>
    <mergeCell ref="I62:L62"/>
    <mergeCell ref="AO62:AR62"/>
    <mergeCell ref="Q101:T101"/>
    <mergeCell ref="U101:X101"/>
    <mergeCell ref="AS104:AV104"/>
    <mergeCell ref="AW104:AZ104"/>
    <mergeCell ref="E100:H100"/>
    <mergeCell ref="I100:L100"/>
    <mergeCell ref="M100:P100"/>
    <mergeCell ref="Q100:T100"/>
    <mergeCell ref="U100:X100"/>
    <mergeCell ref="Y100:AB100"/>
    <mergeCell ref="AC100:AF100"/>
    <mergeCell ref="AG100:AJ100"/>
    <mergeCell ref="AK100:AN100"/>
    <mergeCell ref="AO100:AR100"/>
    <mergeCell ref="E67:H67"/>
    <mergeCell ref="I67:L67"/>
    <mergeCell ref="AS101:AV101"/>
    <mergeCell ref="AW101:AZ101"/>
    <mergeCell ref="AS103:AV103"/>
    <mergeCell ref="AW103:AZ103"/>
    <mergeCell ref="E101:H101"/>
    <mergeCell ref="I101:L101"/>
    <mergeCell ref="M101:P101"/>
    <mergeCell ref="AW71:AZ71"/>
    <mergeCell ref="Q71:T71"/>
    <mergeCell ref="U71:X71"/>
    <mergeCell ref="AK71:AN71"/>
    <mergeCell ref="AO71:AR71"/>
    <mergeCell ref="E71:H71"/>
    <mergeCell ref="I71:L71"/>
    <mergeCell ref="BE46:BH46"/>
    <mergeCell ref="BI46:BL46"/>
    <mergeCell ref="BM46:BP46"/>
    <mergeCell ref="BQ46:BT46"/>
    <mergeCell ref="Y71:AB71"/>
    <mergeCell ref="AC71:AF71"/>
    <mergeCell ref="AG71:AJ71"/>
    <mergeCell ref="BU46:BX46"/>
    <mergeCell ref="AO53:AR53"/>
    <mergeCell ref="AS51:AV51"/>
    <mergeCell ref="I55:L55"/>
    <mergeCell ref="M55:P55"/>
    <mergeCell ref="Q55:T55"/>
    <mergeCell ref="U55:X55"/>
    <mergeCell ref="AS54:AV54"/>
    <mergeCell ref="AS57:AV57"/>
    <mergeCell ref="Q57:T57"/>
    <mergeCell ref="U57:X57"/>
    <mergeCell ref="U63:X63"/>
    <mergeCell ref="Y63:AB63"/>
    <mergeCell ref="AC63:AF63"/>
    <mergeCell ref="Q51:T51"/>
    <mergeCell ref="U51:X51"/>
    <mergeCell ref="Y51:AB51"/>
    <mergeCell ref="AC51:AF51"/>
    <mergeCell ref="AK56:AN56"/>
    <mergeCell ref="I53:L53"/>
    <mergeCell ref="M53:P53"/>
    <mergeCell ref="Q53:T53"/>
    <mergeCell ref="U53:X53"/>
    <mergeCell ref="AS53:AV53"/>
    <mergeCell ref="AS60:AV60"/>
    <mergeCell ref="E62:H62"/>
    <mergeCell ref="AO56:AR56"/>
    <mergeCell ref="M56:P56"/>
    <mergeCell ref="Q56:T56"/>
    <mergeCell ref="AG47:AJ47"/>
    <mergeCell ref="AK47:AN47"/>
    <mergeCell ref="AO47:AR47"/>
    <mergeCell ref="AS47:AV47"/>
    <mergeCell ref="I46:L46"/>
    <mergeCell ref="AS70:AV70"/>
    <mergeCell ref="AW70:AZ70"/>
    <mergeCell ref="AS98:AV98"/>
    <mergeCell ref="AW98:AZ98"/>
    <mergeCell ref="M98:P98"/>
    <mergeCell ref="Q98:T98"/>
    <mergeCell ref="Y70:AB70"/>
    <mergeCell ref="E53:H53"/>
    <mergeCell ref="C59:CW59"/>
    <mergeCell ref="AS58:AV58"/>
    <mergeCell ref="AW58:AZ58"/>
    <mergeCell ref="AW54:AZ54"/>
    <mergeCell ref="BA46:BD46"/>
    <mergeCell ref="Q65:T65"/>
    <mergeCell ref="U65:X65"/>
    <mergeCell ref="AC55:AF55"/>
    <mergeCell ref="AG55:AJ55"/>
    <mergeCell ref="AK55:AN55"/>
    <mergeCell ref="AO55:AR55"/>
    <mergeCell ref="E55:H55"/>
    <mergeCell ref="Y67:AB67"/>
    <mergeCell ref="AC67:AF67"/>
    <mergeCell ref="AG67:AJ67"/>
    <mergeCell ref="Q95:T95"/>
    <mergeCell ref="AO94:AR94"/>
    <mergeCell ref="AS94:AV94"/>
    <mergeCell ref="AW94:AZ94"/>
    <mergeCell ref="AG89:AJ89"/>
    <mergeCell ref="AO91:AR91"/>
    <mergeCell ref="U95:X95"/>
    <mergeCell ref="Y95:AB95"/>
    <mergeCell ref="AC95:AF95"/>
    <mergeCell ref="AG95:AJ95"/>
    <mergeCell ref="AK95:AN95"/>
    <mergeCell ref="AS65:AV65"/>
    <mergeCell ref="Q46:T46"/>
    <mergeCell ref="U46:X46"/>
    <mergeCell ref="Y46:AB46"/>
    <mergeCell ref="AC46:AF46"/>
    <mergeCell ref="E46:H46"/>
    <mergeCell ref="AG49:AJ49"/>
    <mergeCell ref="AK49:AN49"/>
    <mergeCell ref="M49:P49"/>
    <mergeCell ref="Q49:T49"/>
    <mergeCell ref="U49:X49"/>
    <mergeCell ref="AK67:AN67"/>
    <mergeCell ref="AO67:AR67"/>
    <mergeCell ref="AG53:AJ53"/>
    <mergeCell ref="AK53:AN53"/>
    <mergeCell ref="AS56:AV56"/>
    <mergeCell ref="AG60:AJ60"/>
    <mergeCell ref="AK60:AN60"/>
    <mergeCell ref="AS55:AV55"/>
    <mergeCell ref="AS48:AV48"/>
    <mergeCell ref="M57:P57"/>
    <mergeCell ref="AW75:AZ75"/>
    <mergeCell ref="Y74:AB74"/>
    <mergeCell ref="U77:X77"/>
    <mergeCell ref="Y77:AB77"/>
    <mergeCell ref="AW79:AZ79"/>
    <mergeCell ref="AG98:AJ98"/>
    <mergeCell ref="AK98:AN98"/>
    <mergeCell ref="AO98:AR98"/>
    <mergeCell ref="AS86:AV86"/>
    <mergeCell ref="Y82:AB82"/>
    <mergeCell ref="AK86:AN86"/>
    <mergeCell ref="AO86:AR86"/>
    <mergeCell ref="AS88:AV88"/>
    <mergeCell ref="AS100:AV100"/>
    <mergeCell ref="AW100:AZ100"/>
    <mergeCell ref="AS89:AV89"/>
    <mergeCell ref="AW89:AZ89"/>
    <mergeCell ref="AW78:AZ78"/>
    <mergeCell ref="AK75:AN75"/>
    <mergeCell ref="AC74:AF74"/>
    <mergeCell ref="AG74:AJ74"/>
    <mergeCell ref="AK74:AN74"/>
    <mergeCell ref="AO74:AR74"/>
    <mergeCell ref="AK92:AN92"/>
    <mergeCell ref="AO92:AR92"/>
    <mergeCell ref="AS92:AV92"/>
    <mergeCell ref="AW92:AZ92"/>
    <mergeCell ref="Y89:AB89"/>
    <mergeCell ref="AC89:AF89"/>
    <mergeCell ref="U98:X98"/>
    <mergeCell ref="Y98:AB98"/>
    <mergeCell ref="AW72:AZ72"/>
    <mergeCell ref="AS74:AV74"/>
    <mergeCell ref="AW74:AZ74"/>
    <mergeCell ref="Y72:AB72"/>
    <mergeCell ref="AC72:AF72"/>
    <mergeCell ref="AG72:AJ72"/>
    <mergeCell ref="AK72:AN72"/>
    <mergeCell ref="AK37:AN37"/>
    <mergeCell ref="AO37:AR37"/>
    <mergeCell ref="AS37:AV37"/>
    <mergeCell ref="AW37:AZ37"/>
    <mergeCell ref="AW51:AZ51"/>
    <mergeCell ref="AS46:AV46"/>
    <mergeCell ref="AW46:AZ46"/>
    <mergeCell ref="M46:P46"/>
    <mergeCell ref="AO46:AR46"/>
    <mergeCell ref="AK46:AN46"/>
    <mergeCell ref="AG46:AJ46"/>
    <mergeCell ref="AC50:AF50"/>
    <mergeCell ref="AG50:AJ50"/>
    <mergeCell ref="AK50:AN50"/>
    <mergeCell ref="AO50:AR50"/>
    <mergeCell ref="AS50:AV50"/>
    <mergeCell ref="AW50:AZ50"/>
    <mergeCell ref="AW39:AZ39"/>
    <mergeCell ref="AS39:AV39"/>
    <mergeCell ref="AO39:AR39"/>
    <mergeCell ref="AS42:AV42"/>
    <mergeCell ref="AW42:AZ42"/>
    <mergeCell ref="AS49:AV49"/>
    <mergeCell ref="AG51:AJ51"/>
    <mergeCell ref="AW65:AZ65"/>
    <mergeCell ref="E70:H70"/>
    <mergeCell ref="I70:L70"/>
    <mergeCell ref="M70:P70"/>
    <mergeCell ref="Q70:T70"/>
    <mergeCell ref="U70:X70"/>
    <mergeCell ref="E64:H64"/>
    <mergeCell ref="I64:L64"/>
    <mergeCell ref="M64:P64"/>
    <mergeCell ref="Q64:T64"/>
    <mergeCell ref="U64:X64"/>
    <mergeCell ref="Y64:AB64"/>
    <mergeCell ref="AC64:AF64"/>
    <mergeCell ref="AG64:AJ64"/>
    <mergeCell ref="AK64:AN64"/>
    <mergeCell ref="AO64:AR64"/>
    <mergeCell ref="AS64:AV64"/>
    <mergeCell ref="Y65:AB65"/>
    <mergeCell ref="AC65:AF65"/>
    <mergeCell ref="AG65:AJ65"/>
    <mergeCell ref="AK65:AN65"/>
    <mergeCell ref="AO65:AR65"/>
    <mergeCell ref="E65:H65"/>
    <mergeCell ref="I65:L65"/>
    <mergeCell ref="M65:P65"/>
    <mergeCell ref="U67:X67"/>
    <mergeCell ref="AC70:AF70"/>
    <mergeCell ref="AG70:AJ70"/>
    <mergeCell ref="AK70:AN70"/>
    <mergeCell ref="AW62:AZ62"/>
    <mergeCell ref="U61:X61"/>
    <mergeCell ref="Y61:AB61"/>
    <mergeCell ref="AC61:AF61"/>
    <mergeCell ref="AG61:AJ61"/>
    <mergeCell ref="M67:P67"/>
    <mergeCell ref="E63:H63"/>
    <mergeCell ref="I63:L63"/>
    <mergeCell ref="M63:P63"/>
    <mergeCell ref="Q63:T63"/>
    <mergeCell ref="AW67:AZ67"/>
    <mergeCell ref="AW60:AZ60"/>
    <mergeCell ref="E61:H61"/>
    <mergeCell ref="AO60:AR60"/>
    <mergeCell ref="AG62:AJ62"/>
    <mergeCell ref="AW57:AZ57"/>
    <mergeCell ref="AG44:AJ44"/>
    <mergeCell ref="AW48:AZ48"/>
    <mergeCell ref="M47:P47"/>
    <mergeCell ref="Q47:T47"/>
    <mergeCell ref="U47:X47"/>
    <mergeCell ref="Y47:AB47"/>
    <mergeCell ref="AC47:AF47"/>
    <mergeCell ref="I57:L57"/>
    <mergeCell ref="E51:H51"/>
    <mergeCell ref="I51:L51"/>
    <mergeCell ref="M51:P51"/>
    <mergeCell ref="AW49:AZ49"/>
    <mergeCell ref="AW63:AZ63"/>
    <mergeCell ref="AW64:AZ64"/>
    <mergeCell ref="I58:L58"/>
    <mergeCell ref="AK62:AN62"/>
    <mergeCell ref="Q78:T78"/>
    <mergeCell ref="U78:X78"/>
    <mergeCell ref="AS79:AV79"/>
    <mergeCell ref="AW86:AZ86"/>
    <mergeCell ref="U86:X86"/>
    <mergeCell ref="Y86:AB86"/>
    <mergeCell ref="AC86:AF86"/>
    <mergeCell ref="AG86:AJ86"/>
    <mergeCell ref="AK85:AN85"/>
    <mergeCell ref="AO85:AR85"/>
    <mergeCell ref="AS82:AV82"/>
    <mergeCell ref="AW82:AZ82"/>
    <mergeCell ref="AC79:AF79"/>
    <mergeCell ref="AG79:AJ79"/>
    <mergeCell ref="AK79:AN79"/>
    <mergeCell ref="AO79:AR79"/>
    <mergeCell ref="AC82:AF82"/>
    <mergeCell ref="AG82:AJ82"/>
    <mergeCell ref="AK82:AN82"/>
    <mergeCell ref="AS78:AV78"/>
    <mergeCell ref="E77:H77"/>
    <mergeCell ref="I77:L77"/>
    <mergeCell ref="M77:P77"/>
    <mergeCell ref="Q77:T77"/>
    <mergeCell ref="AC77:AF77"/>
    <mergeCell ref="AG77:AJ77"/>
    <mergeCell ref="AK77:AN77"/>
    <mergeCell ref="AO77:AR77"/>
    <mergeCell ref="E82:H82"/>
    <mergeCell ref="I82:L82"/>
    <mergeCell ref="M82:P82"/>
    <mergeCell ref="Q82:T82"/>
    <mergeCell ref="U82:X82"/>
    <mergeCell ref="Y78:AB78"/>
    <mergeCell ref="AC78:AF78"/>
    <mergeCell ref="E86:H86"/>
    <mergeCell ref="I86:L86"/>
    <mergeCell ref="M86:P86"/>
    <mergeCell ref="Q86:T86"/>
    <mergeCell ref="AO82:AR82"/>
    <mergeCell ref="E79:H79"/>
    <mergeCell ref="I79:L79"/>
    <mergeCell ref="M79:P79"/>
    <mergeCell ref="Q79:T79"/>
    <mergeCell ref="U79:X79"/>
    <mergeCell ref="Y79:AB79"/>
    <mergeCell ref="AG78:AJ78"/>
    <mergeCell ref="AK78:AN78"/>
    <mergeCell ref="AO78:AR78"/>
    <mergeCell ref="E78:H78"/>
    <mergeCell ref="I78:L78"/>
    <mergeCell ref="M78:P78"/>
    <mergeCell ref="BA74:BD74"/>
    <mergeCell ref="BE74:BH74"/>
    <mergeCell ref="BI74:BL74"/>
    <mergeCell ref="BM74:BP74"/>
    <mergeCell ref="E72:H72"/>
    <mergeCell ref="I72:L72"/>
    <mergeCell ref="M72:P72"/>
    <mergeCell ref="Q72:T72"/>
    <mergeCell ref="AS97:AV97"/>
    <mergeCell ref="AW97:AZ97"/>
    <mergeCell ref="Y97:AB97"/>
    <mergeCell ref="AC97:AF97"/>
    <mergeCell ref="AG97:AJ97"/>
    <mergeCell ref="AK97:AN97"/>
    <mergeCell ref="AO97:AR97"/>
    <mergeCell ref="E97:H97"/>
    <mergeCell ref="I97:L97"/>
    <mergeCell ref="M97:P97"/>
    <mergeCell ref="Q97:T97"/>
    <mergeCell ref="U97:X97"/>
    <mergeCell ref="E94:H94"/>
    <mergeCell ref="I94:L94"/>
    <mergeCell ref="M94:P94"/>
    <mergeCell ref="Q94:T94"/>
    <mergeCell ref="U94:X94"/>
    <mergeCell ref="Y94:AB94"/>
    <mergeCell ref="U72:X72"/>
    <mergeCell ref="E91:H91"/>
    <mergeCell ref="I91:L91"/>
    <mergeCell ref="M91:P91"/>
    <mergeCell ref="E74:H74"/>
    <mergeCell ref="I74:L74"/>
    <mergeCell ref="AW69:AZ69"/>
    <mergeCell ref="AS68:AV68"/>
    <mergeCell ref="AW88:AZ88"/>
    <mergeCell ref="Y85:AB85"/>
    <mergeCell ref="AC85:AF85"/>
    <mergeCell ref="AG85:AJ85"/>
    <mergeCell ref="E75:H75"/>
    <mergeCell ref="I75:L75"/>
    <mergeCell ref="M75:P75"/>
    <mergeCell ref="Q75:T75"/>
    <mergeCell ref="U75:X75"/>
    <mergeCell ref="E85:H85"/>
    <mergeCell ref="I85:L85"/>
    <mergeCell ref="M85:P85"/>
    <mergeCell ref="Q85:T85"/>
    <mergeCell ref="U85:X85"/>
    <mergeCell ref="AS77:AV77"/>
    <mergeCell ref="AW77:AZ77"/>
    <mergeCell ref="C76:CW76"/>
    <mergeCell ref="CO77:CR77"/>
    <mergeCell ref="CS77:CV77"/>
    <mergeCell ref="AS85:AV85"/>
    <mergeCell ref="AW85:AZ85"/>
    <mergeCell ref="E88:H88"/>
    <mergeCell ref="I88:L88"/>
    <mergeCell ref="M88:P88"/>
    <mergeCell ref="Q88:T88"/>
    <mergeCell ref="U88:X88"/>
    <mergeCell ref="Y88:AB88"/>
    <mergeCell ref="AC88:AF88"/>
    <mergeCell ref="AG88:AJ88"/>
    <mergeCell ref="AK88:AN88"/>
    <mergeCell ref="AO72:AR72"/>
    <mergeCell ref="Y75:AB75"/>
    <mergeCell ref="AC75:AF75"/>
    <mergeCell ref="AG75:AJ75"/>
    <mergeCell ref="AS69:AV69"/>
    <mergeCell ref="AO70:AR70"/>
    <mergeCell ref="AS71:AV71"/>
    <mergeCell ref="AS67:AV67"/>
    <mergeCell ref="AS72:AV72"/>
    <mergeCell ref="M74:P74"/>
    <mergeCell ref="Q74:T74"/>
    <mergeCell ref="U74:X74"/>
    <mergeCell ref="AG63:AJ63"/>
    <mergeCell ref="Y57:AB57"/>
    <mergeCell ref="AC57:AF57"/>
    <mergeCell ref="AG57:AJ57"/>
    <mergeCell ref="AK57:AN57"/>
    <mergeCell ref="AO57:AR57"/>
    <mergeCell ref="AS62:AV62"/>
    <mergeCell ref="AO75:AR75"/>
    <mergeCell ref="AS61:AV61"/>
    <mergeCell ref="AS75:AV75"/>
    <mergeCell ref="AS63:AV63"/>
    <mergeCell ref="AK63:AN63"/>
    <mergeCell ref="AO63:AR63"/>
    <mergeCell ref="M71:P71"/>
    <mergeCell ref="M60:P60"/>
    <mergeCell ref="Q60:T60"/>
    <mergeCell ref="U60:X60"/>
    <mergeCell ref="Y60:AB60"/>
    <mergeCell ref="AC60:AF60"/>
    <mergeCell ref="AW68:AZ68"/>
    <mergeCell ref="M61:P61"/>
    <mergeCell ref="Q61:T61"/>
    <mergeCell ref="Y69:AB69"/>
    <mergeCell ref="AC69:AF69"/>
    <mergeCell ref="AG69:AJ69"/>
    <mergeCell ref="AK69:AN69"/>
    <mergeCell ref="AO69:AR69"/>
    <mergeCell ref="E69:H69"/>
    <mergeCell ref="I69:L69"/>
    <mergeCell ref="M69:P69"/>
    <mergeCell ref="Q69:T69"/>
    <mergeCell ref="U69:X69"/>
    <mergeCell ref="Y68:AB68"/>
    <mergeCell ref="AC68:AF68"/>
    <mergeCell ref="AG68:AJ68"/>
    <mergeCell ref="AK68:AN68"/>
    <mergeCell ref="AO68:AR68"/>
    <mergeCell ref="E68:H68"/>
    <mergeCell ref="I68:L68"/>
    <mergeCell ref="M68:P68"/>
    <mergeCell ref="Q68:T68"/>
    <mergeCell ref="U68:X68"/>
    <mergeCell ref="Q67:T67"/>
    <mergeCell ref="I61:L61"/>
    <mergeCell ref="AK61:AN61"/>
    <mergeCell ref="AO61:AR61"/>
    <mergeCell ref="M62:P62"/>
    <mergeCell ref="Q62:T62"/>
    <mergeCell ref="U62:X62"/>
    <mergeCell ref="Y62:AB62"/>
    <mergeCell ref="AC62:AF62"/>
    <mergeCell ref="AW34:AZ34"/>
    <mergeCell ref="AS40:AV40"/>
    <mergeCell ref="AW40:AZ40"/>
    <mergeCell ref="AG43:AJ43"/>
    <mergeCell ref="AK43:AN43"/>
    <mergeCell ref="AO43:AR43"/>
    <mergeCell ref="E42:H42"/>
    <mergeCell ref="I42:L42"/>
    <mergeCell ref="M42:P42"/>
    <mergeCell ref="Q42:T42"/>
    <mergeCell ref="U42:X42"/>
    <mergeCell ref="AC42:AF42"/>
    <mergeCell ref="AG42:AJ42"/>
    <mergeCell ref="AK42:AN42"/>
    <mergeCell ref="AO42:AR42"/>
    <mergeCell ref="E35:H35"/>
    <mergeCell ref="I35:L35"/>
    <mergeCell ref="M35:P35"/>
    <mergeCell ref="Q35:T35"/>
    <mergeCell ref="U35:X35"/>
    <mergeCell ref="Y35:AB35"/>
    <mergeCell ref="E37:H37"/>
    <mergeCell ref="I37:L37"/>
    <mergeCell ref="M37:P37"/>
    <mergeCell ref="Q37:T37"/>
    <mergeCell ref="U37:X37"/>
    <mergeCell ref="Y37:AB37"/>
    <mergeCell ref="AC37:AF37"/>
    <mergeCell ref="AG37:AJ37"/>
    <mergeCell ref="M36:P36"/>
    <mergeCell ref="Q36:T36"/>
    <mergeCell ref="U36:X36"/>
    <mergeCell ref="Y36:AB36"/>
    <mergeCell ref="AC36:AF36"/>
    <mergeCell ref="AG36:AJ36"/>
    <mergeCell ref="AK36:AN36"/>
    <mergeCell ref="AO36:AR36"/>
    <mergeCell ref="E39:H39"/>
    <mergeCell ref="M48:P48"/>
    <mergeCell ref="Q48:T48"/>
    <mergeCell ref="U48:X48"/>
    <mergeCell ref="Y42:AB42"/>
    <mergeCell ref="E48:H48"/>
    <mergeCell ref="I48:L48"/>
    <mergeCell ref="AC44:AF44"/>
    <mergeCell ref="E56:H56"/>
    <mergeCell ref="I56:L56"/>
    <mergeCell ref="Y43:AB43"/>
    <mergeCell ref="AC43:AF43"/>
    <mergeCell ref="Y48:AB48"/>
    <mergeCell ref="AC48:AF48"/>
    <mergeCell ref="AG48:AJ48"/>
    <mergeCell ref="AK48:AN48"/>
    <mergeCell ref="AO48:AR48"/>
    <mergeCell ref="Y55:AB55"/>
    <mergeCell ref="E50:H50"/>
    <mergeCell ref="I50:L50"/>
    <mergeCell ref="M50:P50"/>
    <mergeCell ref="Q50:T50"/>
    <mergeCell ref="U50:X50"/>
    <mergeCell ref="Y50:AB50"/>
    <mergeCell ref="AO51:AR51"/>
    <mergeCell ref="E47:H47"/>
    <mergeCell ref="I47:L47"/>
    <mergeCell ref="AC34:AF34"/>
    <mergeCell ref="AG34:AJ34"/>
    <mergeCell ref="AK34:AN34"/>
    <mergeCell ref="AO34:AR34"/>
    <mergeCell ref="AS34:AV34"/>
    <mergeCell ref="AO49:AR49"/>
    <mergeCell ref="Y49:AB49"/>
    <mergeCell ref="AC49:AF49"/>
    <mergeCell ref="AK44:AN44"/>
    <mergeCell ref="E49:H49"/>
    <mergeCell ref="I49:L49"/>
    <mergeCell ref="AK39:AN39"/>
    <mergeCell ref="AG39:AJ39"/>
    <mergeCell ref="AC39:AF39"/>
    <mergeCell ref="Y39:AB39"/>
    <mergeCell ref="U39:X39"/>
    <mergeCell ref="Q39:T39"/>
    <mergeCell ref="M39:P39"/>
    <mergeCell ref="I39:L39"/>
    <mergeCell ref="E44:H44"/>
    <mergeCell ref="I44:L44"/>
    <mergeCell ref="U43:X43"/>
    <mergeCell ref="C45:CW45"/>
    <mergeCell ref="AS44:AV44"/>
    <mergeCell ref="AW44:AZ44"/>
    <mergeCell ref="Y44:AB44"/>
    <mergeCell ref="AC35:AF35"/>
    <mergeCell ref="AG35:AJ35"/>
    <mergeCell ref="AK35:AN35"/>
    <mergeCell ref="AO35:AR35"/>
    <mergeCell ref="E36:H36"/>
    <mergeCell ref="I36:L36"/>
    <mergeCell ref="AW61:AZ61"/>
    <mergeCell ref="Y54:AB54"/>
    <mergeCell ref="AC54:AF54"/>
    <mergeCell ref="AG54:AJ54"/>
    <mergeCell ref="AK54:AN54"/>
    <mergeCell ref="AO54:AR54"/>
    <mergeCell ref="E54:H54"/>
    <mergeCell ref="I54:L54"/>
    <mergeCell ref="M54:P54"/>
    <mergeCell ref="Q54:T54"/>
    <mergeCell ref="U54:X54"/>
    <mergeCell ref="Y58:AB58"/>
    <mergeCell ref="AC58:AF58"/>
    <mergeCell ref="AG58:AJ58"/>
    <mergeCell ref="AK58:AN58"/>
    <mergeCell ref="AO58:AR58"/>
    <mergeCell ref="E58:H58"/>
    <mergeCell ref="M58:P58"/>
    <mergeCell ref="Q58:T58"/>
    <mergeCell ref="U58:X58"/>
    <mergeCell ref="U56:X56"/>
    <mergeCell ref="Y56:AB56"/>
    <mergeCell ref="AC56:AF56"/>
    <mergeCell ref="AG56:AJ56"/>
    <mergeCell ref="AW56:AZ56"/>
    <mergeCell ref="E60:H60"/>
    <mergeCell ref="I60:L60"/>
    <mergeCell ref="AW47:AZ47"/>
    <mergeCell ref="AW55:AZ55"/>
    <mergeCell ref="E57:H57"/>
    <mergeCell ref="Y40:AB40"/>
    <mergeCell ref="AC40:AF40"/>
    <mergeCell ref="AG40:AJ40"/>
    <mergeCell ref="AK40:AN40"/>
    <mergeCell ref="AO40:AR40"/>
    <mergeCell ref="E40:H40"/>
    <mergeCell ref="I40:L40"/>
    <mergeCell ref="M40:P40"/>
    <mergeCell ref="Q40:T40"/>
    <mergeCell ref="U40:X40"/>
    <mergeCell ref="AS41:AV41"/>
    <mergeCell ref="AW41:AZ41"/>
    <mergeCell ref="AW43:AZ43"/>
    <mergeCell ref="M44:P44"/>
    <mergeCell ref="Q44:T44"/>
    <mergeCell ref="U44:X44"/>
    <mergeCell ref="M43:P43"/>
    <mergeCell ref="Q43:T43"/>
    <mergeCell ref="AS43:AV43"/>
    <mergeCell ref="E43:H43"/>
    <mergeCell ref="I43:L43"/>
    <mergeCell ref="AO44:AR44"/>
    <mergeCell ref="AW53:AZ53"/>
    <mergeCell ref="Y53:AB53"/>
    <mergeCell ref="AC53:AF53"/>
    <mergeCell ref="AK51:AN51"/>
    <mergeCell ref="AS33:AV33"/>
    <mergeCell ref="AW33:AZ33"/>
    <mergeCell ref="Y33:AB33"/>
    <mergeCell ref="AC33:AF33"/>
    <mergeCell ref="AG33:AJ33"/>
    <mergeCell ref="AK33:AN33"/>
    <mergeCell ref="AO33:AR33"/>
    <mergeCell ref="E33:H33"/>
    <mergeCell ref="I33:L33"/>
    <mergeCell ref="M33:P33"/>
    <mergeCell ref="Q33:T33"/>
    <mergeCell ref="U33:X33"/>
    <mergeCell ref="Y41:AB41"/>
    <mergeCell ref="AC41:AF41"/>
    <mergeCell ref="AG41:AJ41"/>
    <mergeCell ref="AK41:AN41"/>
    <mergeCell ref="AO41:AR41"/>
    <mergeCell ref="E41:H41"/>
    <mergeCell ref="I41:L41"/>
    <mergeCell ref="M41:P41"/>
    <mergeCell ref="Q41:T41"/>
    <mergeCell ref="U41:X41"/>
    <mergeCell ref="AS35:AV35"/>
    <mergeCell ref="AW35:AZ35"/>
    <mergeCell ref="AS36:AV36"/>
    <mergeCell ref="AW36:AZ36"/>
    <mergeCell ref="E34:H34"/>
    <mergeCell ref="I34:L34"/>
    <mergeCell ref="M34:P34"/>
    <mergeCell ref="Q34:T34"/>
    <mergeCell ref="U34:X34"/>
    <mergeCell ref="Y34:AB34"/>
    <mergeCell ref="E32:H32"/>
    <mergeCell ref="I32:L32"/>
    <mergeCell ref="M32:P32"/>
    <mergeCell ref="Q32:T32"/>
    <mergeCell ref="U32:X32"/>
    <mergeCell ref="Y32:AB32"/>
    <mergeCell ref="AC32:AF32"/>
    <mergeCell ref="AG32:AJ32"/>
    <mergeCell ref="AK32:AN32"/>
    <mergeCell ref="AO32:AR32"/>
    <mergeCell ref="AS32:AV32"/>
    <mergeCell ref="AW32:AZ32"/>
    <mergeCell ref="AS28:AV28"/>
    <mergeCell ref="AW28:AZ28"/>
    <mergeCell ref="E29:H29"/>
    <mergeCell ref="I29:L29"/>
    <mergeCell ref="M29:P29"/>
    <mergeCell ref="Q29:T29"/>
    <mergeCell ref="U29:X29"/>
    <mergeCell ref="Y29:AB29"/>
    <mergeCell ref="AC29:AF29"/>
    <mergeCell ref="AG29:AJ29"/>
    <mergeCell ref="AK29:AN29"/>
    <mergeCell ref="AO29:AR29"/>
    <mergeCell ref="AS29:AV29"/>
    <mergeCell ref="AW29:AZ29"/>
    <mergeCell ref="Y28:AB28"/>
    <mergeCell ref="AC28:AF28"/>
    <mergeCell ref="AG28:AJ28"/>
    <mergeCell ref="AK28:AN28"/>
    <mergeCell ref="AO28:AR28"/>
    <mergeCell ref="E28:H28"/>
    <mergeCell ref="I24:L24"/>
    <mergeCell ref="M24:P24"/>
    <mergeCell ref="Q24:T24"/>
    <mergeCell ref="U24:X24"/>
    <mergeCell ref="I28:L28"/>
    <mergeCell ref="M28:P28"/>
    <mergeCell ref="Q28:T28"/>
    <mergeCell ref="U28:X28"/>
    <mergeCell ref="AS26:AV26"/>
    <mergeCell ref="AW26:AZ26"/>
    <mergeCell ref="E27:H27"/>
    <mergeCell ref="I27:L27"/>
    <mergeCell ref="M27:P27"/>
    <mergeCell ref="Q27:T27"/>
    <mergeCell ref="U27:X27"/>
    <mergeCell ref="Y27:AB27"/>
    <mergeCell ref="AC27:AF27"/>
    <mergeCell ref="AG27:AJ27"/>
    <mergeCell ref="AK27:AN27"/>
    <mergeCell ref="AO27:AR27"/>
    <mergeCell ref="AS27:AV27"/>
    <mergeCell ref="AW27:AZ27"/>
    <mergeCell ref="Y26:AB26"/>
    <mergeCell ref="AC26:AF26"/>
    <mergeCell ref="AG26:AJ26"/>
    <mergeCell ref="AK26:AN26"/>
    <mergeCell ref="AO26:AR26"/>
    <mergeCell ref="E26:H26"/>
    <mergeCell ref="I26:L26"/>
    <mergeCell ref="M26:P26"/>
    <mergeCell ref="Q26:T26"/>
    <mergeCell ref="U26:X26"/>
    <mergeCell ref="AS23:AV23"/>
    <mergeCell ref="AW23:AZ23"/>
    <mergeCell ref="Y23:AB23"/>
    <mergeCell ref="AC23:AF23"/>
    <mergeCell ref="AG23:AJ23"/>
    <mergeCell ref="AK23:AN23"/>
    <mergeCell ref="AO23:AR23"/>
    <mergeCell ref="E23:H23"/>
    <mergeCell ref="I23:L23"/>
    <mergeCell ref="M23:P23"/>
    <mergeCell ref="Q23:T23"/>
    <mergeCell ref="U23:X23"/>
    <mergeCell ref="AS24:AV24"/>
    <mergeCell ref="AW24:AZ24"/>
    <mergeCell ref="E25:H25"/>
    <mergeCell ref="I25:L25"/>
    <mergeCell ref="M25:P25"/>
    <mergeCell ref="Q25:T25"/>
    <mergeCell ref="U25:X25"/>
    <mergeCell ref="Y25:AB25"/>
    <mergeCell ref="AC25:AF25"/>
    <mergeCell ref="AG25:AJ25"/>
    <mergeCell ref="AK25:AN25"/>
    <mergeCell ref="AO25:AR25"/>
    <mergeCell ref="AS25:AV25"/>
    <mergeCell ref="AW25:AZ25"/>
    <mergeCell ref="Y24:AB24"/>
    <mergeCell ref="AC24:AF24"/>
    <mergeCell ref="AG24:AJ24"/>
    <mergeCell ref="AK24:AN24"/>
    <mergeCell ref="AO24:AR24"/>
    <mergeCell ref="E24:H24"/>
    <mergeCell ref="Y18:AB18"/>
    <mergeCell ref="AC18:AF18"/>
    <mergeCell ref="AG18:AJ18"/>
    <mergeCell ref="AK18:AN18"/>
    <mergeCell ref="AO18:AR18"/>
    <mergeCell ref="AS18:AV18"/>
    <mergeCell ref="AW18:AZ18"/>
    <mergeCell ref="Y17:AB17"/>
    <mergeCell ref="AS21:AV21"/>
    <mergeCell ref="AW21:AZ21"/>
    <mergeCell ref="E22:H22"/>
    <mergeCell ref="I22:L22"/>
    <mergeCell ref="M22:P22"/>
    <mergeCell ref="Q22:T22"/>
    <mergeCell ref="U22:X22"/>
    <mergeCell ref="Y22:AB22"/>
    <mergeCell ref="AC22:AF22"/>
    <mergeCell ref="AG22:AJ22"/>
    <mergeCell ref="AK22:AN22"/>
    <mergeCell ref="AO22:AR22"/>
    <mergeCell ref="AS22:AV22"/>
    <mergeCell ref="AW22:AZ22"/>
    <mergeCell ref="Y21:AB21"/>
    <mergeCell ref="AC21:AF21"/>
    <mergeCell ref="AG21:AJ21"/>
    <mergeCell ref="AK21:AN21"/>
    <mergeCell ref="AO21:AR21"/>
    <mergeCell ref="E21:H21"/>
    <mergeCell ref="I21:L21"/>
    <mergeCell ref="M21:P21"/>
    <mergeCell ref="Q21:T21"/>
    <mergeCell ref="U21:X21"/>
    <mergeCell ref="AO16:AR16"/>
    <mergeCell ref="AS16:AV16"/>
    <mergeCell ref="AW16:AZ16"/>
    <mergeCell ref="AC15:AF15"/>
    <mergeCell ref="AG15:AJ15"/>
    <mergeCell ref="AK15:AN15"/>
    <mergeCell ref="AO15:AR15"/>
    <mergeCell ref="AS15:AV15"/>
    <mergeCell ref="E20:H20"/>
    <mergeCell ref="I20:L20"/>
    <mergeCell ref="M20:P20"/>
    <mergeCell ref="Q20:T20"/>
    <mergeCell ref="U20:X20"/>
    <mergeCell ref="Y20:AB20"/>
    <mergeCell ref="AC20:AF20"/>
    <mergeCell ref="AG20:AJ20"/>
    <mergeCell ref="AK20:AN20"/>
    <mergeCell ref="AO20:AR20"/>
    <mergeCell ref="AS20:AV20"/>
    <mergeCell ref="AW20:AZ20"/>
    <mergeCell ref="I15:L15"/>
    <mergeCell ref="M15:P15"/>
    <mergeCell ref="Q15:T15"/>
    <mergeCell ref="U15:X15"/>
    <mergeCell ref="Y15:AB15"/>
    <mergeCell ref="AS17:AV17"/>
    <mergeCell ref="AW17:AZ17"/>
    <mergeCell ref="E18:H18"/>
    <mergeCell ref="I18:L18"/>
    <mergeCell ref="M18:P18"/>
    <mergeCell ref="Q18:T18"/>
    <mergeCell ref="U18:X18"/>
    <mergeCell ref="AG14:AJ14"/>
    <mergeCell ref="AK14:AN14"/>
    <mergeCell ref="AO14:AR14"/>
    <mergeCell ref="AS14:AV14"/>
    <mergeCell ref="AW14:AZ14"/>
    <mergeCell ref="M14:P14"/>
    <mergeCell ref="Q14:T14"/>
    <mergeCell ref="U14:X14"/>
    <mergeCell ref="Y14:AB14"/>
    <mergeCell ref="AC14:AF14"/>
    <mergeCell ref="E14:H14"/>
    <mergeCell ref="AC17:AF17"/>
    <mergeCell ref="AG17:AJ17"/>
    <mergeCell ref="AK17:AN17"/>
    <mergeCell ref="AO17:AR17"/>
    <mergeCell ref="E17:H17"/>
    <mergeCell ref="I17:L17"/>
    <mergeCell ref="M17:P17"/>
    <mergeCell ref="Q17:T17"/>
    <mergeCell ref="U17:X17"/>
    <mergeCell ref="E15:H15"/>
    <mergeCell ref="I14:L14"/>
    <mergeCell ref="AW15:AZ15"/>
    <mergeCell ref="E16:H16"/>
    <mergeCell ref="I16:L16"/>
    <mergeCell ref="M16:P16"/>
    <mergeCell ref="Q16:T16"/>
    <mergeCell ref="U16:X16"/>
    <mergeCell ref="Y16:AB16"/>
    <mergeCell ref="AC16:AF16"/>
    <mergeCell ref="AG16:AJ16"/>
    <mergeCell ref="AK16:AN16"/>
    <mergeCell ref="B9:CW9"/>
    <mergeCell ref="CW10:CW12"/>
    <mergeCell ref="CG10:CJ10"/>
    <mergeCell ref="CK10:CN10"/>
    <mergeCell ref="BM10:BP10"/>
    <mergeCell ref="AC10:AF10"/>
    <mergeCell ref="E10:H10"/>
    <mergeCell ref="I10:L10"/>
    <mergeCell ref="B2:C3"/>
    <mergeCell ref="CO10:CR10"/>
    <mergeCell ref="BU10:BX10"/>
    <mergeCell ref="BY10:CB10"/>
    <mergeCell ref="CC10:CF10"/>
    <mergeCell ref="M10:P10"/>
    <mergeCell ref="Q10:T10"/>
    <mergeCell ref="BQ10:BT10"/>
    <mergeCell ref="AW10:AZ10"/>
    <mergeCell ref="BE10:BH10"/>
    <mergeCell ref="B4:CV4"/>
    <mergeCell ref="D2:CV3"/>
    <mergeCell ref="C5:CW5"/>
    <mergeCell ref="C7:CW7"/>
    <mergeCell ref="CS10:CV10"/>
    <mergeCell ref="B10:B12"/>
    <mergeCell ref="D10:D12"/>
    <mergeCell ref="Y10:AB10"/>
    <mergeCell ref="AK10:AN10"/>
    <mergeCell ref="AO10:AR10"/>
    <mergeCell ref="AS10:AV10"/>
    <mergeCell ref="BI10:BL10"/>
    <mergeCell ref="AG10:AJ10"/>
    <mergeCell ref="BA10:BD10"/>
    <mergeCell ref="U10:X10"/>
    <mergeCell ref="C10:C12"/>
    <mergeCell ref="AO11:AQ12"/>
    <mergeCell ref="AR11:AR12"/>
    <mergeCell ref="AS11:AU12"/>
    <mergeCell ref="AV11:AV12"/>
    <mergeCell ref="AW11:AY12"/>
    <mergeCell ref="AZ11:AZ12"/>
    <mergeCell ref="AF11:AF12"/>
    <mergeCell ref="AG11:AI12"/>
    <mergeCell ref="AJ11:AJ12"/>
    <mergeCell ref="AK11:AM12"/>
    <mergeCell ref="AN11:AN12"/>
    <mergeCell ref="U11:W12"/>
    <mergeCell ref="X11:X12"/>
    <mergeCell ref="Y11:AA12"/>
    <mergeCell ref="AB11:AB12"/>
    <mergeCell ref="AC11:AE12"/>
    <mergeCell ref="L11:L12"/>
    <mergeCell ref="M11:O12"/>
    <mergeCell ref="P11:P12"/>
    <mergeCell ref="Q11:S12"/>
    <mergeCell ref="T11:T12"/>
    <mergeCell ref="E11:G12"/>
    <mergeCell ref="H11:H12"/>
    <mergeCell ref="I11:K12"/>
    <mergeCell ref="E102:H102"/>
    <mergeCell ref="I102:L102"/>
    <mergeCell ref="M102:P102"/>
    <mergeCell ref="Q102:T102"/>
    <mergeCell ref="U102:X102"/>
    <mergeCell ref="Y102:AB102"/>
    <mergeCell ref="AC102:AF102"/>
    <mergeCell ref="AG102:AJ102"/>
    <mergeCell ref="AK102:AN102"/>
    <mergeCell ref="AO102:AR102"/>
    <mergeCell ref="E80:H80"/>
    <mergeCell ref="I80:L80"/>
    <mergeCell ref="M80:P80"/>
    <mergeCell ref="Q80:T80"/>
    <mergeCell ref="U80:X80"/>
    <mergeCell ref="Y80:AB80"/>
    <mergeCell ref="AC80:AF80"/>
    <mergeCell ref="AG80:AJ80"/>
    <mergeCell ref="AK80:AN80"/>
    <mergeCell ref="AO80:AR80"/>
    <mergeCell ref="E81:H81"/>
    <mergeCell ref="I81:L81"/>
    <mergeCell ref="M81:P81"/>
    <mergeCell ref="Q81:T81"/>
    <mergeCell ref="U81:X81"/>
    <mergeCell ref="Y81:AB81"/>
    <mergeCell ref="AC81:AF81"/>
    <mergeCell ref="AG81:AJ81"/>
    <mergeCell ref="AK81:AN81"/>
    <mergeCell ref="AO81:AR81"/>
    <mergeCell ref="AO88:AR88"/>
    <mergeCell ref="M92:P92"/>
  </mergeCells>
  <phoneticPr fontId="21" type="noConversion"/>
  <conditionalFormatting sqref="BE39 BA39 BI39 BM39 BQ39 BU39 BY39 CC39 CG39 CK39 CO39 CS39 AS100:AS106 AO100:AO101 AK100:AK101 AG100:AG101 AC100:AC101 Y100:Y101 U100:U101 Q100:Q101 M100:M101 I100:I101 E100:E101 AW32:AW37 E32:E37 I32:I37 M32:M37 Q32:Q37 U32:U37 Y32:Y37 AC32:AC37 AG32:AG37 AK32:AK37 AO32:AO37 AS32:AS37 AS39:AS44 AW39:AW44 E39:E44 I39:I44 M39:M44 Q39:Q44 U39:U44 Y39:Y44 AC39:AC44 AG39:AG44 AK39:AK44 BA40:CW44 AO39:AO44 AO46:AO51 AS46:AS51 AW46:AW51 E46:E51 I46:I51 M46:M51 Q46:Q51 U46:U51 Y46:Y51 AC46:AC51 AG46:AG51 AK46:AK51 AO53:AO58 AS53:AS58 AW53:AW58 E53:E58 I53:I58 M53:M58 Q53:Q58 U53:U58 Y53:Y58 AC53:AC58 AG53:AG58 AK53:AK58 AK60:AK65 AO60:AO65 AS60:AS65 AW60:AW65 E60:E65 I60:I65 M60:M65 Q60:Q65 U60:U65 Y60:Y65 AC60:AC65 AG60:AG65 AG67:AG72 AK67:AK72 AO67:AO72 AS67:AS72 AW67:AW72 E67:E72 I67:I72 M67:M72 Q67:Q72 U67:U72 Y67:Y72 AC67:AC72 AG77:AG79 AK77:AK79 AO77:AO79 AS77:AS82 AW77:AW82 E77:E79 I77:I79 M77:M79 Q77:Q79 U77:U79 Y77:Y79 U85:U86 Y85:Y86 AC85:AC86 AG85:AG86 AK85:AK86 AO85:AO86 AS85:AS86 AW85:AW86 E85:E86 I85:I86 M85:M86 Q85:Q86 Q88:Q89 U88:U89 Y88:Y89 AC88:AC89 AG88:AG89 AK88:AK89 AO88:AO89 AS88:AS89 AW88:AW89 E88:E89 I88:I89 M88:M89 M91:M92 Q91:Q92 U91:U92 Y91:Y92 AC91:AC92 AG91:AG92 AK91:AK92 AO91:AO92 AS91:AS92 AW91:AW92 E91:E92 I91:I92 I94:I95 M94:M95 Q94:Q95 U94:U95 Y94:Y95 AC94:AC95 AG94:AG95 AK94:AK95 AO94:AO95 AS94:AS95 AW94:AW95 E94:E95 E97:E98 I97:I98 M97:M98 Q97:Q98 U97:U98 Y97:Y98 AC97:AC98 AG97:AG98 AK97:AK98 AO97:AO98 AS97:AS98 AW97:AW98 AW100:AW106 AW14:AW18 AS14:AS18 AO14:AO18 AK14:AK18 AG14:AG18 AC14:AC18 Y14:Y18 U14:U18 Q14:Q18 M14:M18 I14:I18 E14:E18 BA14:CW18 BA32:CW37 CW39:CW44 BA46:CW51 BA53:CW58 BA60:CW65 BA67:CW72 BA85:CW86 BA88:CW89 BA91:CW92 BA94:CW95 BA97:CW98 BA74:CW75 Y74:Y75 U74:U75 Q74:Q75 M74:M75 I74:I75 E74:E75 AW74:AW75 AS74:AS75 AO74:AO75 AK74:AK75 AG74:AG75 AC74:AC75 AC77:AC79 I20:I29 M20:M29 Q20:Q29 U20:U29 Y20:Y29 AC20:AC29 AG20:AG29 AK20:AK29 AO20:AO29 AS20:AS29 AW20:AW29 E20:E29 BA20:CW29 BA100:CW106 E103:E106 I103:I106 M103:M106 Q103:Q106 U103:U106 Y103:Y106 AC103:AC106 AG103:AG106 AK103:AK106 AO103:AO106 AC82 Y82 U82 Q82 M82 I82 E82 AO82 AK82 AG82 BA77:CW82">
    <cfRule type="cellIs" dxfId="183" priority="58" stopIfTrue="1" operator="between">
      <formula>"X"</formula>
      <formula>"X"</formula>
    </cfRule>
  </conditionalFormatting>
  <conditionalFormatting sqref="AK100:AK101 AG100:AG101 AC100:AC101 Y100:Y101 U100:U101 Q100:Q101 M100:M101 I100:I101 E100:E101 CS100:CS106 CO100:CO106 CK100:CK106 CG100:CG106 CC100:CC106 BY100:BY106 BU100:BU106 BQ100:BQ106 BM100:BM106 BI100:BI106 BE100:BE106 BA100:BA106 AW100:AW106 AS100:AS106 AO100:AO101 CO32:CO37 CS32:CS37 E32:E37 I32:I37 M32:M37 Q32:Q37 U32:U37 Y32:Y37 AC32:AC37 AG32:AG37 AK32:AK37 AO32:AO37 AS32:AS37 AW32:AW37 BA32:BA37 BE32:BE37 BI32:BI37 BM32:BM37 BQ32:BQ37 BU32:BU37 BY32:BY37 CC32:CC37 CG32:CG37 CK32:CK37 CK39:CK44 CO39:CO44 CS39:CS44 E39:E44 I39:I44 M39:M44 Q39:Q44 U39:U44 Y39:Y44 AC39:AC44 AG39:AG44 AK39:AK44 AO39:AO44 AS39:AS44 AW39:AW44 BA39:BA44 BE39:BE44 BI39:BI44 BM39:BM44 BQ39:BQ44 BU39:BU44 BY39:BY44 CC39:CC44 CG39:CG44 CG46:CG51 CK46:CK51 CO46:CO51 CS46:CS51 E46:E51 I46:I51 M46:M51 Q46:Q51 U46:U51 Y46:Y51 AC46:AC51 AG46:AG51 AK46:AK51 AO46:AO51 AS46:AS51 AW46:AW51 BA46:BA51 BE46:BE51 BI46:BI51 BM46:BM51 BQ46:BQ51 BU46:BU51 BY46:BY51 CC46:CC51 CC53:CC58 CG53:CG58 CK53:CK58 CO53:CO58 CS53:CS58 E53:E58 I53:I58 M53:M58 Q53:Q58 U53:U58 Y53:Y58 AC53:AC58 AG53:AG58 AK53:AK58 AO53:AO58 AS53:AS58 AW53:AW58 BA53:BA58 BE53:BE58 BI53:BI58 BM53:BM58 BQ53:BQ58 BU53:BU58 BY53:BY58 BY60:BY65 CC60:CC65 CG60:CG65 CK60:CK65 CO60:CO65 CS60:CS65 E60:E65 I60:I65 M60:M65 Q60:Q65 U60:U65 Y60:Y65 AC60:AC65 AG60:AG65 AK60:AK65 AO60:AO65 AS60:AS65 AW60:AW65 BA60:BA65 BE60:BE65 BI60:BI65 BM60:BM65 BQ60:BQ65 BU60:BU65 BU67:BU72 BY67:BY72 CC67:CC72 CG67:CG72 CK67:CK72 CO67:CO72 CS67:CS72 E67:E72 I67:I72 M67:M72 Q67:Q72 U67:U72 Y67:Y72 AC67:AC72 AG67:AG72 AK67:AK72 AO67:AO72 AS67:AS72 AW67:AW72 BA67:BA72 BE67:BE72 BI67:BI72 BM67:BM72 BQ67:BQ72 BU77:BU82 BY77:BY82 CC77:CC82 CG77:CG82 CK77:CK82 CO77:CO82 CS77:CS82 E77:E79 I77:I79 M77:M79 Q77:Q79 U77:U79 Y77:Y79 AC77:AC79 AG77:AG79 AK77:AK79 AO77:AO79 AS77:AS82 AW77:AW82 BA77:BA82 BE77:BE82 BI77:BI82 BM77:BM82 BI85:BI86 BM85:BM86 BQ85:BQ86 BU85:BU86 BY85:BY86 CC85:CC86 CG85:CG86 CK85:CK86 CO85:CO86 CS85:CS86 E85:E86 I85:I86 M85:M86 Q85:Q86 U85:U86 Y85:Y86 AC85:AC86 AG85:AG86 AK85:AK86 AO85:AO86 AS85:AS86 AW85:AW86 BA85:BA86 BE85:BE86 BE88:BE89 BI88:BI89 BM88:BM89 BQ88:BQ89 BU88:BU89 BY88:BY89 CC88:CC89 CG88:CG89 CK88:CK89 CO88:CO89 CS88:CS89 E88:E89 I88:I89 M88:M89 Q88:Q89 U88:U89 Y88:Y89 AC88:AC89 AG88:AG89 AK88:AK89 AO88:AO89 AS88:AS89 AW88:AW89 BA88:BA89 BA91:BA92 BE91:BE92 BI91:BI92 BM91:BM92 BQ91:BQ92 BU91:BU92 BY91:BY92 CC91:CC92 CG91:CG92 CK91:CK92 CO91:CO92 CS91:CS92 E91:E92 I91:I92 M91:M92 Q91:Q92 U91:U92 Y91:Y92 AC91:AC92 AG91:AG92 AK91:AK92 AO91:AO92 AS91:AS92 AW91:AW92 AW94:AW95 BA94:BA95 BE94:BE95 BI94:BI95 BM94:BM95 BQ94:BQ95 BU94:BU95 BY94:BY95 CC94:CC95 CG94:CG95 CK94:CK95 CO94:CO95 CS94:CS95 E94:E95 I94:I95 M94:M95 Q94:Q95 U94:U95 Y94:Y95 AC94:AC95 AG94:AG95 AK94:AK95 AO94:AO95 AS94:AS95 AS97:AS98 AW97:AW98 BA97:BA98 BE97:BE98 BI97:BI98 BM97:BM98 BQ97:BQ98 BU97:BU98 BY97:BY98 CC97:CC98 CG97:CG98 CK97:CK98 CO97:CO98 CS97:CS98 E97:E98 I97:I98 M97:M98 Q97:Q98 U97:U98 Y97:Y98 AC97:AC98 AG97:AG98 AK97:AK98 AO97:AO98 CS14:CS18 CO14:CO18 CK14:CK18 CG14:CG18 CC14:CC18 BY14:BY18 BU14:BU18 BQ14:BQ18 BM14:BM18 BI14:BI18 BE14:BE18 BA14:BA18 AW14:AW18 AS14:AS18 AO14:AO18 AK14:AK18 AG14:AG18 AC14:AC18 Y14:Y18 U14:U18 Q14:Q18 M14:M18 I14:I18 E14:E18 BM74:BM75 BI74:BI75 BE74:BE75 BA74:BA75 AW74:AW75 AS74:AS75 AO74:AO75 AK74:AK75 AG74:AG75 AC74:AC75 Y74:Y75 U74:U75 Q74:Q75 M74:M75 I74:I75 E74:E75 CS74:CS75 CO74:CO75 CK74:CK75 CG74:CG75 CC74:CC75 BY74:BY75 BU74:BU75 BQ74:BQ75 BQ77:BQ82 I20:I29 M20:M29 Q20:Q29 U20:U29 Y20:Y29 AC20:AC29 AG20:AG29 AK20:AK29 AO20:AO29 AS20:AS29 AW20:AW29 BA20:BA29 BE20:BE29 BI20:BI29 BM20:BM29 BQ20:BQ29 BU20:BU29 BY20:BY29 CC20:CC29 CG20:CG29 CK20:CK29 CO20:CO29 CS20:CS29 E20:E29 AO103:AO106 E103:E106 I103:I106 M103:M106 Q103:Q106 U103:U106 Y103:Y106 AC103:AC106 AG103:AG106 AK103:AK106 AO82 AK82 AG82 AC82 Y82 U82 Q82 M82 I82 E82">
    <cfRule type="cellIs" dxfId="182" priority="53" stopIfTrue="1" operator="greaterThan">
      <formula>0</formula>
    </cfRule>
  </conditionalFormatting>
  <conditionalFormatting sqref="CW14:CW17 CW20:CW29">
    <cfRule type="cellIs" dxfId="181" priority="20" operator="equal">
      <formula>D14</formula>
    </cfRule>
  </conditionalFormatting>
  <conditionalFormatting sqref="CW32:CW37">
    <cfRule type="cellIs" dxfId="180" priority="17" operator="equal">
      <formula>D32</formula>
    </cfRule>
  </conditionalFormatting>
  <conditionalFormatting sqref="CW39:CW44">
    <cfRule type="cellIs" dxfId="179" priority="16" operator="equal">
      <formula>D39</formula>
    </cfRule>
  </conditionalFormatting>
  <conditionalFormatting sqref="CW46:CW51">
    <cfRule type="cellIs" dxfId="178" priority="15" operator="equal">
      <formula>D46</formula>
    </cfRule>
  </conditionalFormatting>
  <conditionalFormatting sqref="CW53:CW58">
    <cfRule type="cellIs" dxfId="177" priority="14" operator="equal">
      <formula>D53</formula>
    </cfRule>
  </conditionalFormatting>
  <conditionalFormatting sqref="CW60:CW65">
    <cfRule type="cellIs" dxfId="176" priority="13" operator="equal">
      <formula>D60</formula>
    </cfRule>
  </conditionalFormatting>
  <conditionalFormatting sqref="CW67:CW72">
    <cfRule type="cellIs" dxfId="175" priority="12" operator="equal">
      <formula>D67</formula>
    </cfRule>
  </conditionalFormatting>
  <conditionalFormatting sqref="CW74:CW75 CW77:CW82">
    <cfRule type="cellIs" dxfId="174" priority="11" operator="equal">
      <formula>D74</formula>
    </cfRule>
  </conditionalFormatting>
  <conditionalFormatting sqref="CW85:CW86">
    <cfRule type="cellIs" dxfId="173" priority="10" operator="equal">
      <formula>D85</formula>
    </cfRule>
  </conditionalFormatting>
  <conditionalFormatting sqref="CW88:CW89">
    <cfRule type="cellIs" dxfId="172" priority="9" operator="equal">
      <formula>D88</formula>
    </cfRule>
  </conditionalFormatting>
  <conditionalFormatting sqref="CW91:CW92">
    <cfRule type="cellIs" dxfId="171" priority="8" operator="equal">
      <formula>D91</formula>
    </cfRule>
  </conditionalFormatting>
  <conditionalFormatting sqref="CW94:CW95">
    <cfRule type="cellIs" dxfId="170" priority="7" operator="equal">
      <formula>D94</formula>
    </cfRule>
  </conditionalFormatting>
  <conditionalFormatting sqref="CW97:CW98">
    <cfRule type="cellIs" dxfId="169" priority="6" operator="equal">
      <formula>D97</formula>
    </cfRule>
  </conditionalFormatting>
  <conditionalFormatting sqref="CW100:CW106">
    <cfRule type="cellIs" dxfId="168" priority="5" operator="equal">
      <formula>D100</formula>
    </cfRule>
  </conditionalFormatting>
  <conditionalFormatting sqref="AK102 AG102 AC102 Y102 U102 Q102 M102 I102 E102 AO102">
    <cfRule type="cellIs" dxfId="167" priority="3" stopIfTrue="1" operator="greaterThan">
      <formula>0</formula>
    </cfRule>
  </conditionalFormatting>
  <conditionalFormatting sqref="AO102 AK102 AG102 AC102 Y102 U102 Q102 M102 I102 E102">
    <cfRule type="cellIs" dxfId="166" priority="4" stopIfTrue="1" operator="between">
      <formula>"X"</formula>
      <formula>"X"</formula>
    </cfRule>
  </conditionalFormatting>
  <conditionalFormatting sqref="AG80:AG81 AK80:AK81 AO80:AO81 E80:E81 I80:I81 M80:M81 Q80:Q81 U80:U81 Y80:Y81 AC80:AC81">
    <cfRule type="cellIs" dxfId="165" priority="2" stopIfTrue="1" operator="between">
      <formula>"X"</formula>
      <formula>"X"</formula>
    </cfRule>
  </conditionalFormatting>
  <conditionalFormatting sqref="E80:E81 I80:I81 M80:M81 Q80:Q81 U80:U81 Y80:Y81 AC80:AC81 AG80:AG81 AK80:AK81 AO80:AO81">
    <cfRule type="cellIs" dxfId="164" priority="1" stopIfTrue="1" operator="greaterThan">
      <formula>0</formula>
    </cfRule>
  </conditionalFormatting>
  <printOptions horizontalCentered="1" verticalCentered="1"/>
  <pageMargins left="0" right="0" top="0.27559055118110237" bottom="0.27559055118110237" header="0" footer="0"/>
  <pageSetup scale="31" orientation="landscape" r:id="rId1"/>
  <headerFooter alignWithMargins="0">
    <oddFooter>&amp;L&amp;"Arial Narrow,Cursiva"&amp;8F-PY-103.80 Cronograma de Actividades - Establecimiento de sistemas forestales&amp;R&amp;"Arial Narrow,Cursiva"&amp;8Página &amp;P de &amp;N</oddFooter>
  </headerFooter>
  <drawing r:id="rId2"/>
  <legacyDrawing r:id="rId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J32"/>
  <sheetViews>
    <sheetView workbookViewId="0">
      <selection activeCell="H15" sqref="H15"/>
    </sheetView>
  </sheetViews>
  <sheetFormatPr baseColWidth="10" defaultColWidth="10.85546875" defaultRowHeight="14.25"/>
  <cols>
    <col min="1" max="1" width="2" style="530" customWidth="1"/>
    <col min="2" max="2" width="47" style="530" customWidth="1"/>
    <col min="3" max="3" width="7.85546875" style="530" bestFit="1" customWidth="1"/>
    <col min="4" max="4" width="10.5703125" style="530" customWidth="1"/>
    <col min="5" max="5" width="19.85546875" style="530" customWidth="1"/>
    <col min="6" max="6" width="18.42578125" style="530" customWidth="1"/>
    <col min="7" max="7" width="20.42578125" style="530" customWidth="1"/>
    <col min="8" max="12" width="10.85546875" style="530"/>
    <col min="13" max="13" width="10.85546875" style="530" customWidth="1"/>
    <col min="14" max="16384" width="10.85546875" style="530"/>
  </cols>
  <sheetData>
    <row r="1" spans="2:10" ht="15" thickBot="1">
      <c r="B1" s="526"/>
      <c r="C1" s="526"/>
      <c r="D1" s="526"/>
      <c r="E1" s="526"/>
      <c r="F1" s="526"/>
    </row>
    <row r="2" spans="2:10" ht="60.75" customHeight="1">
      <c r="B2" s="897" t="s">
        <v>544</v>
      </c>
      <c r="C2" s="2325"/>
      <c r="D2" s="2326"/>
      <c r="E2" s="2326"/>
      <c r="F2" s="2409"/>
    </row>
    <row r="3" spans="2:10" ht="42.75" customHeight="1">
      <c r="B3" s="626" t="s">
        <v>545</v>
      </c>
      <c r="C3" s="2180" t="s">
        <v>1277</v>
      </c>
      <c r="D3" s="2181"/>
      <c r="E3" s="2181"/>
      <c r="F3" s="2182"/>
    </row>
    <row r="4" spans="2:10" ht="42" customHeight="1" thickBot="1">
      <c r="B4" s="898"/>
      <c r="C4" s="2410" t="s">
        <v>561</v>
      </c>
      <c r="D4" s="2411"/>
      <c r="E4" s="2411"/>
      <c r="F4" s="2412"/>
    </row>
    <row r="5" spans="2:10" ht="8.25" customHeight="1" thickBot="1">
      <c r="B5" s="906"/>
      <c r="C5" s="905"/>
      <c r="D5" s="905"/>
      <c r="E5" s="905"/>
      <c r="F5" s="907"/>
    </row>
    <row r="6" spans="2:10" ht="36" customHeight="1">
      <c r="B6" s="2413" t="e">
        <f>'Presupuesto General'!#REF!</f>
        <v>#REF!</v>
      </c>
      <c r="C6" s="2414"/>
      <c r="D6" s="2414"/>
      <c r="E6" s="2414"/>
      <c r="F6" s="2415"/>
    </row>
    <row r="7" spans="2:10" ht="21.75" customHeight="1">
      <c r="B7" s="97" t="s">
        <v>454</v>
      </c>
      <c r="C7" s="2018" t="s">
        <v>559</v>
      </c>
      <c r="D7" s="2018"/>
      <c r="E7" s="2018"/>
      <c r="F7" s="2019"/>
    </row>
    <row r="8" spans="2:10" ht="22.5" customHeight="1">
      <c r="B8" s="98" t="s">
        <v>128</v>
      </c>
      <c r="C8" s="2018"/>
      <c r="D8" s="2018"/>
      <c r="E8" s="2018"/>
      <c r="F8" s="2019"/>
    </row>
    <row r="9" spans="2:10" ht="39" customHeight="1" thickBot="1">
      <c r="B9" s="900" t="s">
        <v>0</v>
      </c>
      <c r="C9" s="2004" t="str">
        <f>+C3</f>
        <v>Restauración Ecológica Y Conservación De Áreas Estratégicas En Zonas de Recarga Hídrica En Las Cuencas Hidrográficas De Juanambú y Guiátara  en El Departamento De Nariño, Colombia.</v>
      </c>
      <c r="D9" s="2004"/>
      <c r="E9" s="2004"/>
      <c r="F9" s="2005"/>
    </row>
    <row r="10" spans="2:10" ht="8.25" customHeight="1">
      <c r="B10" s="871"/>
      <c r="C10" s="872"/>
      <c r="D10" s="820"/>
      <c r="E10" s="820"/>
      <c r="F10" s="820"/>
    </row>
    <row r="11" spans="2:10">
      <c r="B11" s="875" t="s">
        <v>519</v>
      </c>
      <c r="C11" s="876" t="s">
        <v>5</v>
      </c>
      <c r="D11" s="877" t="s">
        <v>39</v>
      </c>
      <c r="E11" s="878" t="s">
        <v>470</v>
      </c>
      <c r="F11" s="878" t="s">
        <v>532</v>
      </c>
    </row>
    <row r="12" spans="2:10">
      <c r="B12" s="1891" t="str">
        <f>+'EST. MERCADO'!A72</f>
        <v>Agenda * 100 hojas</v>
      </c>
      <c r="C12" s="873" t="s">
        <v>446</v>
      </c>
      <c r="D12" s="873">
        <v>1</v>
      </c>
      <c r="E12" s="1421">
        <f>+'EST. MERCADO'!C72</f>
        <v>4000</v>
      </c>
      <c r="F12" s="1422">
        <f>E12*D12</f>
        <v>4000</v>
      </c>
      <c r="G12" s="1164"/>
    </row>
    <row r="13" spans="2:10" s="539" customFormat="1" ht="13.5" customHeight="1">
      <c r="B13" s="1891" t="str">
        <f>+'EST. MERCADO'!A73</f>
        <v>Lapicero tinta negra</v>
      </c>
      <c r="C13" s="874" t="s">
        <v>446</v>
      </c>
      <c r="D13" s="874">
        <v>1</v>
      </c>
      <c r="E13" s="1421">
        <f>+'EST. MERCADO'!C73</f>
        <v>900</v>
      </c>
      <c r="F13" s="1422">
        <f t="shared" ref="F13:F21" si="0">E13*D13</f>
        <v>900</v>
      </c>
      <c r="G13" s="530"/>
      <c r="H13" s="530"/>
      <c r="I13" s="530"/>
      <c r="J13" s="530"/>
    </row>
    <row r="14" spans="2:10" s="539" customFormat="1" ht="12" customHeight="1">
      <c r="B14" s="1891" t="str">
        <f>+'EST. MERCADO'!A74</f>
        <v>Lapicero tinta de color</v>
      </c>
      <c r="C14" s="874" t="s">
        <v>446</v>
      </c>
      <c r="D14" s="874">
        <v>1</v>
      </c>
      <c r="E14" s="1421">
        <f>+'EST. MERCADO'!C74</f>
        <v>900</v>
      </c>
      <c r="F14" s="1422">
        <f t="shared" si="0"/>
        <v>900</v>
      </c>
      <c r="G14" s="537"/>
    </row>
    <row r="15" spans="2:10">
      <c r="B15" s="1891" t="str">
        <f>+'EST. MERCADO'!A75</f>
        <v>Lápiz</v>
      </c>
      <c r="C15" s="874" t="s">
        <v>446</v>
      </c>
      <c r="D15" s="874">
        <v>1</v>
      </c>
      <c r="E15" s="1421">
        <f>+'EST. MERCADO'!C75</f>
        <v>1200</v>
      </c>
      <c r="F15" s="1422">
        <f t="shared" si="0"/>
        <v>1200</v>
      </c>
      <c r="G15" s="540"/>
    </row>
    <row r="16" spans="2:10">
      <c r="B16" s="1891" t="str">
        <f>+'EST. MERCADO'!A76</f>
        <v>Borrador de nata</v>
      </c>
      <c r="C16" s="874" t="s">
        <v>446</v>
      </c>
      <c r="D16" s="874">
        <v>1</v>
      </c>
      <c r="E16" s="1421">
        <f>+'EST. MERCADO'!C76</f>
        <v>600</v>
      </c>
      <c r="F16" s="1422">
        <f t="shared" si="0"/>
        <v>600</v>
      </c>
      <c r="G16" s="540"/>
    </row>
    <row r="17" spans="2:7">
      <c r="B17" s="1891" t="str">
        <f>+'EST. MERCADO'!A77</f>
        <v>Sacapuntas</v>
      </c>
      <c r="C17" s="874" t="s">
        <v>446</v>
      </c>
      <c r="D17" s="874">
        <v>1</v>
      </c>
      <c r="E17" s="1421">
        <f>+'EST. MERCADO'!C77</f>
        <v>600</v>
      </c>
      <c r="F17" s="1422">
        <f t="shared" si="0"/>
        <v>600</v>
      </c>
      <c r="G17" s="540"/>
    </row>
    <row r="18" spans="2:7">
      <c r="B18" s="1891" t="str">
        <f>+'EST. MERCADO'!A78</f>
        <v>Regla de Metal</v>
      </c>
      <c r="C18" s="874" t="s">
        <v>446</v>
      </c>
      <c r="D18" s="874">
        <v>1</v>
      </c>
      <c r="E18" s="1421">
        <f>+'EST. MERCADO'!C78</f>
        <v>1500</v>
      </c>
      <c r="F18" s="1422">
        <f t="shared" si="0"/>
        <v>1500</v>
      </c>
      <c r="G18" s="540"/>
    </row>
    <row r="19" spans="2:7">
      <c r="B19" s="1891"/>
      <c r="C19" s="874"/>
      <c r="D19" s="874"/>
      <c r="E19" s="1421"/>
      <c r="F19" s="1422">
        <f t="shared" si="0"/>
        <v>0</v>
      </c>
      <c r="G19" s="540"/>
    </row>
    <row r="20" spans="2:7">
      <c r="B20" s="1891" t="str">
        <f>+'EST. MERCADO'!A80</f>
        <v>Carnet</v>
      </c>
      <c r="C20" s="874" t="s">
        <v>446</v>
      </c>
      <c r="D20" s="874">
        <v>1</v>
      </c>
      <c r="E20" s="1421">
        <f>+'EST. MERCADO'!C80</f>
        <v>8000</v>
      </c>
      <c r="F20" s="1422">
        <f t="shared" si="0"/>
        <v>8000</v>
      </c>
      <c r="G20" s="540"/>
    </row>
    <row r="21" spans="2:7">
      <c r="B21" s="1891" t="str">
        <f>+'EST. MERCADO'!A81</f>
        <v>Gorra</v>
      </c>
      <c r="C21" s="874" t="s">
        <v>446</v>
      </c>
      <c r="D21" s="874">
        <v>1</v>
      </c>
      <c r="E21" s="1421">
        <f>+'EST. MERCADO'!C81</f>
        <v>12000</v>
      </c>
      <c r="F21" s="1422">
        <f t="shared" si="0"/>
        <v>12000</v>
      </c>
      <c r="G21" s="540"/>
    </row>
    <row r="22" spans="2:7">
      <c r="B22" s="1891" t="str">
        <f>+'EST. MERCADO'!A82</f>
        <v xml:space="preserve">Cartilla de divulgación * 20 hojas </v>
      </c>
      <c r="C22" s="874" t="s">
        <v>446</v>
      </c>
      <c r="D22" s="874">
        <v>1</v>
      </c>
      <c r="E22" s="1421">
        <f>+'EST. MERCADO'!C82</f>
        <v>7000</v>
      </c>
      <c r="F22" s="1422">
        <f>E22*D22</f>
        <v>7000</v>
      </c>
      <c r="G22" s="1425"/>
    </row>
    <row r="23" spans="2:7">
      <c r="B23" s="1892"/>
      <c r="C23" s="1893"/>
      <c r="D23" s="1893"/>
      <c r="E23" s="1894"/>
      <c r="F23" s="1422"/>
      <c r="G23" s="1425"/>
    </row>
    <row r="24" spans="2:7">
      <c r="B24" s="1891" t="s">
        <v>1378</v>
      </c>
      <c r="C24" s="874" t="s">
        <v>446</v>
      </c>
      <c r="D24" s="874">
        <v>5</v>
      </c>
      <c r="E24" s="1421">
        <f>+'EST. MERCADO'!C84</f>
        <v>5000</v>
      </c>
      <c r="F24" s="1422">
        <f t="shared" ref="F24:F25" si="1">E24*D24</f>
        <v>25000</v>
      </c>
      <c r="G24" s="1425"/>
    </row>
    <row r="25" spans="2:7">
      <c r="B25" s="1891" t="s">
        <v>1379</v>
      </c>
      <c r="C25" s="874" t="s">
        <v>446</v>
      </c>
      <c r="D25" s="874">
        <v>5</v>
      </c>
      <c r="E25" s="1421">
        <f>+'EST. MERCADO'!C85</f>
        <v>12000</v>
      </c>
      <c r="F25" s="1422">
        <f t="shared" si="1"/>
        <v>60000</v>
      </c>
      <c r="G25" s="1425"/>
    </row>
    <row r="26" spans="2:7">
      <c r="B26" s="1892"/>
      <c r="C26" s="1893"/>
      <c r="D26" s="1893"/>
      <c r="E26" s="1894"/>
      <c r="F26" s="1422"/>
      <c r="G26" s="1425"/>
    </row>
    <row r="27" spans="2:7">
      <c r="B27" s="2416" t="s">
        <v>471</v>
      </c>
      <c r="C27" s="2417"/>
      <c r="D27" s="2417"/>
      <c r="E27" s="2418"/>
      <c r="F27" s="879">
        <f>SUM(F12:F25)</f>
        <v>121700</v>
      </c>
      <c r="G27" s="540"/>
    </row>
    <row r="28" spans="2:7">
      <c r="B28" s="2416" t="s">
        <v>472</v>
      </c>
      <c r="C28" s="2417"/>
      <c r="D28" s="2417"/>
      <c r="E28" s="2418"/>
      <c r="F28" s="879">
        <f>+F27</f>
        <v>121700</v>
      </c>
      <c r="G28" s="540"/>
    </row>
    <row r="29" spans="2:7">
      <c r="B29" s="1215"/>
      <c r="C29" s="1215"/>
      <c r="D29" s="1215"/>
      <c r="E29" s="1215"/>
      <c r="F29" s="1216"/>
      <c r="G29" s="540"/>
    </row>
    <row r="30" spans="2:7">
      <c r="B30" s="540"/>
      <c r="C30" s="540"/>
      <c r="D30" s="540"/>
      <c r="E30" s="540"/>
      <c r="F30" s="540"/>
      <c r="G30" s="540"/>
    </row>
    <row r="31" spans="2:7">
      <c r="B31" s="538"/>
      <c r="C31" s="538"/>
      <c r="D31" s="538"/>
      <c r="E31" s="538"/>
      <c r="F31" s="538"/>
      <c r="G31" s="540"/>
    </row>
    <row r="32" spans="2:7">
      <c r="B32" s="538"/>
      <c r="C32" s="538"/>
      <c r="D32" s="538"/>
      <c r="E32" s="538"/>
      <c r="F32" s="538"/>
      <c r="G32" s="540"/>
    </row>
  </sheetData>
  <mergeCells count="9">
    <mergeCell ref="C2:F2"/>
    <mergeCell ref="C3:F3"/>
    <mergeCell ref="C4:F4"/>
    <mergeCell ref="B6:F6"/>
    <mergeCell ref="B28:E28"/>
    <mergeCell ref="B27:E27"/>
    <mergeCell ref="C7:F7"/>
    <mergeCell ref="C8:F8"/>
    <mergeCell ref="C9:F9"/>
  </mergeCells>
  <pageMargins left="0.7" right="0.7" top="0.75" bottom="0.75" header="0.3" footer="0.3"/>
  <pageSetup orientation="portrait" horizontalDpi="4294967292" r:id="rId1"/>
  <drawing r:id="rId2"/>
  <legacyDrawing r:id="rId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92D050"/>
  </sheetPr>
  <dimension ref="A1:F31"/>
  <sheetViews>
    <sheetView tabSelected="1" topLeftCell="A6" zoomScaleNormal="100" zoomScaleSheetLayoutView="10" workbookViewId="0">
      <selection activeCell="B15" sqref="B15"/>
    </sheetView>
  </sheetViews>
  <sheetFormatPr baseColWidth="10" defaultColWidth="11.5703125" defaultRowHeight="15"/>
  <cols>
    <col min="1" max="1" width="26.42578125" style="1442" customWidth="1"/>
    <col min="2" max="2" width="15.42578125" style="1442" bestFit="1" customWidth="1"/>
    <col min="3" max="3" width="15.42578125" style="1442" customWidth="1"/>
    <col min="4" max="4" width="13.7109375" style="1442" customWidth="1"/>
    <col min="5" max="5" width="32.28515625" style="1442" customWidth="1"/>
    <col min="6" max="6" width="34.85546875" style="1442" customWidth="1"/>
    <col min="7" max="16384" width="11.5703125" style="1442"/>
  </cols>
  <sheetData>
    <row r="1" spans="1:6">
      <c r="A1" s="2423"/>
      <c r="B1" s="2424"/>
      <c r="C1" s="2424"/>
      <c r="D1" s="2424"/>
      <c r="E1" s="2424"/>
      <c r="F1" s="2425"/>
    </row>
    <row r="2" spans="1:6">
      <c r="A2" s="2423"/>
      <c r="B2" s="2424"/>
      <c r="C2" s="2424"/>
      <c r="D2" s="2424"/>
      <c r="E2" s="2424"/>
      <c r="F2" s="2425"/>
    </row>
    <row r="3" spans="1:6">
      <c r="A3" s="2423"/>
      <c r="B3" s="2426" t="s">
        <v>1277</v>
      </c>
      <c r="C3" s="2426"/>
      <c r="D3" s="2426"/>
      <c r="E3" s="2426"/>
      <c r="F3" s="2425"/>
    </row>
    <row r="4" spans="1:6" ht="28.15" customHeight="1">
      <c r="A4" s="2423"/>
      <c r="B4" s="2426"/>
      <c r="C4" s="2426"/>
      <c r="D4" s="2426"/>
      <c r="E4" s="2426"/>
      <c r="F4" s="2425"/>
    </row>
    <row r="5" spans="1:6">
      <c r="A5" s="2423"/>
      <c r="B5" s="2427" t="s">
        <v>1230</v>
      </c>
      <c r="C5" s="2427"/>
      <c r="D5" s="2427"/>
      <c r="E5" s="2427"/>
      <c r="F5" s="2425"/>
    </row>
    <row r="6" spans="1:6" ht="39.6" customHeight="1">
      <c r="A6" s="2423"/>
      <c r="B6" s="2427"/>
      <c r="C6" s="2427"/>
      <c r="D6" s="2427"/>
      <c r="E6" s="2427"/>
      <c r="F6" s="2425"/>
    </row>
    <row r="7" spans="1:6" ht="78" customHeight="1">
      <c r="A7" s="1653" t="s">
        <v>1123</v>
      </c>
      <c r="B7" s="1652" t="s">
        <v>1228</v>
      </c>
      <c r="C7" s="1652" t="s">
        <v>1229</v>
      </c>
      <c r="D7" s="1652" t="s">
        <v>1124</v>
      </c>
      <c r="E7" s="2428" t="s">
        <v>1125</v>
      </c>
      <c r="F7" s="2428"/>
    </row>
    <row r="8" spans="1:6">
      <c r="A8" s="1701">
        <v>1</v>
      </c>
      <c r="B8" s="1706">
        <f>+$B$18*10</f>
        <v>11600000</v>
      </c>
      <c r="C8" s="1702" t="s">
        <v>1231</v>
      </c>
      <c r="D8" s="1702" t="s">
        <v>1232</v>
      </c>
      <c r="E8" s="2419" t="s">
        <v>1233</v>
      </c>
      <c r="F8" s="2420"/>
    </row>
    <row r="9" spans="1:6">
      <c r="A9" s="1701">
        <v>2</v>
      </c>
      <c r="B9" s="1706">
        <f>+$B$18*9</f>
        <v>10440000</v>
      </c>
      <c r="C9" s="1702" t="s">
        <v>1232</v>
      </c>
      <c r="D9" s="1702" t="s">
        <v>1234</v>
      </c>
      <c r="E9" s="2419" t="s">
        <v>1233</v>
      </c>
      <c r="F9" s="2420"/>
    </row>
    <row r="10" spans="1:6">
      <c r="A10" s="1701">
        <v>3</v>
      </c>
      <c r="B10" s="1706">
        <f>+$B$18*8</f>
        <v>9280000</v>
      </c>
      <c r="C10" s="1702" t="s">
        <v>1235</v>
      </c>
      <c r="D10" s="1702" t="s">
        <v>1236</v>
      </c>
      <c r="E10" s="2419" t="s">
        <v>1233</v>
      </c>
      <c r="F10" s="2420"/>
    </row>
    <row r="11" spans="1:6">
      <c r="A11" s="1701">
        <v>4</v>
      </c>
      <c r="B11" s="1706">
        <f>+$B$18*7</f>
        <v>8120000</v>
      </c>
      <c r="C11" s="1702" t="s">
        <v>1237</v>
      </c>
      <c r="D11" s="1702" t="s">
        <v>1238</v>
      </c>
      <c r="E11" s="2421" t="s">
        <v>1239</v>
      </c>
      <c r="F11" s="2421"/>
    </row>
    <row r="12" spans="1:6">
      <c r="A12" s="1701">
        <v>5</v>
      </c>
      <c r="B12" s="1706">
        <f>+$B$18*6</f>
        <v>6960000</v>
      </c>
      <c r="C12" s="1702" t="s">
        <v>1236</v>
      </c>
      <c r="D12" s="1702" t="s">
        <v>1240</v>
      </c>
      <c r="E12" s="2421" t="s">
        <v>1241</v>
      </c>
      <c r="F12" s="2421"/>
    </row>
    <row r="13" spans="1:6" ht="13.15" customHeight="1">
      <c r="A13" s="1701">
        <v>6</v>
      </c>
      <c r="B13" s="1706">
        <f>+$B$18*5</f>
        <v>5800000</v>
      </c>
      <c r="C13" s="1702" t="s">
        <v>1238</v>
      </c>
      <c r="D13" s="1702" t="s">
        <v>1244</v>
      </c>
      <c r="E13" s="2421" t="s">
        <v>1245</v>
      </c>
      <c r="F13" s="2421"/>
    </row>
    <row r="14" spans="1:6" ht="19.149999999999999" customHeight="1">
      <c r="A14" s="1703">
        <v>7</v>
      </c>
      <c r="B14" s="1706">
        <f>+$B$18*4</f>
        <v>4640000</v>
      </c>
      <c r="C14" s="1704" t="s">
        <v>1240</v>
      </c>
      <c r="D14" s="1704" t="s">
        <v>1233</v>
      </c>
      <c r="E14" s="2422" t="s">
        <v>1246</v>
      </c>
      <c r="F14" s="2422"/>
    </row>
    <row r="15" spans="1:6" ht="13.15" customHeight="1">
      <c r="A15" s="1703">
        <v>8</v>
      </c>
      <c r="B15" s="1706">
        <f>+$B$18*3</f>
        <v>3480000</v>
      </c>
      <c r="C15" s="1704" t="s">
        <v>1242</v>
      </c>
      <c r="D15" s="1704" t="s">
        <v>1233</v>
      </c>
      <c r="E15" s="2422" t="s">
        <v>1247</v>
      </c>
      <c r="F15" s="2422"/>
    </row>
    <row r="16" spans="1:6" ht="13.15" customHeight="1">
      <c r="A16" s="1703">
        <v>9</v>
      </c>
      <c r="B16" s="1706">
        <f>+B18*2.5</f>
        <v>2900000</v>
      </c>
      <c r="C16" s="1704" t="s">
        <v>1243</v>
      </c>
      <c r="D16" s="1704" t="s">
        <v>1233</v>
      </c>
      <c r="E16" s="2422" t="s">
        <v>1248</v>
      </c>
      <c r="F16" s="2422"/>
    </row>
    <row r="17" spans="1:6" ht="13.15" customHeight="1">
      <c r="A17" s="1703">
        <v>10</v>
      </c>
      <c r="B17" s="1706">
        <f>+B18*2</f>
        <v>2320000</v>
      </c>
      <c r="C17" s="1705" t="s">
        <v>1233</v>
      </c>
      <c r="D17" s="1705" t="s">
        <v>1233</v>
      </c>
      <c r="E17" s="2422" t="s">
        <v>1249</v>
      </c>
      <c r="F17" s="2422"/>
    </row>
    <row r="18" spans="1:6">
      <c r="A18" s="1703">
        <v>11</v>
      </c>
      <c r="B18" s="1706">
        <v>1160000</v>
      </c>
      <c r="C18" s="1705" t="s">
        <v>1233</v>
      </c>
      <c r="D18" s="1705" t="s">
        <v>1233</v>
      </c>
      <c r="E18" s="2422" t="s">
        <v>1250</v>
      </c>
      <c r="F18" s="2422"/>
    </row>
    <row r="20" spans="1:6">
      <c r="A20" s="933"/>
    </row>
    <row r="21" spans="1:6">
      <c r="A21" s="937"/>
    </row>
    <row r="22" spans="1:6">
      <c r="A22" s="936"/>
    </row>
    <row r="23" spans="1:6">
      <c r="A23" s="936"/>
    </row>
    <row r="24" spans="1:6">
      <c r="A24" s="933"/>
    </row>
    <row r="25" spans="1:6">
      <c r="A25" s="936"/>
    </row>
    <row r="26" spans="1:6">
      <c r="A26" s="937"/>
    </row>
    <row r="27" spans="1:6">
      <c r="A27" s="936"/>
    </row>
    <row r="28" spans="1:6">
      <c r="A28" s="936"/>
    </row>
    <row r="29" spans="1:6">
      <c r="A29" s="933"/>
    </row>
    <row r="30" spans="1:6">
      <c r="A30" s="936"/>
    </row>
    <row r="31" spans="1:6">
      <c r="A31" s="937"/>
    </row>
  </sheetData>
  <mergeCells count="17">
    <mergeCell ref="E7:F7"/>
    <mergeCell ref="E13:F13"/>
    <mergeCell ref="E14:F14"/>
    <mergeCell ref="E15:F15"/>
    <mergeCell ref="E17:F17"/>
    <mergeCell ref="E8:F8"/>
    <mergeCell ref="E9:F9"/>
    <mergeCell ref="A1:A6"/>
    <mergeCell ref="B1:E2"/>
    <mergeCell ref="F1:F6"/>
    <mergeCell ref="B3:E4"/>
    <mergeCell ref="B5:E6"/>
    <mergeCell ref="E10:F10"/>
    <mergeCell ref="E11:F11"/>
    <mergeCell ref="E12:F12"/>
    <mergeCell ref="E16:F16"/>
    <mergeCell ref="E18:F18"/>
  </mergeCells>
  <printOptions horizontalCentered="1"/>
  <pageMargins left="0.78740157480314965" right="0.78740157480314965" top="1.1811023622047245" bottom="0.78740157480314965" header="0.31496062992125984" footer="0.31496062992125984"/>
  <pageSetup orientation="landscape"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92D050"/>
  </sheetPr>
  <dimension ref="B1:J43"/>
  <sheetViews>
    <sheetView topLeftCell="A4" workbookViewId="0">
      <selection activeCell="G27" sqref="G27"/>
    </sheetView>
  </sheetViews>
  <sheetFormatPr baseColWidth="10" defaultColWidth="11.42578125" defaultRowHeight="13.5"/>
  <cols>
    <col min="1" max="1" width="2" style="923" customWidth="1"/>
    <col min="2" max="2" width="46.7109375" style="923" customWidth="1"/>
    <col min="3" max="3" width="16.5703125" style="923" customWidth="1"/>
    <col min="4" max="4" width="14.42578125" style="923" customWidth="1"/>
    <col min="5" max="5" width="12.28515625" style="923" customWidth="1"/>
    <col min="6" max="6" width="12.7109375" style="923" bestFit="1" customWidth="1"/>
    <col min="7" max="7" width="24.42578125" style="923" bestFit="1" customWidth="1"/>
    <col min="8" max="8" width="18.5703125" style="923" customWidth="1"/>
    <col min="9" max="9" width="29" style="923" customWidth="1"/>
    <col min="10" max="10" width="18.140625" style="923" bestFit="1" customWidth="1"/>
    <col min="11" max="16384" width="11.42578125" style="923"/>
  </cols>
  <sheetData>
    <row r="1" spans="2:9" ht="9.75" customHeight="1" thickBot="1"/>
    <row r="2" spans="2:9" ht="61.5" customHeight="1">
      <c r="B2" s="897" t="s">
        <v>544</v>
      </c>
      <c r="C2" s="2012"/>
      <c r="D2" s="2012"/>
      <c r="E2" s="2012"/>
      <c r="F2" s="2012"/>
      <c r="G2" s="2013"/>
    </row>
    <row r="3" spans="2:9" ht="36" customHeight="1">
      <c r="B3" s="626" t="s">
        <v>545</v>
      </c>
      <c r="C3" s="2014" t="s">
        <v>1277</v>
      </c>
      <c r="D3" s="2014"/>
      <c r="E3" s="2014"/>
      <c r="F3" s="2014"/>
      <c r="G3" s="2015"/>
    </row>
    <row r="4" spans="2:9" ht="20.25" customHeight="1" thickBot="1">
      <c r="B4" s="898" t="s">
        <v>1278</v>
      </c>
      <c r="C4" s="2040" t="s">
        <v>673</v>
      </c>
      <c r="D4" s="2040"/>
      <c r="E4" s="2040"/>
      <c r="F4" s="2040"/>
      <c r="G4" s="2041"/>
    </row>
    <row r="5" spans="2:9" ht="6.75" customHeight="1">
      <c r="B5" s="976"/>
      <c r="C5" s="2434"/>
      <c r="D5" s="2434"/>
      <c r="E5" s="2434"/>
      <c r="F5" s="2434"/>
      <c r="G5" s="977"/>
    </row>
    <row r="6" spans="2:9" s="924" customFormat="1" ht="12.95" customHeight="1">
      <c r="B6" s="2429" t="s">
        <v>501</v>
      </c>
      <c r="C6" s="1012" t="s">
        <v>502</v>
      </c>
      <c r="D6" s="1012" t="s">
        <v>168</v>
      </c>
      <c r="E6" s="1012" t="s">
        <v>503</v>
      </c>
      <c r="F6" s="1012" t="s">
        <v>504</v>
      </c>
      <c r="G6" s="1012" t="s">
        <v>407</v>
      </c>
    </row>
    <row r="7" spans="2:9" s="924" customFormat="1" ht="12.95" customHeight="1">
      <c r="B7" s="2430"/>
      <c r="C7" s="1013" t="s">
        <v>505</v>
      </c>
      <c r="D7" s="1013" t="s">
        <v>506</v>
      </c>
      <c r="E7" s="1013" t="s">
        <v>507</v>
      </c>
      <c r="F7" s="1013" t="s">
        <v>508</v>
      </c>
      <c r="G7" s="1013" t="s">
        <v>509</v>
      </c>
    </row>
    <row r="8" spans="2:9" s="924" customFormat="1" ht="12.95" customHeight="1">
      <c r="B8" s="2431"/>
      <c r="C8" s="1014" t="s">
        <v>576</v>
      </c>
      <c r="D8" s="1014" t="str">
        <f>"(2)"</f>
        <v>(2)</v>
      </c>
      <c r="E8" s="1014" t="str">
        <f>"(3)"</f>
        <v>(3)</v>
      </c>
      <c r="F8" s="1015" t="s">
        <v>577</v>
      </c>
      <c r="G8" s="1014" t="s">
        <v>578</v>
      </c>
    </row>
    <row r="9" spans="2:9" s="924" customFormat="1" ht="12.95" customHeight="1">
      <c r="B9" s="1011" t="s">
        <v>579</v>
      </c>
      <c r="C9" s="1016"/>
      <c r="D9" s="1016"/>
      <c r="E9" s="1016"/>
      <c r="F9" s="1016"/>
      <c r="G9" s="1017"/>
    </row>
    <row r="10" spans="2:9" ht="12.95" customHeight="1">
      <c r="B10" s="1026" t="s">
        <v>510</v>
      </c>
      <c r="C10" s="1027"/>
      <c r="D10" s="1027"/>
      <c r="E10" s="1027"/>
      <c r="F10" s="1028"/>
      <c r="G10" s="1029"/>
    </row>
    <row r="11" spans="2:9" ht="12.95" customHeight="1">
      <c r="B11" s="1030" t="s">
        <v>516</v>
      </c>
      <c r="C11" s="1539">
        <f>SALARIOS!B13</f>
        <v>5800000</v>
      </c>
      <c r="D11" s="1031">
        <v>1</v>
      </c>
      <c r="E11" s="1031">
        <v>12</v>
      </c>
      <c r="F11" s="1031">
        <v>0.5</v>
      </c>
      <c r="G11" s="1032">
        <f t="shared" ref="G11:G15" si="0">ROUND(C11*D11*E11*F11,2)</f>
        <v>34800000</v>
      </c>
      <c r="H11" s="1165"/>
      <c r="I11" s="925"/>
    </row>
    <row r="12" spans="2:9" ht="12.95" customHeight="1">
      <c r="B12" s="1033" t="s">
        <v>580</v>
      </c>
      <c r="C12" s="1539">
        <f>SALARIOS!B15</f>
        <v>3480000</v>
      </c>
      <c r="D12" s="1031">
        <v>1</v>
      </c>
      <c r="E12" s="1031">
        <v>12</v>
      </c>
      <c r="F12" s="1031">
        <v>0.5</v>
      </c>
      <c r="G12" s="1032">
        <f t="shared" si="0"/>
        <v>20880000</v>
      </c>
      <c r="H12" s="926"/>
      <c r="I12" s="926"/>
    </row>
    <row r="13" spans="2:9" ht="12.95" customHeight="1">
      <c r="B13" s="1033" t="s">
        <v>581</v>
      </c>
      <c r="C13" s="1539">
        <f>SALARIOS!B15</f>
        <v>3480000</v>
      </c>
      <c r="D13" s="1031">
        <v>1</v>
      </c>
      <c r="E13" s="1031">
        <v>12</v>
      </c>
      <c r="F13" s="1031">
        <v>0.25</v>
      </c>
      <c r="G13" s="1032">
        <f t="shared" si="0"/>
        <v>10440000</v>
      </c>
      <c r="H13" s="926"/>
      <c r="I13" s="926"/>
    </row>
    <row r="14" spans="2:9" ht="12.95" customHeight="1">
      <c r="B14" s="1033" t="s">
        <v>708</v>
      </c>
      <c r="C14" s="1539">
        <f>SALARIOS!B15</f>
        <v>3480000</v>
      </c>
      <c r="D14" s="1031">
        <v>1</v>
      </c>
      <c r="E14" s="1031">
        <v>12</v>
      </c>
      <c r="F14" s="1031">
        <v>0.25</v>
      </c>
      <c r="G14" s="1032">
        <f t="shared" si="0"/>
        <v>10440000</v>
      </c>
      <c r="H14" s="926"/>
      <c r="I14" s="926"/>
    </row>
    <row r="15" spans="2:9" ht="12.95" customHeight="1">
      <c r="B15" s="1033" t="s">
        <v>676</v>
      </c>
      <c r="C15" s="1539">
        <f>SALARIOS!B15</f>
        <v>3480000</v>
      </c>
      <c r="D15" s="1031">
        <v>1</v>
      </c>
      <c r="E15" s="1031">
        <v>12</v>
      </c>
      <c r="F15" s="1031">
        <v>0.5</v>
      </c>
      <c r="G15" s="1032">
        <f t="shared" si="0"/>
        <v>20880000</v>
      </c>
      <c r="H15" s="926"/>
      <c r="I15" s="926"/>
    </row>
    <row r="16" spans="2:9" ht="12.95" customHeight="1">
      <c r="B16" s="1026" t="s">
        <v>582</v>
      </c>
      <c r="C16" s="1540"/>
      <c r="D16" s="1027"/>
      <c r="E16" s="1027"/>
      <c r="F16" s="1028"/>
      <c r="G16" s="1034"/>
      <c r="H16" s="1010"/>
    </row>
    <row r="17" spans="2:10" s="928" customFormat="1" ht="12.95" customHeight="1">
      <c r="B17" s="1035" t="s">
        <v>517</v>
      </c>
      <c r="C17" s="1539">
        <f>SALARIOS!B17</f>
        <v>2320000</v>
      </c>
      <c r="D17" s="1036">
        <v>1</v>
      </c>
      <c r="E17" s="1036">
        <v>12</v>
      </c>
      <c r="F17" s="1427">
        <v>0.25</v>
      </c>
      <c r="G17" s="1032">
        <f>ROUND(C17*D17*E17*F17,2)</f>
        <v>6960000</v>
      </c>
      <c r="H17" s="927"/>
      <c r="I17" s="927"/>
      <c r="J17" s="923"/>
    </row>
    <row r="18" spans="2:10" ht="12.95" customHeight="1">
      <c r="B18" s="2432" t="s">
        <v>583</v>
      </c>
      <c r="C18" s="2432"/>
      <c r="D18" s="2432"/>
      <c r="E18" s="2432"/>
      <c r="F18" s="2432"/>
      <c r="G18" s="1037">
        <f>SUM(G11:G17)</f>
        <v>104400000</v>
      </c>
      <c r="H18" s="1010"/>
      <c r="I18" s="1010"/>
    </row>
    <row r="19" spans="2:10" ht="12.95" customHeight="1">
      <c r="B19" s="2432" t="s">
        <v>584</v>
      </c>
      <c r="C19" s="2432"/>
      <c r="D19" s="2432"/>
      <c r="E19" s="2432"/>
      <c r="F19" s="2432"/>
      <c r="G19" s="1038">
        <f>+FM!G57</f>
        <v>1.92</v>
      </c>
      <c r="H19" s="1010"/>
    </row>
    <row r="20" spans="2:10" ht="12.95" customHeight="1">
      <c r="B20" s="2433" t="s">
        <v>585</v>
      </c>
      <c r="C20" s="2433"/>
      <c r="D20" s="2433"/>
      <c r="E20" s="2433"/>
      <c r="F20" s="2433"/>
      <c r="G20" s="1039">
        <f>ROUND(G18*G19,2)</f>
        <v>200448000</v>
      </c>
    </row>
    <row r="21" spans="2:10" ht="12.95" customHeight="1">
      <c r="B21" s="2433" t="s">
        <v>586</v>
      </c>
      <c r="C21" s="2433"/>
      <c r="D21" s="2433"/>
      <c r="E21" s="2433"/>
      <c r="F21" s="2433"/>
      <c r="G21" s="1039">
        <f>ROUND(G20*0.19,2)</f>
        <v>38085120</v>
      </c>
    </row>
    <row r="22" spans="2:10" ht="12.95" customHeight="1">
      <c r="B22" s="2433" t="s">
        <v>587</v>
      </c>
      <c r="C22" s="2433"/>
      <c r="D22" s="2433"/>
      <c r="E22" s="2433"/>
      <c r="F22" s="2433"/>
      <c r="G22" s="1039">
        <f>G20+G21</f>
        <v>238533120</v>
      </c>
      <c r="H22" s="1677">
        <f>G22/'Presupuesto General'!G25</f>
        <v>8.9927856217916532E-2</v>
      </c>
    </row>
    <row r="23" spans="2:10" ht="12.95" customHeight="1">
      <c r="B23" s="929"/>
      <c r="C23" s="929"/>
      <c r="D23" s="929"/>
      <c r="E23" s="929"/>
      <c r="F23" s="930"/>
      <c r="G23" s="931"/>
    </row>
    <row r="24" spans="2:10" ht="12.95" customHeight="1">
      <c r="B24" s="929"/>
      <c r="C24" s="929"/>
      <c r="D24" s="929"/>
      <c r="E24" s="929"/>
      <c r="F24" s="929"/>
      <c r="G24" s="931"/>
    </row>
    <row r="25" spans="2:10" ht="12.95" customHeight="1">
      <c r="B25" s="933"/>
      <c r="E25" s="934"/>
      <c r="F25" s="934" t="s">
        <v>588</v>
      </c>
      <c r="G25" s="935">
        <v>69658446.049999997</v>
      </c>
      <c r="H25" s="931"/>
      <c r="I25" s="931"/>
    </row>
    <row r="26" spans="2:10" ht="12.95" customHeight="1">
      <c r="B26" s="936"/>
      <c r="E26" s="934"/>
      <c r="F26" s="934" t="s">
        <v>589</v>
      </c>
      <c r="G26" s="935">
        <v>51847274.75</v>
      </c>
      <c r="H26" s="931"/>
      <c r="I26" s="931"/>
    </row>
    <row r="27" spans="2:10" ht="12.95" customHeight="1">
      <c r="B27" s="937"/>
      <c r="C27" s="929"/>
      <c r="D27" s="929"/>
      <c r="E27" s="932"/>
      <c r="F27" s="938" t="s">
        <v>590</v>
      </c>
      <c r="G27" s="935">
        <f>G25-G26</f>
        <v>17811171.299999997</v>
      </c>
    </row>
    <row r="28" spans="2:10" ht="12.95" customHeight="1">
      <c r="B28" s="936"/>
      <c r="C28" s="929"/>
      <c r="D28" s="929"/>
      <c r="E28" s="932"/>
      <c r="F28" s="934"/>
      <c r="G28" s="939"/>
    </row>
    <row r="29" spans="2:10" ht="12.95" customHeight="1">
      <c r="B29" s="936"/>
      <c r="C29" s="929"/>
      <c r="D29" s="929"/>
      <c r="E29" s="932"/>
      <c r="F29" s="934"/>
      <c r="G29" s="934"/>
    </row>
    <row r="30" spans="2:10" ht="12.95" customHeight="1">
      <c r="B30" s="933"/>
      <c r="C30" s="929"/>
      <c r="D30" s="929"/>
      <c r="E30" s="932"/>
      <c r="F30" s="934"/>
      <c r="G30" s="934"/>
    </row>
    <row r="31" spans="2:10" ht="12.95" customHeight="1">
      <c r="B31" s="936"/>
      <c r="C31" s="929"/>
      <c r="D31" s="929"/>
      <c r="E31" s="932"/>
      <c r="F31" s="934"/>
      <c r="G31" s="934"/>
    </row>
    <row r="32" spans="2:10" ht="12.95" customHeight="1">
      <c r="B32" s="937"/>
      <c r="C32" s="929"/>
      <c r="D32" s="929"/>
      <c r="E32" s="932"/>
      <c r="F32" s="934"/>
      <c r="G32" s="934"/>
    </row>
    <row r="33" spans="2:7" ht="12.95" customHeight="1">
      <c r="B33" s="936"/>
      <c r="C33" s="929"/>
      <c r="D33" s="929"/>
      <c r="E33" s="929"/>
    </row>
    <row r="34" spans="2:7" ht="12.95" customHeight="1">
      <c r="B34" s="936"/>
      <c r="C34" s="929"/>
      <c r="D34" s="929"/>
      <c r="E34" s="929"/>
    </row>
    <row r="35" spans="2:7" ht="12.95" customHeight="1">
      <c r="B35" s="933"/>
      <c r="C35" s="929"/>
      <c r="D35" s="929"/>
      <c r="E35" s="929"/>
      <c r="F35" s="929"/>
      <c r="G35" s="931"/>
    </row>
    <row r="36" spans="2:7" ht="12.95" customHeight="1">
      <c r="B36" s="936"/>
      <c r="C36" s="929"/>
      <c r="D36" s="929"/>
      <c r="E36" s="929"/>
      <c r="F36" s="929"/>
      <c r="G36" s="931"/>
    </row>
    <row r="37" spans="2:7" ht="12.95" customHeight="1">
      <c r="B37" s="937"/>
      <c r="C37" s="929"/>
      <c r="D37" s="929"/>
      <c r="E37" s="929"/>
      <c r="F37" s="929"/>
      <c r="G37" s="931"/>
    </row>
    <row r="38" spans="2:7" ht="12.95" customHeight="1">
      <c r="B38" s="936"/>
    </row>
    <row r="39" spans="2:7" ht="12.95" customHeight="1">
      <c r="B39" s="933"/>
      <c r="D39" s="933"/>
      <c r="G39" s="925"/>
    </row>
    <row r="40" spans="2:7" ht="12.95" customHeight="1">
      <c r="B40" s="936"/>
      <c r="D40" s="936"/>
    </row>
    <row r="41" spans="2:7" ht="12.95" customHeight="1">
      <c r="B41" s="936"/>
    </row>
    <row r="42" spans="2:7" ht="12.95" customHeight="1">
      <c r="B42" s="936"/>
    </row>
    <row r="43" spans="2:7" ht="12.95" customHeight="1"/>
  </sheetData>
  <mergeCells count="10">
    <mergeCell ref="B19:F19"/>
    <mergeCell ref="B20:F20"/>
    <mergeCell ref="B21:F21"/>
    <mergeCell ref="B22:F22"/>
    <mergeCell ref="C5:F5"/>
    <mergeCell ref="C3:G3"/>
    <mergeCell ref="C4:G4"/>
    <mergeCell ref="C2:G2"/>
    <mergeCell ref="B6:B8"/>
    <mergeCell ref="B18:F18"/>
  </mergeCells>
  <printOptions horizontalCentered="1"/>
  <pageMargins left="0.78740157480314965" right="0.78740157480314965" top="0.78740157480314965" bottom="0.39370078740157483" header="0.31496062992125984" footer="0.31496062992125984"/>
  <pageSetup scale="88" orientation="landscape" r:id="rId1"/>
  <rowBreaks count="1" manualBreakCount="1">
    <brk id="43" min="1" max="6" man="1"/>
  </rowBreaks>
  <colBreaks count="1" manualBreakCount="1">
    <brk id="7" max="1048575"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92D050"/>
  </sheetPr>
  <dimension ref="B1:H71"/>
  <sheetViews>
    <sheetView topLeftCell="A40" workbookViewId="0">
      <selection activeCell="C49" sqref="C49:G51"/>
    </sheetView>
  </sheetViews>
  <sheetFormatPr baseColWidth="10" defaultColWidth="11.42578125" defaultRowHeight="14.25"/>
  <cols>
    <col min="1" max="1" width="1.5703125" style="940" customWidth="1"/>
    <col min="2" max="2" width="7.85546875" style="940" customWidth="1"/>
    <col min="3" max="3" width="24.7109375" style="940" customWidth="1"/>
    <col min="4" max="5" width="11.42578125" style="940"/>
    <col min="6" max="6" width="27.7109375" style="940" customWidth="1"/>
    <col min="7" max="7" width="20.5703125" style="973" customWidth="1"/>
    <col min="8" max="8" width="11.42578125" style="940"/>
    <col min="9" max="9" width="14.140625" style="940" bestFit="1" customWidth="1"/>
    <col min="10" max="10" width="13.140625" style="940" bestFit="1" customWidth="1"/>
    <col min="11" max="16384" width="11.42578125" style="940"/>
  </cols>
  <sheetData>
    <row r="1" spans="2:8" ht="8.25" customHeight="1" thickBot="1">
      <c r="D1" s="979"/>
      <c r="E1" s="979"/>
      <c r="F1" s="979"/>
      <c r="G1" s="978"/>
    </row>
    <row r="2" spans="2:8" ht="57.75" customHeight="1">
      <c r="B2" s="2023" t="s">
        <v>544</v>
      </c>
      <c r="C2" s="2024"/>
      <c r="D2" s="2012"/>
      <c r="E2" s="2012"/>
      <c r="F2" s="2012"/>
      <c r="G2" s="2013"/>
    </row>
    <row r="3" spans="2:8" ht="23.25" customHeight="1">
      <c r="B3" s="2456" t="s">
        <v>545</v>
      </c>
      <c r="C3" s="2014"/>
      <c r="D3" s="2014" t="s">
        <v>1277</v>
      </c>
      <c r="E3" s="2014"/>
      <c r="F3" s="2014"/>
      <c r="G3" s="2015"/>
      <c r="H3" s="978"/>
    </row>
    <row r="4" spans="2:8" ht="20.25" customHeight="1" thickBot="1">
      <c r="B4" s="2458" t="s">
        <v>1278</v>
      </c>
      <c r="C4" s="2040"/>
      <c r="D4" s="2040" t="s">
        <v>673</v>
      </c>
      <c r="E4" s="2040"/>
      <c r="F4" s="2040"/>
      <c r="G4" s="2041"/>
      <c r="H4" s="978"/>
    </row>
    <row r="5" spans="2:8" ht="8.25" customHeight="1">
      <c r="D5" s="979"/>
      <c r="E5" s="979"/>
      <c r="F5" s="979"/>
      <c r="G5" s="978"/>
    </row>
    <row r="6" spans="2:8" ht="39.6" customHeight="1">
      <c r="B6" s="2457" t="s">
        <v>674</v>
      </c>
      <c r="C6" s="2457"/>
      <c r="D6" s="2457"/>
      <c r="E6" s="2457"/>
      <c r="F6" s="2457"/>
      <c r="G6" s="2457"/>
    </row>
    <row r="7" spans="2:8" ht="14.45" customHeight="1">
      <c r="B7" s="941" t="s">
        <v>34</v>
      </c>
      <c r="C7" s="2455" t="s">
        <v>591</v>
      </c>
      <c r="D7" s="2455"/>
      <c r="E7" s="2455"/>
      <c r="F7" s="2455"/>
      <c r="G7" s="942" t="s">
        <v>592</v>
      </c>
    </row>
    <row r="8" spans="2:8">
      <c r="B8" s="943" t="s">
        <v>593</v>
      </c>
      <c r="C8" s="2439" t="s">
        <v>594</v>
      </c>
      <c r="D8" s="2449"/>
      <c r="E8" s="2449"/>
      <c r="F8" s="2449"/>
      <c r="G8" s="2449"/>
    </row>
    <row r="9" spans="2:8">
      <c r="B9" s="944" t="s">
        <v>595</v>
      </c>
      <c r="C9" s="2443" t="s">
        <v>596</v>
      </c>
      <c r="D9" s="2443"/>
      <c r="E9" s="2443"/>
      <c r="F9" s="2443"/>
      <c r="G9" s="945">
        <v>1</v>
      </c>
    </row>
    <row r="10" spans="2:8">
      <c r="B10" s="944" t="s">
        <v>597</v>
      </c>
      <c r="C10" s="946" t="s">
        <v>598</v>
      </c>
      <c r="D10" s="947">
        <v>1</v>
      </c>
      <c r="E10" s="948" t="s">
        <v>599</v>
      </c>
      <c r="F10" s="949"/>
      <c r="G10" s="945">
        <v>8.3299999999999999E-2</v>
      </c>
      <c r="H10" s="1166"/>
    </row>
    <row r="11" spans="2:8">
      <c r="B11" s="944" t="s">
        <v>600</v>
      </c>
      <c r="C11" s="946" t="s">
        <v>601</v>
      </c>
      <c r="D11" s="947">
        <v>1</v>
      </c>
      <c r="E11" s="948" t="s">
        <v>599</v>
      </c>
      <c r="F11" s="949"/>
      <c r="G11" s="945">
        <v>8.3299999999999999E-2</v>
      </c>
    </row>
    <row r="12" spans="2:8">
      <c r="B12" s="944" t="s">
        <v>602</v>
      </c>
      <c r="C12" s="946" t="s">
        <v>603</v>
      </c>
      <c r="D12" s="947"/>
      <c r="E12" s="948"/>
      <c r="F12" s="949"/>
      <c r="G12" s="945">
        <v>0.01</v>
      </c>
    </row>
    <row r="13" spans="2:8">
      <c r="B13" s="944" t="s">
        <v>604</v>
      </c>
      <c r="C13" s="2443" t="s">
        <v>477</v>
      </c>
      <c r="D13" s="2443"/>
      <c r="E13" s="2443"/>
      <c r="F13" s="2443"/>
      <c r="G13" s="945">
        <v>4.1700000000000001E-2</v>
      </c>
    </row>
    <row r="14" spans="2:8">
      <c r="B14" s="944" t="s">
        <v>605</v>
      </c>
      <c r="C14" s="2443" t="s">
        <v>606</v>
      </c>
      <c r="D14" s="2443"/>
      <c r="E14" s="2443"/>
      <c r="F14" s="2443"/>
      <c r="G14" s="945">
        <v>0.20499999999999999</v>
      </c>
    </row>
    <row r="15" spans="2:8">
      <c r="B15" s="944" t="s">
        <v>607</v>
      </c>
      <c r="C15" s="2443" t="s">
        <v>608</v>
      </c>
      <c r="D15" s="2443"/>
      <c r="E15" s="2443"/>
      <c r="F15" s="2443"/>
      <c r="G15" s="945">
        <v>0.04</v>
      </c>
    </row>
    <row r="16" spans="2:8">
      <c r="B16" s="944" t="s">
        <v>609</v>
      </c>
      <c r="C16" s="2443" t="s">
        <v>610</v>
      </c>
      <c r="D16" s="2443"/>
      <c r="E16" s="2443"/>
      <c r="F16" s="2443"/>
      <c r="G16" s="945">
        <v>6.9599999999999995E-2</v>
      </c>
    </row>
    <row r="17" spans="2:8">
      <c r="B17" s="944" t="s">
        <v>611</v>
      </c>
      <c r="C17" s="2443" t="s">
        <v>612</v>
      </c>
      <c r="D17" s="2443"/>
      <c r="E17" s="2443"/>
      <c r="F17" s="2443"/>
      <c r="G17" s="945">
        <v>0.02</v>
      </c>
    </row>
    <row r="18" spans="2:8">
      <c r="B18" s="944" t="s">
        <v>613</v>
      </c>
      <c r="C18" s="2443" t="s">
        <v>478</v>
      </c>
      <c r="D18" s="2443"/>
      <c r="E18" s="2443"/>
      <c r="F18" s="2443"/>
      <c r="G18" s="945">
        <v>0.03</v>
      </c>
    </row>
    <row r="19" spans="2:8">
      <c r="B19" s="950"/>
      <c r="C19" s="2439" t="s">
        <v>614</v>
      </c>
      <c r="D19" s="2439"/>
      <c r="E19" s="2439"/>
      <c r="F19" s="2439"/>
      <c r="G19" s="951">
        <f>SUM(G9:G18)</f>
        <v>1.5829000000000002</v>
      </c>
    </row>
    <row r="20" spans="2:8">
      <c r="B20" s="952"/>
      <c r="C20" s="953"/>
      <c r="D20" s="954"/>
      <c r="E20" s="954"/>
      <c r="F20" s="955"/>
      <c r="G20" s="956"/>
    </row>
    <row r="21" spans="2:8">
      <c r="B21" s="943" t="s">
        <v>615</v>
      </c>
      <c r="C21" s="2439" t="s">
        <v>616</v>
      </c>
      <c r="D21" s="2449"/>
      <c r="E21" s="2449"/>
      <c r="F21" s="2449"/>
      <c r="G21" s="2449"/>
    </row>
    <row r="22" spans="2:8">
      <c r="B22" s="944" t="s">
        <v>617</v>
      </c>
      <c r="C22" s="2443" t="s">
        <v>618</v>
      </c>
      <c r="D22" s="2450"/>
      <c r="E22" s="2450"/>
      <c r="F22" s="2450"/>
      <c r="G22" s="945">
        <v>0.02</v>
      </c>
    </row>
    <row r="23" spans="2:8">
      <c r="B23" s="944" t="s">
        <v>619</v>
      </c>
      <c r="C23" s="2443" t="s">
        <v>620</v>
      </c>
      <c r="D23" s="2450"/>
      <c r="E23" s="2450"/>
      <c r="F23" s="2450"/>
      <c r="G23" s="945">
        <v>3.0000000000000001E-3</v>
      </c>
    </row>
    <row r="24" spans="2:8">
      <c r="B24" s="944" t="s">
        <v>621</v>
      </c>
      <c r="C24" s="2443" t="s">
        <v>622</v>
      </c>
      <c r="D24" s="2450"/>
      <c r="E24" s="2450"/>
      <c r="F24" s="2450"/>
      <c r="G24" s="945">
        <v>2E-3</v>
      </c>
    </row>
    <row r="25" spans="2:8">
      <c r="B25" s="944" t="s">
        <v>623</v>
      </c>
      <c r="C25" s="957" t="s">
        <v>624</v>
      </c>
      <c r="D25" s="958"/>
      <c r="E25" s="958"/>
      <c r="F25" s="959"/>
      <c r="G25" s="1803">
        <f>+OTROS!F18</f>
        <v>0.15708812260536398</v>
      </c>
      <c r="H25" s="1166"/>
    </row>
    <row r="26" spans="2:8">
      <c r="B26" s="944" t="s">
        <v>625</v>
      </c>
      <c r="C26" s="946" t="s">
        <v>626</v>
      </c>
      <c r="D26" s="958"/>
      <c r="E26" s="958"/>
      <c r="F26" s="959"/>
      <c r="G26" s="945">
        <v>2E-3</v>
      </c>
    </row>
    <row r="27" spans="2:8">
      <c r="B27" s="944" t="s">
        <v>627</v>
      </c>
      <c r="C27" s="946" t="s">
        <v>628</v>
      </c>
      <c r="D27" s="958"/>
      <c r="E27" s="958"/>
      <c r="F27" s="959"/>
      <c r="G27" s="945">
        <v>5.0000000000000001E-4</v>
      </c>
    </row>
    <row r="28" spans="2:8">
      <c r="B28" s="950"/>
      <c r="C28" s="2439" t="s">
        <v>629</v>
      </c>
      <c r="D28" s="2439"/>
      <c r="E28" s="2439"/>
      <c r="F28" s="2439"/>
      <c r="G28" s="951">
        <f>SUM(G22:G27)</f>
        <v>0.18458812260536397</v>
      </c>
    </row>
    <row r="29" spans="2:8">
      <c r="B29" s="952"/>
      <c r="C29" s="953"/>
      <c r="D29" s="954"/>
      <c r="E29" s="954"/>
      <c r="F29" s="955"/>
      <c r="G29" s="956"/>
    </row>
    <row r="30" spans="2:8">
      <c r="B30" s="943" t="s">
        <v>630</v>
      </c>
      <c r="C30" s="2444" t="s">
        <v>631</v>
      </c>
      <c r="D30" s="2447"/>
      <c r="E30" s="2447"/>
      <c r="F30" s="2447"/>
      <c r="G30" s="2448"/>
    </row>
    <row r="31" spans="2:8">
      <c r="B31" s="944" t="s">
        <v>632</v>
      </c>
      <c r="C31" s="2436" t="s">
        <v>633</v>
      </c>
      <c r="D31" s="2437"/>
      <c r="E31" s="2437"/>
      <c r="F31" s="2438"/>
      <c r="G31" s="945">
        <v>3.0000000000000001E-3</v>
      </c>
    </row>
    <row r="32" spans="2:8">
      <c r="B32" s="944" t="s">
        <v>634</v>
      </c>
      <c r="C32" s="2436" t="s">
        <v>635</v>
      </c>
      <c r="D32" s="2437"/>
      <c r="E32" s="2437"/>
      <c r="F32" s="2438"/>
      <c r="G32" s="945">
        <v>0.02</v>
      </c>
    </row>
    <row r="33" spans="2:7">
      <c r="B33" s="944" t="s">
        <v>636</v>
      </c>
      <c r="C33" s="2436" t="s">
        <v>637</v>
      </c>
      <c r="D33" s="2437"/>
      <c r="E33" s="2437"/>
      <c r="F33" s="2438"/>
      <c r="G33" s="945">
        <v>0.01</v>
      </c>
    </row>
    <row r="34" spans="2:7">
      <c r="B34" s="960" t="s">
        <v>638</v>
      </c>
      <c r="C34" s="2436" t="s">
        <v>639</v>
      </c>
      <c r="D34" s="2437"/>
      <c r="E34" s="2437"/>
      <c r="F34" s="2438"/>
      <c r="G34" s="961">
        <f>+[181]OTROS!F36</f>
        <v>0</v>
      </c>
    </row>
    <row r="35" spans="2:7">
      <c r="B35" s="950"/>
      <c r="C35" s="2444" t="s">
        <v>640</v>
      </c>
      <c r="D35" s="2445"/>
      <c r="E35" s="2445"/>
      <c r="F35" s="2446"/>
      <c r="G35" s="951">
        <f>SUM(G31:G34)</f>
        <v>3.3000000000000002E-2</v>
      </c>
    </row>
    <row r="36" spans="2:7">
      <c r="B36" s="952"/>
      <c r="C36" s="953"/>
      <c r="D36" s="954"/>
      <c r="E36" s="954"/>
      <c r="F36" s="955"/>
      <c r="G36" s="956"/>
    </row>
    <row r="37" spans="2:7">
      <c r="B37" s="943" t="s">
        <v>641</v>
      </c>
      <c r="C37" s="2444" t="s">
        <v>642</v>
      </c>
      <c r="D37" s="2447"/>
      <c r="E37" s="2447"/>
      <c r="F37" s="2447"/>
      <c r="G37" s="2448"/>
    </row>
    <row r="38" spans="2:7">
      <c r="B38" s="944" t="s">
        <v>643</v>
      </c>
      <c r="C38" s="2436" t="s">
        <v>644</v>
      </c>
      <c r="D38" s="2437"/>
      <c r="E38" s="2437"/>
      <c r="F38" s="2438"/>
      <c r="G38" s="945">
        <v>2E-3</v>
      </c>
    </row>
    <row r="39" spans="2:7">
      <c r="B39" s="944" t="s">
        <v>645</v>
      </c>
      <c r="C39" s="2436" t="s">
        <v>479</v>
      </c>
      <c r="D39" s="2437"/>
      <c r="E39" s="2437"/>
      <c r="F39" s="2438"/>
      <c r="G39" s="945">
        <v>2E-3</v>
      </c>
    </row>
    <row r="40" spans="2:7">
      <c r="B40" s="944" t="s">
        <v>646</v>
      </c>
      <c r="C40" s="2436" t="s">
        <v>480</v>
      </c>
      <c r="D40" s="2437"/>
      <c r="E40" s="2437"/>
      <c r="F40" s="2438"/>
      <c r="G40" s="945">
        <v>1E-3</v>
      </c>
    </row>
    <row r="41" spans="2:7">
      <c r="B41" s="944" t="s">
        <v>647</v>
      </c>
      <c r="C41" s="2436" t="s">
        <v>648</v>
      </c>
      <c r="D41" s="2437">
        <v>2E-3</v>
      </c>
      <c r="E41" s="2437"/>
      <c r="F41" s="2438"/>
      <c r="G41" s="962">
        <v>1E-3</v>
      </c>
    </row>
    <row r="42" spans="2:7">
      <c r="B42" s="950"/>
      <c r="C42" s="2444" t="s">
        <v>649</v>
      </c>
      <c r="D42" s="2445"/>
      <c r="E42" s="2445"/>
      <c r="F42" s="2446"/>
      <c r="G42" s="951">
        <f>SUM(G38:G41)</f>
        <v>6.0000000000000001E-3</v>
      </c>
    </row>
    <row r="43" spans="2:7">
      <c r="B43" s="952"/>
      <c r="C43" s="953"/>
      <c r="D43" s="963"/>
      <c r="E43" s="963"/>
      <c r="F43" s="963"/>
      <c r="G43" s="956"/>
    </row>
    <row r="44" spans="2:7" ht="13.15" customHeight="1">
      <c r="B44" s="943">
        <v>5</v>
      </c>
      <c r="C44" s="2451" t="s">
        <v>650</v>
      </c>
      <c r="D44" s="2452"/>
      <c r="E44" s="2452"/>
      <c r="F44" s="2452"/>
      <c r="G44" s="2453"/>
    </row>
    <row r="45" spans="2:7" ht="13.15" customHeight="1">
      <c r="B45" s="944">
        <v>5.0999999999999996</v>
      </c>
      <c r="C45" s="2436" t="s">
        <v>481</v>
      </c>
      <c r="D45" s="2437"/>
      <c r="E45" s="2437"/>
      <c r="F45" s="2438"/>
      <c r="G45" s="945">
        <v>7.0000000000000007E-2</v>
      </c>
    </row>
    <row r="46" spans="2:7">
      <c r="B46" s="943"/>
      <c r="C46" s="2454" t="s">
        <v>651</v>
      </c>
      <c r="D46" s="2454"/>
      <c r="E46" s="2454"/>
      <c r="F46" s="2454"/>
      <c r="G46" s="951">
        <f>G45</f>
        <v>7.0000000000000007E-2</v>
      </c>
    </row>
    <row r="47" spans="2:7">
      <c r="B47" s="952"/>
      <c r="C47" s="953"/>
      <c r="D47" s="954"/>
      <c r="E47" s="954"/>
      <c r="F47" s="955"/>
      <c r="G47" s="956"/>
    </row>
    <row r="48" spans="2:7">
      <c r="B48" s="943">
        <v>6</v>
      </c>
      <c r="C48" s="2444" t="s">
        <v>652</v>
      </c>
      <c r="D48" s="2445"/>
      <c r="E48" s="2445"/>
      <c r="F48" s="2445"/>
      <c r="G48" s="2446"/>
    </row>
    <row r="49" spans="2:7">
      <c r="B49" s="944" t="s">
        <v>653</v>
      </c>
      <c r="C49" s="2435"/>
      <c r="D49" s="2435"/>
      <c r="E49" s="2435"/>
      <c r="F49" s="2435"/>
      <c r="G49" s="1801"/>
    </row>
    <row r="50" spans="2:7">
      <c r="B50" s="944" t="s">
        <v>654</v>
      </c>
      <c r="C50" s="2435"/>
      <c r="D50" s="2435"/>
      <c r="E50" s="2435"/>
      <c r="F50" s="2435"/>
      <c r="G50" s="1801"/>
    </row>
    <row r="51" spans="2:7">
      <c r="B51" s="944" t="s">
        <v>654</v>
      </c>
      <c r="C51" s="2435"/>
      <c r="D51" s="2435"/>
      <c r="E51" s="2435"/>
      <c r="F51" s="2435"/>
      <c r="G51" s="1801"/>
    </row>
    <row r="52" spans="2:7">
      <c r="B52" s="944" t="s">
        <v>1294</v>
      </c>
      <c r="C52" s="2435" t="s">
        <v>1295</v>
      </c>
      <c r="D52" s="2435"/>
      <c r="E52" s="2435"/>
      <c r="F52" s="2435"/>
      <c r="G52" s="1801">
        <v>5.0000000000000001E-3</v>
      </c>
    </row>
    <row r="53" spans="2:7">
      <c r="B53" s="944" t="s">
        <v>1294</v>
      </c>
      <c r="C53" s="2435" t="s">
        <v>1296</v>
      </c>
      <c r="D53" s="2435"/>
      <c r="E53" s="2435"/>
      <c r="F53" s="2435"/>
      <c r="G53" s="1801">
        <v>0.02</v>
      </c>
    </row>
    <row r="54" spans="2:7">
      <c r="B54" s="944">
        <v>6.1</v>
      </c>
      <c r="C54" s="2436" t="s">
        <v>655</v>
      </c>
      <c r="D54" s="2437"/>
      <c r="E54" s="2437"/>
      <c r="F54" s="2438"/>
      <c r="G54" s="1379">
        <f>SUM(G49:G53)</f>
        <v>2.5000000000000001E-2</v>
      </c>
    </row>
    <row r="55" spans="2:7">
      <c r="B55" s="943"/>
      <c r="C55" s="2439" t="s">
        <v>656</v>
      </c>
      <c r="D55" s="2439"/>
      <c r="E55" s="2439"/>
      <c r="F55" s="2439"/>
      <c r="G55" s="964">
        <f>G54*(G19+G28+G35+G42+G46)</f>
        <v>4.6912203065134106E-2</v>
      </c>
    </row>
    <row r="56" spans="2:7">
      <c r="B56" s="965"/>
      <c r="G56" s="966"/>
    </row>
    <row r="57" spans="2:7">
      <c r="B57" s="2440" t="s">
        <v>657</v>
      </c>
      <c r="C57" s="2441"/>
      <c r="D57" s="2441"/>
      <c r="E57" s="2441"/>
      <c r="F57" s="2442"/>
      <c r="G57" s="967">
        <f>ROUND(G19+G28+G35+G42+G46+G55,2)</f>
        <v>1.92</v>
      </c>
    </row>
    <row r="58" spans="2:7">
      <c r="G58" s="968"/>
    </row>
    <row r="60" spans="2:7">
      <c r="B60" s="936"/>
      <c r="C60" s="969"/>
      <c r="D60" s="969"/>
      <c r="E60" s="923"/>
      <c r="F60" s="971"/>
      <c r="G60" s="972"/>
    </row>
    <row r="61" spans="2:7">
      <c r="B61" s="937"/>
      <c r="C61" s="969"/>
      <c r="D61" s="969"/>
      <c r="E61" s="923"/>
      <c r="F61" s="971"/>
      <c r="G61" s="972"/>
    </row>
    <row r="62" spans="2:7">
      <c r="B62" s="936"/>
      <c r="C62" s="923"/>
      <c r="D62" s="923"/>
      <c r="E62" s="923"/>
      <c r="F62" s="923"/>
      <c r="G62" s="923"/>
    </row>
    <row r="63" spans="2:7">
      <c r="B63" s="936"/>
      <c r="C63" s="923"/>
      <c r="D63" s="923"/>
      <c r="E63" s="923"/>
      <c r="F63" s="923"/>
      <c r="G63" s="923"/>
    </row>
    <row r="64" spans="2:7">
      <c r="B64" s="933"/>
      <c r="C64" s="923"/>
    </row>
    <row r="65" spans="2:3">
      <c r="B65" s="936"/>
      <c r="C65" s="923"/>
    </row>
    <row r="66" spans="2:3">
      <c r="B66" s="937"/>
    </row>
    <row r="69" spans="2:3">
      <c r="B69" s="933"/>
      <c r="C69" s="925"/>
    </row>
    <row r="70" spans="2:3">
      <c r="B70" s="936"/>
      <c r="C70" s="923"/>
    </row>
    <row r="71" spans="2:3">
      <c r="B71" s="937"/>
    </row>
  </sheetData>
  <mergeCells count="46">
    <mergeCell ref="C24:F24"/>
    <mergeCell ref="C28:F28"/>
    <mergeCell ref="D3:G3"/>
    <mergeCell ref="D2:G2"/>
    <mergeCell ref="D4:G4"/>
    <mergeCell ref="C7:F7"/>
    <mergeCell ref="C8:G8"/>
    <mergeCell ref="B2:C2"/>
    <mergeCell ref="B3:C3"/>
    <mergeCell ref="C15:F15"/>
    <mergeCell ref="B6:G6"/>
    <mergeCell ref="B4:C4"/>
    <mergeCell ref="C9:F9"/>
    <mergeCell ref="C13:F13"/>
    <mergeCell ref="C14:F14"/>
    <mergeCell ref="C48:G48"/>
    <mergeCell ref="C49:F49"/>
    <mergeCell ref="C40:F40"/>
    <mergeCell ref="C41:F41"/>
    <mergeCell ref="C42:F42"/>
    <mergeCell ref="C44:G44"/>
    <mergeCell ref="C45:F45"/>
    <mergeCell ref="C46:F46"/>
    <mergeCell ref="C39:F39"/>
    <mergeCell ref="C32:F32"/>
    <mergeCell ref="C16:F16"/>
    <mergeCell ref="C17:F17"/>
    <mergeCell ref="C18:F18"/>
    <mergeCell ref="C19:F19"/>
    <mergeCell ref="C33:F33"/>
    <mergeCell ref="C34:F34"/>
    <mergeCell ref="C35:F35"/>
    <mergeCell ref="C37:G37"/>
    <mergeCell ref="C38:F38"/>
    <mergeCell ref="C30:G30"/>
    <mergeCell ref="C31:F31"/>
    <mergeCell ref="C21:G21"/>
    <mergeCell ref="C22:F22"/>
    <mergeCell ref="C23:F23"/>
    <mergeCell ref="C50:F50"/>
    <mergeCell ref="C54:F54"/>
    <mergeCell ref="C55:F55"/>
    <mergeCell ref="B57:F57"/>
    <mergeCell ref="C52:F52"/>
    <mergeCell ref="C51:F51"/>
    <mergeCell ref="C53:F53"/>
  </mergeCells>
  <printOptions horizontalCentered="1"/>
  <pageMargins left="0.74803149606299213" right="0.74803149606299213" top="0.98425196850393704" bottom="0.98425196850393704" header="0" footer="0"/>
  <pageSetup paperSize="510" scale="77" orientation="portrait"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92D050"/>
  </sheetPr>
  <dimension ref="A1:M128"/>
  <sheetViews>
    <sheetView topLeftCell="A56" workbookViewId="0">
      <selection activeCell="G139" sqref="G139"/>
    </sheetView>
  </sheetViews>
  <sheetFormatPr baseColWidth="10" defaultRowHeight="15"/>
  <cols>
    <col min="1" max="1" width="28" style="1442" customWidth="1"/>
    <col min="2" max="2" width="10.42578125" style="1444" customWidth="1"/>
    <col min="3" max="3" width="12.7109375" style="1444" customWidth="1"/>
    <col min="4" max="4" width="15.42578125" style="1442" customWidth="1"/>
    <col min="5" max="5" width="12.5703125" style="1442" customWidth="1"/>
    <col min="6" max="6" width="15.28515625" style="1442" customWidth="1"/>
    <col min="7" max="7" width="12.28515625" style="1442" bestFit="1" customWidth="1"/>
    <col min="8" max="8" width="16.42578125" style="1442" customWidth="1"/>
    <col min="9" max="9" width="10.5703125" style="1442" customWidth="1"/>
    <col min="10" max="10" width="11.5703125" style="1442"/>
    <col min="11" max="11" width="7.7109375" style="1442" hidden="1" customWidth="1"/>
    <col min="12" max="12" width="12" style="1442" hidden="1" customWidth="1"/>
    <col min="13" max="13" width="12" style="1442" bestFit="1" customWidth="1"/>
    <col min="14" max="256" width="11.5703125" style="1442"/>
    <col min="257" max="257" width="28" style="1442" customWidth="1"/>
    <col min="258" max="258" width="10.42578125" style="1442" customWidth="1"/>
    <col min="259" max="259" width="11.140625" style="1442" customWidth="1"/>
    <col min="260" max="260" width="13.85546875" style="1442" customWidth="1"/>
    <col min="261" max="261" width="12.5703125" style="1442" customWidth="1"/>
    <col min="262" max="262" width="13.5703125" style="1442" customWidth="1"/>
    <col min="263" max="263" width="8.28515625" style="1442" customWidth="1"/>
    <col min="264" max="264" width="13.5703125" style="1442" customWidth="1"/>
    <col min="265" max="265" width="8.28515625" style="1442" customWidth="1"/>
    <col min="266" max="266" width="11.5703125" style="1442"/>
    <col min="267" max="267" width="16.5703125" style="1442" bestFit="1" customWidth="1"/>
    <col min="268" max="512" width="11.5703125" style="1442"/>
    <col min="513" max="513" width="28" style="1442" customWidth="1"/>
    <col min="514" max="514" width="10.42578125" style="1442" customWidth="1"/>
    <col min="515" max="515" width="11.140625" style="1442" customWidth="1"/>
    <col min="516" max="516" width="13.85546875" style="1442" customWidth="1"/>
    <col min="517" max="517" width="12.5703125" style="1442" customWidth="1"/>
    <col min="518" max="518" width="13.5703125" style="1442" customWidth="1"/>
    <col min="519" max="519" width="8.28515625" style="1442" customWidth="1"/>
    <col min="520" max="520" width="13.5703125" style="1442" customWidth="1"/>
    <col min="521" max="521" width="8.28515625" style="1442" customWidth="1"/>
    <col min="522" max="522" width="11.5703125" style="1442"/>
    <col min="523" max="523" width="16.5703125" style="1442" bestFit="1" customWidth="1"/>
    <col min="524" max="768" width="11.5703125" style="1442"/>
    <col min="769" max="769" width="28" style="1442" customWidth="1"/>
    <col min="770" max="770" width="10.42578125" style="1442" customWidth="1"/>
    <col min="771" max="771" width="11.140625" style="1442" customWidth="1"/>
    <col min="772" max="772" width="13.85546875" style="1442" customWidth="1"/>
    <col min="773" max="773" width="12.5703125" style="1442" customWidth="1"/>
    <col min="774" max="774" width="13.5703125" style="1442" customWidth="1"/>
    <col min="775" max="775" width="8.28515625" style="1442" customWidth="1"/>
    <col min="776" max="776" width="13.5703125" style="1442" customWidth="1"/>
    <col min="777" max="777" width="8.28515625" style="1442" customWidth="1"/>
    <col min="778" max="778" width="11.5703125" style="1442"/>
    <col min="779" max="779" width="16.5703125" style="1442" bestFit="1" customWidth="1"/>
    <col min="780" max="1024" width="11.5703125" style="1442"/>
    <col min="1025" max="1025" width="28" style="1442" customWidth="1"/>
    <col min="1026" max="1026" width="10.42578125" style="1442" customWidth="1"/>
    <col min="1027" max="1027" width="11.140625" style="1442" customWidth="1"/>
    <col min="1028" max="1028" width="13.85546875" style="1442" customWidth="1"/>
    <col min="1029" max="1029" width="12.5703125" style="1442" customWidth="1"/>
    <col min="1030" max="1030" width="13.5703125" style="1442" customWidth="1"/>
    <col min="1031" max="1031" width="8.28515625" style="1442" customWidth="1"/>
    <col min="1032" max="1032" width="13.5703125" style="1442" customWidth="1"/>
    <col min="1033" max="1033" width="8.28515625" style="1442" customWidth="1"/>
    <col min="1034" max="1034" width="11.5703125" style="1442"/>
    <col min="1035" max="1035" width="16.5703125" style="1442" bestFit="1" customWidth="1"/>
    <col min="1036" max="1280" width="11.5703125" style="1442"/>
    <col min="1281" max="1281" width="28" style="1442" customWidth="1"/>
    <col min="1282" max="1282" width="10.42578125" style="1442" customWidth="1"/>
    <col min="1283" max="1283" width="11.140625" style="1442" customWidth="1"/>
    <col min="1284" max="1284" width="13.85546875" style="1442" customWidth="1"/>
    <col min="1285" max="1285" width="12.5703125" style="1442" customWidth="1"/>
    <col min="1286" max="1286" width="13.5703125" style="1442" customWidth="1"/>
    <col min="1287" max="1287" width="8.28515625" style="1442" customWidth="1"/>
    <col min="1288" max="1288" width="13.5703125" style="1442" customWidth="1"/>
    <col min="1289" max="1289" width="8.28515625" style="1442" customWidth="1"/>
    <col min="1290" max="1290" width="11.5703125" style="1442"/>
    <col min="1291" max="1291" width="16.5703125" style="1442" bestFit="1" customWidth="1"/>
    <col min="1292" max="1536" width="11.5703125" style="1442"/>
    <col min="1537" max="1537" width="28" style="1442" customWidth="1"/>
    <col min="1538" max="1538" width="10.42578125" style="1442" customWidth="1"/>
    <col min="1539" max="1539" width="11.140625" style="1442" customWidth="1"/>
    <col min="1540" max="1540" width="13.85546875" style="1442" customWidth="1"/>
    <col min="1541" max="1541" width="12.5703125" style="1442" customWidth="1"/>
    <col min="1542" max="1542" width="13.5703125" style="1442" customWidth="1"/>
    <col min="1543" max="1543" width="8.28515625" style="1442" customWidth="1"/>
    <col min="1544" max="1544" width="13.5703125" style="1442" customWidth="1"/>
    <col min="1545" max="1545" width="8.28515625" style="1442" customWidth="1"/>
    <col min="1546" max="1546" width="11.5703125" style="1442"/>
    <col min="1547" max="1547" width="16.5703125" style="1442" bestFit="1" customWidth="1"/>
    <col min="1548" max="1792" width="11.5703125" style="1442"/>
    <col min="1793" max="1793" width="28" style="1442" customWidth="1"/>
    <col min="1794" max="1794" width="10.42578125" style="1442" customWidth="1"/>
    <col min="1795" max="1795" width="11.140625" style="1442" customWidth="1"/>
    <col min="1796" max="1796" width="13.85546875" style="1442" customWidth="1"/>
    <col min="1797" max="1797" width="12.5703125" style="1442" customWidth="1"/>
    <col min="1798" max="1798" width="13.5703125" style="1442" customWidth="1"/>
    <col min="1799" max="1799" width="8.28515625" style="1442" customWidth="1"/>
    <col min="1800" max="1800" width="13.5703125" style="1442" customWidth="1"/>
    <col min="1801" max="1801" width="8.28515625" style="1442" customWidth="1"/>
    <col min="1802" max="1802" width="11.5703125" style="1442"/>
    <col min="1803" max="1803" width="16.5703125" style="1442" bestFit="1" customWidth="1"/>
    <col min="1804" max="2048" width="11.5703125" style="1442"/>
    <col min="2049" max="2049" width="28" style="1442" customWidth="1"/>
    <col min="2050" max="2050" width="10.42578125" style="1442" customWidth="1"/>
    <col min="2051" max="2051" width="11.140625" style="1442" customWidth="1"/>
    <col min="2052" max="2052" width="13.85546875" style="1442" customWidth="1"/>
    <col min="2053" max="2053" width="12.5703125" style="1442" customWidth="1"/>
    <col min="2054" max="2054" width="13.5703125" style="1442" customWidth="1"/>
    <col min="2055" max="2055" width="8.28515625" style="1442" customWidth="1"/>
    <col min="2056" max="2056" width="13.5703125" style="1442" customWidth="1"/>
    <col min="2057" max="2057" width="8.28515625" style="1442" customWidth="1"/>
    <col min="2058" max="2058" width="11.5703125" style="1442"/>
    <col min="2059" max="2059" width="16.5703125" style="1442" bestFit="1" customWidth="1"/>
    <col min="2060" max="2304" width="11.5703125" style="1442"/>
    <col min="2305" max="2305" width="28" style="1442" customWidth="1"/>
    <col min="2306" max="2306" width="10.42578125" style="1442" customWidth="1"/>
    <col min="2307" max="2307" width="11.140625" style="1442" customWidth="1"/>
    <col min="2308" max="2308" width="13.85546875" style="1442" customWidth="1"/>
    <col min="2309" max="2309" width="12.5703125" style="1442" customWidth="1"/>
    <col min="2310" max="2310" width="13.5703125" style="1442" customWidth="1"/>
    <col min="2311" max="2311" width="8.28515625" style="1442" customWidth="1"/>
    <col min="2312" max="2312" width="13.5703125" style="1442" customWidth="1"/>
    <col min="2313" max="2313" width="8.28515625" style="1442" customWidth="1"/>
    <col min="2314" max="2314" width="11.5703125" style="1442"/>
    <col min="2315" max="2315" width="16.5703125" style="1442" bestFit="1" customWidth="1"/>
    <col min="2316" max="2560" width="11.5703125" style="1442"/>
    <col min="2561" max="2561" width="28" style="1442" customWidth="1"/>
    <col min="2562" max="2562" width="10.42578125" style="1442" customWidth="1"/>
    <col min="2563" max="2563" width="11.140625" style="1442" customWidth="1"/>
    <col min="2564" max="2564" width="13.85546875" style="1442" customWidth="1"/>
    <col min="2565" max="2565" width="12.5703125" style="1442" customWidth="1"/>
    <col min="2566" max="2566" width="13.5703125" style="1442" customWidth="1"/>
    <col min="2567" max="2567" width="8.28515625" style="1442" customWidth="1"/>
    <col min="2568" max="2568" width="13.5703125" style="1442" customWidth="1"/>
    <col min="2569" max="2569" width="8.28515625" style="1442" customWidth="1"/>
    <col min="2570" max="2570" width="11.5703125" style="1442"/>
    <col min="2571" max="2571" width="16.5703125" style="1442" bestFit="1" customWidth="1"/>
    <col min="2572" max="2816" width="11.5703125" style="1442"/>
    <col min="2817" max="2817" width="28" style="1442" customWidth="1"/>
    <col min="2818" max="2818" width="10.42578125" style="1442" customWidth="1"/>
    <col min="2819" max="2819" width="11.140625" style="1442" customWidth="1"/>
    <col min="2820" max="2820" width="13.85546875" style="1442" customWidth="1"/>
    <col min="2821" max="2821" width="12.5703125" style="1442" customWidth="1"/>
    <col min="2822" max="2822" width="13.5703125" style="1442" customWidth="1"/>
    <col min="2823" max="2823" width="8.28515625" style="1442" customWidth="1"/>
    <col min="2824" max="2824" width="13.5703125" style="1442" customWidth="1"/>
    <col min="2825" max="2825" width="8.28515625" style="1442" customWidth="1"/>
    <col min="2826" max="2826" width="11.5703125" style="1442"/>
    <col min="2827" max="2827" width="16.5703125" style="1442" bestFit="1" customWidth="1"/>
    <col min="2828" max="3072" width="11.5703125" style="1442"/>
    <col min="3073" max="3073" width="28" style="1442" customWidth="1"/>
    <col min="3074" max="3074" width="10.42578125" style="1442" customWidth="1"/>
    <col min="3075" max="3075" width="11.140625" style="1442" customWidth="1"/>
    <col min="3076" max="3076" width="13.85546875" style="1442" customWidth="1"/>
    <col min="3077" max="3077" width="12.5703125" style="1442" customWidth="1"/>
    <col min="3078" max="3078" width="13.5703125" style="1442" customWidth="1"/>
    <col min="3079" max="3079" width="8.28515625" style="1442" customWidth="1"/>
    <col min="3080" max="3080" width="13.5703125" style="1442" customWidth="1"/>
    <col min="3081" max="3081" width="8.28515625" style="1442" customWidth="1"/>
    <col min="3082" max="3082" width="11.5703125" style="1442"/>
    <col min="3083" max="3083" width="16.5703125" style="1442" bestFit="1" customWidth="1"/>
    <col min="3084" max="3328" width="11.5703125" style="1442"/>
    <col min="3329" max="3329" width="28" style="1442" customWidth="1"/>
    <col min="3330" max="3330" width="10.42578125" style="1442" customWidth="1"/>
    <col min="3331" max="3331" width="11.140625" style="1442" customWidth="1"/>
    <col min="3332" max="3332" width="13.85546875" style="1442" customWidth="1"/>
    <col min="3333" max="3333" width="12.5703125" style="1442" customWidth="1"/>
    <col min="3334" max="3334" width="13.5703125" style="1442" customWidth="1"/>
    <col min="3335" max="3335" width="8.28515625" style="1442" customWidth="1"/>
    <col min="3336" max="3336" width="13.5703125" style="1442" customWidth="1"/>
    <col min="3337" max="3337" width="8.28515625" style="1442" customWidth="1"/>
    <col min="3338" max="3338" width="11.5703125" style="1442"/>
    <col min="3339" max="3339" width="16.5703125" style="1442" bestFit="1" customWidth="1"/>
    <col min="3340" max="3584" width="11.5703125" style="1442"/>
    <col min="3585" max="3585" width="28" style="1442" customWidth="1"/>
    <col min="3586" max="3586" width="10.42578125" style="1442" customWidth="1"/>
    <col min="3587" max="3587" width="11.140625" style="1442" customWidth="1"/>
    <col min="3588" max="3588" width="13.85546875" style="1442" customWidth="1"/>
    <col min="3589" max="3589" width="12.5703125" style="1442" customWidth="1"/>
    <col min="3590" max="3590" width="13.5703125" style="1442" customWidth="1"/>
    <col min="3591" max="3591" width="8.28515625" style="1442" customWidth="1"/>
    <col min="3592" max="3592" width="13.5703125" style="1442" customWidth="1"/>
    <col min="3593" max="3593" width="8.28515625" style="1442" customWidth="1"/>
    <col min="3594" max="3594" width="11.5703125" style="1442"/>
    <col min="3595" max="3595" width="16.5703125" style="1442" bestFit="1" customWidth="1"/>
    <col min="3596" max="3840" width="11.5703125" style="1442"/>
    <col min="3841" max="3841" width="28" style="1442" customWidth="1"/>
    <col min="3842" max="3842" width="10.42578125" style="1442" customWidth="1"/>
    <col min="3843" max="3843" width="11.140625" style="1442" customWidth="1"/>
    <col min="3844" max="3844" width="13.85546875" style="1442" customWidth="1"/>
    <col min="3845" max="3845" width="12.5703125" style="1442" customWidth="1"/>
    <col min="3846" max="3846" width="13.5703125" style="1442" customWidth="1"/>
    <col min="3847" max="3847" width="8.28515625" style="1442" customWidth="1"/>
    <col min="3848" max="3848" width="13.5703125" style="1442" customWidth="1"/>
    <col min="3849" max="3849" width="8.28515625" style="1442" customWidth="1"/>
    <col min="3850" max="3850" width="11.5703125" style="1442"/>
    <col min="3851" max="3851" width="16.5703125" style="1442" bestFit="1" customWidth="1"/>
    <col min="3852" max="4096" width="11.5703125" style="1442"/>
    <col min="4097" max="4097" width="28" style="1442" customWidth="1"/>
    <col min="4098" max="4098" width="10.42578125" style="1442" customWidth="1"/>
    <col min="4099" max="4099" width="11.140625" style="1442" customWidth="1"/>
    <col min="4100" max="4100" width="13.85546875" style="1442" customWidth="1"/>
    <col min="4101" max="4101" width="12.5703125" style="1442" customWidth="1"/>
    <col min="4102" max="4102" width="13.5703125" style="1442" customWidth="1"/>
    <col min="4103" max="4103" width="8.28515625" style="1442" customWidth="1"/>
    <col min="4104" max="4104" width="13.5703125" style="1442" customWidth="1"/>
    <col min="4105" max="4105" width="8.28515625" style="1442" customWidth="1"/>
    <col min="4106" max="4106" width="11.5703125" style="1442"/>
    <col min="4107" max="4107" width="16.5703125" style="1442" bestFit="1" customWidth="1"/>
    <col min="4108" max="4352" width="11.5703125" style="1442"/>
    <col min="4353" max="4353" width="28" style="1442" customWidth="1"/>
    <col min="4354" max="4354" width="10.42578125" style="1442" customWidth="1"/>
    <col min="4355" max="4355" width="11.140625" style="1442" customWidth="1"/>
    <col min="4356" max="4356" width="13.85546875" style="1442" customWidth="1"/>
    <col min="4357" max="4357" width="12.5703125" style="1442" customWidth="1"/>
    <col min="4358" max="4358" width="13.5703125" style="1442" customWidth="1"/>
    <col min="4359" max="4359" width="8.28515625" style="1442" customWidth="1"/>
    <col min="4360" max="4360" width="13.5703125" style="1442" customWidth="1"/>
    <col min="4361" max="4361" width="8.28515625" style="1442" customWidth="1"/>
    <col min="4362" max="4362" width="11.5703125" style="1442"/>
    <col min="4363" max="4363" width="16.5703125" style="1442" bestFit="1" customWidth="1"/>
    <col min="4364" max="4608" width="11.5703125" style="1442"/>
    <col min="4609" max="4609" width="28" style="1442" customWidth="1"/>
    <col min="4610" max="4610" width="10.42578125" style="1442" customWidth="1"/>
    <col min="4611" max="4611" width="11.140625" style="1442" customWidth="1"/>
    <col min="4612" max="4612" width="13.85546875" style="1442" customWidth="1"/>
    <col min="4613" max="4613" width="12.5703125" style="1442" customWidth="1"/>
    <col min="4614" max="4614" width="13.5703125" style="1442" customWidth="1"/>
    <col min="4615" max="4615" width="8.28515625" style="1442" customWidth="1"/>
    <col min="4616" max="4616" width="13.5703125" style="1442" customWidth="1"/>
    <col min="4617" max="4617" width="8.28515625" style="1442" customWidth="1"/>
    <col min="4618" max="4618" width="11.5703125" style="1442"/>
    <col min="4619" max="4619" width="16.5703125" style="1442" bestFit="1" customWidth="1"/>
    <col min="4620" max="4864" width="11.5703125" style="1442"/>
    <col min="4865" max="4865" width="28" style="1442" customWidth="1"/>
    <col min="4866" max="4866" width="10.42578125" style="1442" customWidth="1"/>
    <col min="4867" max="4867" width="11.140625" style="1442" customWidth="1"/>
    <col min="4868" max="4868" width="13.85546875" style="1442" customWidth="1"/>
    <col min="4869" max="4869" width="12.5703125" style="1442" customWidth="1"/>
    <col min="4870" max="4870" width="13.5703125" style="1442" customWidth="1"/>
    <col min="4871" max="4871" width="8.28515625" style="1442" customWidth="1"/>
    <col min="4872" max="4872" width="13.5703125" style="1442" customWidth="1"/>
    <col min="4873" max="4873" width="8.28515625" style="1442" customWidth="1"/>
    <col min="4874" max="4874" width="11.5703125" style="1442"/>
    <col min="4875" max="4875" width="16.5703125" style="1442" bestFit="1" customWidth="1"/>
    <col min="4876" max="5120" width="11.5703125" style="1442"/>
    <col min="5121" max="5121" width="28" style="1442" customWidth="1"/>
    <col min="5122" max="5122" width="10.42578125" style="1442" customWidth="1"/>
    <col min="5123" max="5123" width="11.140625" style="1442" customWidth="1"/>
    <col min="5124" max="5124" width="13.85546875" style="1442" customWidth="1"/>
    <col min="5125" max="5125" width="12.5703125" style="1442" customWidth="1"/>
    <col min="5126" max="5126" width="13.5703125" style="1442" customWidth="1"/>
    <col min="5127" max="5127" width="8.28515625" style="1442" customWidth="1"/>
    <col min="5128" max="5128" width="13.5703125" style="1442" customWidth="1"/>
    <col min="5129" max="5129" width="8.28515625" style="1442" customWidth="1"/>
    <col min="5130" max="5130" width="11.5703125" style="1442"/>
    <col min="5131" max="5131" width="16.5703125" style="1442" bestFit="1" customWidth="1"/>
    <col min="5132" max="5376" width="11.5703125" style="1442"/>
    <col min="5377" max="5377" width="28" style="1442" customWidth="1"/>
    <col min="5378" max="5378" width="10.42578125" style="1442" customWidth="1"/>
    <col min="5379" max="5379" width="11.140625" style="1442" customWidth="1"/>
    <col min="5380" max="5380" width="13.85546875" style="1442" customWidth="1"/>
    <col min="5381" max="5381" width="12.5703125" style="1442" customWidth="1"/>
    <col min="5382" max="5382" width="13.5703125" style="1442" customWidth="1"/>
    <col min="5383" max="5383" width="8.28515625" style="1442" customWidth="1"/>
    <col min="5384" max="5384" width="13.5703125" style="1442" customWidth="1"/>
    <col min="5385" max="5385" width="8.28515625" style="1442" customWidth="1"/>
    <col min="5386" max="5386" width="11.5703125" style="1442"/>
    <col min="5387" max="5387" width="16.5703125" style="1442" bestFit="1" customWidth="1"/>
    <col min="5388" max="5632" width="11.5703125" style="1442"/>
    <col min="5633" max="5633" width="28" style="1442" customWidth="1"/>
    <col min="5634" max="5634" width="10.42578125" style="1442" customWidth="1"/>
    <col min="5635" max="5635" width="11.140625" style="1442" customWidth="1"/>
    <col min="5636" max="5636" width="13.85546875" style="1442" customWidth="1"/>
    <col min="5637" max="5637" width="12.5703125" style="1442" customWidth="1"/>
    <col min="5638" max="5638" width="13.5703125" style="1442" customWidth="1"/>
    <col min="5639" max="5639" width="8.28515625" style="1442" customWidth="1"/>
    <col min="5640" max="5640" width="13.5703125" style="1442" customWidth="1"/>
    <col min="5641" max="5641" width="8.28515625" style="1442" customWidth="1"/>
    <col min="5642" max="5642" width="11.5703125" style="1442"/>
    <col min="5643" max="5643" width="16.5703125" style="1442" bestFit="1" customWidth="1"/>
    <col min="5644" max="5888" width="11.5703125" style="1442"/>
    <col min="5889" max="5889" width="28" style="1442" customWidth="1"/>
    <col min="5890" max="5890" width="10.42578125" style="1442" customWidth="1"/>
    <col min="5891" max="5891" width="11.140625" style="1442" customWidth="1"/>
    <col min="5892" max="5892" width="13.85546875" style="1442" customWidth="1"/>
    <col min="5893" max="5893" width="12.5703125" style="1442" customWidth="1"/>
    <col min="5894" max="5894" width="13.5703125" style="1442" customWidth="1"/>
    <col min="5895" max="5895" width="8.28515625" style="1442" customWidth="1"/>
    <col min="5896" max="5896" width="13.5703125" style="1442" customWidth="1"/>
    <col min="5897" max="5897" width="8.28515625" style="1442" customWidth="1"/>
    <col min="5898" max="5898" width="11.5703125" style="1442"/>
    <col min="5899" max="5899" width="16.5703125" style="1442" bestFit="1" customWidth="1"/>
    <col min="5900" max="6144" width="11.5703125" style="1442"/>
    <col min="6145" max="6145" width="28" style="1442" customWidth="1"/>
    <col min="6146" max="6146" width="10.42578125" style="1442" customWidth="1"/>
    <col min="6147" max="6147" width="11.140625" style="1442" customWidth="1"/>
    <col min="6148" max="6148" width="13.85546875" style="1442" customWidth="1"/>
    <col min="6149" max="6149" width="12.5703125" style="1442" customWidth="1"/>
    <col min="6150" max="6150" width="13.5703125" style="1442" customWidth="1"/>
    <col min="6151" max="6151" width="8.28515625" style="1442" customWidth="1"/>
    <col min="6152" max="6152" width="13.5703125" style="1442" customWidth="1"/>
    <col min="6153" max="6153" width="8.28515625" style="1442" customWidth="1"/>
    <col min="6154" max="6154" width="11.5703125" style="1442"/>
    <col min="6155" max="6155" width="16.5703125" style="1442" bestFit="1" customWidth="1"/>
    <col min="6156" max="6400" width="11.5703125" style="1442"/>
    <col min="6401" max="6401" width="28" style="1442" customWidth="1"/>
    <col min="6402" max="6402" width="10.42578125" style="1442" customWidth="1"/>
    <col min="6403" max="6403" width="11.140625" style="1442" customWidth="1"/>
    <col min="6404" max="6404" width="13.85546875" style="1442" customWidth="1"/>
    <col min="6405" max="6405" width="12.5703125" style="1442" customWidth="1"/>
    <col min="6406" max="6406" width="13.5703125" style="1442" customWidth="1"/>
    <col min="6407" max="6407" width="8.28515625" style="1442" customWidth="1"/>
    <col min="6408" max="6408" width="13.5703125" style="1442" customWidth="1"/>
    <col min="6409" max="6409" width="8.28515625" style="1442" customWidth="1"/>
    <col min="6410" max="6410" width="11.5703125" style="1442"/>
    <col min="6411" max="6411" width="16.5703125" style="1442" bestFit="1" customWidth="1"/>
    <col min="6412" max="6656" width="11.5703125" style="1442"/>
    <col min="6657" max="6657" width="28" style="1442" customWidth="1"/>
    <col min="6658" max="6658" width="10.42578125" style="1442" customWidth="1"/>
    <col min="6659" max="6659" width="11.140625" style="1442" customWidth="1"/>
    <col min="6660" max="6660" width="13.85546875" style="1442" customWidth="1"/>
    <col min="6661" max="6661" width="12.5703125" style="1442" customWidth="1"/>
    <col min="6662" max="6662" width="13.5703125" style="1442" customWidth="1"/>
    <col min="6663" max="6663" width="8.28515625" style="1442" customWidth="1"/>
    <col min="6664" max="6664" width="13.5703125" style="1442" customWidth="1"/>
    <col min="6665" max="6665" width="8.28515625" style="1442" customWidth="1"/>
    <col min="6666" max="6666" width="11.5703125" style="1442"/>
    <col min="6667" max="6667" width="16.5703125" style="1442" bestFit="1" customWidth="1"/>
    <col min="6668" max="6912" width="11.5703125" style="1442"/>
    <col min="6913" max="6913" width="28" style="1442" customWidth="1"/>
    <col min="6914" max="6914" width="10.42578125" style="1442" customWidth="1"/>
    <col min="6915" max="6915" width="11.140625" style="1442" customWidth="1"/>
    <col min="6916" max="6916" width="13.85546875" style="1442" customWidth="1"/>
    <col min="6917" max="6917" width="12.5703125" style="1442" customWidth="1"/>
    <col min="6918" max="6918" width="13.5703125" style="1442" customWidth="1"/>
    <col min="6919" max="6919" width="8.28515625" style="1442" customWidth="1"/>
    <col min="6920" max="6920" width="13.5703125" style="1442" customWidth="1"/>
    <col min="6921" max="6921" width="8.28515625" style="1442" customWidth="1"/>
    <col min="6922" max="6922" width="11.5703125" style="1442"/>
    <col min="6923" max="6923" width="16.5703125" style="1442" bestFit="1" customWidth="1"/>
    <col min="6924" max="7168" width="11.5703125" style="1442"/>
    <col min="7169" max="7169" width="28" style="1442" customWidth="1"/>
    <col min="7170" max="7170" width="10.42578125" style="1442" customWidth="1"/>
    <col min="7171" max="7171" width="11.140625" style="1442" customWidth="1"/>
    <col min="7172" max="7172" width="13.85546875" style="1442" customWidth="1"/>
    <col min="7173" max="7173" width="12.5703125" style="1442" customWidth="1"/>
    <col min="7174" max="7174" width="13.5703125" style="1442" customWidth="1"/>
    <col min="7175" max="7175" width="8.28515625" style="1442" customWidth="1"/>
    <col min="7176" max="7176" width="13.5703125" style="1442" customWidth="1"/>
    <col min="7177" max="7177" width="8.28515625" style="1442" customWidth="1"/>
    <col min="7178" max="7178" width="11.5703125" style="1442"/>
    <col min="7179" max="7179" width="16.5703125" style="1442" bestFit="1" customWidth="1"/>
    <col min="7180" max="7424" width="11.5703125" style="1442"/>
    <col min="7425" max="7425" width="28" style="1442" customWidth="1"/>
    <col min="7426" max="7426" width="10.42578125" style="1442" customWidth="1"/>
    <col min="7427" max="7427" width="11.140625" style="1442" customWidth="1"/>
    <col min="7428" max="7428" width="13.85546875" style="1442" customWidth="1"/>
    <col min="7429" max="7429" width="12.5703125" style="1442" customWidth="1"/>
    <col min="7430" max="7430" width="13.5703125" style="1442" customWidth="1"/>
    <col min="7431" max="7431" width="8.28515625" style="1442" customWidth="1"/>
    <col min="7432" max="7432" width="13.5703125" style="1442" customWidth="1"/>
    <col min="7433" max="7433" width="8.28515625" style="1442" customWidth="1"/>
    <col min="7434" max="7434" width="11.5703125" style="1442"/>
    <col min="7435" max="7435" width="16.5703125" style="1442" bestFit="1" customWidth="1"/>
    <col min="7436" max="7680" width="11.5703125" style="1442"/>
    <col min="7681" max="7681" width="28" style="1442" customWidth="1"/>
    <col min="7682" max="7682" width="10.42578125" style="1442" customWidth="1"/>
    <col min="7683" max="7683" width="11.140625" style="1442" customWidth="1"/>
    <col min="7684" max="7684" width="13.85546875" style="1442" customWidth="1"/>
    <col min="7685" max="7685" width="12.5703125" style="1442" customWidth="1"/>
    <col min="7686" max="7686" width="13.5703125" style="1442" customWidth="1"/>
    <col min="7687" max="7687" width="8.28515625" style="1442" customWidth="1"/>
    <col min="7688" max="7688" width="13.5703125" style="1442" customWidth="1"/>
    <col min="7689" max="7689" width="8.28515625" style="1442" customWidth="1"/>
    <col min="7690" max="7690" width="11.5703125" style="1442"/>
    <col min="7691" max="7691" width="16.5703125" style="1442" bestFit="1" customWidth="1"/>
    <col min="7692" max="7936" width="11.5703125" style="1442"/>
    <col min="7937" max="7937" width="28" style="1442" customWidth="1"/>
    <col min="7938" max="7938" width="10.42578125" style="1442" customWidth="1"/>
    <col min="7939" max="7939" width="11.140625" style="1442" customWidth="1"/>
    <col min="7940" max="7940" width="13.85546875" style="1442" customWidth="1"/>
    <col min="7941" max="7941" width="12.5703125" style="1442" customWidth="1"/>
    <col min="7942" max="7942" width="13.5703125" style="1442" customWidth="1"/>
    <col min="7943" max="7943" width="8.28515625" style="1442" customWidth="1"/>
    <col min="7944" max="7944" width="13.5703125" style="1442" customWidth="1"/>
    <col min="7945" max="7945" width="8.28515625" style="1442" customWidth="1"/>
    <col min="7946" max="7946" width="11.5703125" style="1442"/>
    <col min="7947" max="7947" width="16.5703125" style="1442" bestFit="1" customWidth="1"/>
    <col min="7948" max="8192" width="11.5703125" style="1442"/>
    <col min="8193" max="8193" width="28" style="1442" customWidth="1"/>
    <col min="8194" max="8194" width="10.42578125" style="1442" customWidth="1"/>
    <col min="8195" max="8195" width="11.140625" style="1442" customWidth="1"/>
    <col min="8196" max="8196" width="13.85546875" style="1442" customWidth="1"/>
    <col min="8197" max="8197" width="12.5703125" style="1442" customWidth="1"/>
    <col min="8198" max="8198" width="13.5703125" style="1442" customWidth="1"/>
    <col min="8199" max="8199" width="8.28515625" style="1442" customWidth="1"/>
    <col min="8200" max="8200" width="13.5703125" style="1442" customWidth="1"/>
    <col min="8201" max="8201" width="8.28515625" style="1442" customWidth="1"/>
    <col min="8202" max="8202" width="11.5703125" style="1442"/>
    <col min="8203" max="8203" width="16.5703125" style="1442" bestFit="1" customWidth="1"/>
    <col min="8204" max="8448" width="11.5703125" style="1442"/>
    <col min="8449" max="8449" width="28" style="1442" customWidth="1"/>
    <col min="8450" max="8450" width="10.42578125" style="1442" customWidth="1"/>
    <col min="8451" max="8451" width="11.140625" style="1442" customWidth="1"/>
    <col min="8452" max="8452" width="13.85546875" style="1442" customWidth="1"/>
    <col min="8453" max="8453" width="12.5703125" style="1442" customWidth="1"/>
    <col min="8454" max="8454" width="13.5703125" style="1442" customWidth="1"/>
    <col min="8455" max="8455" width="8.28515625" style="1442" customWidth="1"/>
    <col min="8456" max="8456" width="13.5703125" style="1442" customWidth="1"/>
    <col min="8457" max="8457" width="8.28515625" style="1442" customWidth="1"/>
    <col min="8458" max="8458" width="11.5703125" style="1442"/>
    <col min="8459" max="8459" width="16.5703125" style="1442" bestFit="1" customWidth="1"/>
    <col min="8460" max="8704" width="11.5703125" style="1442"/>
    <col min="8705" max="8705" width="28" style="1442" customWidth="1"/>
    <col min="8706" max="8706" width="10.42578125" style="1442" customWidth="1"/>
    <col min="8707" max="8707" width="11.140625" style="1442" customWidth="1"/>
    <col min="8708" max="8708" width="13.85546875" style="1442" customWidth="1"/>
    <col min="8709" max="8709" width="12.5703125" style="1442" customWidth="1"/>
    <col min="8710" max="8710" width="13.5703125" style="1442" customWidth="1"/>
    <col min="8711" max="8711" width="8.28515625" style="1442" customWidth="1"/>
    <col min="8712" max="8712" width="13.5703125" style="1442" customWidth="1"/>
    <col min="8713" max="8713" width="8.28515625" style="1442" customWidth="1"/>
    <col min="8714" max="8714" width="11.5703125" style="1442"/>
    <col min="8715" max="8715" width="16.5703125" style="1442" bestFit="1" customWidth="1"/>
    <col min="8716" max="8960" width="11.5703125" style="1442"/>
    <col min="8961" max="8961" width="28" style="1442" customWidth="1"/>
    <col min="8962" max="8962" width="10.42578125" style="1442" customWidth="1"/>
    <col min="8963" max="8963" width="11.140625" style="1442" customWidth="1"/>
    <col min="8964" max="8964" width="13.85546875" style="1442" customWidth="1"/>
    <col min="8965" max="8965" width="12.5703125" style="1442" customWidth="1"/>
    <col min="8966" max="8966" width="13.5703125" style="1442" customWidth="1"/>
    <col min="8967" max="8967" width="8.28515625" style="1442" customWidth="1"/>
    <col min="8968" max="8968" width="13.5703125" style="1442" customWidth="1"/>
    <col min="8969" max="8969" width="8.28515625" style="1442" customWidth="1"/>
    <col min="8970" max="8970" width="11.5703125" style="1442"/>
    <col min="8971" max="8971" width="16.5703125" style="1442" bestFit="1" customWidth="1"/>
    <col min="8972" max="9216" width="11.5703125" style="1442"/>
    <col min="9217" max="9217" width="28" style="1442" customWidth="1"/>
    <col min="9218" max="9218" width="10.42578125" style="1442" customWidth="1"/>
    <col min="9219" max="9219" width="11.140625" style="1442" customWidth="1"/>
    <col min="9220" max="9220" width="13.85546875" style="1442" customWidth="1"/>
    <col min="9221" max="9221" width="12.5703125" style="1442" customWidth="1"/>
    <col min="9222" max="9222" width="13.5703125" style="1442" customWidth="1"/>
    <col min="9223" max="9223" width="8.28515625" style="1442" customWidth="1"/>
    <col min="9224" max="9224" width="13.5703125" style="1442" customWidth="1"/>
    <col min="9225" max="9225" width="8.28515625" style="1442" customWidth="1"/>
    <col min="9226" max="9226" width="11.5703125" style="1442"/>
    <col min="9227" max="9227" width="16.5703125" style="1442" bestFit="1" customWidth="1"/>
    <col min="9228" max="9472" width="11.5703125" style="1442"/>
    <col min="9473" max="9473" width="28" style="1442" customWidth="1"/>
    <col min="9474" max="9474" width="10.42578125" style="1442" customWidth="1"/>
    <col min="9475" max="9475" width="11.140625" style="1442" customWidth="1"/>
    <col min="9476" max="9476" width="13.85546875" style="1442" customWidth="1"/>
    <col min="9477" max="9477" width="12.5703125" style="1442" customWidth="1"/>
    <col min="9478" max="9478" width="13.5703125" style="1442" customWidth="1"/>
    <col min="9479" max="9479" width="8.28515625" style="1442" customWidth="1"/>
    <col min="9480" max="9480" width="13.5703125" style="1442" customWidth="1"/>
    <col min="9481" max="9481" width="8.28515625" style="1442" customWidth="1"/>
    <col min="9482" max="9482" width="11.5703125" style="1442"/>
    <col min="9483" max="9483" width="16.5703125" style="1442" bestFit="1" customWidth="1"/>
    <col min="9484" max="9728" width="11.5703125" style="1442"/>
    <col min="9729" max="9729" width="28" style="1442" customWidth="1"/>
    <col min="9730" max="9730" width="10.42578125" style="1442" customWidth="1"/>
    <col min="9731" max="9731" width="11.140625" style="1442" customWidth="1"/>
    <col min="9732" max="9732" width="13.85546875" style="1442" customWidth="1"/>
    <col min="9733" max="9733" width="12.5703125" style="1442" customWidth="1"/>
    <col min="9734" max="9734" width="13.5703125" style="1442" customWidth="1"/>
    <col min="9735" max="9735" width="8.28515625" style="1442" customWidth="1"/>
    <col min="9736" max="9736" width="13.5703125" style="1442" customWidth="1"/>
    <col min="9737" max="9737" width="8.28515625" style="1442" customWidth="1"/>
    <col min="9738" max="9738" width="11.5703125" style="1442"/>
    <col min="9739" max="9739" width="16.5703125" style="1442" bestFit="1" customWidth="1"/>
    <col min="9740" max="9984" width="11.5703125" style="1442"/>
    <col min="9985" max="9985" width="28" style="1442" customWidth="1"/>
    <col min="9986" max="9986" width="10.42578125" style="1442" customWidth="1"/>
    <col min="9987" max="9987" width="11.140625" style="1442" customWidth="1"/>
    <col min="9988" max="9988" width="13.85546875" style="1442" customWidth="1"/>
    <col min="9989" max="9989" width="12.5703125" style="1442" customWidth="1"/>
    <col min="9990" max="9990" width="13.5703125" style="1442" customWidth="1"/>
    <col min="9991" max="9991" width="8.28515625" style="1442" customWidth="1"/>
    <col min="9992" max="9992" width="13.5703125" style="1442" customWidth="1"/>
    <col min="9993" max="9993" width="8.28515625" style="1442" customWidth="1"/>
    <col min="9994" max="9994" width="11.5703125" style="1442"/>
    <col min="9995" max="9995" width="16.5703125" style="1442" bestFit="1" customWidth="1"/>
    <col min="9996" max="10240" width="11.5703125" style="1442"/>
    <col min="10241" max="10241" width="28" style="1442" customWidth="1"/>
    <col min="10242" max="10242" width="10.42578125" style="1442" customWidth="1"/>
    <col min="10243" max="10243" width="11.140625" style="1442" customWidth="1"/>
    <col min="10244" max="10244" width="13.85546875" style="1442" customWidth="1"/>
    <col min="10245" max="10245" width="12.5703125" style="1442" customWidth="1"/>
    <col min="10246" max="10246" width="13.5703125" style="1442" customWidth="1"/>
    <col min="10247" max="10247" width="8.28515625" style="1442" customWidth="1"/>
    <col min="10248" max="10248" width="13.5703125" style="1442" customWidth="1"/>
    <col min="10249" max="10249" width="8.28515625" style="1442" customWidth="1"/>
    <col min="10250" max="10250" width="11.5703125" style="1442"/>
    <col min="10251" max="10251" width="16.5703125" style="1442" bestFit="1" customWidth="1"/>
    <col min="10252" max="10496" width="11.5703125" style="1442"/>
    <col min="10497" max="10497" width="28" style="1442" customWidth="1"/>
    <col min="10498" max="10498" width="10.42578125" style="1442" customWidth="1"/>
    <col min="10499" max="10499" width="11.140625" style="1442" customWidth="1"/>
    <col min="10500" max="10500" width="13.85546875" style="1442" customWidth="1"/>
    <col min="10501" max="10501" width="12.5703125" style="1442" customWidth="1"/>
    <col min="10502" max="10502" width="13.5703125" style="1442" customWidth="1"/>
    <col min="10503" max="10503" width="8.28515625" style="1442" customWidth="1"/>
    <col min="10504" max="10504" width="13.5703125" style="1442" customWidth="1"/>
    <col min="10505" max="10505" width="8.28515625" style="1442" customWidth="1"/>
    <col min="10506" max="10506" width="11.5703125" style="1442"/>
    <col min="10507" max="10507" width="16.5703125" style="1442" bestFit="1" customWidth="1"/>
    <col min="10508" max="10752" width="11.5703125" style="1442"/>
    <col min="10753" max="10753" width="28" style="1442" customWidth="1"/>
    <col min="10754" max="10754" width="10.42578125" style="1442" customWidth="1"/>
    <col min="10755" max="10755" width="11.140625" style="1442" customWidth="1"/>
    <col min="10756" max="10756" width="13.85546875" style="1442" customWidth="1"/>
    <col min="10757" max="10757" width="12.5703125" style="1442" customWidth="1"/>
    <col min="10758" max="10758" width="13.5703125" style="1442" customWidth="1"/>
    <col min="10759" max="10759" width="8.28515625" style="1442" customWidth="1"/>
    <col min="10760" max="10760" width="13.5703125" style="1442" customWidth="1"/>
    <col min="10761" max="10761" width="8.28515625" style="1442" customWidth="1"/>
    <col min="10762" max="10762" width="11.5703125" style="1442"/>
    <col min="10763" max="10763" width="16.5703125" style="1442" bestFit="1" customWidth="1"/>
    <col min="10764" max="11008" width="11.5703125" style="1442"/>
    <col min="11009" max="11009" width="28" style="1442" customWidth="1"/>
    <col min="11010" max="11010" width="10.42578125" style="1442" customWidth="1"/>
    <col min="11011" max="11011" width="11.140625" style="1442" customWidth="1"/>
    <col min="11012" max="11012" width="13.85546875" style="1442" customWidth="1"/>
    <col min="11013" max="11013" width="12.5703125" style="1442" customWidth="1"/>
    <col min="11014" max="11014" width="13.5703125" style="1442" customWidth="1"/>
    <col min="11015" max="11015" width="8.28515625" style="1442" customWidth="1"/>
    <col min="11016" max="11016" width="13.5703125" style="1442" customWidth="1"/>
    <col min="11017" max="11017" width="8.28515625" style="1442" customWidth="1"/>
    <col min="11018" max="11018" width="11.5703125" style="1442"/>
    <col min="11019" max="11019" width="16.5703125" style="1442" bestFit="1" customWidth="1"/>
    <col min="11020" max="11264" width="11.5703125" style="1442"/>
    <col min="11265" max="11265" width="28" style="1442" customWidth="1"/>
    <col min="11266" max="11266" width="10.42578125" style="1442" customWidth="1"/>
    <col min="11267" max="11267" width="11.140625" style="1442" customWidth="1"/>
    <col min="11268" max="11268" width="13.85546875" style="1442" customWidth="1"/>
    <col min="11269" max="11269" width="12.5703125" style="1442" customWidth="1"/>
    <col min="11270" max="11270" width="13.5703125" style="1442" customWidth="1"/>
    <col min="11271" max="11271" width="8.28515625" style="1442" customWidth="1"/>
    <col min="11272" max="11272" width="13.5703125" style="1442" customWidth="1"/>
    <col min="11273" max="11273" width="8.28515625" style="1442" customWidth="1"/>
    <col min="11274" max="11274" width="11.5703125" style="1442"/>
    <col min="11275" max="11275" width="16.5703125" style="1442" bestFit="1" customWidth="1"/>
    <col min="11276" max="11520" width="11.5703125" style="1442"/>
    <col min="11521" max="11521" width="28" style="1442" customWidth="1"/>
    <col min="11522" max="11522" width="10.42578125" style="1442" customWidth="1"/>
    <col min="11523" max="11523" width="11.140625" style="1442" customWidth="1"/>
    <col min="11524" max="11524" width="13.85546875" style="1442" customWidth="1"/>
    <col min="11525" max="11525" width="12.5703125" style="1442" customWidth="1"/>
    <col min="11526" max="11526" width="13.5703125" style="1442" customWidth="1"/>
    <col min="11527" max="11527" width="8.28515625" style="1442" customWidth="1"/>
    <col min="11528" max="11528" width="13.5703125" style="1442" customWidth="1"/>
    <col min="11529" max="11529" width="8.28515625" style="1442" customWidth="1"/>
    <col min="11530" max="11530" width="11.5703125" style="1442"/>
    <col min="11531" max="11531" width="16.5703125" style="1442" bestFit="1" customWidth="1"/>
    <col min="11532" max="11776" width="11.5703125" style="1442"/>
    <col min="11777" max="11777" width="28" style="1442" customWidth="1"/>
    <col min="11778" max="11778" width="10.42578125" style="1442" customWidth="1"/>
    <col min="11779" max="11779" width="11.140625" style="1442" customWidth="1"/>
    <col min="11780" max="11780" width="13.85546875" style="1442" customWidth="1"/>
    <col min="11781" max="11781" width="12.5703125" style="1442" customWidth="1"/>
    <col min="11782" max="11782" width="13.5703125" style="1442" customWidth="1"/>
    <col min="11783" max="11783" width="8.28515625" style="1442" customWidth="1"/>
    <col min="11784" max="11784" width="13.5703125" style="1442" customWidth="1"/>
    <col min="11785" max="11785" width="8.28515625" style="1442" customWidth="1"/>
    <col min="11786" max="11786" width="11.5703125" style="1442"/>
    <col min="11787" max="11787" width="16.5703125" style="1442" bestFit="1" customWidth="1"/>
    <col min="11788" max="12032" width="11.5703125" style="1442"/>
    <col min="12033" max="12033" width="28" style="1442" customWidth="1"/>
    <col min="12034" max="12034" width="10.42578125" style="1442" customWidth="1"/>
    <col min="12035" max="12035" width="11.140625" style="1442" customWidth="1"/>
    <col min="12036" max="12036" width="13.85546875" style="1442" customWidth="1"/>
    <col min="12037" max="12037" width="12.5703125" style="1442" customWidth="1"/>
    <col min="12038" max="12038" width="13.5703125" style="1442" customWidth="1"/>
    <col min="12039" max="12039" width="8.28515625" style="1442" customWidth="1"/>
    <col min="12040" max="12040" width="13.5703125" style="1442" customWidth="1"/>
    <col min="12041" max="12041" width="8.28515625" style="1442" customWidth="1"/>
    <col min="12042" max="12042" width="11.5703125" style="1442"/>
    <col min="12043" max="12043" width="16.5703125" style="1442" bestFit="1" customWidth="1"/>
    <col min="12044" max="12288" width="11.5703125" style="1442"/>
    <col min="12289" max="12289" width="28" style="1442" customWidth="1"/>
    <col min="12290" max="12290" width="10.42578125" style="1442" customWidth="1"/>
    <col min="12291" max="12291" width="11.140625" style="1442" customWidth="1"/>
    <col min="12292" max="12292" width="13.85546875" style="1442" customWidth="1"/>
    <col min="12293" max="12293" width="12.5703125" style="1442" customWidth="1"/>
    <col min="12294" max="12294" width="13.5703125" style="1442" customWidth="1"/>
    <col min="12295" max="12295" width="8.28515625" style="1442" customWidth="1"/>
    <col min="12296" max="12296" width="13.5703125" style="1442" customWidth="1"/>
    <col min="12297" max="12297" width="8.28515625" style="1442" customWidth="1"/>
    <col min="12298" max="12298" width="11.5703125" style="1442"/>
    <col min="12299" max="12299" width="16.5703125" style="1442" bestFit="1" customWidth="1"/>
    <col min="12300" max="12544" width="11.5703125" style="1442"/>
    <col min="12545" max="12545" width="28" style="1442" customWidth="1"/>
    <col min="12546" max="12546" width="10.42578125" style="1442" customWidth="1"/>
    <col min="12547" max="12547" width="11.140625" style="1442" customWidth="1"/>
    <col min="12548" max="12548" width="13.85546875" style="1442" customWidth="1"/>
    <col min="12549" max="12549" width="12.5703125" style="1442" customWidth="1"/>
    <col min="12550" max="12550" width="13.5703125" style="1442" customWidth="1"/>
    <col min="12551" max="12551" width="8.28515625" style="1442" customWidth="1"/>
    <col min="12552" max="12552" width="13.5703125" style="1442" customWidth="1"/>
    <col min="12553" max="12553" width="8.28515625" style="1442" customWidth="1"/>
    <col min="12554" max="12554" width="11.5703125" style="1442"/>
    <col min="12555" max="12555" width="16.5703125" style="1442" bestFit="1" customWidth="1"/>
    <col min="12556" max="12800" width="11.5703125" style="1442"/>
    <col min="12801" max="12801" width="28" style="1442" customWidth="1"/>
    <col min="12802" max="12802" width="10.42578125" style="1442" customWidth="1"/>
    <col min="12803" max="12803" width="11.140625" style="1442" customWidth="1"/>
    <col min="12804" max="12804" width="13.85546875" style="1442" customWidth="1"/>
    <col min="12805" max="12805" width="12.5703125" style="1442" customWidth="1"/>
    <col min="12806" max="12806" width="13.5703125" style="1442" customWidth="1"/>
    <col min="12807" max="12807" width="8.28515625" style="1442" customWidth="1"/>
    <col min="12808" max="12808" width="13.5703125" style="1442" customWidth="1"/>
    <col min="12809" max="12809" width="8.28515625" style="1442" customWidth="1"/>
    <col min="12810" max="12810" width="11.5703125" style="1442"/>
    <col min="12811" max="12811" width="16.5703125" style="1442" bestFit="1" customWidth="1"/>
    <col min="12812" max="13056" width="11.5703125" style="1442"/>
    <col min="13057" max="13057" width="28" style="1442" customWidth="1"/>
    <col min="13058" max="13058" width="10.42578125" style="1442" customWidth="1"/>
    <col min="13059" max="13059" width="11.140625" style="1442" customWidth="1"/>
    <col min="13060" max="13060" width="13.85546875" style="1442" customWidth="1"/>
    <col min="13061" max="13061" width="12.5703125" style="1442" customWidth="1"/>
    <col min="13062" max="13062" width="13.5703125" style="1442" customWidth="1"/>
    <col min="13063" max="13063" width="8.28515625" style="1442" customWidth="1"/>
    <col min="13064" max="13064" width="13.5703125" style="1442" customWidth="1"/>
    <col min="13065" max="13065" width="8.28515625" style="1442" customWidth="1"/>
    <col min="13066" max="13066" width="11.5703125" style="1442"/>
    <col min="13067" max="13067" width="16.5703125" style="1442" bestFit="1" customWidth="1"/>
    <col min="13068" max="13312" width="11.5703125" style="1442"/>
    <col min="13313" max="13313" width="28" style="1442" customWidth="1"/>
    <col min="13314" max="13314" width="10.42578125" style="1442" customWidth="1"/>
    <col min="13315" max="13315" width="11.140625" style="1442" customWidth="1"/>
    <col min="13316" max="13316" width="13.85546875" style="1442" customWidth="1"/>
    <col min="13317" max="13317" width="12.5703125" style="1442" customWidth="1"/>
    <col min="13318" max="13318" width="13.5703125" style="1442" customWidth="1"/>
    <col min="13319" max="13319" width="8.28515625" style="1442" customWidth="1"/>
    <col min="13320" max="13320" width="13.5703125" style="1442" customWidth="1"/>
    <col min="13321" max="13321" width="8.28515625" style="1442" customWidth="1"/>
    <col min="13322" max="13322" width="11.5703125" style="1442"/>
    <col min="13323" max="13323" width="16.5703125" style="1442" bestFit="1" customWidth="1"/>
    <col min="13324" max="13568" width="11.5703125" style="1442"/>
    <col min="13569" max="13569" width="28" style="1442" customWidth="1"/>
    <col min="13570" max="13570" width="10.42578125" style="1442" customWidth="1"/>
    <col min="13571" max="13571" width="11.140625" style="1442" customWidth="1"/>
    <col min="13572" max="13572" width="13.85546875" style="1442" customWidth="1"/>
    <col min="13573" max="13573" width="12.5703125" style="1442" customWidth="1"/>
    <col min="13574" max="13574" width="13.5703125" style="1442" customWidth="1"/>
    <col min="13575" max="13575" width="8.28515625" style="1442" customWidth="1"/>
    <col min="13576" max="13576" width="13.5703125" style="1442" customWidth="1"/>
    <col min="13577" max="13577" width="8.28515625" style="1442" customWidth="1"/>
    <col min="13578" max="13578" width="11.5703125" style="1442"/>
    <col min="13579" max="13579" width="16.5703125" style="1442" bestFit="1" customWidth="1"/>
    <col min="13580" max="13824" width="11.5703125" style="1442"/>
    <col min="13825" max="13825" width="28" style="1442" customWidth="1"/>
    <col min="13826" max="13826" width="10.42578125" style="1442" customWidth="1"/>
    <col min="13827" max="13827" width="11.140625" style="1442" customWidth="1"/>
    <col min="13828" max="13828" width="13.85546875" style="1442" customWidth="1"/>
    <col min="13829" max="13829" width="12.5703125" style="1442" customWidth="1"/>
    <col min="13830" max="13830" width="13.5703125" style="1442" customWidth="1"/>
    <col min="13831" max="13831" width="8.28515625" style="1442" customWidth="1"/>
    <col min="13832" max="13832" width="13.5703125" style="1442" customWidth="1"/>
    <col min="13833" max="13833" width="8.28515625" style="1442" customWidth="1"/>
    <col min="13834" max="13834" width="11.5703125" style="1442"/>
    <col min="13835" max="13835" width="16.5703125" style="1442" bestFit="1" customWidth="1"/>
    <col min="13836" max="14080" width="11.5703125" style="1442"/>
    <col min="14081" max="14081" width="28" style="1442" customWidth="1"/>
    <col min="14082" max="14082" width="10.42578125" style="1442" customWidth="1"/>
    <col min="14083" max="14083" width="11.140625" style="1442" customWidth="1"/>
    <col min="14084" max="14084" width="13.85546875" style="1442" customWidth="1"/>
    <col min="14085" max="14085" width="12.5703125" style="1442" customWidth="1"/>
    <col min="14086" max="14086" width="13.5703125" style="1442" customWidth="1"/>
    <col min="14087" max="14087" width="8.28515625" style="1442" customWidth="1"/>
    <col min="14088" max="14088" width="13.5703125" style="1442" customWidth="1"/>
    <col min="14089" max="14089" width="8.28515625" style="1442" customWidth="1"/>
    <col min="14090" max="14090" width="11.5703125" style="1442"/>
    <col min="14091" max="14091" width="16.5703125" style="1442" bestFit="1" customWidth="1"/>
    <col min="14092" max="14336" width="11.5703125" style="1442"/>
    <col min="14337" max="14337" width="28" style="1442" customWidth="1"/>
    <col min="14338" max="14338" width="10.42578125" style="1442" customWidth="1"/>
    <col min="14339" max="14339" width="11.140625" style="1442" customWidth="1"/>
    <col min="14340" max="14340" width="13.85546875" style="1442" customWidth="1"/>
    <col min="14341" max="14341" width="12.5703125" style="1442" customWidth="1"/>
    <col min="14342" max="14342" width="13.5703125" style="1442" customWidth="1"/>
    <col min="14343" max="14343" width="8.28515625" style="1442" customWidth="1"/>
    <col min="14344" max="14344" width="13.5703125" style="1442" customWidth="1"/>
    <col min="14345" max="14345" width="8.28515625" style="1442" customWidth="1"/>
    <col min="14346" max="14346" width="11.5703125" style="1442"/>
    <col min="14347" max="14347" width="16.5703125" style="1442" bestFit="1" customWidth="1"/>
    <col min="14348" max="14592" width="11.5703125" style="1442"/>
    <col min="14593" max="14593" width="28" style="1442" customWidth="1"/>
    <col min="14594" max="14594" width="10.42578125" style="1442" customWidth="1"/>
    <col min="14595" max="14595" width="11.140625" style="1442" customWidth="1"/>
    <col min="14596" max="14596" width="13.85546875" style="1442" customWidth="1"/>
    <col min="14597" max="14597" width="12.5703125" style="1442" customWidth="1"/>
    <col min="14598" max="14598" width="13.5703125" style="1442" customWidth="1"/>
    <col min="14599" max="14599" width="8.28515625" style="1442" customWidth="1"/>
    <col min="14600" max="14600" width="13.5703125" style="1442" customWidth="1"/>
    <col min="14601" max="14601" width="8.28515625" style="1442" customWidth="1"/>
    <col min="14602" max="14602" width="11.5703125" style="1442"/>
    <col min="14603" max="14603" width="16.5703125" style="1442" bestFit="1" customWidth="1"/>
    <col min="14604" max="14848" width="11.5703125" style="1442"/>
    <col min="14849" max="14849" width="28" style="1442" customWidth="1"/>
    <col min="14850" max="14850" width="10.42578125" style="1442" customWidth="1"/>
    <col min="14851" max="14851" width="11.140625" style="1442" customWidth="1"/>
    <col min="14852" max="14852" width="13.85546875" style="1442" customWidth="1"/>
    <col min="14853" max="14853" width="12.5703125" style="1442" customWidth="1"/>
    <col min="14854" max="14854" width="13.5703125" style="1442" customWidth="1"/>
    <col min="14855" max="14855" width="8.28515625" style="1442" customWidth="1"/>
    <col min="14856" max="14856" width="13.5703125" style="1442" customWidth="1"/>
    <col min="14857" max="14857" width="8.28515625" style="1442" customWidth="1"/>
    <col min="14858" max="14858" width="11.5703125" style="1442"/>
    <col min="14859" max="14859" width="16.5703125" style="1442" bestFit="1" customWidth="1"/>
    <col min="14860" max="15104" width="11.5703125" style="1442"/>
    <col min="15105" max="15105" width="28" style="1442" customWidth="1"/>
    <col min="15106" max="15106" width="10.42578125" style="1442" customWidth="1"/>
    <col min="15107" max="15107" width="11.140625" style="1442" customWidth="1"/>
    <col min="15108" max="15108" width="13.85546875" style="1442" customWidth="1"/>
    <col min="15109" max="15109" width="12.5703125" style="1442" customWidth="1"/>
    <col min="15110" max="15110" width="13.5703125" style="1442" customWidth="1"/>
    <col min="15111" max="15111" width="8.28515625" style="1442" customWidth="1"/>
    <col min="15112" max="15112" width="13.5703125" style="1442" customWidth="1"/>
    <col min="15113" max="15113" width="8.28515625" style="1442" customWidth="1"/>
    <col min="15114" max="15114" width="11.5703125" style="1442"/>
    <col min="15115" max="15115" width="16.5703125" style="1442" bestFit="1" customWidth="1"/>
    <col min="15116" max="15360" width="11.5703125" style="1442"/>
    <col min="15361" max="15361" width="28" style="1442" customWidth="1"/>
    <col min="15362" max="15362" width="10.42578125" style="1442" customWidth="1"/>
    <col min="15363" max="15363" width="11.140625" style="1442" customWidth="1"/>
    <col min="15364" max="15364" width="13.85546875" style="1442" customWidth="1"/>
    <col min="15365" max="15365" width="12.5703125" style="1442" customWidth="1"/>
    <col min="15366" max="15366" width="13.5703125" style="1442" customWidth="1"/>
    <col min="15367" max="15367" width="8.28515625" style="1442" customWidth="1"/>
    <col min="15368" max="15368" width="13.5703125" style="1442" customWidth="1"/>
    <col min="15369" max="15369" width="8.28515625" style="1442" customWidth="1"/>
    <col min="15370" max="15370" width="11.5703125" style="1442"/>
    <col min="15371" max="15371" width="16.5703125" style="1442" bestFit="1" customWidth="1"/>
    <col min="15372" max="15616" width="11.5703125" style="1442"/>
    <col min="15617" max="15617" width="28" style="1442" customWidth="1"/>
    <col min="15618" max="15618" width="10.42578125" style="1442" customWidth="1"/>
    <col min="15619" max="15619" width="11.140625" style="1442" customWidth="1"/>
    <col min="15620" max="15620" width="13.85546875" style="1442" customWidth="1"/>
    <col min="15621" max="15621" width="12.5703125" style="1442" customWidth="1"/>
    <col min="15622" max="15622" width="13.5703125" style="1442" customWidth="1"/>
    <col min="15623" max="15623" width="8.28515625" style="1442" customWidth="1"/>
    <col min="15624" max="15624" width="13.5703125" style="1442" customWidth="1"/>
    <col min="15625" max="15625" width="8.28515625" style="1442" customWidth="1"/>
    <col min="15626" max="15626" width="11.5703125" style="1442"/>
    <col min="15627" max="15627" width="16.5703125" style="1442" bestFit="1" customWidth="1"/>
    <col min="15628" max="15872" width="11.5703125" style="1442"/>
    <col min="15873" max="15873" width="28" style="1442" customWidth="1"/>
    <col min="15874" max="15874" width="10.42578125" style="1442" customWidth="1"/>
    <col min="15875" max="15875" width="11.140625" style="1442" customWidth="1"/>
    <col min="15876" max="15876" width="13.85546875" style="1442" customWidth="1"/>
    <col min="15877" max="15877" width="12.5703125" style="1442" customWidth="1"/>
    <col min="15878" max="15878" width="13.5703125" style="1442" customWidth="1"/>
    <col min="15879" max="15879" width="8.28515625" style="1442" customWidth="1"/>
    <col min="15880" max="15880" width="13.5703125" style="1442" customWidth="1"/>
    <col min="15881" max="15881" width="8.28515625" style="1442" customWidth="1"/>
    <col min="15882" max="15882" width="11.5703125" style="1442"/>
    <col min="15883" max="15883" width="16.5703125" style="1442" bestFit="1" customWidth="1"/>
    <col min="15884" max="16128" width="11.5703125" style="1442"/>
    <col min="16129" max="16129" width="28" style="1442" customWidth="1"/>
    <col min="16130" max="16130" width="10.42578125" style="1442" customWidth="1"/>
    <col min="16131" max="16131" width="11.140625" style="1442" customWidth="1"/>
    <col min="16132" max="16132" width="13.85546875" style="1442" customWidth="1"/>
    <col min="16133" max="16133" width="12.5703125" style="1442" customWidth="1"/>
    <col min="16134" max="16134" width="13.5703125" style="1442" customWidth="1"/>
    <col min="16135" max="16135" width="8.28515625" style="1442" customWidth="1"/>
    <col min="16136" max="16136" width="13.5703125" style="1442" customWidth="1"/>
    <col min="16137" max="16137" width="8.28515625" style="1442" customWidth="1"/>
    <col min="16138" max="16138" width="11.5703125" style="1442"/>
    <col min="16139" max="16139" width="16.5703125" style="1442" bestFit="1" customWidth="1"/>
    <col min="16140" max="16384" width="11.5703125" style="1442"/>
  </cols>
  <sheetData>
    <row r="1" spans="1:13">
      <c r="A1" s="2466" t="s">
        <v>1151</v>
      </c>
      <c r="B1" s="2466"/>
      <c r="C1" s="2466"/>
      <c r="D1" s="2466"/>
      <c r="E1" s="2466"/>
      <c r="F1" s="2466"/>
      <c r="G1" s="2466"/>
      <c r="H1" s="2466"/>
      <c r="I1" s="2466"/>
    </row>
    <row r="3" spans="1:13" ht="15.75">
      <c r="A3" s="2463" t="s">
        <v>1061</v>
      </c>
      <c r="B3" s="2464"/>
      <c r="C3" s="2464"/>
      <c r="D3" s="2464"/>
      <c r="E3" s="2464"/>
      <c r="F3" s="2464"/>
      <c r="G3" s="2464"/>
      <c r="H3" s="2464"/>
      <c r="I3" s="2465"/>
      <c r="K3" s="1443" t="s">
        <v>1062</v>
      </c>
      <c r="L3" s="1443" t="s">
        <v>1063</v>
      </c>
      <c r="M3" s="1444"/>
    </row>
    <row r="4" spans="1:13">
      <c r="A4" s="1445" t="s">
        <v>1064</v>
      </c>
      <c r="B4" s="1446" t="s">
        <v>1065</v>
      </c>
      <c r="C4" s="1447">
        <f>117172*1.2</f>
        <v>140606.39999999999</v>
      </c>
      <c r="D4" s="1448"/>
      <c r="E4" s="1448" t="s">
        <v>1066</v>
      </c>
      <c r="F4" s="1449">
        <f>+C4/30*360</f>
        <v>1687276.8</v>
      </c>
      <c r="G4" s="1448"/>
      <c r="H4" s="1448" t="s">
        <v>1067</v>
      </c>
      <c r="I4" s="1450">
        <v>17</v>
      </c>
      <c r="K4" s="1443">
        <v>1</v>
      </c>
      <c r="L4" s="1451">
        <f>+ROUND(E32,2)</f>
        <v>1.78</v>
      </c>
      <c r="M4" s="1452"/>
    </row>
    <row r="5" spans="1:13">
      <c r="A5" s="1453"/>
      <c r="B5" s="1454"/>
      <c r="C5" s="1455"/>
      <c r="D5" s="2461" t="s">
        <v>1068</v>
      </c>
      <c r="E5" s="2462"/>
      <c r="F5" s="2461" t="s">
        <v>1069</v>
      </c>
      <c r="G5" s="2462"/>
      <c r="H5" s="2461" t="s">
        <v>1070</v>
      </c>
      <c r="I5" s="2462"/>
      <c r="K5" s="1443">
        <v>2</v>
      </c>
      <c r="L5" s="1451">
        <f>+L4</f>
        <v>1.78</v>
      </c>
      <c r="M5" s="1452"/>
    </row>
    <row r="6" spans="1:13">
      <c r="A6" s="1456"/>
      <c r="B6" s="1457"/>
      <c r="C6" s="1458"/>
      <c r="D6" s="1459" t="s">
        <v>1071</v>
      </c>
      <c r="E6" s="1460" t="s">
        <v>1072</v>
      </c>
      <c r="F6" s="1459" t="s">
        <v>1071</v>
      </c>
      <c r="G6" s="1460" t="s">
        <v>1072</v>
      </c>
      <c r="H6" s="1461" t="s">
        <v>1071</v>
      </c>
      <c r="I6" s="1460" t="s">
        <v>1072</v>
      </c>
      <c r="K6" s="1443">
        <v>3</v>
      </c>
      <c r="L6" s="1451">
        <f t="shared" ref="L6:L13" si="0">+L5</f>
        <v>1.78</v>
      </c>
      <c r="M6" s="1462"/>
    </row>
    <row r="7" spans="1:13">
      <c r="A7" s="1463" t="s">
        <v>1073</v>
      </c>
      <c r="C7" s="1455"/>
      <c r="D7" s="1464">
        <v>1160000</v>
      </c>
      <c r="E7" s="1465" t="s">
        <v>560</v>
      </c>
      <c r="F7" s="1466">
        <f>1.5*D7</f>
        <v>1740000</v>
      </c>
      <c r="G7" s="1465" t="s">
        <v>560</v>
      </c>
      <c r="H7" s="1467">
        <f>2*D7</f>
        <v>2320000</v>
      </c>
      <c r="I7" s="1465" t="s">
        <v>560</v>
      </c>
      <c r="K7" s="1443">
        <v>4</v>
      </c>
      <c r="L7" s="1451">
        <f t="shared" si="0"/>
        <v>1.78</v>
      </c>
      <c r="M7" s="1444"/>
    </row>
    <row r="8" spans="1:13">
      <c r="A8" s="1463" t="s">
        <v>1074</v>
      </c>
      <c r="C8" s="1465"/>
      <c r="D8" s="1468">
        <f>+D7/30*360</f>
        <v>13920000</v>
      </c>
      <c r="E8" s="1465" t="s">
        <v>1075</v>
      </c>
      <c r="F8" s="1468">
        <f>+F7/30*360</f>
        <v>20880000</v>
      </c>
      <c r="G8" s="1465" t="s">
        <v>1075</v>
      </c>
      <c r="H8" s="1468">
        <f>+H7/30*360</f>
        <v>27840000</v>
      </c>
      <c r="I8" s="1465" t="s">
        <v>1075</v>
      </c>
      <c r="K8" s="1443">
        <v>5</v>
      </c>
      <c r="L8" s="1451">
        <f t="shared" si="0"/>
        <v>1.78</v>
      </c>
      <c r="M8" s="1444"/>
    </row>
    <row r="9" spans="1:13">
      <c r="A9" s="1456" t="s">
        <v>1076</v>
      </c>
      <c r="B9" s="1457"/>
      <c r="C9" s="1458"/>
      <c r="D9" s="1469">
        <f>+D8+$F$4</f>
        <v>15607276.800000001</v>
      </c>
      <c r="E9" s="1458" t="s">
        <v>231</v>
      </c>
      <c r="F9" s="1469">
        <f>+F8+$F$4</f>
        <v>22567276.800000001</v>
      </c>
      <c r="G9" s="1458" t="s">
        <v>231</v>
      </c>
      <c r="H9" s="1470">
        <f>+H8+$F$4</f>
        <v>29527276.800000001</v>
      </c>
      <c r="I9" s="1458" t="s">
        <v>231</v>
      </c>
      <c r="K9" s="1443">
        <v>6</v>
      </c>
      <c r="L9" s="1451">
        <f t="shared" si="0"/>
        <v>1.78</v>
      </c>
      <c r="M9" s="1444"/>
    </row>
    <row r="10" spans="1:13">
      <c r="K10" s="1443">
        <v>9</v>
      </c>
      <c r="L10" s="1451">
        <f t="shared" si="0"/>
        <v>1.78</v>
      </c>
    </row>
    <row r="11" spans="1:13">
      <c r="A11" s="1471" t="s">
        <v>591</v>
      </c>
      <c r="B11" s="1472" t="s">
        <v>1077</v>
      </c>
      <c r="C11" s="1473" t="s">
        <v>1078</v>
      </c>
      <c r="D11" s="1472" t="s">
        <v>1071</v>
      </c>
      <c r="E11" s="1473" t="s">
        <v>1079</v>
      </c>
      <c r="F11" s="1472" t="s">
        <v>1071</v>
      </c>
      <c r="G11" s="1473" t="s">
        <v>1079</v>
      </c>
      <c r="H11" s="1472" t="s">
        <v>1071</v>
      </c>
      <c r="I11" s="1473" t="s">
        <v>1079</v>
      </c>
      <c r="K11" s="1443">
        <v>10</v>
      </c>
      <c r="L11" s="1451">
        <f t="shared" si="0"/>
        <v>1.78</v>
      </c>
    </row>
    <row r="12" spans="1:13">
      <c r="A12" s="1474" t="s">
        <v>1080</v>
      </c>
      <c r="B12" s="1461"/>
      <c r="C12" s="1460"/>
      <c r="D12" s="1475"/>
      <c r="E12" s="1476"/>
      <c r="F12" s="1475"/>
      <c r="G12" s="1476"/>
      <c r="H12" s="1475"/>
      <c r="I12" s="1476"/>
      <c r="K12" s="1443">
        <v>11</v>
      </c>
      <c r="L12" s="1451">
        <f t="shared" si="0"/>
        <v>1.78</v>
      </c>
    </row>
    <row r="13" spans="1:13">
      <c r="A13" s="1477" t="s">
        <v>1081</v>
      </c>
      <c r="C13" s="1465"/>
      <c r="D13" s="1467">
        <f>+D8</f>
        <v>13920000</v>
      </c>
      <c r="E13" s="1478">
        <f>+D13/D8</f>
        <v>1</v>
      </c>
      <c r="F13" s="1467">
        <f>+F8</f>
        <v>20880000</v>
      </c>
      <c r="G13" s="1478">
        <f>+F13/F8</f>
        <v>1</v>
      </c>
      <c r="H13" s="1467">
        <f>+H8</f>
        <v>27840000</v>
      </c>
      <c r="I13" s="1478">
        <f>+H13/H8</f>
        <v>1</v>
      </c>
      <c r="K13" s="1479">
        <v>40</v>
      </c>
      <c r="L13" s="1451">
        <f t="shared" si="0"/>
        <v>1.78</v>
      </c>
    </row>
    <row r="14" spans="1:13">
      <c r="A14" s="1480" t="s">
        <v>1082</v>
      </c>
      <c r="C14" s="1465"/>
      <c r="D14" s="1467">
        <f>+$F$4</f>
        <v>1687276.8</v>
      </c>
      <c r="E14" s="1478">
        <f>+D14/D8</f>
        <v>0.12121241379310345</v>
      </c>
      <c r="F14" s="1467">
        <f>+$F$4</f>
        <v>1687276.8</v>
      </c>
      <c r="G14" s="1478">
        <f>+F14/F8</f>
        <v>8.0808275862068971E-2</v>
      </c>
      <c r="H14" s="1481">
        <f>+F14</f>
        <v>1687276.8</v>
      </c>
      <c r="I14" s="1478">
        <f>+H14/H8</f>
        <v>6.0606206896551724E-2</v>
      </c>
    </row>
    <row r="15" spans="1:13">
      <c r="A15" s="1474" t="s">
        <v>1083</v>
      </c>
      <c r="B15" s="1461"/>
      <c r="C15" s="1460"/>
      <c r="D15" s="1475"/>
      <c r="E15" s="1476"/>
      <c r="F15" s="1475"/>
      <c r="G15" s="1476"/>
      <c r="H15" s="1475"/>
      <c r="I15" s="1476"/>
      <c r="K15" s="1467"/>
    </row>
    <row r="16" spans="1:13">
      <c r="A16" s="1480" t="s">
        <v>1084</v>
      </c>
      <c r="B16" s="1444" t="s">
        <v>1085</v>
      </c>
      <c r="C16" s="1465">
        <v>30</v>
      </c>
      <c r="D16" s="1482">
        <f>+D9*30/360</f>
        <v>1300606.3999999999</v>
      </c>
      <c r="E16" s="1502">
        <v>8.3299999999999999E-2</v>
      </c>
      <c r="F16" s="1482">
        <f>+F9*36/360</f>
        <v>2256727.6800000002</v>
      </c>
      <c r="G16" s="1478">
        <v>8.3299999999999999E-2</v>
      </c>
      <c r="H16" s="1482">
        <f>+H9*36/360</f>
        <v>2952727.68</v>
      </c>
      <c r="I16" s="1478">
        <v>8.3299999999999999E-2</v>
      </c>
      <c r="J16" s="1483"/>
      <c r="K16" s="1484"/>
    </row>
    <row r="17" spans="1:13">
      <c r="A17" s="1480" t="s">
        <v>1086</v>
      </c>
      <c r="B17" s="1444" t="s">
        <v>601</v>
      </c>
      <c r="C17" s="1485">
        <v>0.12</v>
      </c>
      <c r="D17" s="1482">
        <f>+D16*C17</f>
        <v>156072.76799999998</v>
      </c>
      <c r="E17" s="1502">
        <v>0.01</v>
      </c>
      <c r="F17" s="1482">
        <f>+F16*C17</f>
        <v>270807.32160000002</v>
      </c>
      <c r="G17" s="1478">
        <v>0.01</v>
      </c>
      <c r="H17" s="1482">
        <f>+H16*C17</f>
        <v>354327.32160000002</v>
      </c>
      <c r="I17" s="1478">
        <v>0.01</v>
      </c>
    </row>
    <row r="18" spans="1:13">
      <c r="A18" s="1480" t="s">
        <v>1087</v>
      </c>
      <c r="B18" s="1444" t="s">
        <v>560</v>
      </c>
      <c r="C18" s="1485">
        <v>0.5</v>
      </c>
      <c r="D18" s="1467">
        <f>+$C$18*D9*30/360</f>
        <v>650303.19999999995</v>
      </c>
      <c r="E18" s="1502">
        <v>4.1700000000000001E-2</v>
      </c>
      <c r="F18" s="1467">
        <f>+$C$18*F9/360*30</f>
        <v>940303.20000000007</v>
      </c>
      <c r="G18" s="1478">
        <v>4.1700000000000001E-2</v>
      </c>
      <c r="H18" s="1467">
        <f>+$C$18*H9*30/360</f>
        <v>1230303.2</v>
      </c>
      <c r="I18" s="1478">
        <v>4.1700000000000001E-2</v>
      </c>
      <c r="J18" s="1486"/>
      <c r="M18" s="1486"/>
    </row>
    <row r="19" spans="1:13">
      <c r="A19" s="1480" t="s">
        <v>1088</v>
      </c>
      <c r="B19" s="1444" t="s">
        <v>560</v>
      </c>
      <c r="C19" s="1485">
        <v>1</v>
      </c>
      <c r="D19" s="1467">
        <f>+$C$19*D9*30/360</f>
        <v>1300606.3999999999</v>
      </c>
      <c r="E19" s="1502">
        <v>8.3299999999999999E-2</v>
      </c>
      <c r="F19" s="1467">
        <f>+$C$19*F9*30/360</f>
        <v>1880606.4</v>
      </c>
      <c r="G19" s="1478">
        <v>8.3299999999999999E-2</v>
      </c>
      <c r="H19" s="1467">
        <f>+$C$19*H9*30/360</f>
        <v>2460606.4</v>
      </c>
      <c r="I19" s="1478">
        <v>8.3299999999999999E-2</v>
      </c>
    </row>
    <row r="20" spans="1:13">
      <c r="A20" s="1474" t="s">
        <v>1089</v>
      </c>
      <c r="B20" s="1461"/>
      <c r="C20" s="1460"/>
      <c r="D20" s="1475"/>
      <c r="E20" s="1476"/>
      <c r="F20" s="1475"/>
      <c r="G20" s="1476"/>
      <c r="H20" s="1475"/>
      <c r="I20" s="1476"/>
    </row>
    <row r="21" spans="1:13">
      <c r="A21" s="1477" t="s">
        <v>1090</v>
      </c>
      <c r="B21" s="1487">
        <f>(16000+83000+83000+5500+6500+500+25000)*1.107</f>
        <v>242986.5</v>
      </c>
      <c r="C21" s="1465">
        <v>3</v>
      </c>
      <c r="D21" s="1482">
        <f>+B21*C21</f>
        <v>728959.5</v>
      </c>
      <c r="E21" s="1488">
        <f>+D21/$D$8</f>
        <v>5.2367780172413794E-2</v>
      </c>
      <c r="F21" s="1482">
        <f>+B21*C21</f>
        <v>728959.5</v>
      </c>
      <c r="G21" s="1488">
        <f>+F21/F8</f>
        <v>3.4911853448275861E-2</v>
      </c>
      <c r="H21" s="1489">
        <f>+B21*C21</f>
        <v>728959.5</v>
      </c>
      <c r="I21" s="1488">
        <f>+H21/H8</f>
        <v>2.6183890086206897E-2</v>
      </c>
    </row>
    <row r="22" spans="1:13">
      <c r="A22" s="1474" t="s">
        <v>1091</v>
      </c>
      <c r="B22" s="1461"/>
      <c r="C22" s="1460"/>
      <c r="D22" s="1475"/>
      <c r="E22" s="1476"/>
      <c r="F22" s="1475"/>
      <c r="G22" s="1476"/>
      <c r="H22" s="1475"/>
      <c r="I22" s="1476"/>
    </row>
    <row r="23" spans="1:13">
      <c r="A23" s="1480" t="s">
        <v>1092</v>
      </c>
      <c r="B23" s="1444" t="s">
        <v>1075</v>
      </c>
      <c r="C23" s="1485">
        <v>0.12</v>
      </c>
      <c r="D23" s="1482">
        <f>+D8*C23</f>
        <v>1670400</v>
      </c>
      <c r="E23" s="1478">
        <f>+D23/D8</f>
        <v>0.12</v>
      </c>
      <c r="F23" s="1482">
        <f>+F8*C23</f>
        <v>2505600</v>
      </c>
      <c r="G23" s="1478">
        <f>+F23/F8</f>
        <v>0.12</v>
      </c>
      <c r="H23" s="1482">
        <f>+H8*C23</f>
        <v>3340800</v>
      </c>
      <c r="I23" s="1478">
        <f>+H23/H8</f>
        <v>0.12</v>
      </c>
    </row>
    <row r="24" spans="1:13">
      <c r="A24" s="1480" t="s">
        <v>1093</v>
      </c>
      <c r="B24" s="1444" t="s">
        <v>1075</v>
      </c>
      <c r="C24" s="1485">
        <v>8.5000000000000006E-2</v>
      </c>
      <c r="D24" s="1482">
        <f>+D8*C24</f>
        <v>1183200</v>
      </c>
      <c r="E24" s="1478">
        <f>+D24/D8</f>
        <v>8.5000000000000006E-2</v>
      </c>
      <c r="F24" s="1482">
        <f>+F8*C24</f>
        <v>1774800.0000000002</v>
      </c>
      <c r="G24" s="1478">
        <f>+F24/F8</f>
        <v>8.5000000000000006E-2</v>
      </c>
      <c r="H24" s="1482">
        <f>+H8*C24</f>
        <v>2366400</v>
      </c>
      <c r="I24" s="1478">
        <f>+H24/H8</f>
        <v>8.5000000000000006E-2</v>
      </c>
    </row>
    <row r="25" spans="1:13">
      <c r="A25" s="1480" t="s">
        <v>1094</v>
      </c>
      <c r="B25" s="1444" t="s">
        <v>1075</v>
      </c>
      <c r="C25" s="1490">
        <v>6.9599999999999995E-2</v>
      </c>
      <c r="D25" s="1482">
        <f>+D8*C25</f>
        <v>968831.99999999988</v>
      </c>
      <c r="E25" s="1478">
        <f>+D25/D8</f>
        <v>6.9599999999999995E-2</v>
      </c>
      <c r="F25" s="1482">
        <f>+F8*C25</f>
        <v>1453248</v>
      </c>
      <c r="G25" s="1478">
        <f>+F25/F8</f>
        <v>6.9599999999999995E-2</v>
      </c>
      <c r="H25" s="1482">
        <f>+H8*C25</f>
        <v>1937663.9999999998</v>
      </c>
      <c r="I25" s="1478">
        <f>+H25/H8</f>
        <v>6.9599999999999995E-2</v>
      </c>
    </row>
    <row r="26" spans="1:13">
      <c r="A26" s="1474" t="s">
        <v>1095</v>
      </c>
      <c r="B26" s="1461"/>
      <c r="C26" s="1491"/>
      <c r="D26" s="1475"/>
      <c r="E26" s="1476"/>
      <c r="F26" s="1475"/>
      <c r="G26" s="1476"/>
      <c r="H26" s="1475"/>
      <c r="I26" s="1476"/>
    </row>
    <row r="27" spans="1:13">
      <c r="A27" s="1480" t="s">
        <v>1096</v>
      </c>
      <c r="B27" s="1444" t="s">
        <v>1075</v>
      </c>
      <c r="C27" s="1485">
        <v>0.02</v>
      </c>
      <c r="D27" s="1482">
        <f>+D8*C27</f>
        <v>278400</v>
      </c>
      <c r="E27" s="1478">
        <f>+D27/D8</f>
        <v>0.02</v>
      </c>
      <c r="F27" s="1482">
        <f>+F8*C27</f>
        <v>417600</v>
      </c>
      <c r="G27" s="1478">
        <f>+F27/F8</f>
        <v>0.02</v>
      </c>
      <c r="H27" s="1482">
        <f>+H8*C27</f>
        <v>556800</v>
      </c>
      <c r="I27" s="1478">
        <f>+H27/H8</f>
        <v>0.02</v>
      </c>
    </row>
    <row r="28" spans="1:13">
      <c r="A28" s="1480" t="s">
        <v>1097</v>
      </c>
      <c r="B28" s="1444" t="s">
        <v>1098</v>
      </c>
      <c r="C28" s="1485"/>
      <c r="D28" s="1482">
        <f>+D8/40</f>
        <v>348000</v>
      </c>
      <c r="E28" s="1478">
        <f>+D28/D8</f>
        <v>2.5000000000000001E-2</v>
      </c>
      <c r="F28" s="1482">
        <f>+D8/40</f>
        <v>348000</v>
      </c>
      <c r="G28" s="1478">
        <f>+F28/F8</f>
        <v>1.6666666666666666E-2</v>
      </c>
      <c r="H28" s="1482">
        <f>+D8/40</f>
        <v>348000</v>
      </c>
      <c r="I28" s="1478">
        <f>+H28/H8</f>
        <v>1.2500000000000001E-2</v>
      </c>
    </row>
    <row r="29" spans="1:13">
      <c r="A29" s="1474" t="s">
        <v>1099</v>
      </c>
      <c r="B29" s="1461"/>
      <c r="C29" s="1491"/>
      <c r="D29" s="1475"/>
      <c r="E29" s="1476"/>
      <c r="F29" s="1475"/>
      <c r="G29" s="1476"/>
      <c r="H29" s="1475"/>
      <c r="I29" s="1476"/>
    </row>
    <row r="30" spans="1:13">
      <c r="A30" s="1480" t="s">
        <v>1100</v>
      </c>
      <c r="B30" s="1444" t="s">
        <v>1075</v>
      </c>
      <c r="C30" s="1485">
        <v>0.03</v>
      </c>
      <c r="D30" s="1482">
        <f>+D8*C30</f>
        <v>417600</v>
      </c>
      <c r="E30" s="1478">
        <f>+D30/D8</f>
        <v>0.03</v>
      </c>
      <c r="F30" s="1482">
        <f>+F8*C30</f>
        <v>626400</v>
      </c>
      <c r="G30" s="1478">
        <f>+F30/F8</f>
        <v>0.03</v>
      </c>
      <c r="H30" s="1482">
        <f>+H8*C30</f>
        <v>835200</v>
      </c>
      <c r="I30" s="1478">
        <f>+H30/H8</f>
        <v>0.03</v>
      </c>
    </row>
    <row r="31" spans="1:13">
      <c r="A31" s="1480" t="s">
        <v>1101</v>
      </c>
      <c r="B31" s="1444" t="s">
        <v>1075</v>
      </c>
      <c r="C31" s="1485">
        <v>0.04</v>
      </c>
      <c r="D31" s="1482">
        <f>+D8*C31</f>
        <v>556800</v>
      </c>
      <c r="E31" s="1478">
        <f>+D31/D8</f>
        <v>0.04</v>
      </c>
      <c r="F31" s="1482">
        <f>+F8*C31</f>
        <v>835200</v>
      </c>
      <c r="G31" s="1478">
        <f>+F31/F8</f>
        <v>0.04</v>
      </c>
      <c r="H31" s="1482">
        <f>+H8*C31</f>
        <v>1113600</v>
      </c>
      <c r="I31" s="1478">
        <f>+H31/H8</f>
        <v>0.04</v>
      </c>
    </row>
    <row r="32" spans="1:13">
      <c r="A32" s="2467" t="s">
        <v>1102</v>
      </c>
      <c r="B32" s="2468"/>
      <c r="C32" s="2469"/>
      <c r="D32" s="1492"/>
      <c r="E32" s="1789">
        <f>ROUND(SUM(E13:E31),2)</f>
        <v>1.78</v>
      </c>
      <c r="F32" s="1494"/>
      <c r="G32" s="1493">
        <f>ROUND(SUM(G13:G31),2)</f>
        <v>1.72</v>
      </c>
      <c r="H32" s="1494"/>
      <c r="I32" s="1789">
        <f>ROUND(SUM(I13:I31),2)</f>
        <v>1.68</v>
      </c>
    </row>
    <row r="33" spans="1:9">
      <c r="A33" s="1495" t="s">
        <v>1103</v>
      </c>
    </row>
    <row r="34" spans="1:9">
      <c r="A34" s="1495" t="s">
        <v>1104</v>
      </c>
    </row>
    <row r="35" spans="1:9">
      <c r="A35" s="1495" t="s">
        <v>1105</v>
      </c>
    </row>
    <row r="36" spans="1:9">
      <c r="A36" s="1495" t="s">
        <v>1106</v>
      </c>
    </row>
    <row r="37" spans="1:9">
      <c r="A37" s="1495" t="s">
        <v>1107</v>
      </c>
    </row>
    <row r="38" spans="1:9">
      <c r="A38" s="1495" t="s">
        <v>1108</v>
      </c>
    </row>
    <row r="39" spans="1:9" ht="15.75">
      <c r="A39" s="2463" t="s">
        <v>1109</v>
      </c>
      <c r="B39" s="2464"/>
      <c r="C39" s="2464"/>
      <c r="D39" s="2464"/>
      <c r="E39" s="2464"/>
      <c r="F39" s="2464"/>
      <c r="G39" s="2464"/>
      <c r="H39" s="2464"/>
      <c r="I39" s="2465"/>
    </row>
    <row r="40" spans="1:9">
      <c r="A40" s="1445" t="s">
        <v>1064</v>
      </c>
      <c r="B40" s="1446" t="s">
        <v>1065</v>
      </c>
      <c r="C40" s="1496"/>
      <c r="D40" s="1448"/>
      <c r="E40" s="1448" t="s">
        <v>1066</v>
      </c>
      <c r="F40" s="1449"/>
      <c r="G40" s="1448"/>
      <c r="H40" s="1448" t="s">
        <v>1067</v>
      </c>
      <c r="I40" s="1450">
        <v>17</v>
      </c>
    </row>
    <row r="41" spans="1:9">
      <c r="A41" s="1453"/>
      <c r="B41" s="1454"/>
      <c r="C41" s="1455"/>
      <c r="D41" s="2461" t="s">
        <v>1110</v>
      </c>
      <c r="E41" s="2462"/>
      <c r="F41" s="2461" t="s">
        <v>1111</v>
      </c>
      <c r="G41" s="2462"/>
      <c r="H41" s="2461" t="s">
        <v>1112</v>
      </c>
      <c r="I41" s="2462"/>
    </row>
    <row r="42" spans="1:9">
      <c r="A42" s="1456"/>
      <c r="B42" s="1457"/>
      <c r="C42" s="1458"/>
      <c r="D42" s="1459" t="s">
        <v>1071</v>
      </c>
      <c r="E42" s="1460" t="s">
        <v>1072</v>
      </c>
      <c r="F42" s="1459" t="s">
        <v>1071</v>
      </c>
      <c r="G42" s="1460" t="s">
        <v>1072</v>
      </c>
      <c r="H42" s="1461" t="s">
        <v>1071</v>
      </c>
      <c r="I42" s="1460" t="s">
        <v>1072</v>
      </c>
    </row>
    <row r="43" spans="1:9">
      <c r="A43" s="1463" t="s">
        <v>1073</v>
      </c>
      <c r="C43" s="1455"/>
      <c r="D43" s="1468">
        <f>2.5*D7</f>
        <v>2900000</v>
      </c>
      <c r="E43" s="1465" t="s">
        <v>560</v>
      </c>
      <c r="F43" s="1466">
        <f>3*D7</f>
        <v>3480000</v>
      </c>
      <c r="G43" s="1465" t="s">
        <v>560</v>
      </c>
      <c r="H43" s="1467">
        <f>4*D7</f>
        <v>4640000</v>
      </c>
      <c r="I43" s="1465" t="s">
        <v>560</v>
      </c>
    </row>
    <row r="44" spans="1:9">
      <c r="A44" s="1456" t="s">
        <v>1074</v>
      </c>
      <c r="B44" s="1457"/>
      <c r="C44" s="1458"/>
      <c r="D44" s="1469">
        <f>+(D43/30)*360</f>
        <v>34800000</v>
      </c>
      <c r="E44" s="1458" t="s">
        <v>1075</v>
      </c>
      <c r="F44" s="1469">
        <f>+(F43/30)*360</f>
        <v>41760000</v>
      </c>
      <c r="G44" s="1458" t="s">
        <v>1075</v>
      </c>
      <c r="H44" s="1469">
        <f>+(H43/30)*360</f>
        <v>55680000</v>
      </c>
      <c r="I44" s="1458" t="s">
        <v>1075</v>
      </c>
    </row>
    <row r="46" spans="1:9">
      <c r="A46" s="1471" t="s">
        <v>591</v>
      </c>
      <c r="B46" s="1472" t="s">
        <v>1077</v>
      </c>
      <c r="C46" s="1473" t="s">
        <v>1078</v>
      </c>
      <c r="D46" s="1472" t="s">
        <v>1071</v>
      </c>
      <c r="E46" s="1473" t="s">
        <v>1079</v>
      </c>
      <c r="F46" s="1472" t="s">
        <v>1071</v>
      </c>
      <c r="G46" s="1473" t="s">
        <v>1079</v>
      </c>
      <c r="H46" s="1472" t="s">
        <v>1071</v>
      </c>
      <c r="I46" s="1473" t="s">
        <v>1079</v>
      </c>
    </row>
    <row r="47" spans="1:9">
      <c r="A47" s="1474" t="s">
        <v>1080</v>
      </c>
      <c r="B47" s="1461"/>
      <c r="C47" s="1460"/>
      <c r="D47" s="1475"/>
      <c r="E47" s="1476"/>
      <c r="F47" s="1475"/>
      <c r="G47" s="1476"/>
      <c r="H47" s="1475"/>
      <c r="I47" s="1476"/>
    </row>
    <row r="48" spans="1:9">
      <c r="A48" s="1477" t="s">
        <v>1081</v>
      </c>
      <c r="C48" s="1465"/>
      <c r="D48" s="1467">
        <f>+D44</f>
        <v>34800000</v>
      </c>
      <c r="E48" s="1478">
        <f>+D48/D44</f>
        <v>1</v>
      </c>
      <c r="F48" s="1467">
        <f>+F44</f>
        <v>41760000</v>
      </c>
      <c r="G48" s="1478">
        <f>+F48/F44</f>
        <v>1</v>
      </c>
      <c r="H48" s="1467">
        <f>+H44</f>
        <v>55680000</v>
      </c>
      <c r="I48" s="1478">
        <f>+H48/H44</f>
        <v>1</v>
      </c>
    </row>
    <row r="49" spans="1:9">
      <c r="A49" s="1477" t="s">
        <v>1082</v>
      </c>
      <c r="C49" s="1465"/>
      <c r="D49" s="1467"/>
      <c r="E49" s="1478"/>
      <c r="F49" s="1467"/>
      <c r="G49" s="1478"/>
      <c r="H49" s="1467"/>
      <c r="I49" s="1478"/>
    </row>
    <row r="50" spans="1:9">
      <c r="A50" s="1474" t="s">
        <v>1083</v>
      </c>
      <c r="B50" s="1461"/>
      <c r="C50" s="1460"/>
      <c r="D50" s="1475"/>
      <c r="E50" s="1476"/>
      <c r="F50" s="1475"/>
      <c r="G50" s="1476"/>
      <c r="H50" s="1475"/>
      <c r="I50" s="1476"/>
    </row>
    <row r="51" spans="1:9">
      <c r="A51" s="1477" t="s">
        <v>1084</v>
      </c>
      <c r="B51" s="1444" t="s">
        <v>1113</v>
      </c>
      <c r="C51" s="1465">
        <v>36</v>
      </c>
      <c r="D51" s="1482">
        <f>+D44*36/365</f>
        <v>3432328.7671232875</v>
      </c>
      <c r="E51" s="1478">
        <v>8.3299999999999999E-2</v>
      </c>
      <c r="F51" s="1482">
        <f>+F44*36/365</f>
        <v>4118794.5205479451</v>
      </c>
      <c r="G51" s="1478">
        <v>8.3299999999999999E-2</v>
      </c>
      <c r="H51" s="1482">
        <f>+H44*36/365</f>
        <v>5491726.0273972601</v>
      </c>
      <c r="I51" s="1478">
        <v>8.3299999999999999E-2</v>
      </c>
    </row>
    <row r="52" spans="1:9">
      <c r="A52" s="1477" t="s">
        <v>1086</v>
      </c>
      <c r="B52" s="1444" t="s">
        <v>601</v>
      </c>
      <c r="C52" s="1485">
        <v>0.12</v>
      </c>
      <c r="D52" s="1482">
        <f>+D51*C52</f>
        <v>411879.45205479447</v>
      </c>
      <c r="E52" s="1478">
        <v>0.01</v>
      </c>
      <c r="F52" s="1482">
        <f>+F51*C52</f>
        <v>494255.34246575338</v>
      </c>
      <c r="G52" s="1478">
        <v>0.01</v>
      </c>
      <c r="H52" s="1482">
        <f>+H51*C52</f>
        <v>659007.12328767113</v>
      </c>
      <c r="I52" s="1478">
        <v>0.01</v>
      </c>
    </row>
    <row r="53" spans="1:9">
      <c r="A53" s="1477" t="s">
        <v>1087</v>
      </c>
      <c r="B53" s="1444" t="s">
        <v>560</v>
      </c>
      <c r="C53" s="1485">
        <v>0.5</v>
      </c>
      <c r="D53" s="1467">
        <f>+C53*D43</f>
        <v>1450000</v>
      </c>
      <c r="E53" s="1478">
        <v>4.1700000000000001E-2</v>
      </c>
      <c r="F53" s="1467">
        <f>+C53*F43</f>
        <v>1740000</v>
      </c>
      <c r="G53" s="1478">
        <v>4.1700000000000001E-2</v>
      </c>
      <c r="H53" s="1467">
        <f>+C53*H43</f>
        <v>2320000</v>
      </c>
      <c r="I53" s="1478">
        <v>4.1700000000000001E-2</v>
      </c>
    </row>
    <row r="54" spans="1:9">
      <c r="A54" s="1477" t="s">
        <v>1088</v>
      </c>
      <c r="B54" s="1444" t="s">
        <v>560</v>
      </c>
      <c r="C54" s="1485">
        <v>1</v>
      </c>
      <c r="D54" s="1467">
        <f>+C54*D43</f>
        <v>2900000</v>
      </c>
      <c r="E54" s="1478">
        <v>8.3299999999999999E-2</v>
      </c>
      <c r="F54" s="1467">
        <f>+C54*F43</f>
        <v>3480000</v>
      </c>
      <c r="G54" s="1478">
        <v>8.3299999999999999E-2</v>
      </c>
      <c r="H54" s="1467">
        <f>+C54*H43</f>
        <v>4640000</v>
      </c>
      <c r="I54" s="1478">
        <v>8.3299999999999999E-2</v>
      </c>
    </row>
    <row r="55" spans="1:9">
      <c r="A55" s="1474" t="s">
        <v>1089</v>
      </c>
      <c r="B55" s="1461"/>
      <c r="C55" s="1460"/>
      <c r="D55" s="1475"/>
      <c r="E55" s="1476"/>
      <c r="F55" s="1475"/>
      <c r="G55" s="1476"/>
      <c r="H55" s="1475"/>
      <c r="I55" s="1476"/>
    </row>
    <row r="56" spans="1:9">
      <c r="A56" s="1477"/>
      <c r="B56" s="1487"/>
      <c r="C56" s="1465"/>
      <c r="D56" s="1482"/>
      <c r="E56" s="1478"/>
      <c r="F56" s="1482"/>
      <c r="G56" s="1478"/>
      <c r="H56" s="1482"/>
      <c r="I56" s="1478"/>
    </row>
    <row r="57" spans="1:9">
      <c r="A57" s="1474" t="s">
        <v>1091</v>
      </c>
      <c r="B57" s="1461"/>
      <c r="C57" s="1460"/>
      <c r="D57" s="1475"/>
      <c r="E57" s="1476"/>
      <c r="F57" s="1475"/>
      <c r="G57" s="1476"/>
      <c r="H57" s="1475"/>
      <c r="I57" s="1476"/>
    </row>
    <row r="58" spans="1:9">
      <c r="A58" s="1477" t="s">
        <v>1092</v>
      </c>
      <c r="B58" s="1444" t="s">
        <v>1075</v>
      </c>
      <c r="C58" s="1485">
        <v>0.12</v>
      </c>
      <c r="D58" s="1482">
        <f>+D44*C58</f>
        <v>4176000</v>
      </c>
      <c r="E58" s="1478">
        <f>+D58/D44</f>
        <v>0.12</v>
      </c>
      <c r="F58" s="1482">
        <f>+F44*C58</f>
        <v>5011200</v>
      </c>
      <c r="G58" s="1478">
        <f>+F58/F44</f>
        <v>0.12</v>
      </c>
      <c r="H58" s="1482">
        <f>+H44*C58</f>
        <v>6681600</v>
      </c>
      <c r="I58" s="1478">
        <f>+H58/H44</f>
        <v>0.12</v>
      </c>
    </row>
    <row r="59" spans="1:9">
      <c r="A59" s="1477" t="s">
        <v>1114</v>
      </c>
      <c r="B59" s="1444" t="s">
        <v>1075</v>
      </c>
      <c r="C59" s="1485">
        <v>8.5000000000000006E-2</v>
      </c>
      <c r="D59" s="1482">
        <f>+D44*C59</f>
        <v>2958000</v>
      </c>
      <c r="E59" s="1478">
        <f>+D59/D44</f>
        <v>8.5000000000000006E-2</v>
      </c>
      <c r="F59" s="1482">
        <f>+F44*C59</f>
        <v>3549600.0000000005</v>
      </c>
      <c r="G59" s="1478">
        <f>+F59/F44</f>
        <v>8.5000000000000006E-2</v>
      </c>
      <c r="H59" s="1482">
        <f>+H44*C59</f>
        <v>4732800</v>
      </c>
      <c r="I59" s="1478">
        <f>+H59/H44</f>
        <v>8.5000000000000006E-2</v>
      </c>
    </row>
    <row r="60" spans="1:9">
      <c r="A60" s="1477" t="s">
        <v>1094</v>
      </c>
      <c r="B60" s="1444" t="s">
        <v>1075</v>
      </c>
      <c r="C60" s="1490">
        <v>6.9599999999999995E-2</v>
      </c>
      <c r="D60" s="1482">
        <f>+D44*C60</f>
        <v>2422080</v>
      </c>
      <c r="E60" s="1478">
        <f>+D60/D44</f>
        <v>6.9599999999999995E-2</v>
      </c>
      <c r="F60" s="1482">
        <f>+F44*C60</f>
        <v>2906496</v>
      </c>
      <c r="G60" s="1478">
        <f>+F60/F44</f>
        <v>6.9599999999999995E-2</v>
      </c>
      <c r="H60" s="1482">
        <f>+H44*C60</f>
        <v>3875327.9999999995</v>
      </c>
      <c r="I60" s="1478">
        <f>+H60/H44</f>
        <v>6.9599999999999995E-2</v>
      </c>
    </row>
    <row r="61" spans="1:9">
      <c r="A61" s="1474" t="s">
        <v>1095</v>
      </c>
      <c r="B61" s="1461"/>
      <c r="C61" s="1491"/>
      <c r="D61" s="1475"/>
      <c r="E61" s="1476"/>
      <c r="F61" s="1475"/>
      <c r="G61" s="1476"/>
      <c r="H61" s="1475"/>
      <c r="I61" s="1476"/>
    </row>
    <row r="62" spans="1:9">
      <c r="A62" s="1477" t="s">
        <v>1096</v>
      </c>
      <c r="B62" s="1444" t="s">
        <v>1075</v>
      </c>
      <c r="C62" s="1485">
        <v>0.02</v>
      </c>
      <c r="D62" s="1482">
        <f>+D44*C62</f>
        <v>696000</v>
      </c>
      <c r="E62" s="1478">
        <f>+D62/D44</f>
        <v>0.02</v>
      </c>
      <c r="F62" s="1482">
        <f>+F44*C62</f>
        <v>835200</v>
      </c>
      <c r="G62" s="1478">
        <f>+F62/F44</f>
        <v>0.02</v>
      </c>
      <c r="H62" s="1482">
        <f>+H44*C62</f>
        <v>1113600</v>
      </c>
      <c r="I62" s="1478">
        <f>+H62/H44</f>
        <v>0.02</v>
      </c>
    </row>
    <row r="63" spans="1:9">
      <c r="A63" s="1477" t="s">
        <v>1097</v>
      </c>
      <c r="B63" s="2459" t="s">
        <v>1098</v>
      </c>
      <c r="C63" s="2460"/>
      <c r="D63" s="1482">
        <f>$D$8/40</f>
        <v>348000</v>
      </c>
      <c r="E63" s="1478">
        <f>D63/D44</f>
        <v>0.01</v>
      </c>
      <c r="F63" s="1482">
        <f>$D$8/40</f>
        <v>348000</v>
      </c>
      <c r="G63" s="1478">
        <f>F63/F44</f>
        <v>8.3333333333333332E-3</v>
      </c>
      <c r="H63" s="1482">
        <f>$D$8/40</f>
        <v>348000</v>
      </c>
      <c r="I63" s="1478">
        <f>H63/H44</f>
        <v>6.2500000000000003E-3</v>
      </c>
    </row>
    <row r="64" spans="1:9">
      <c r="A64" s="1474" t="s">
        <v>1099</v>
      </c>
      <c r="B64" s="1461"/>
      <c r="C64" s="1491"/>
      <c r="D64" s="1475"/>
      <c r="E64" s="1476"/>
      <c r="F64" s="1475"/>
      <c r="G64" s="1476"/>
      <c r="H64" s="1475"/>
      <c r="I64" s="1476"/>
    </row>
    <row r="65" spans="1:9">
      <c r="A65" s="1477" t="s">
        <v>1100</v>
      </c>
      <c r="B65" s="1444" t="s">
        <v>1075</v>
      </c>
      <c r="C65" s="1485">
        <v>0.03</v>
      </c>
      <c r="D65" s="1482">
        <f>+D44*C65</f>
        <v>1044000</v>
      </c>
      <c r="E65" s="1478">
        <f>+D65/D44</f>
        <v>0.03</v>
      </c>
      <c r="F65" s="1482">
        <f>+F44*C65</f>
        <v>1252800</v>
      </c>
      <c r="G65" s="1478">
        <f>+F65/F44</f>
        <v>0.03</v>
      </c>
      <c r="H65" s="1482">
        <f>+H44*C65</f>
        <v>1670400</v>
      </c>
      <c r="I65" s="1478">
        <f>+H65/H44</f>
        <v>0.03</v>
      </c>
    </row>
    <row r="66" spans="1:9">
      <c r="A66" s="1477" t="s">
        <v>1101</v>
      </c>
      <c r="B66" s="1444" t="s">
        <v>1075</v>
      </c>
      <c r="C66" s="1485">
        <v>0.04</v>
      </c>
      <c r="D66" s="1482">
        <f>+D44*C66</f>
        <v>1392000</v>
      </c>
      <c r="E66" s="1478">
        <f>+D66/D44</f>
        <v>0.04</v>
      </c>
      <c r="F66" s="1482">
        <f>+F44*C66</f>
        <v>1670400</v>
      </c>
      <c r="G66" s="1478">
        <f>+F66/F44</f>
        <v>0.04</v>
      </c>
      <c r="H66" s="1482">
        <f>+H44*C66</f>
        <v>2227200</v>
      </c>
      <c r="I66" s="1478">
        <f>+H66/H44</f>
        <v>0.04</v>
      </c>
    </row>
    <row r="67" spans="1:9">
      <c r="A67" s="1497" t="s">
        <v>1102</v>
      </c>
      <c r="B67" s="1498"/>
      <c r="C67" s="1499"/>
      <c r="D67" s="1500"/>
      <c r="E67" s="1790">
        <f>ROUND(SUM(E48:E66),2)</f>
        <v>1.59</v>
      </c>
      <c r="F67" s="1500"/>
      <c r="G67" s="1790">
        <f>ROUND(SUM(G48:G66),2)</f>
        <v>1.59</v>
      </c>
      <c r="H67" s="1500"/>
      <c r="I67" s="1790">
        <f>ROUND(SUM(I48:I66),2)</f>
        <v>1.59</v>
      </c>
    </row>
    <row r="70" spans="1:9" ht="15.75">
      <c r="A70" s="2463" t="s">
        <v>1115</v>
      </c>
      <c r="B70" s="2464"/>
      <c r="C70" s="2464"/>
      <c r="D70" s="2464"/>
      <c r="E70" s="2464"/>
      <c r="F70" s="2464"/>
      <c r="G70" s="2464"/>
      <c r="H70" s="2464"/>
      <c r="I70" s="2465"/>
    </row>
    <row r="71" spans="1:9">
      <c r="A71" s="1445" t="s">
        <v>1064</v>
      </c>
      <c r="B71" s="1446" t="s">
        <v>1065</v>
      </c>
      <c r="C71" s="1496"/>
      <c r="D71" s="1448"/>
      <c r="E71" s="1448" t="s">
        <v>1066</v>
      </c>
      <c r="F71" s="1449"/>
      <c r="G71" s="1448"/>
      <c r="H71" s="1448" t="s">
        <v>1067</v>
      </c>
      <c r="I71" s="1450">
        <v>17</v>
      </c>
    </row>
    <row r="72" spans="1:9">
      <c r="A72" s="1453"/>
      <c r="B72" s="1454"/>
      <c r="C72" s="1455"/>
      <c r="D72" s="2461" t="s">
        <v>1116</v>
      </c>
      <c r="E72" s="2462"/>
      <c r="F72" s="2461" t="s">
        <v>1117</v>
      </c>
      <c r="G72" s="2462"/>
      <c r="H72" s="2461" t="s">
        <v>1118</v>
      </c>
      <c r="I72" s="2462"/>
    </row>
    <row r="73" spans="1:9">
      <c r="A73" s="1456"/>
      <c r="B73" s="1457"/>
      <c r="C73" s="1458"/>
      <c r="D73" s="1459" t="s">
        <v>1071</v>
      </c>
      <c r="E73" s="1460" t="s">
        <v>1072</v>
      </c>
      <c r="F73" s="1459" t="s">
        <v>1071</v>
      </c>
      <c r="G73" s="1460" t="s">
        <v>1072</v>
      </c>
      <c r="H73" s="1461" t="s">
        <v>1071</v>
      </c>
      <c r="I73" s="1460" t="s">
        <v>1072</v>
      </c>
    </row>
    <row r="74" spans="1:9">
      <c r="A74" s="1463" t="s">
        <v>1073</v>
      </c>
      <c r="C74" s="1455"/>
      <c r="D74" s="1468">
        <f>5*D7</f>
        <v>5800000</v>
      </c>
      <c r="E74" s="1465" t="s">
        <v>560</v>
      </c>
      <c r="F74" s="1468">
        <f>6*D7</f>
        <v>6960000</v>
      </c>
      <c r="G74" s="1465" t="s">
        <v>560</v>
      </c>
      <c r="H74" s="1468">
        <f>9*D7</f>
        <v>10440000</v>
      </c>
      <c r="I74" s="1465" t="s">
        <v>560</v>
      </c>
    </row>
    <row r="75" spans="1:9">
      <c r="A75" s="1456" t="s">
        <v>1074</v>
      </c>
      <c r="B75" s="1457"/>
      <c r="C75" s="1458"/>
      <c r="D75" s="1469">
        <f>+(D74/30)*365</f>
        <v>70566666.666666672</v>
      </c>
      <c r="E75" s="1458" t="s">
        <v>1075</v>
      </c>
      <c r="F75" s="1469">
        <f>+(F74/30)*365</f>
        <v>84680000</v>
      </c>
      <c r="G75" s="1458" t="s">
        <v>1075</v>
      </c>
      <c r="H75" s="1469">
        <f>+(H74/30)*365</f>
        <v>127020000</v>
      </c>
      <c r="I75" s="1458" t="s">
        <v>1075</v>
      </c>
    </row>
    <row r="77" spans="1:9">
      <c r="A77" s="1471" t="s">
        <v>591</v>
      </c>
      <c r="B77" s="1472" t="s">
        <v>1077</v>
      </c>
      <c r="C77" s="1473" t="s">
        <v>1078</v>
      </c>
      <c r="D77" s="1472" t="s">
        <v>1071</v>
      </c>
      <c r="E77" s="1473" t="s">
        <v>1079</v>
      </c>
      <c r="F77" s="1472" t="s">
        <v>1071</v>
      </c>
      <c r="G77" s="1473" t="s">
        <v>1079</v>
      </c>
      <c r="H77" s="1472" t="s">
        <v>1071</v>
      </c>
      <c r="I77" s="1473" t="s">
        <v>1079</v>
      </c>
    </row>
    <row r="78" spans="1:9">
      <c r="A78" s="1474" t="s">
        <v>1080</v>
      </c>
      <c r="B78" s="1461"/>
      <c r="C78" s="1460"/>
      <c r="D78" s="1475"/>
      <c r="E78" s="1476"/>
      <c r="F78" s="1475"/>
      <c r="G78" s="1476"/>
      <c r="H78" s="1475"/>
      <c r="I78" s="1476"/>
    </row>
    <row r="79" spans="1:9">
      <c r="A79" s="1477" t="s">
        <v>1081</v>
      </c>
      <c r="C79" s="1465"/>
      <c r="D79" s="1467">
        <f>+D75</f>
        <v>70566666.666666672</v>
      </c>
      <c r="E79" s="1478">
        <f>+D79/D75</f>
        <v>1</v>
      </c>
      <c r="F79" s="1467">
        <f>+F75</f>
        <v>84680000</v>
      </c>
      <c r="G79" s="1478">
        <f>+F79/F75</f>
        <v>1</v>
      </c>
      <c r="H79" s="1467">
        <f>+H75</f>
        <v>127020000</v>
      </c>
      <c r="I79" s="1478">
        <f>+H79/H75</f>
        <v>1</v>
      </c>
    </row>
    <row r="80" spans="1:9">
      <c r="A80" s="1477" t="s">
        <v>1082</v>
      </c>
      <c r="C80" s="1465"/>
      <c r="D80" s="1467"/>
      <c r="E80" s="1478"/>
      <c r="F80" s="1467"/>
      <c r="G80" s="1478"/>
      <c r="H80" s="1467"/>
      <c r="I80" s="1478"/>
    </row>
    <row r="81" spans="1:9">
      <c r="A81" s="1474" t="s">
        <v>1083</v>
      </c>
      <c r="B81" s="1461"/>
      <c r="C81" s="1460"/>
      <c r="D81" s="1475"/>
      <c r="E81" s="1476"/>
      <c r="F81" s="1475"/>
      <c r="G81" s="1476"/>
      <c r="H81" s="1475"/>
      <c r="I81" s="1476"/>
    </row>
    <row r="82" spans="1:9">
      <c r="A82" s="1477" t="s">
        <v>1084</v>
      </c>
      <c r="B82" s="1444" t="s">
        <v>1113</v>
      </c>
      <c r="C82" s="1465">
        <v>36</v>
      </c>
      <c r="D82" s="1482">
        <f>+D75*36/365</f>
        <v>6960000</v>
      </c>
      <c r="E82" s="1478">
        <v>8.3299999999999999E-2</v>
      </c>
      <c r="F82" s="1482">
        <f>+F75*36/365</f>
        <v>8352000</v>
      </c>
      <c r="G82" s="1478">
        <v>8.3299999999999999E-2</v>
      </c>
      <c r="H82" s="1482">
        <f>+H75*36/365</f>
        <v>12528000</v>
      </c>
      <c r="I82" s="1478">
        <v>8.3299999999999999E-2</v>
      </c>
    </row>
    <row r="83" spans="1:9">
      <c r="A83" s="1477" t="s">
        <v>1086</v>
      </c>
      <c r="B83" s="1444" t="s">
        <v>601</v>
      </c>
      <c r="C83" s="1485">
        <v>0.12</v>
      </c>
      <c r="D83" s="1482">
        <f>+D82*C83</f>
        <v>835200</v>
      </c>
      <c r="E83" s="1478">
        <v>0.01</v>
      </c>
      <c r="F83" s="1482">
        <f>+F82*C83</f>
        <v>1002240</v>
      </c>
      <c r="G83" s="1478">
        <v>0.01</v>
      </c>
      <c r="H83" s="1482">
        <f>+H82*C83</f>
        <v>1503360</v>
      </c>
      <c r="I83" s="1478">
        <v>0.01</v>
      </c>
    </row>
    <row r="84" spans="1:9">
      <c r="A84" s="1477" t="s">
        <v>1087</v>
      </c>
      <c r="B84" s="1444" t="s">
        <v>560</v>
      </c>
      <c r="C84" s="1485">
        <v>0.5</v>
      </c>
      <c r="D84" s="1467">
        <f>+C84*D74</f>
        <v>2900000</v>
      </c>
      <c r="E84" s="1478">
        <v>4.1700000000000001E-2</v>
      </c>
      <c r="F84" s="1467">
        <f>+C84*F74</f>
        <v>3480000</v>
      </c>
      <c r="G84" s="1478">
        <v>4.1700000000000001E-2</v>
      </c>
      <c r="H84" s="1467">
        <f>+C84*H74</f>
        <v>5220000</v>
      </c>
      <c r="I84" s="1478">
        <v>4.1700000000000001E-2</v>
      </c>
    </row>
    <row r="85" spans="1:9">
      <c r="A85" s="1477" t="s">
        <v>1088</v>
      </c>
      <c r="B85" s="1444" t="s">
        <v>560</v>
      </c>
      <c r="C85" s="1485">
        <v>1</v>
      </c>
      <c r="D85" s="1467">
        <f>+C85*D74</f>
        <v>5800000</v>
      </c>
      <c r="E85" s="1478">
        <v>8.3299999999999999E-2</v>
      </c>
      <c r="F85" s="1467">
        <f>+C85*F74</f>
        <v>6960000</v>
      </c>
      <c r="G85" s="1478">
        <v>8.3299999999999999E-2</v>
      </c>
      <c r="H85" s="1467">
        <f>+C85*H74</f>
        <v>10440000</v>
      </c>
      <c r="I85" s="1478">
        <v>8.3299999999999999E-2</v>
      </c>
    </row>
    <row r="86" spans="1:9">
      <c r="A86" s="1474" t="s">
        <v>1089</v>
      </c>
      <c r="B86" s="1461"/>
      <c r="C86" s="1460"/>
      <c r="D86" s="1475"/>
      <c r="E86" s="1476"/>
      <c r="F86" s="1475"/>
      <c r="G86" s="1476"/>
      <c r="H86" s="1475"/>
      <c r="I86" s="1476"/>
    </row>
    <row r="87" spans="1:9">
      <c r="A87" s="1477"/>
      <c r="B87" s="1487"/>
      <c r="C87" s="1465"/>
      <c r="D87" s="1482"/>
      <c r="E87" s="1478"/>
      <c r="F87" s="1482"/>
      <c r="G87" s="1478"/>
      <c r="H87" s="1482"/>
      <c r="I87" s="1478"/>
    </row>
    <row r="88" spans="1:9">
      <c r="A88" s="1474" t="s">
        <v>1091</v>
      </c>
      <c r="B88" s="1461"/>
      <c r="C88" s="1460"/>
      <c r="D88" s="1475"/>
      <c r="E88" s="1476"/>
      <c r="F88" s="1475"/>
      <c r="G88" s="1476"/>
      <c r="H88" s="1475"/>
      <c r="I88" s="1476"/>
    </row>
    <row r="89" spans="1:9">
      <c r="A89" s="1477" t="s">
        <v>1092</v>
      </c>
      <c r="B89" s="1444" t="s">
        <v>1075</v>
      </c>
      <c r="C89" s="1485">
        <v>0.12</v>
      </c>
      <c r="D89" s="1482">
        <f>+D75*C89</f>
        <v>8468000</v>
      </c>
      <c r="E89" s="1478">
        <f>+D89/D75</f>
        <v>0.12</v>
      </c>
      <c r="F89" s="1482">
        <f>+F75*C89</f>
        <v>10161600</v>
      </c>
      <c r="G89" s="1478">
        <f>+F89/F75</f>
        <v>0.12</v>
      </c>
      <c r="H89" s="1482">
        <f>+H75*C89</f>
        <v>15242400</v>
      </c>
      <c r="I89" s="1478">
        <f>+H89/H75</f>
        <v>0.12</v>
      </c>
    </row>
    <row r="90" spans="1:9">
      <c r="A90" s="1477" t="s">
        <v>1114</v>
      </c>
      <c r="B90" s="1444" t="s">
        <v>1075</v>
      </c>
      <c r="C90" s="1485">
        <v>8.5000000000000006E-2</v>
      </c>
      <c r="D90" s="1482">
        <f>+D75*C90</f>
        <v>5998166.6666666679</v>
      </c>
      <c r="E90" s="1478">
        <f>+D90/D75</f>
        <v>8.5000000000000006E-2</v>
      </c>
      <c r="F90" s="1482">
        <f>+F75*C90</f>
        <v>7197800.0000000009</v>
      </c>
      <c r="G90" s="1478">
        <f>+F90/F75</f>
        <v>8.5000000000000006E-2</v>
      </c>
      <c r="H90" s="1482">
        <f>+H75*C90</f>
        <v>10796700</v>
      </c>
      <c r="I90" s="1478">
        <f>+H90/H75</f>
        <v>8.5000000000000006E-2</v>
      </c>
    </row>
    <row r="91" spans="1:9">
      <c r="A91" s="1477" t="s">
        <v>1094</v>
      </c>
      <c r="B91" s="1444" t="s">
        <v>1075</v>
      </c>
      <c r="C91" s="1490">
        <v>6.9599999999999995E-2</v>
      </c>
      <c r="D91" s="1482">
        <f>+D75*C91</f>
        <v>4911440</v>
      </c>
      <c r="E91" s="1478">
        <f>+D91/D75</f>
        <v>6.9599999999999995E-2</v>
      </c>
      <c r="F91" s="1482">
        <f>+F75*C91</f>
        <v>5893728</v>
      </c>
      <c r="G91" s="1478">
        <f>+F91/F75</f>
        <v>6.9599999999999995E-2</v>
      </c>
      <c r="H91" s="1482">
        <f>+H75*C91</f>
        <v>8840592</v>
      </c>
      <c r="I91" s="1478">
        <f>+H91/H75</f>
        <v>6.9599999999999995E-2</v>
      </c>
    </row>
    <row r="92" spans="1:9">
      <c r="A92" s="1474" t="s">
        <v>1095</v>
      </c>
      <c r="B92" s="1461"/>
      <c r="C92" s="1491"/>
      <c r="D92" s="1475"/>
      <c r="E92" s="1476"/>
      <c r="F92" s="1475"/>
      <c r="G92" s="1476"/>
      <c r="H92" s="1475"/>
      <c r="I92" s="1476"/>
    </row>
    <row r="93" spans="1:9">
      <c r="A93" s="1477" t="s">
        <v>1096</v>
      </c>
      <c r="B93" s="1444" t="s">
        <v>1075</v>
      </c>
      <c r="C93" s="1485">
        <v>0.02</v>
      </c>
      <c r="D93" s="1482">
        <f>+D75*C93</f>
        <v>1411333.3333333335</v>
      </c>
      <c r="E93" s="1478">
        <f>+D93/D75</f>
        <v>0.02</v>
      </c>
      <c r="F93" s="1482">
        <f>+F75*C93</f>
        <v>1693600</v>
      </c>
      <c r="G93" s="1478">
        <f>+F93/F75</f>
        <v>0.02</v>
      </c>
      <c r="H93" s="1482">
        <f>+H75*C93</f>
        <v>2540400</v>
      </c>
      <c r="I93" s="1478">
        <f>+H93/H75</f>
        <v>0.02</v>
      </c>
    </row>
    <row r="94" spans="1:9">
      <c r="A94" s="1477" t="s">
        <v>1097</v>
      </c>
      <c r="B94" s="2459" t="s">
        <v>1098</v>
      </c>
      <c r="C94" s="2460"/>
      <c r="D94" s="1482">
        <f>$D$8/40</f>
        <v>348000</v>
      </c>
      <c r="E94" s="1478">
        <f>D94/D75</f>
        <v>4.9315068493150684E-3</v>
      </c>
      <c r="F94" s="1482">
        <f>$D$8/40</f>
        <v>348000</v>
      </c>
      <c r="G94" s="1478">
        <f>F94/F75</f>
        <v>4.10958904109589E-3</v>
      </c>
      <c r="H94" s="1482">
        <f>$D$8/40</f>
        <v>348000</v>
      </c>
      <c r="I94" s="1478">
        <f>H94/H75</f>
        <v>2.7397260273972603E-3</v>
      </c>
    </row>
    <row r="95" spans="1:9">
      <c r="A95" s="1474" t="s">
        <v>1099</v>
      </c>
      <c r="B95" s="1461"/>
      <c r="C95" s="1491"/>
      <c r="D95" s="1475"/>
      <c r="E95" s="1476"/>
      <c r="F95" s="1475"/>
      <c r="G95" s="1476"/>
      <c r="H95" s="1475"/>
      <c r="I95" s="1476"/>
    </row>
    <row r="96" spans="1:9">
      <c r="A96" s="1477" t="s">
        <v>1100</v>
      </c>
      <c r="B96" s="1444" t="s">
        <v>1075</v>
      </c>
      <c r="C96" s="1485">
        <v>0.03</v>
      </c>
      <c r="D96" s="1482">
        <f>+D75*C96</f>
        <v>2117000</v>
      </c>
      <c r="E96" s="1478">
        <f>+D96/D75</f>
        <v>0.03</v>
      </c>
      <c r="F96" s="1482">
        <f>+F75*C96</f>
        <v>2540400</v>
      </c>
      <c r="G96" s="1478">
        <f>+F96/F75</f>
        <v>0.03</v>
      </c>
      <c r="H96" s="1482">
        <f>+H75*C96</f>
        <v>3810600</v>
      </c>
      <c r="I96" s="1478">
        <f>+H96/H75</f>
        <v>0.03</v>
      </c>
    </row>
    <row r="97" spans="1:9">
      <c r="A97" s="1477" t="s">
        <v>1101</v>
      </c>
      <c r="B97" s="1444" t="s">
        <v>1075</v>
      </c>
      <c r="C97" s="1485">
        <v>0.04</v>
      </c>
      <c r="D97" s="1482">
        <f>+D75*C97</f>
        <v>2822666.666666667</v>
      </c>
      <c r="E97" s="1478">
        <f>+D97/D75</f>
        <v>0.04</v>
      </c>
      <c r="F97" s="1482">
        <f>+F75*C97</f>
        <v>3387200</v>
      </c>
      <c r="G97" s="1478">
        <f>+F97/F75</f>
        <v>0.04</v>
      </c>
      <c r="H97" s="1482">
        <f>+H75*C97</f>
        <v>5080800</v>
      </c>
      <c r="I97" s="1478">
        <f>+H97/H75</f>
        <v>0.04</v>
      </c>
    </row>
    <row r="98" spans="1:9">
      <c r="A98" s="1497" t="s">
        <v>1102</v>
      </c>
      <c r="B98" s="1498"/>
      <c r="C98" s="1499"/>
      <c r="D98" s="1500"/>
      <c r="E98" s="1501">
        <f>ROUND(SUM(E79:E97),2)</f>
        <v>1.59</v>
      </c>
      <c r="F98" s="1500"/>
      <c r="G98" s="1501">
        <f>ROUND(SUM(G79:G97),2)</f>
        <v>1.59</v>
      </c>
      <c r="H98" s="1500"/>
      <c r="I98" s="1501">
        <f>ROUND(SUM(I79:I97),2)</f>
        <v>1.59</v>
      </c>
    </row>
    <row r="100" spans="1:9" ht="15.75">
      <c r="A100" s="2463" t="s">
        <v>1119</v>
      </c>
      <c r="B100" s="2464"/>
      <c r="C100" s="2464"/>
      <c r="D100" s="2464"/>
      <c r="E100" s="2464"/>
      <c r="F100" s="2464"/>
      <c r="G100" s="2464"/>
      <c r="H100" s="2464"/>
      <c r="I100" s="2465"/>
    </row>
    <row r="101" spans="1:9">
      <c r="A101" s="1445" t="s">
        <v>1064</v>
      </c>
      <c r="B101" s="1446" t="s">
        <v>1065</v>
      </c>
      <c r="C101" s="1496"/>
      <c r="D101" s="1448"/>
      <c r="E101" s="1448" t="s">
        <v>1066</v>
      </c>
      <c r="F101" s="1449"/>
      <c r="G101" s="1448"/>
      <c r="H101" s="1448" t="s">
        <v>1067</v>
      </c>
      <c r="I101" s="1450">
        <v>17</v>
      </c>
    </row>
    <row r="102" spans="1:9">
      <c r="A102" s="1453"/>
      <c r="B102" s="1454"/>
      <c r="C102" s="1455"/>
      <c r="D102" s="2461" t="s">
        <v>1120</v>
      </c>
      <c r="E102" s="2462"/>
      <c r="F102" s="2461" t="s">
        <v>1121</v>
      </c>
      <c r="G102" s="2462"/>
      <c r="H102" s="2461" t="s">
        <v>1122</v>
      </c>
      <c r="I102" s="2462"/>
    </row>
    <row r="103" spans="1:9">
      <c r="A103" s="1456"/>
      <c r="B103" s="1457"/>
      <c r="C103" s="1458"/>
      <c r="D103" s="1459" t="s">
        <v>1071</v>
      </c>
      <c r="E103" s="1460" t="s">
        <v>1072</v>
      </c>
      <c r="F103" s="1459" t="s">
        <v>1071</v>
      </c>
      <c r="G103" s="1460" t="s">
        <v>1072</v>
      </c>
      <c r="H103" s="1461" t="s">
        <v>1071</v>
      </c>
      <c r="I103" s="1460" t="s">
        <v>1072</v>
      </c>
    </row>
    <row r="104" spans="1:9">
      <c r="A104" s="1463" t="s">
        <v>1073</v>
      </c>
      <c r="C104" s="1455"/>
      <c r="D104" s="1468">
        <f>5*D7*2</f>
        <v>11600000</v>
      </c>
      <c r="E104" s="1465" t="s">
        <v>560</v>
      </c>
      <c r="F104" s="1468">
        <f>11*D7</f>
        <v>12760000</v>
      </c>
      <c r="G104" s="1465" t="s">
        <v>560</v>
      </c>
      <c r="H104" s="1468">
        <f>40*D7</f>
        <v>46400000</v>
      </c>
      <c r="I104" s="1465" t="s">
        <v>560</v>
      </c>
    </row>
    <row r="105" spans="1:9">
      <c r="A105" s="1456" t="s">
        <v>1074</v>
      </c>
      <c r="B105" s="1457"/>
      <c r="C105" s="1458"/>
      <c r="D105" s="1469">
        <f>+(D104/30)*365</f>
        <v>141133333.33333334</v>
      </c>
      <c r="E105" s="1458" t="s">
        <v>1075</v>
      </c>
      <c r="F105" s="1469">
        <f>+(F104/30)*365</f>
        <v>155246666.66666666</v>
      </c>
      <c r="G105" s="1458" t="s">
        <v>1075</v>
      </c>
      <c r="H105" s="1469">
        <f>+(H104/30)*365</f>
        <v>564533333.33333337</v>
      </c>
      <c r="I105" s="1458" t="s">
        <v>1075</v>
      </c>
    </row>
    <row r="107" spans="1:9">
      <c r="A107" s="1471" t="s">
        <v>591</v>
      </c>
      <c r="B107" s="1472" t="s">
        <v>1077</v>
      </c>
      <c r="C107" s="1473" t="s">
        <v>1078</v>
      </c>
      <c r="D107" s="1472" t="s">
        <v>1071</v>
      </c>
      <c r="E107" s="1473" t="s">
        <v>1079</v>
      </c>
      <c r="F107" s="1472" t="s">
        <v>1071</v>
      </c>
      <c r="G107" s="1473" t="s">
        <v>1079</v>
      </c>
      <c r="H107" s="1472" t="s">
        <v>1071</v>
      </c>
      <c r="I107" s="1473" t="s">
        <v>1079</v>
      </c>
    </row>
    <row r="108" spans="1:9">
      <c r="A108" s="1474" t="s">
        <v>1080</v>
      </c>
      <c r="B108" s="1461"/>
      <c r="C108" s="1460"/>
      <c r="D108" s="1475"/>
      <c r="E108" s="1476"/>
      <c r="F108" s="1475"/>
      <c r="G108" s="1476"/>
      <c r="H108" s="1475"/>
      <c r="I108" s="1476"/>
    </row>
    <row r="109" spans="1:9">
      <c r="A109" s="1477" t="s">
        <v>1081</v>
      </c>
      <c r="C109" s="1465"/>
      <c r="D109" s="1467">
        <f>+D105</f>
        <v>141133333.33333334</v>
      </c>
      <c r="E109" s="1478">
        <f>+D109/D105</f>
        <v>1</v>
      </c>
      <c r="F109" s="1467">
        <f>+F105</f>
        <v>155246666.66666666</v>
      </c>
      <c r="G109" s="1478">
        <f>+F109/F105</f>
        <v>1</v>
      </c>
      <c r="H109" s="1467">
        <f>+H105</f>
        <v>564533333.33333337</v>
      </c>
      <c r="I109" s="1478">
        <f>+H109/H105</f>
        <v>1</v>
      </c>
    </row>
    <row r="110" spans="1:9">
      <c r="A110" s="1477" t="s">
        <v>1082</v>
      </c>
      <c r="C110" s="1465"/>
      <c r="D110" s="1467"/>
      <c r="E110" s="1478"/>
      <c r="F110" s="1467"/>
      <c r="G110" s="1478"/>
      <c r="H110" s="1467"/>
      <c r="I110" s="1478"/>
    </row>
    <row r="111" spans="1:9">
      <c r="A111" s="1474" t="s">
        <v>1083</v>
      </c>
      <c r="B111" s="1461"/>
      <c r="C111" s="1460"/>
      <c r="D111" s="1475"/>
      <c r="E111" s="1476"/>
      <c r="F111" s="1475"/>
      <c r="G111" s="1476"/>
      <c r="H111" s="1475"/>
      <c r="I111" s="1476"/>
    </row>
    <row r="112" spans="1:9">
      <c r="A112" s="1477" t="s">
        <v>1084</v>
      </c>
      <c r="B112" s="1444" t="s">
        <v>1113</v>
      </c>
      <c r="C112" s="1465">
        <v>36</v>
      </c>
      <c r="D112" s="1482">
        <f>+D105*36/365</f>
        <v>13920000</v>
      </c>
      <c r="E112" s="1478">
        <v>8.3299999999999999E-2</v>
      </c>
      <c r="F112" s="1482">
        <f>+F105*36/365</f>
        <v>15312000</v>
      </c>
      <c r="G112" s="1478">
        <v>8.3299999999999999E-2</v>
      </c>
      <c r="H112" s="1482">
        <f>+H105*36/365</f>
        <v>55680000</v>
      </c>
      <c r="I112" s="1478">
        <v>8.3299999999999999E-2</v>
      </c>
    </row>
    <row r="113" spans="1:9">
      <c r="A113" s="1477" t="s">
        <v>1086</v>
      </c>
      <c r="B113" s="1444" t="s">
        <v>601</v>
      </c>
      <c r="C113" s="1485">
        <v>0.12</v>
      </c>
      <c r="D113" s="1482">
        <f>+D112*C113</f>
        <v>1670400</v>
      </c>
      <c r="E113" s="1478">
        <v>0.01</v>
      </c>
      <c r="F113" s="1482">
        <f>+F112*C113</f>
        <v>1837440</v>
      </c>
      <c r="G113" s="1478">
        <v>0.01</v>
      </c>
      <c r="H113" s="1482">
        <f>+H112*C113</f>
        <v>6681600</v>
      </c>
      <c r="I113" s="1478">
        <v>0.01</v>
      </c>
    </row>
    <row r="114" spans="1:9">
      <c r="A114" s="1477" t="s">
        <v>1087</v>
      </c>
      <c r="B114" s="1444" t="s">
        <v>560</v>
      </c>
      <c r="C114" s="1485">
        <v>0.5</v>
      </c>
      <c r="D114" s="1467">
        <f>+C114*D104</f>
        <v>5800000</v>
      </c>
      <c r="E114" s="1478">
        <v>4.1700000000000001E-2</v>
      </c>
      <c r="F114" s="1467">
        <f>+C114*F104</f>
        <v>6380000</v>
      </c>
      <c r="G114" s="1478">
        <v>4.1700000000000001E-2</v>
      </c>
      <c r="H114" s="1467">
        <f>+C114*H104</f>
        <v>23200000</v>
      </c>
      <c r="I114" s="1478">
        <v>4.1700000000000001E-2</v>
      </c>
    </row>
    <row r="115" spans="1:9">
      <c r="A115" s="1477" t="s">
        <v>1088</v>
      </c>
      <c r="B115" s="1444" t="s">
        <v>560</v>
      </c>
      <c r="C115" s="1485">
        <v>1</v>
      </c>
      <c r="D115" s="1467">
        <f>+C115*D104</f>
        <v>11600000</v>
      </c>
      <c r="E115" s="1478">
        <v>8.3299999999999999E-2</v>
      </c>
      <c r="F115" s="1467">
        <f>+C115*F104</f>
        <v>12760000</v>
      </c>
      <c r="G115" s="1478">
        <v>8.3299999999999999E-2</v>
      </c>
      <c r="H115" s="1467">
        <f>+C115*H104</f>
        <v>46400000</v>
      </c>
      <c r="I115" s="1478">
        <v>8.3299999999999999E-2</v>
      </c>
    </row>
    <row r="116" spans="1:9">
      <c r="A116" s="1474" t="s">
        <v>1089</v>
      </c>
      <c r="B116" s="1461"/>
      <c r="C116" s="1460"/>
      <c r="D116" s="1475"/>
      <c r="E116" s="1476"/>
      <c r="F116" s="1475"/>
      <c r="G116" s="1476"/>
      <c r="H116" s="1475"/>
      <c r="I116" s="1476"/>
    </row>
    <row r="117" spans="1:9">
      <c r="A117" s="1477"/>
      <c r="B117" s="1487"/>
      <c r="C117" s="1465"/>
      <c r="D117" s="1482"/>
      <c r="E117" s="1478"/>
      <c r="F117" s="1482"/>
      <c r="G117" s="1478"/>
      <c r="H117" s="1482"/>
      <c r="I117" s="1478"/>
    </row>
    <row r="118" spans="1:9">
      <c r="A118" s="1474" t="s">
        <v>1091</v>
      </c>
      <c r="B118" s="1461"/>
      <c r="C118" s="1460"/>
      <c r="D118" s="1475"/>
      <c r="E118" s="1476"/>
      <c r="F118" s="1475"/>
      <c r="G118" s="1476"/>
      <c r="H118" s="1475"/>
      <c r="I118" s="1476"/>
    </row>
    <row r="119" spans="1:9">
      <c r="A119" s="1477" t="s">
        <v>1092</v>
      </c>
      <c r="B119" s="1444" t="s">
        <v>1075</v>
      </c>
      <c r="C119" s="1485">
        <v>0.12</v>
      </c>
      <c r="D119" s="1482">
        <f>+D105*C119</f>
        <v>16936000</v>
      </c>
      <c r="E119" s="1478">
        <f>+D119/D105</f>
        <v>0.12</v>
      </c>
      <c r="F119" s="1482">
        <f>+F105*C119</f>
        <v>18629599.999999996</v>
      </c>
      <c r="G119" s="1478">
        <f>+F119/F105</f>
        <v>0.11999999999999998</v>
      </c>
      <c r="H119" s="1482">
        <f>+H105*C119</f>
        <v>67744000</v>
      </c>
      <c r="I119" s="1478">
        <f>+H119/H105</f>
        <v>0.12</v>
      </c>
    </row>
    <row r="120" spans="1:9">
      <c r="A120" s="1477" t="s">
        <v>1114</v>
      </c>
      <c r="B120" s="1444" t="s">
        <v>1075</v>
      </c>
      <c r="C120" s="1485">
        <v>8.5000000000000006E-2</v>
      </c>
      <c r="D120" s="1482">
        <f>+D105*C120</f>
        <v>11996333.333333336</v>
      </c>
      <c r="E120" s="1478">
        <f>+D120/D105</f>
        <v>8.5000000000000006E-2</v>
      </c>
      <c r="F120" s="1482">
        <f>+F105*C120</f>
        <v>13195966.666666666</v>
      </c>
      <c r="G120" s="1478">
        <f>+F120/F105</f>
        <v>8.5000000000000006E-2</v>
      </c>
      <c r="H120" s="1482">
        <f>+H105*C120</f>
        <v>47985333.333333343</v>
      </c>
      <c r="I120" s="1478">
        <f>+H120/H105</f>
        <v>8.5000000000000006E-2</v>
      </c>
    </row>
    <row r="121" spans="1:9">
      <c r="A121" s="1477" t="s">
        <v>1094</v>
      </c>
      <c r="B121" s="1444" t="s">
        <v>1075</v>
      </c>
      <c r="C121" s="1490">
        <v>6.9599999999999995E-2</v>
      </c>
      <c r="D121" s="1482">
        <f>+D105*C121</f>
        <v>9822880</v>
      </c>
      <c r="E121" s="1478">
        <f>+D121/D105</f>
        <v>6.9599999999999995E-2</v>
      </c>
      <c r="F121" s="1482">
        <f>+F105*C121</f>
        <v>10805167.999999998</v>
      </c>
      <c r="G121" s="1478">
        <f>+F121/F105</f>
        <v>6.9599999999999995E-2</v>
      </c>
      <c r="H121" s="1482">
        <f>+H105*C121</f>
        <v>39291520</v>
      </c>
      <c r="I121" s="1478">
        <f>+H121/H105</f>
        <v>6.9599999999999995E-2</v>
      </c>
    </row>
    <row r="122" spans="1:9">
      <c r="A122" s="1474" t="s">
        <v>1095</v>
      </c>
      <c r="B122" s="1461"/>
      <c r="C122" s="1491"/>
      <c r="D122" s="1475"/>
      <c r="E122" s="1476"/>
      <c r="F122" s="1475"/>
      <c r="G122" s="1476"/>
      <c r="H122" s="1475"/>
      <c r="I122" s="1476"/>
    </row>
    <row r="123" spans="1:9">
      <c r="A123" s="1477" t="s">
        <v>1096</v>
      </c>
      <c r="B123" s="1444" t="s">
        <v>1075</v>
      </c>
      <c r="C123" s="1485">
        <v>0.02</v>
      </c>
      <c r="D123" s="1482">
        <f>+D105*C123</f>
        <v>2822666.666666667</v>
      </c>
      <c r="E123" s="1478">
        <f>+D123/D105</f>
        <v>0.02</v>
      </c>
      <c r="F123" s="1482">
        <f>+F105*C123</f>
        <v>3104933.333333333</v>
      </c>
      <c r="G123" s="1478">
        <f>+F123/F105</f>
        <v>0.02</v>
      </c>
      <c r="H123" s="1482">
        <f>+H105*C123</f>
        <v>11290666.666666668</v>
      </c>
      <c r="I123" s="1478">
        <f>+H123/H105</f>
        <v>0.02</v>
      </c>
    </row>
    <row r="124" spans="1:9">
      <c r="A124" s="1477" t="s">
        <v>1097</v>
      </c>
      <c r="B124" s="2459" t="s">
        <v>1098</v>
      </c>
      <c r="C124" s="2460"/>
      <c r="D124" s="1482">
        <f>$D$8/40</f>
        <v>348000</v>
      </c>
      <c r="E124" s="1478">
        <f>D124/D105</f>
        <v>2.4657534246575342E-3</v>
      </c>
      <c r="F124" s="1482">
        <f>$D$8/40</f>
        <v>348000</v>
      </c>
      <c r="G124" s="1478">
        <f>F124/F105</f>
        <v>2.2415940224159402E-3</v>
      </c>
      <c r="H124" s="1482">
        <f>$D$8/40</f>
        <v>348000</v>
      </c>
      <c r="I124" s="1478">
        <f>H124/H105</f>
        <v>6.1643835616438354E-4</v>
      </c>
    </row>
    <row r="125" spans="1:9">
      <c r="A125" s="1474" t="s">
        <v>1099</v>
      </c>
      <c r="B125" s="1461"/>
      <c r="C125" s="1491"/>
      <c r="D125" s="1475"/>
      <c r="E125" s="1476"/>
      <c r="F125" s="1475"/>
      <c r="G125" s="1476"/>
      <c r="H125" s="1475"/>
      <c r="I125" s="1476"/>
    </row>
    <row r="126" spans="1:9">
      <c r="A126" s="1477" t="s">
        <v>1100</v>
      </c>
      <c r="B126" s="1444" t="s">
        <v>1075</v>
      </c>
      <c r="C126" s="1485">
        <v>0.03</v>
      </c>
      <c r="D126" s="1482">
        <f>+D105*C126</f>
        <v>4234000</v>
      </c>
      <c r="E126" s="1478">
        <f>+D126/D105</f>
        <v>0.03</v>
      </c>
      <c r="F126" s="1482">
        <f>+F105*C126</f>
        <v>4657399.9999999991</v>
      </c>
      <c r="G126" s="1478">
        <f>+F126/F105</f>
        <v>2.9999999999999995E-2</v>
      </c>
      <c r="H126" s="1482">
        <f>+H105*C126</f>
        <v>16936000</v>
      </c>
      <c r="I126" s="1478">
        <f>+H126/H105</f>
        <v>0.03</v>
      </c>
    </row>
    <row r="127" spans="1:9">
      <c r="A127" s="1477" t="s">
        <v>1101</v>
      </c>
      <c r="B127" s="1444" t="s">
        <v>1075</v>
      </c>
      <c r="C127" s="1485">
        <v>0.04</v>
      </c>
      <c r="D127" s="1482">
        <f>+D105*C127</f>
        <v>5645333.333333334</v>
      </c>
      <c r="E127" s="1478">
        <f>+D127/D105</f>
        <v>0.04</v>
      </c>
      <c r="F127" s="1482">
        <f>+F105*C127</f>
        <v>6209866.666666666</v>
      </c>
      <c r="G127" s="1478">
        <f>+F127/F105</f>
        <v>0.04</v>
      </c>
      <c r="H127" s="1482">
        <f>+H105*C127</f>
        <v>22581333.333333336</v>
      </c>
      <c r="I127" s="1478">
        <f>+H127/H105</f>
        <v>0.04</v>
      </c>
    </row>
    <row r="128" spans="1:9">
      <c r="A128" s="1497" t="s">
        <v>1102</v>
      </c>
      <c r="B128" s="1498"/>
      <c r="C128" s="1499"/>
      <c r="D128" s="1500"/>
      <c r="E128" s="1501">
        <f>ROUND(SUM(E109:E127),2)</f>
        <v>1.59</v>
      </c>
      <c r="F128" s="1500"/>
      <c r="G128" s="1501">
        <f>ROUND(SUM(G109:G127),2)</f>
        <v>1.59</v>
      </c>
      <c r="H128" s="1500"/>
      <c r="I128" s="1501">
        <f>ROUND(SUM(I109:I127),2)</f>
        <v>1.58</v>
      </c>
    </row>
  </sheetData>
  <mergeCells count="21">
    <mergeCell ref="A70:I70"/>
    <mergeCell ref="A1:I1"/>
    <mergeCell ref="A3:I3"/>
    <mergeCell ref="D5:E5"/>
    <mergeCell ref="F5:G5"/>
    <mergeCell ref="H5:I5"/>
    <mergeCell ref="A32:C32"/>
    <mergeCell ref="A39:I39"/>
    <mergeCell ref="D41:E41"/>
    <mergeCell ref="F41:G41"/>
    <mergeCell ref="H41:I41"/>
    <mergeCell ref="B63:C63"/>
    <mergeCell ref="B124:C124"/>
    <mergeCell ref="D72:E72"/>
    <mergeCell ref="F72:G72"/>
    <mergeCell ref="H72:I72"/>
    <mergeCell ref="B94:C94"/>
    <mergeCell ref="A100:I100"/>
    <mergeCell ref="D102:E102"/>
    <mergeCell ref="F102:G102"/>
    <mergeCell ref="H102:I102"/>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92D050"/>
  </sheetPr>
  <dimension ref="A1:G53"/>
  <sheetViews>
    <sheetView workbookViewId="0">
      <selection activeCell="F18" sqref="F18"/>
    </sheetView>
  </sheetViews>
  <sheetFormatPr baseColWidth="10" defaultColWidth="11.42578125" defaultRowHeight="13.5"/>
  <cols>
    <col min="1" max="1" width="46.7109375" style="923" customWidth="1"/>
    <col min="2" max="2" width="16.5703125" style="923" customWidth="1"/>
    <col min="3" max="3" width="14.42578125" style="923" customWidth="1"/>
    <col min="4" max="4" width="12.28515625" style="923" customWidth="1"/>
    <col min="5" max="5" width="12.7109375" style="923" bestFit="1" customWidth="1"/>
    <col min="6" max="6" width="16.42578125" style="923" customWidth="1"/>
    <col min="7" max="7" width="33.42578125" style="923" customWidth="1"/>
    <col min="8" max="16384" width="11.42578125" style="923"/>
  </cols>
  <sheetData>
    <row r="1" spans="1:7" ht="12.95" customHeight="1">
      <c r="A1" s="2497"/>
      <c r="B1" s="2488" t="s">
        <v>878</v>
      </c>
      <c r="C1" s="2489"/>
      <c r="D1" s="2489"/>
      <c r="E1" s="2490"/>
      <c r="F1" s="2485"/>
    </row>
    <row r="2" spans="1:7" ht="12.95" customHeight="1">
      <c r="A2" s="2498"/>
      <c r="B2" s="2491"/>
      <c r="C2" s="2492"/>
      <c r="D2" s="2492"/>
      <c r="E2" s="2493"/>
      <c r="F2" s="2486"/>
      <c r="G2" s="931"/>
    </row>
    <row r="3" spans="1:7" ht="12.95" customHeight="1">
      <c r="A3" s="2498"/>
      <c r="B3" s="2488"/>
      <c r="C3" s="2489"/>
      <c r="D3" s="2489"/>
      <c r="E3" s="2490"/>
      <c r="F3" s="2486"/>
      <c r="G3" s="931"/>
    </row>
    <row r="4" spans="1:7" ht="12.95" customHeight="1">
      <c r="A4" s="2498"/>
      <c r="B4" s="2491"/>
      <c r="C4" s="2492"/>
      <c r="D4" s="2492"/>
      <c r="E4" s="2493"/>
      <c r="F4" s="2486"/>
    </row>
    <row r="5" spans="1:7" ht="12.95" customHeight="1">
      <c r="A5" s="2498"/>
      <c r="B5" s="2488" t="s">
        <v>879</v>
      </c>
      <c r="C5" s="2489"/>
      <c r="D5" s="2489"/>
      <c r="E5" s="2490"/>
      <c r="F5" s="2486"/>
    </row>
    <row r="6" spans="1:7" ht="12.95" customHeight="1">
      <c r="A6" s="2499"/>
      <c r="B6" s="2491"/>
      <c r="C6" s="2492"/>
      <c r="D6" s="2492"/>
      <c r="E6" s="2493"/>
      <c r="F6" s="2487"/>
    </row>
    <row r="7" spans="1:7" s="924" customFormat="1" ht="12.95" customHeight="1">
      <c r="A7" s="1173"/>
      <c r="B7" s="1173"/>
      <c r="C7" s="2494" t="s">
        <v>880</v>
      </c>
      <c r="D7" s="2494" t="s">
        <v>881</v>
      </c>
      <c r="E7" s="1174" t="s">
        <v>882</v>
      </c>
      <c r="F7" s="1173" t="s">
        <v>407</v>
      </c>
    </row>
    <row r="8" spans="1:7" s="924" customFormat="1" ht="12.95" customHeight="1">
      <c r="A8" s="1175" t="s">
        <v>591</v>
      </c>
      <c r="B8" s="1175" t="s">
        <v>63</v>
      </c>
      <c r="C8" s="2495"/>
      <c r="D8" s="2495"/>
      <c r="E8" s="1176" t="s">
        <v>883</v>
      </c>
      <c r="F8" s="1175" t="s">
        <v>509</v>
      </c>
    </row>
    <row r="9" spans="1:7" s="924" customFormat="1" ht="12.95" customHeight="1">
      <c r="A9" s="1177"/>
      <c r="B9" s="1177"/>
      <c r="C9" s="2496"/>
      <c r="D9" s="2496"/>
      <c r="E9" s="1178" t="s">
        <v>884</v>
      </c>
      <c r="F9" s="1177" t="s">
        <v>885</v>
      </c>
    </row>
    <row r="10" spans="1:7" ht="12.95" customHeight="1">
      <c r="A10" s="1179" t="s">
        <v>886</v>
      </c>
      <c r="C10" s="1180"/>
      <c r="D10" s="1180"/>
      <c r="E10" s="1181"/>
      <c r="F10" s="1182"/>
    </row>
    <row r="11" spans="1:7" ht="12.95" customHeight="1">
      <c r="A11" s="1183" t="s">
        <v>887</v>
      </c>
      <c r="B11" s="1184"/>
      <c r="C11" s="1184"/>
      <c r="D11" s="1184"/>
      <c r="E11" s="1185"/>
      <c r="F11" s="1186"/>
    </row>
    <row r="12" spans="1:7" ht="12.95" customHeight="1">
      <c r="A12" s="1187" t="s">
        <v>888</v>
      </c>
      <c r="B12" s="1188" t="s">
        <v>539</v>
      </c>
      <c r="C12" s="1207">
        <f>+'EST. MERCADO'!I33</f>
        <v>583333.33333333337</v>
      </c>
      <c r="D12" s="1190">
        <v>2</v>
      </c>
      <c r="E12" s="1190">
        <v>12</v>
      </c>
      <c r="F12" s="1191">
        <f>C12*D12*E12</f>
        <v>14000000</v>
      </c>
      <c r="G12" s="1424"/>
    </row>
    <row r="13" spans="1:7" ht="12.95" customHeight="1">
      <c r="A13" s="1183" t="s">
        <v>889</v>
      </c>
      <c r="B13" s="1184"/>
      <c r="C13" s="1184"/>
      <c r="D13" s="1184"/>
      <c r="E13" s="1185"/>
      <c r="F13" s="1186"/>
      <c r="G13" s="1423"/>
    </row>
    <row r="14" spans="1:7" ht="12.95" customHeight="1">
      <c r="A14" s="1192" t="s">
        <v>954</v>
      </c>
      <c r="B14" s="1188" t="s">
        <v>533</v>
      </c>
      <c r="C14" s="1189">
        <v>100000</v>
      </c>
      <c r="D14" s="1190">
        <v>1</v>
      </c>
      <c r="E14" s="1193">
        <v>12</v>
      </c>
      <c r="F14" s="1194">
        <f>C14*D14*E14</f>
        <v>1200000</v>
      </c>
      <c r="G14" s="1423"/>
    </row>
    <row r="15" spans="1:7" ht="12.95" customHeight="1">
      <c r="A15" s="1192" t="s">
        <v>955</v>
      </c>
      <c r="B15" s="1188" t="s">
        <v>533</v>
      </c>
      <c r="C15" s="1189">
        <v>100000</v>
      </c>
      <c r="D15" s="1190">
        <v>1</v>
      </c>
      <c r="E15" s="1193">
        <v>12</v>
      </c>
      <c r="F15" s="1191">
        <f>C15*D15*E15</f>
        <v>1200000</v>
      </c>
      <c r="G15" s="1423"/>
    </row>
    <row r="16" spans="1:7" ht="12.95" customHeight="1">
      <c r="A16" s="1183"/>
      <c r="B16" s="1184"/>
      <c r="C16" s="1184"/>
      <c r="D16" s="1184"/>
      <c r="E16" s="1185"/>
      <c r="F16" s="1186"/>
      <c r="G16" s="1423"/>
    </row>
    <row r="17" spans="1:7" ht="12.95" customHeight="1">
      <c r="A17" s="2471" t="s">
        <v>890</v>
      </c>
      <c r="B17" s="2471"/>
      <c r="C17" s="2471"/>
      <c r="D17" s="2471"/>
      <c r="E17" s="2471"/>
      <c r="F17" s="1195">
        <f>SUM(F12:F15)</f>
        <v>16400000</v>
      </c>
      <c r="G17" s="1423"/>
    </row>
    <row r="18" spans="1:7" ht="42.75" customHeight="1">
      <c r="A18" s="2472" t="s">
        <v>891</v>
      </c>
      <c r="B18" s="2473"/>
      <c r="C18" s="2473"/>
      <c r="D18" s="2473"/>
      <c r="E18" s="2474"/>
      <c r="F18" s="1802">
        <f>+F17/Interventoría!G18</f>
        <v>0.15708812260536398</v>
      </c>
      <c r="G18" s="1423"/>
    </row>
    <row r="19" spans="1:7" ht="12.95" customHeight="1">
      <c r="A19" s="1197" t="s">
        <v>892</v>
      </c>
      <c r="B19" s="1198"/>
      <c r="C19" s="1198"/>
      <c r="D19" s="1198"/>
      <c r="E19" s="1199"/>
      <c r="F19" s="1200"/>
    </row>
    <row r="20" spans="1:7" ht="12.95" customHeight="1">
      <c r="A20" s="1183" t="s">
        <v>893</v>
      </c>
      <c r="B20" s="1184"/>
      <c r="C20" s="1184"/>
      <c r="D20" s="1184"/>
      <c r="E20" s="1185"/>
      <c r="F20" s="1186"/>
    </row>
    <row r="21" spans="1:7" ht="26.25" customHeight="1">
      <c r="A21" s="2475" t="s">
        <v>894</v>
      </c>
      <c r="B21" s="2477" t="s">
        <v>533</v>
      </c>
      <c r="C21" s="2479"/>
      <c r="D21" s="2481"/>
      <c r="E21" s="2481"/>
      <c r="F21" s="2479">
        <f>C21*D21*E21</f>
        <v>0</v>
      </c>
      <c r="G21" s="2470"/>
    </row>
    <row r="22" spans="1:7" ht="23.25" customHeight="1">
      <c r="A22" s="2476"/>
      <c r="B22" s="2478"/>
      <c r="C22" s="2480"/>
      <c r="D22" s="2482"/>
      <c r="E22" s="2482"/>
      <c r="F22" s="2480"/>
      <c r="G22" s="2483"/>
    </row>
    <row r="23" spans="1:7" ht="12.95" customHeight="1">
      <c r="A23" s="1183" t="s">
        <v>895</v>
      </c>
      <c r="B23" s="1184"/>
      <c r="C23" s="1184"/>
      <c r="D23" s="1184"/>
      <c r="E23" s="1185"/>
      <c r="F23" s="1186"/>
    </row>
    <row r="24" spans="1:7" ht="12.95" customHeight="1">
      <c r="A24" s="1201" t="s">
        <v>896</v>
      </c>
      <c r="B24" s="1202" t="s">
        <v>5</v>
      </c>
      <c r="C24" s="1203">
        <v>0</v>
      </c>
      <c r="D24" s="1204">
        <v>0</v>
      </c>
      <c r="E24" s="1205">
        <v>0</v>
      </c>
      <c r="F24" s="1206">
        <f>C24*D24*E24</f>
        <v>0</v>
      </c>
    </row>
    <row r="25" spans="1:7" ht="12.95" customHeight="1">
      <c r="A25" s="1183" t="s">
        <v>897</v>
      </c>
      <c r="B25" s="1184"/>
      <c r="C25" s="1184"/>
      <c r="D25" s="1184"/>
      <c r="E25" s="1185"/>
      <c r="F25" s="1186"/>
    </row>
    <row r="26" spans="1:7" ht="12.95" customHeight="1">
      <c r="A26" s="1187" t="s">
        <v>898</v>
      </c>
      <c r="B26" s="1188" t="s">
        <v>5</v>
      </c>
      <c r="C26" s="1207"/>
      <c r="D26" s="1193"/>
      <c r="E26" s="1193"/>
      <c r="F26" s="1191">
        <f t="shared" ref="F26:F34" si="0">C26*D26*E26</f>
        <v>0</v>
      </c>
      <c r="G26" s="2470"/>
    </row>
    <row r="27" spans="1:7" ht="12.95" customHeight="1">
      <c r="A27" s="1187" t="s">
        <v>899</v>
      </c>
      <c r="B27" s="1188" t="s">
        <v>5</v>
      </c>
      <c r="C27" s="1207"/>
      <c r="D27" s="1193"/>
      <c r="E27" s="1193"/>
      <c r="F27" s="1191">
        <f t="shared" si="0"/>
        <v>0</v>
      </c>
      <c r="G27" s="2470"/>
    </row>
    <row r="28" spans="1:7" ht="12.95" customHeight="1">
      <c r="A28" s="1187" t="s">
        <v>900</v>
      </c>
      <c r="B28" s="1188" t="s">
        <v>5</v>
      </c>
      <c r="C28" s="1207"/>
      <c r="D28" s="1193"/>
      <c r="E28" s="1193"/>
      <c r="F28" s="1191">
        <f t="shared" si="0"/>
        <v>0</v>
      </c>
      <c r="G28" s="2470"/>
    </row>
    <row r="29" spans="1:7" ht="12.95" hidden="1" customHeight="1">
      <c r="A29" s="1187" t="s">
        <v>901</v>
      </c>
      <c r="B29" s="1188" t="s">
        <v>5</v>
      </c>
      <c r="C29" s="1207">
        <v>0</v>
      </c>
      <c r="D29" s="1193">
        <v>0</v>
      </c>
      <c r="E29" s="1193">
        <v>0</v>
      </c>
      <c r="F29" s="1191">
        <f t="shared" si="0"/>
        <v>0</v>
      </c>
      <c r="G29" s="2470"/>
    </row>
    <row r="30" spans="1:7" ht="12.95" hidden="1" customHeight="1">
      <c r="A30" s="1187" t="s">
        <v>902</v>
      </c>
      <c r="B30" s="1188" t="s">
        <v>5</v>
      </c>
      <c r="C30" s="1207">
        <v>0</v>
      </c>
      <c r="D30" s="1193">
        <v>0</v>
      </c>
      <c r="E30" s="1193">
        <v>0</v>
      </c>
      <c r="F30" s="1191">
        <f t="shared" si="0"/>
        <v>0</v>
      </c>
      <c r="G30" s="2470"/>
    </row>
    <row r="31" spans="1:7" ht="12.95" hidden="1" customHeight="1">
      <c r="A31" s="1187" t="s">
        <v>903</v>
      </c>
      <c r="B31" s="1188" t="s">
        <v>5</v>
      </c>
      <c r="C31" s="1207">
        <v>0</v>
      </c>
      <c r="D31" s="1193">
        <v>0</v>
      </c>
      <c r="E31" s="1193">
        <v>0</v>
      </c>
      <c r="F31" s="1191">
        <f t="shared" si="0"/>
        <v>0</v>
      </c>
      <c r="G31" s="2470"/>
    </row>
    <row r="32" spans="1:7" ht="12.95" customHeight="1">
      <c r="A32" s="1187" t="s">
        <v>901</v>
      </c>
      <c r="B32" s="1188" t="s">
        <v>5</v>
      </c>
      <c r="C32" s="1207"/>
      <c r="D32" s="1193"/>
      <c r="E32" s="1193"/>
      <c r="F32" s="1191">
        <f t="shared" si="0"/>
        <v>0</v>
      </c>
      <c r="G32" s="2470"/>
    </row>
    <row r="33" spans="1:7" ht="12.95" customHeight="1">
      <c r="A33" s="1187" t="s">
        <v>902</v>
      </c>
      <c r="B33" s="1188" t="s">
        <v>5</v>
      </c>
      <c r="C33" s="1207"/>
      <c r="D33" s="1193"/>
      <c r="E33" s="1193"/>
      <c r="F33" s="1191">
        <f t="shared" si="0"/>
        <v>0</v>
      </c>
      <c r="G33" s="2470"/>
    </row>
    <row r="34" spans="1:7" ht="12.95" customHeight="1">
      <c r="A34" s="1187" t="s">
        <v>903</v>
      </c>
      <c r="B34" s="1188" t="s">
        <v>5</v>
      </c>
      <c r="C34" s="1207"/>
      <c r="D34" s="1193"/>
      <c r="E34" s="1193"/>
      <c r="F34" s="1191">
        <f t="shared" si="0"/>
        <v>0</v>
      </c>
      <c r="G34" s="2470"/>
    </row>
    <row r="35" spans="1:7" ht="12.95" customHeight="1">
      <c r="A35" s="2471" t="s">
        <v>904</v>
      </c>
      <c r="B35" s="2471"/>
      <c r="C35" s="2471"/>
      <c r="D35" s="2471"/>
      <c r="E35" s="2471"/>
      <c r="F35" s="1195">
        <f>SUM(F21:F34)</f>
        <v>0</v>
      </c>
    </row>
    <row r="36" spans="1:7" ht="12.95" customHeight="1">
      <c r="A36" s="2472" t="s">
        <v>905</v>
      </c>
      <c r="B36" s="2473"/>
      <c r="C36" s="2473"/>
      <c r="D36" s="2473"/>
      <c r="E36" s="2474"/>
      <c r="F36" s="1196">
        <f>F35/'[182]TABLA No 1'!F20</f>
        <v>0</v>
      </c>
      <c r="G36" s="1208"/>
    </row>
    <row r="37" spans="1:7" ht="12.95" customHeight="1">
      <c r="A37" s="2484" t="s">
        <v>906</v>
      </c>
      <c r="B37" s="2484"/>
      <c r="C37" s="2484"/>
      <c r="D37" s="2484"/>
      <c r="E37" s="2484"/>
      <c r="F37" s="2484"/>
      <c r="G37" s="1208"/>
    </row>
    <row r="38" spans="1:7" ht="12.95" customHeight="1">
      <c r="A38" s="936"/>
      <c r="B38" s="969"/>
      <c r="C38" s="969"/>
      <c r="F38" s="970"/>
      <c r="G38" s="1208"/>
    </row>
    <row r="39" spans="1:7" ht="12.95" customHeight="1">
      <c r="A39" s="936"/>
      <c r="B39" s="969"/>
      <c r="C39" s="969"/>
      <c r="F39" s="970"/>
      <c r="G39" s="1208"/>
    </row>
    <row r="40" spans="1:7" ht="12.95" customHeight="1">
      <c r="A40" s="936"/>
      <c r="B40" s="969"/>
      <c r="C40" s="969"/>
      <c r="F40" s="970"/>
      <c r="G40" s="1208"/>
    </row>
    <row r="41" spans="1:7" ht="12.95" customHeight="1">
      <c r="A41" s="933"/>
      <c r="B41" s="969"/>
      <c r="C41" s="969"/>
      <c r="F41" s="970"/>
      <c r="G41" s="1208"/>
    </row>
    <row r="42" spans="1:7" ht="12.95" customHeight="1">
      <c r="A42" s="936"/>
      <c r="B42" s="969"/>
      <c r="C42" s="969"/>
      <c r="F42" s="970"/>
      <c r="G42" s="1208"/>
    </row>
    <row r="43" spans="1:7" ht="12.95" customHeight="1">
      <c r="A43" s="937"/>
      <c r="B43" s="969"/>
      <c r="C43" s="969"/>
      <c r="E43" s="971"/>
      <c r="F43" s="972"/>
      <c r="G43" s="1208"/>
    </row>
    <row r="44" spans="1:7" ht="12.95" customHeight="1">
      <c r="A44" s="936"/>
      <c r="B44" s="969"/>
      <c r="C44" s="969"/>
      <c r="E44" s="971"/>
      <c r="F44" s="972"/>
    </row>
    <row r="45" spans="1:7" ht="12.95" customHeight="1">
      <c r="A45" s="936"/>
    </row>
    <row r="46" spans="1:7" ht="12.95" customHeight="1">
      <c r="A46" s="933"/>
      <c r="C46" s="933"/>
    </row>
    <row r="47" spans="1:7" ht="12.95" customHeight="1">
      <c r="A47" s="936"/>
      <c r="C47" s="936"/>
    </row>
    <row r="48" spans="1:7" ht="12.95" customHeight="1">
      <c r="A48" s="937"/>
    </row>
    <row r="49" spans="1:3" ht="12.95" customHeight="1">
      <c r="A49" s="936"/>
    </row>
    <row r="50" spans="1:3" ht="12.95" customHeight="1">
      <c r="A50" s="936"/>
    </row>
    <row r="51" spans="1:3">
      <c r="A51" s="933"/>
      <c r="C51" s="925"/>
    </row>
    <row r="52" spans="1:3">
      <c r="A52" s="936"/>
    </row>
    <row r="53" spans="1:3">
      <c r="A53" s="937"/>
    </row>
  </sheetData>
  <mergeCells count="20">
    <mergeCell ref="A37:F37"/>
    <mergeCell ref="F1:F6"/>
    <mergeCell ref="B3:E4"/>
    <mergeCell ref="B5:E6"/>
    <mergeCell ref="C7:C9"/>
    <mergeCell ref="D7:D9"/>
    <mergeCell ref="A1:A6"/>
    <mergeCell ref="B1:E2"/>
    <mergeCell ref="A36:E36"/>
    <mergeCell ref="G26:G34"/>
    <mergeCell ref="A35:E35"/>
    <mergeCell ref="A17:E17"/>
    <mergeCell ref="A18:E18"/>
    <mergeCell ref="A21:A22"/>
    <mergeCell ref="B21:B22"/>
    <mergeCell ref="C21:C22"/>
    <mergeCell ref="D21:D22"/>
    <mergeCell ref="E21:E22"/>
    <mergeCell ref="F21:F22"/>
    <mergeCell ref="G21:G22"/>
  </mergeCells>
  <pageMargins left="0.7" right="0.7" top="0.75" bottom="0.75" header="0.3" footer="0.3"/>
  <pageSetup orientation="landscape" r:id="rId1"/>
  <drawing r:id="rId2"/>
  <legacyDrawing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92D050"/>
  </sheetPr>
  <dimension ref="B1:M50"/>
  <sheetViews>
    <sheetView topLeftCell="A7" workbookViewId="0">
      <selection activeCell="J20" sqref="J20"/>
    </sheetView>
  </sheetViews>
  <sheetFormatPr baseColWidth="10" defaultColWidth="11.42578125" defaultRowHeight="14.25"/>
  <cols>
    <col min="1" max="1" width="1.5703125" style="1220" customWidth="1"/>
    <col min="2" max="2" width="7.85546875" style="1220" customWidth="1"/>
    <col min="3" max="3" width="24.7109375" style="1220" customWidth="1"/>
    <col min="4" max="5" width="11.42578125" style="1220"/>
    <col min="6" max="6" width="27.7109375" style="1220" customWidth="1"/>
    <col min="7" max="7" width="20.5703125" style="1231" customWidth="1"/>
    <col min="8" max="8" width="11.42578125" style="1220"/>
    <col min="9" max="9" width="14.140625" style="1220" bestFit="1" customWidth="1"/>
    <col min="10" max="10" width="19.28515625" style="1220" customWidth="1"/>
    <col min="11" max="11" width="15.85546875" style="1220" customWidth="1"/>
    <col min="12" max="12" width="14.140625" style="1220" customWidth="1"/>
    <col min="13" max="13" width="15.28515625" style="1220" customWidth="1"/>
    <col min="14" max="16384" width="11.42578125" style="1220"/>
  </cols>
  <sheetData>
    <row r="1" spans="2:13" ht="8.25" customHeight="1" thickBot="1">
      <c r="D1" s="1221"/>
      <c r="E1" s="1221"/>
      <c r="F1" s="1221"/>
      <c r="G1" s="1222"/>
    </row>
    <row r="2" spans="2:13" ht="57.75" customHeight="1">
      <c r="B2" s="2023" t="s">
        <v>544</v>
      </c>
      <c r="C2" s="2024"/>
      <c r="D2" s="2012"/>
      <c r="E2" s="2012"/>
      <c r="F2" s="2012"/>
      <c r="G2" s="2013"/>
    </row>
    <row r="3" spans="2:13" ht="23.25" customHeight="1">
      <c r="B3" s="2456" t="s">
        <v>545</v>
      </c>
      <c r="C3" s="2014"/>
      <c r="D3" s="2014" t="s">
        <v>1277</v>
      </c>
      <c r="E3" s="2014"/>
      <c r="F3" s="2014"/>
      <c r="G3" s="2015"/>
      <c r="H3" s="1222"/>
    </row>
    <row r="4" spans="2:13" ht="20.25" customHeight="1" thickBot="1">
      <c r="B4" s="2458"/>
      <c r="C4" s="2040"/>
      <c r="D4" s="2040" t="s">
        <v>964</v>
      </c>
      <c r="E4" s="2040"/>
      <c r="F4" s="2040"/>
      <c r="G4" s="2041"/>
      <c r="H4" s="1222"/>
    </row>
    <row r="5" spans="2:13" ht="8.25" customHeight="1">
      <c r="D5" s="1221"/>
      <c r="E5" s="1221"/>
      <c r="F5" s="1221"/>
      <c r="G5" s="1222"/>
    </row>
    <row r="6" spans="2:13">
      <c r="B6" s="1223"/>
      <c r="C6" s="2503"/>
      <c r="D6" s="2504"/>
      <c r="E6" s="2504"/>
      <c r="F6" s="2504"/>
      <c r="G6" s="1224"/>
    </row>
    <row r="7" spans="2:13" ht="30">
      <c r="B7" s="2505" t="s">
        <v>965</v>
      </c>
      <c r="C7" s="2505"/>
      <c r="D7" s="2505"/>
      <c r="E7" s="2505"/>
      <c r="F7" s="2505"/>
      <c r="G7" s="2505"/>
      <c r="H7" s="2505"/>
      <c r="J7" s="1817" t="s">
        <v>973</v>
      </c>
      <c r="K7" s="1817" t="s">
        <v>972</v>
      </c>
      <c r="L7" s="1818" t="s">
        <v>974</v>
      </c>
      <c r="M7" s="1818" t="s">
        <v>975</v>
      </c>
    </row>
    <row r="8" spans="2:13" ht="15">
      <c r="B8" s="2506" t="s">
        <v>966</v>
      </c>
      <c r="C8" s="2507"/>
      <c r="D8" s="2508"/>
      <c r="E8" s="1225" t="s">
        <v>967</v>
      </c>
      <c r="F8" s="1226" t="s">
        <v>968</v>
      </c>
      <c r="G8" s="2509" t="s">
        <v>969</v>
      </c>
      <c r="H8" s="2509"/>
      <c r="J8" s="1819" t="s">
        <v>1302</v>
      </c>
      <c r="K8" s="1819">
        <v>40</v>
      </c>
      <c r="L8" s="1820">
        <v>46.3</v>
      </c>
      <c r="M8" s="1820">
        <v>51.5</v>
      </c>
    </row>
    <row r="9" spans="2:13" ht="38.25">
      <c r="B9" s="2510" t="s">
        <v>970</v>
      </c>
      <c r="C9" s="2511"/>
      <c r="D9" s="2512"/>
      <c r="E9" s="1227" t="s">
        <v>971</v>
      </c>
      <c r="F9" s="1227" t="s">
        <v>1281</v>
      </c>
      <c r="G9" s="1794">
        <f>+K17</f>
        <v>69.277777777777771</v>
      </c>
      <c r="H9" s="1228" t="s">
        <v>401</v>
      </c>
      <c r="J9" s="1819" t="s">
        <v>1303</v>
      </c>
      <c r="K9" s="1819">
        <v>100.5</v>
      </c>
      <c r="L9" s="1820">
        <v>88.5</v>
      </c>
      <c r="M9" s="1820">
        <v>91.5</v>
      </c>
    </row>
    <row r="10" spans="2:13" ht="15">
      <c r="B10" s="2500" t="s">
        <v>976</v>
      </c>
      <c r="C10" s="2501"/>
      <c r="D10" s="2502"/>
      <c r="E10" s="1227" t="s">
        <v>1280</v>
      </c>
      <c r="F10" s="1227" t="s">
        <v>1315</v>
      </c>
      <c r="G10" s="1794">
        <f>+L17</f>
        <v>73.422222222222231</v>
      </c>
      <c r="H10" s="1228" t="s">
        <v>401</v>
      </c>
      <c r="J10" s="1819" t="s">
        <v>1304</v>
      </c>
      <c r="K10" s="1819">
        <v>68.900000000000006</v>
      </c>
      <c r="L10" s="1820">
        <v>82.4</v>
      </c>
      <c r="M10" s="1820">
        <v>69.099999999999994</v>
      </c>
    </row>
    <row r="11" spans="2:13" ht="25.5">
      <c r="B11" s="2500" t="s">
        <v>737</v>
      </c>
      <c r="C11" s="2501"/>
      <c r="D11" s="2502"/>
      <c r="E11" s="1227" t="s">
        <v>977</v>
      </c>
      <c r="F11" s="1227" t="s">
        <v>1316</v>
      </c>
      <c r="G11" s="1794">
        <f>+M17</f>
        <v>73.966666666666654</v>
      </c>
      <c r="H11" s="1228" t="s">
        <v>401</v>
      </c>
      <c r="J11" s="1819" t="s">
        <v>1305</v>
      </c>
      <c r="K11" s="1819">
        <v>62.6</v>
      </c>
      <c r="L11" s="1820">
        <v>95.9</v>
      </c>
      <c r="M11" s="1820">
        <v>85.6</v>
      </c>
    </row>
    <row r="12" spans="2:13" ht="15">
      <c r="B12" s="2500" t="s">
        <v>1282</v>
      </c>
      <c r="C12" s="2501"/>
      <c r="D12" s="2502"/>
      <c r="E12" s="1228" t="s">
        <v>979</v>
      </c>
      <c r="F12" s="1227" t="s">
        <v>1317</v>
      </c>
      <c r="G12" s="1794">
        <v>5</v>
      </c>
      <c r="H12" s="1228" t="s">
        <v>401</v>
      </c>
      <c r="J12" s="1819" t="s">
        <v>1306</v>
      </c>
      <c r="K12" s="1819">
        <v>73.400000000000006</v>
      </c>
      <c r="L12" s="1820">
        <v>36.1</v>
      </c>
      <c r="M12" s="1820">
        <v>50.2</v>
      </c>
    </row>
    <row r="13" spans="2:13" ht="15">
      <c r="B13" s="1223"/>
      <c r="C13" s="1229"/>
      <c r="D13" s="1230"/>
      <c r="E13" s="1230"/>
      <c r="F13" s="1230"/>
      <c r="G13" s="1224"/>
      <c r="J13" s="1819" t="s">
        <v>1307</v>
      </c>
      <c r="K13" s="1819">
        <v>76.900000000000006</v>
      </c>
      <c r="L13" s="1820">
        <v>86.3</v>
      </c>
      <c r="M13" s="1820">
        <v>73</v>
      </c>
    </row>
    <row r="14" spans="2:13" ht="15">
      <c r="J14" s="1819" t="s">
        <v>1308</v>
      </c>
      <c r="K14" s="1819">
        <v>104.2</v>
      </c>
      <c r="L14" s="1820">
        <v>83.9</v>
      </c>
      <c r="M14" s="1820">
        <v>98.4</v>
      </c>
    </row>
    <row r="15" spans="2:13" ht="15">
      <c r="B15" s="936"/>
      <c r="C15" s="969"/>
      <c r="D15" s="969"/>
      <c r="E15" s="923"/>
      <c r="F15" s="971"/>
      <c r="G15" s="972"/>
      <c r="J15" s="1819" t="s">
        <v>1309</v>
      </c>
      <c r="K15" s="1819">
        <v>25</v>
      </c>
      <c r="L15" s="1820">
        <v>82.6</v>
      </c>
      <c r="M15" s="1820">
        <v>73.5</v>
      </c>
    </row>
    <row r="16" spans="2:13" ht="15">
      <c r="B16" s="937"/>
      <c r="C16" s="969"/>
      <c r="D16" s="969"/>
      <c r="E16" s="923"/>
      <c r="F16" s="971"/>
      <c r="G16" s="972"/>
      <c r="J16" s="1819" t="s">
        <v>978</v>
      </c>
      <c r="K16" s="1819">
        <v>72</v>
      </c>
      <c r="L16" s="1820">
        <v>58.8</v>
      </c>
      <c r="M16" s="1820">
        <v>72.900000000000006</v>
      </c>
    </row>
    <row r="17" spans="2:13" ht="15">
      <c r="B17" s="936"/>
      <c r="C17" s="923"/>
      <c r="D17" s="923"/>
      <c r="E17" s="923"/>
      <c r="F17" s="923"/>
      <c r="G17" s="923"/>
      <c r="J17" s="1818" t="s">
        <v>980</v>
      </c>
      <c r="K17" s="1821">
        <f>SUM(K8:K16)/9</f>
        <v>69.277777777777771</v>
      </c>
      <c r="L17" s="1821">
        <f>SUM(L8:L16)/9</f>
        <v>73.422222222222231</v>
      </c>
      <c r="M17" s="1821">
        <f>SUM(M8:M16)/9</f>
        <v>73.966666666666654</v>
      </c>
    </row>
    <row r="18" spans="2:13">
      <c r="B18" s="936"/>
      <c r="C18" s="923"/>
      <c r="D18" s="923"/>
      <c r="E18" s="923"/>
      <c r="F18" s="923"/>
      <c r="G18" s="923"/>
    </row>
    <row r="19" spans="2:13">
      <c r="B19" s="933"/>
      <c r="C19" s="923"/>
      <c r="K19" s="1822"/>
    </row>
    <row r="20" spans="2:13">
      <c r="B20" s="936"/>
      <c r="C20" s="923"/>
      <c r="J20" s="1800"/>
    </row>
    <row r="21" spans="2:13">
      <c r="B21" s="937"/>
    </row>
    <row r="24" spans="2:13">
      <c r="B24" s="933"/>
      <c r="C24" s="925"/>
    </row>
    <row r="25" spans="2:13">
      <c r="B25" s="936"/>
      <c r="C25" s="923"/>
    </row>
    <row r="26" spans="2:13">
      <c r="B26" s="937"/>
    </row>
    <row r="50" ht="11.25" customHeight="1"/>
  </sheetData>
  <mergeCells count="14">
    <mergeCell ref="B2:C2"/>
    <mergeCell ref="D2:G2"/>
    <mergeCell ref="B3:C3"/>
    <mergeCell ref="D3:G3"/>
    <mergeCell ref="B4:C4"/>
    <mergeCell ref="D4:G4"/>
    <mergeCell ref="B11:D11"/>
    <mergeCell ref="B12:D12"/>
    <mergeCell ref="C6:F6"/>
    <mergeCell ref="B7:H7"/>
    <mergeCell ref="B8:D8"/>
    <mergeCell ref="G8:H8"/>
    <mergeCell ref="B9:D9"/>
    <mergeCell ref="B10:D10"/>
  </mergeCells>
  <printOptions horizontalCentered="1"/>
  <pageMargins left="0.74803149606299213" right="0.74803149606299213" top="0.98425196850393704" bottom="0.98425196850393704" header="0" footer="0"/>
  <pageSetup paperSize="510" scale="77" orientation="portrait"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92D050"/>
  </sheetPr>
  <dimension ref="B1:U80"/>
  <sheetViews>
    <sheetView workbookViewId="0">
      <selection activeCell="F80" sqref="F80"/>
    </sheetView>
  </sheetViews>
  <sheetFormatPr baseColWidth="10" defaultColWidth="11.42578125" defaultRowHeight="12.75"/>
  <cols>
    <col min="1" max="1" width="3.140625" style="1081" customWidth="1"/>
    <col min="2" max="2" width="9.5703125" style="1081" customWidth="1"/>
    <col min="3" max="3" width="14.140625" style="1081" customWidth="1"/>
    <col min="4" max="4" width="16.5703125" style="1081" bestFit="1" customWidth="1"/>
    <col min="5" max="5" width="13" style="1081" customWidth="1"/>
    <col min="6" max="6" width="15.85546875" style="1081" customWidth="1"/>
    <col min="7" max="7" width="16.5703125" style="1081" bestFit="1" customWidth="1"/>
    <col min="8" max="8" width="14" style="1081" customWidth="1"/>
    <col min="9" max="9" width="13.7109375" style="1081" customWidth="1"/>
    <col min="10" max="10" width="13.28515625" style="1081" bestFit="1" customWidth="1"/>
    <col min="11" max="11" width="14.140625" style="1081" customWidth="1"/>
    <col min="12" max="12" width="13" style="1081" bestFit="1" customWidth="1"/>
    <col min="13" max="13" width="14.5703125" style="1081" bestFit="1" customWidth="1"/>
    <col min="14" max="14" width="11.42578125" style="1081"/>
    <col min="15" max="15" width="14.5703125" style="1081" bestFit="1" customWidth="1"/>
    <col min="16" max="16384" width="11.42578125" style="1081"/>
  </cols>
  <sheetData>
    <row r="1" spans="2:16">
      <c r="B1" s="1255"/>
      <c r="C1" s="1255"/>
      <c r="D1" s="1255"/>
      <c r="E1" s="1256"/>
      <c r="F1" s="1256"/>
      <c r="G1" s="1256"/>
      <c r="H1" s="1256"/>
      <c r="I1" s="1256"/>
      <c r="J1" s="1256"/>
    </row>
    <row r="2" spans="2:16" ht="36.6" customHeight="1">
      <c r="B2" s="2518" t="s">
        <v>544</v>
      </c>
      <c r="C2" s="2518"/>
      <c r="D2" s="2519"/>
      <c r="E2" s="2519"/>
      <c r="F2" s="2519"/>
      <c r="G2" s="2519"/>
      <c r="H2" s="2519"/>
      <c r="I2" s="2519"/>
      <c r="J2" s="1256"/>
    </row>
    <row r="3" spans="2:16" ht="34.15" customHeight="1">
      <c r="B3" s="2519" t="s">
        <v>545</v>
      </c>
      <c r="C3" s="2519"/>
      <c r="D3" s="2519"/>
      <c r="E3" s="2519"/>
      <c r="F3" s="2519"/>
      <c r="G3" s="2519"/>
      <c r="H3" s="2519"/>
      <c r="I3" s="2519"/>
      <c r="J3" s="1256"/>
    </row>
    <row r="4" spans="2:16" ht="38.450000000000003" customHeight="1">
      <c r="B4" s="2519"/>
      <c r="C4" s="2519"/>
      <c r="D4" s="2519" t="s">
        <v>1025</v>
      </c>
      <c r="E4" s="2519"/>
      <c r="F4" s="2519"/>
      <c r="G4" s="2519"/>
      <c r="H4" s="2519"/>
      <c r="I4" s="2519"/>
      <c r="J4" s="1256"/>
    </row>
    <row r="5" spans="2:16">
      <c r="B5" s="1079"/>
      <c r="C5" s="1079"/>
      <c r="D5" s="1079"/>
      <c r="E5" s="1079"/>
      <c r="F5" s="1079"/>
      <c r="G5" s="1079"/>
      <c r="H5" s="1079"/>
      <c r="I5" s="1079"/>
      <c r="J5" s="1079"/>
    </row>
    <row r="6" spans="2:16" ht="15">
      <c r="B6" s="2517" t="s">
        <v>981</v>
      </c>
      <c r="C6" s="2517"/>
      <c r="D6" s="2517"/>
      <c r="E6" s="2517"/>
      <c r="F6" s="2517"/>
      <c r="G6" s="2517"/>
      <c r="H6" s="2517"/>
      <c r="I6" s="2517"/>
      <c r="J6" s="1079"/>
      <c r="K6" s="1257"/>
      <c r="L6" s="1257"/>
      <c r="M6" s="1258"/>
      <c r="N6" s="1258"/>
      <c r="O6" s="1258"/>
      <c r="P6" s="1258"/>
    </row>
    <row r="7" spans="2:16" ht="15">
      <c r="B7" s="2520" t="s">
        <v>982</v>
      </c>
      <c r="C7" s="2521"/>
      <c r="D7" s="2521"/>
      <c r="E7" s="2522"/>
      <c r="F7" s="1259">
        <v>1160000</v>
      </c>
      <c r="G7" s="1259"/>
      <c r="H7" s="1259"/>
      <c r="I7" s="1259"/>
      <c r="J7" s="1079"/>
      <c r="K7" s="1257"/>
      <c r="L7" s="1257"/>
      <c r="M7" s="1258"/>
      <c r="N7" s="1258"/>
      <c r="O7" s="1258"/>
      <c r="P7" s="1258"/>
    </row>
    <row r="8" spans="2:16" ht="15">
      <c r="B8" s="2527" t="s">
        <v>983</v>
      </c>
      <c r="C8" s="2528"/>
      <c r="D8" s="2528"/>
      <c r="E8" s="2528"/>
      <c r="F8" s="2528"/>
      <c r="G8" s="2528"/>
      <c r="H8" s="2528"/>
      <c r="I8" s="2529"/>
      <c r="J8" s="1079"/>
      <c r="K8" s="1257"/>
      <c r="L8" s="1257"/>
      <c r="M8" s="1258"/>
      <c r="N8" s="1258"/>
      <c r="O8" s="1258"/>
      <c r="P8" s="1258"/>
    </row>
    <row r="9" spans="2:16" ht="25.5">
      <c r="B9" s="2525" t="s">
        <v>984</v>
      </c>
      <c r="C9" s="2526"/>
      <c r="D9" s="1260" t="s">
        <v>985</v>
      </c>
      <c r="E9" s="1261" t="s">
        <v>986</v>
      </c>
      <c r="F9" s="1261" t="s">
        <v>987</v>
      </c>
      <c r="G9" s="1262" t="s">
        <v>988</v>
      </c>
      <c r="H9" s="1262" t="s">
        <v>989</v>
      </c>
      <c r="I9" s="1262" t="s">
        <v>990</v>
      </c>
      <c r="J9" s="1079"/>
      <c r="K9" s="1257"/>
      <c r="L9" s="1257"/>
      <c r="M9" s="1258"/>
      <c r="N9" s="1263"/>
      <c r="O9" s="1263"/>
      <c r="P9" s="1258"/>
    </row>
    <row r="10" spans="2:16" ht="15">
      <c r="B10" s="2523" t="s">
        <v>991</v>
      </c>
      <c r="C10" s="2524"/>
      <c r="D10" s="1232">
        <f>1.5*D12</f>
        <v>1740000</v>
      </c>
      <c r="E10" s="1667">
        <f>PPSS!G32</f>
        <v>1.72</v>
      </c>
      <c r="F10" s="1233">
        <f>+D10*(E10-100%)</f>
        <v>1252800</v>
      </c>
      <c r="G10" s="1234">
        <f>+D10+F10</f>
        <v>2992800</v>
      </c>
      <c r="H10" s="1234">
        <f>+G10/30</f>
        <v>99760</v>
      </c>
      <c r="I10" s="1235">
        <f>_xlfn.CEILING.MATH((H10/8),100)</f>
        <v>12500</v>
      </c>
      <c r="J10" s="1079"/>
      <c r="K10" s="1257"/>
      <c r="L10" s="1264"/>
      <c r="M10" s="1265"/>
      <c r="N10" s="1258"/>
      <c r="O10" s="1266"/>
      <c r="P10" s="1258"/>
    </row>
    <row r="11" spans="2:16" ht="15">
      <c r="B11" s="2523" t="s">
        <v>992</v>
      </c>
      <c r="C11" s="2524"/>
      <c r="D11" s="1232">
        <f>1.25*D12</f>
        <v>1450000</v>
      </c>
      <c r="E11" s="1667">
        <f>PPSS!E32</f>
        <v>1.78</v>
      </c>
      <c r="F11" s="1233">
        <f t="shared" ref="F11" si="0">+D11*(E11-100%)</f>
        <v>1131000</v>
      </c>
      <c r="G11" s="1234">
        <f>+D11+F11</f>
        <v>2581000</v>
      </c>
      <c r="H11" s="1234">
        <f>+G11/30</f>
        <v>86033.333333333328</v>
      </c>
      <c r="I11" s="1236">
        <f>_xlfn.CEILING.MATH((H11/8),100)</f>
        <v>10800</v>
      </c>
      <c r="J11" s="1079"/>
      <c r="K11" s="1257"/>
      <c r="L11" s="1267"/>
      <c r="M11" s="1265"/>
      <c r="N11" s="1258"/>
      <c r="O11" s="1266"/>
      <c r="P11" s="1258"/>
    </row>
    <row r="12" spans="2:16" ht="15">
      <c r="B12" s="2523" t="s">
        <v>993</v>
      </c>
      <c r="C12" s="2524"/>
      <c r="D12" s="1232">
        <f>F7</f>
        <v>1160000</v>
      </c>
      <c r="E12" s="1667">
        <f>PPSS!E32</f>
        <v>1.78</v>
      </c>
      <c r="F12" s="1233">
        <f>+D12*(E12-100%)</f>
        <v>904800</v>
      </c>
      <c r="G12" s="1234">
        <f>+D12+F12</f>
        <v>2064800</v>
      </c>
      <c r="H12" s="1234">
        <f>+G12/30</f>
        <v>68826.666666666672</v>
      </c>
      <c r="I12" s="1236">
        <f>_xlfn.CEILING.MATH((H12/8),100)</f>
        <v>8700</v>
      </c>
      <c r="J12" s="1079"/>
      <c r="K12" s="1666">
        <f>(D12/30)*E12</f>
        <v>68826.666666666657</v>
      </c>
      <c r="L12" s="1267"/>
      <c r="M12" s="1265"/>
      <c r="N12" s="1258"/>
      <c r="O12" s="1266"/>
      <c r="P12" s="1258"/>
    </row>
    <row r="13" spans="2:16" ht="15">
      <c r="B13" s="1079"/>
      <c r="C13" s="1268"/>
      <c r="D13" s="1268"/>
      <c r="E13" s="1268"/>
      <c r="F13" s="1268"/>
      <c r="G13" s="1268"/>
      <c r="H13" s="1268"/>
      <c r="I13" s="1268"/>
      <c r="J13" s="1268"/>
      <c r="K13" s="1258"/>
      <c r="L13" s="1258"/>
      <c r="M13" s="1258"/>
      <c r="N13" s="1258"/>
      <c r="O13" s="1258"/>
      <c r="P13" s="1258"/>
    </row>
    <row r="14" spans="2:16" ht="15">
      <c r="B14" s="1079"/>
      <c r="C14" s="1268"/>
      <c r="D14" s="1268"/>
      <c r="E14" s="1268"/>
      <c r="F14" s="1268"/>
      <c r="G14" s="1268"/>
      <c r="H14" s="1268"/>
      <c r="I14" s="1268"/>
      <c r="J14" s="1268"/>
      <c r="K14" s="1258"/>
      <c r="L14" s="1258"/>
      <c r="M14" s="1258"/>
      <c r="N14" s="1258"/>
      <c r="O14" s="1258"/>
      <c r="P14" s="1258"/>
    </row>
    <row r="15" spans="2:16" ht="15">
      <c r="B15" s="2515" t="s">
        <v>994</v>
      </c>
      <c r="C15" s="2515"/>
      <c r="D15" s="2516"/>
      <c r="E15" s="2516"/>
      <c r="F15" s="1269" t="s">
        <v>63</v>
      </c>
      <c r="G15" s="1269" t="s">
        <v>995</v>
      </c>
      <c r="H15" s="1270" t="s">
        <v>168</v>
      </c>
      <c r="I15" s="1270" t="s">
        <v>380</v>
      </c>
      <c r="J15" s="1269" t="s">
        <v>65</v>
      </c>
      <c r="K15" s="1258"/>
      <c r="L15" s="1271"/>
      <c r="M15" s="1258"/>
      <c r="N15" s="1258"/>
      <c r="O15" s="1258"/>
      <c r="P15" s="1258"/>
    </row>
    <row r="16" spans="2:16" ht="15">
      <c r="B16" s="1237"/>
      <c r="C16" s="1238"/>
      <c r="D16" s="1272"/>
      <c r="E16" s="1272"/>
      <c r="F16" s="1272"/>
      <c r="G16" s="1272"/>
      <c r="H16" s="1239"/>
      <c r="I16" s="1239"/>
      <c r="J16" s="1273"/>
      <c r="K16" s="1258"/>
      <c r="L16" s="1271"/>
      <c r="M16" s="1258"/>
      <c r="N16" s="1258"/>
      <c r="O16" s="1258"/>
      <c r="P16" s="1258"/>
    </row>
    <row r="17" spans="2:16" ht="15">
      <c r="B17" s="1240" t="s">
        <v>996</v>
      </c>
      <c r="C17" s="1241" t="s">
        <v>997</v>
      </c>
      <c r="D17" s="2513"/>
      <c r="E17" s="2514"/>
      <c r="F17" s="2514"/>
      <c r="G17" s="2514"/>
      <c r="H17" s="2514"/>
      <c r="I17" s="2514"/>
      <c r="J17" s="2514"/>
      <c r="K17" s="1258"/>
      <c r="L17" s="1271"/>
      <c r="M17" s="1258"/>
      <c r="N17" s="1258"/>
      <c r="O17" s="1258"/>
      <c r="P17" s="1258"/>
    </row>
    <row r="18" spans="2:16" ht="15">
      <c r="B18" s="1242"/>
      <c r="C18" s="1243"/>
      <c r="D18" s="1093" t="s">
        <v>998</v>
      </c>
      <c r="E18" s="1093" t="s">
        <v>991</v>
      </c>
      <c r="F18" s="1244" t="s">
        <v>774</v>
      </c>
      <c r="G18" s="1245">
        <f>I10</f>
        <v>12500</v>
      </c>
      <c r="H18" s="1244">
        <v>1</v>
      </c>
      <c r="I18" s="1244">
        <v>1</v>
      </c>
      <c r="J18" s="1245">
        <f>G18*H18</f>
        <v>12500</v>
      </c>
      <c r="K18" s="1258"/>
      <c r="L18" s="1271"/>
      <c r="M18" s="1258"/>
      <c r="N18" s="1258"/>
      <c r="O18" s="1258"/>
      <c r="P18" s="1258"/>
    </row>
    <row r="19" spans="2:16" ht="15">
      <c r="B19" s="1242"/>
      <c r="C19" s="1246"/>
      <c r="D19" s="1247"/>
      <c r="E19" s="1247"/>
      <c r="F19" s="1247"/>
      <c r="G19" s="1247"/>
      <c r="H19" s="1247"/>
      <c r="I19" s="1247"/>
      <c r="J19" s="1248"/>
      <c r="K19" s="1258"/>
      <c r="L19" s="1271"/>
      <c r="M19" s="1258"/>
      <c r="N19" s="1258"/>
      <c r="O19" s="1258"/>
      <c r="P19" s="1258"/>
    </row>
    <row r="20" spans="2:16" ht="15">
      <c r="B20" s="1240" t="s">
        <v>999</v>
      </c>
      <c r="C20" s="1241" t="s">
        <v>1000</v>
      </c>
      <c r="D20" s="2513"/>
      <c r="E20" s="2514"/>
      <c r="F20" s="2514"/>
      <c r="G20" s="2514"/>
      <c r="H20" s="2514"/>
      <c r="I20" s="2514"/>
      <c r="J20" s="2514"/>
      <c r="K20" s="1258"/>
      <c r="L20" s="1271"/>
      <c r="M20" s="1258"/>
      <c r="N20" s="1258"/>
      <c r="O20" s="1258"/>
      <c r="P20" s="1258"/>
    </row>
    <row r="21" spans="2:16" ht="15">
      <c r="B21" s="1242"/>
      <c r="C21" s="1243"/>
      <c r="D21" s="1093" t="s">
        <v>1001</v>
      </c>
      <c r="E21" s="1093" t="s">
        <v>992</v>
      </c>
      <c r="F21" s="1244" t="s">
        <v>774</v>
      </c>
      <c r="G21" s="1245">
        <f>I11</f>
        <v>10800</v>
      </c>
      <c r="H21" s="1244">
        <v>1</v>
      </c>
      <c r="I21" s="1244">
        <v>1</v>
      </c>
      <c r="J21" s="1245">
        <f>G21*H21</f>
        <v>10800</v>
      </c>
      <c r="K21" s="1258"/>
      <c r="L21" s="1271"/>
      <c r="M21" s="1258"/>
      <c r="N21" s="1258"/>
      <c r="O21" s="1258"/>
      <c r="P21" s="1258"/>
    </row>
    <row r="22" spans="2:16" ht="15">
      <c r="B22" s="1249"/>
      <c r="C22" s="1209"/>
      <c r="D22" s="1272"/>
      <c r="E22" s="1272"/>
      <c r="F22" s="1272"/>
      <c r="G22" s="1272"/>
      <c r="H22" s="1239"/>
      <c r="I22" s="1239"/>
      <c r="J22" s="1273"/>
      <c r="K22" s="1258"/>
      <c r="L22" s="1271"/>
      <c r="M22" s="1258"/>
      <c r="N22" s="1258"/>
      <c r="O22" s="1258"/>
      <c r="P22" s="1258"/>
    </row>
    <row r="23" spans="2:16" ht="15">
      <c r="B23" s="1240" t="s">
        <v>1002</v>
      </c>
      <c r="C23" s="1241" t="s">
        <v>1003</v>
      </c>
      <c r="D23" s="2513"/>
      <c r="E23" s="2514"/>
      <c r="F23" s="2514"/>
      <c r="G23" s="2514"/>
      <c r="H23" s="2514"/>
      <c r="I23" s="2514"/>
      <c r="J23" s="2514"/>
      <c r="K23" s="1258"/>
      <c r="L23" s="1271"/>
      <c r="M23" s="1258"/>
      <c r="N23" s="1258"/>
      <c r="O23" s="1258"/>
      <c r="P23" s="1258"/>
    </row>
    <row r="24" spans="2:16" ht="15">
      <c r="B24" s="1242"/>
      <c r="C24" s="1243"/>
      <c r="D24" s="1093" t="s">
        <v>1004</v>
      </c>
      <c r="E24" s="1093" t="s">
        <v>1005</v>
      </c>
      <c r="F24" s="1244" t="s">
        <v>774</v>
      </c>
      <c r="G24" s="1245">
        <f>I12</f>
        <v>8700</v>
      </c>
      <c r="H24" s="1244">
        <v>1</v>
      </c>
      <c r="I24" s="1244">
        <v>1</v>
      </c>
      <c r="J24" s="1245">
        <f>G24*H24</f>
        <v>8700</v>
      </c>
      <c r="K24" s="1258"/>
      <c r="L24" s="1271"/>
      <c r="M24" s="1258"/>
      <c r="N24" s="1258"/>
      <c r="O24" s="1258"/>
      <c r="P24" s="1258"/>
    </row>
    <row r="25" spans="2:16" ht="15">
      <c r="B25" s="1249"/>
      <c r="C25" s="1209"/>
      <c r="D25" s="1272"/>
      <c r="E25" s="1272"/>
      <c r="F25" s="1272"/>
      <c r="G25" s="1272"/>
      <c r="H25" s="1239"/>
      <c r="I25" s="1239"/>
      <c r="J25" s="1273"/>
      <c r="K25" s="1258"/>
      <c r="L25" s="1271"/>
      <c r="M25" s="1258"/>
      <c r="N25" s="1258"/>
      <c r="O25" s="1258"/>
      <c r="P25" s="1258"/>
    </row>
    <row r="26" spans="2:16" ht="15">
      <c r="B26" s="1240" t="s">
        <v>779</v>
      </c>
      <c r="C26" s="1241" t="s">
        <v>780</v>
      </c>
      <c r="D26" s="2513"/>
      <c r="E26" s="2514"/>
      <c r="F26" s="2514"/>
      <c r="G26" s="2514"/>
      <c r="H26" s="2514"/>
      <c r="I26" s="2514"/>
      <c r="J26" s="2514"/>
      <c r="K26" s="1258"/>
      <c r="L26" s="1258"/>
      <c r="M26" s="1258"/>
      <c r="N26" s="1258"/>
      <c r="O26" s="1258"/>
      <c r="P26" s="1258"/>
    </row>
    <row r="27" spans="2:16" ht="15">
      <c r="B27" s="1242"/>
      <c r="C27" s="1243"/>
      <c r="D27" s="1093" t="s">
        <v>1001</v>
      </c>
      <c r="E27" s="1093" t="s">
        <v>992</v>
      </c>
      <c r="F27" s="1244" t="s">
        <v>774</v>
      </c>
      <c r="G27" s="1245">
        <f>I11</f>
        <v>10800</v>
      </c>
      <c r="H27" s="1244">
        <v>1</v>
      </c>
      <c r="I27" s="1244">
        <v>1</v>
      </c>
      <c r="J27" s="1245">
        <f>I11</f>
        <v>10800</v>
      </c>
      <c r="K27" s="1258"/>
      <c r="L27" s="1258"/>
      <c r="M27" s="1258"/>
      <c r="N27" s="1258"/>
      <c r="O27" s="1258"/>
      <c r="P27" s="1258"/>
    </row>
    <row r="28" spans="2:16" ht="15">
      <c r="B28" s="1242"/>
      <c r="C28" s="1243"/>
      <c r="D28" s="1093" t="s">
        <v>1004</v>
      </c>
      <c r="E28" s="1093" t="s">
        <v>1005</v>
      </c>
      <c r="F28" s="1244" t="s">
        <v>774</v>
      </c>
      <c r="G28" s="1245">
        <f>I12</f>
        <v>8700</v>
      </c>
      <c r="H28" s="1244">
        <v>1</v>
      </c>
      <c r="I28" s="1244">
        <v>1</v>
      </c>
      <c r="J28" s="1245">
        <f>I12</f>
        <v>8700</v>
      </c>
      <c r="K28" s="1258"/>
      <c r="L28" s="1258"/>
      <c r="M28" s="1258"/>
      <c r="N28" s="1258"/>
      <c r="O28" s="1258"/>
      <c r="P28" s="1258"/>
    </row>
    <row r="29" spans="2:16" ht="15">
      <c r="B29" s="1242"/>
      <c r="C29" s="1246"/>
      <c r="D29" s="1247"/>
      <c r="E29" s="1247"/>
      <c r="F29" s="1247"/>
      <c r="G29" s="1247"/>
      <c r="H29" s="1247"/>
      <c r="I29" s="1250"/>
      <c r="J29" s="1251">
        <f>SUM(J27:J28)</f>
        <v>19500</v>
      </c>
      <c r="K29" s="1258"/>
      <c r="L29" s="1258"/>
      <c r="M29" s="1258"/>
      <c r="N29" s="1258"/>
      <c r="O29" s="1258"/>
      <c r="P29" s="1258"/>
    </row>
    <row r="30" spans="2:16" ht="15">
      <c r="B30" s="1240" t="s">
        <v>1006</v>
      </c>
      <c r="C30" s="1241" t="s">
        <v>1007</v>
      </c>
      <c r="D30" s="2513"/>
      <c r="E30" s="2514"/>
      <c r="F30" s="2514"/>
      <c r="G30" s="2514"/>
      <c r="H30" s="2514"/>
      <c r="I30" s="2514"/>
      <c r="J30" s="2514"/>
      <c r="K30" s="1258"/>
      <c r="L30" s="1258"/>
      <c r="M30" s="1258"/>
      <c r="N30" s="1258"/>
      <c r="O30" s="1258"/>
      <c r="P30" s="1258"/>
    </row>
    <row r="31" spans="2:16" ht="15">
      <c r="B31" s="1242"/>
      <c r="C31" s="1243"/>
      <c r="D31" s="1093" t="s">
        <v>1001</v>
      </c>
      <c r="E31" s="1093" t="s">
        <v>1005</v>
      </c>
      <c r="F31" s="1244" t="s">
        <v>774</v>
      </c>
      <c r="G31" s="1245">
        <f>I11</f>
        <v>10800</v>
      </c>
      <c r="H31" s="1244">
        <v>1</v>
      </c>
      <c r="I31" s="1244">
        <v>1</v>
      </c>
      <c r="J31" s="1245">
        <f>G31*H31</f>
        <v>10800</v>
      </c>
      <c r="K31" s="1258"/>
      <c r="L31" s="1258"/>
      <c r="M31" s="1258"/>
      <c r="N31" s="1258"/>
      <c r="O31" s="1258"/>
      <c r="P31" s="1258"/>
    </row>
    <row r="32" spans="2:16" ht="15">
      <c r="B32" s="1242"/>
      <c r="C32" s="1243"/>
      <c r="D32" s="1093" t="s">
        <v>1004</v>
      </c>
      <c r="E32" s="1093" t="s">
        <v>992</v>
      </c>
      <c r="F32" s="1244" t="s">
        <v>774</v>
      </c>
      <c r="G32" s="1245">
        <f>I12</f>
        <v>8700</v>
      </c>
      <c r="H32" s="1244">
        <v>2</v>
      </c>
      <c r="I32" s="1244">
        <v>1</v>
      </c>
      <c r="J32" s="1245">
        <f>G32*H32</f>
        <v>17400</v>
      </c>
      <c r="K32" s="1258"/>
      <c r="L32" s="1258"/>
      <c r="M32" s="1258"/>
      <c r="N32" s="1258"/>
      <c r="O32" s="1258"/>
      <c r="P32" s="1258"/>
    </row>
    <row r="33" spans="2:16" ht="15">
      <c r="B33" s="1242"/>
      <c r="C33" s="1246"/>
      <c r="D33" s="1247"/>
      <c r="E33" s="1247"/>
      <c r="F33" s="1247"/>
      <c r="G33" s="1247"/>
      <c r="H33" s="1247"/>
      <c r="I33" s="1250"/>
      <c r="J33" s="1251">
        <f>SUM(J31:J32)</f>
        <v>28200</v>
      </c>
      <c r="K33" s="1258"/>
      <c r="L33" s="1258"/>
      <c r="M33" s="1258"/>
      <c r="N33" s="1258"/>
      <c r="O33" s="1258"/>
      <c r="P33" s="1258"/>
    </row>
    <row r="34" spans="2:16" ht="15">
      <c r="B34" s="1240" t="s">
        <v>1008</v>
      </c>
      <c r="C34" s="1241" t="s">
        <v>1009</v>
      </c>
      <c r="D34" s="2513"/>
      <c r="E34" s="2514"/>
      <c r="F34" s="2514"/>
      <c r="G34" s="2514"/>
      <c r="H34" s="2514"/>
      <c r="I34" s="2514"/>
      <c r="J34" s="2514"/>
      <c r="K34" s="1258"/>
      <c r="L34" s="1258"/>
      <c r="M34" s="1258"/>
      <c r="N34" s="1258"/>
      <c r="O34" s="1258"/>
      <c r="P34" s="1258"/>
    </row>
    <row r="35" spans="2:16" ht="15">
      <c r="B35" s="1242"/>
      <c r="C35" s="1243"/>
      <c r="D35" s="1093" t="s">
        <v>1001</v>
      </c>
      <c r="E35" s="1093" t="s">
        <v>992</v>
      </c>
      <c r="F35" s="1244" t="s">
        <v>774</v>
      </c>
      <c r="G35" s="1245">
        <f>I11</f>
        <v>10800</v>
      </c>
      <c r="H35" s="1244">
        <v>1</v>
      </c>
      <c r="I35" s="1244">
        <v>1</v>
      </c>
      <c r="J35" s="1245">
        <f>G35*H35</f>
        <v>10800</v>
      </c>
      <c r="K35" s="1258"/>
      <c r="L35" s="1258"/>
      <c r="M35" s="1258"/>
      <c r="N35" s="1258"/>
      <c r="O35" s="1258"/>
      <c r="P35" s="1258"/>
    </row>
    <row r="36" spans="2:16" ht="15">
      <c r="B36" s="1242"/>
      <c r="C36" s="1243"/>
      <c r="D36" s="1093" t="s">
        <v>1004</v>
      </c>
      <c r="E36" s="1093" t="s">
        <v>1005</v>
      </c>
      <c r="F36" s="1244" t="s">
        <v>774</v>
      </c>
      <c r="G36" s="1245">
        <f>I12</f>
        <v>8700</v>
      </c>
      <c r="H36" s="1244">
        <v>4</v>
      </c>
      <c r="I36" s="1244">
        <v>1</v>
      </c>
      <c r="J36" s="1245">
        <f>G36*H36</f>
        <v>34800</v>
      </c>
      <c r="K36" s="1258"/>
      <c r="L36" s="1258"/>
      <c r="M36" s="1258"/>
      <c r="N36" s="1258"/>
      <c r="O36" s="1258"/>
      <c r="P36" s="1258"/>
    </row>
    <row r="37" spans="2:16" ht="15">
      <c r="B37" s="1242"/>
      <c r="C37" s="1246"/>
      <c r="D37" s="1247"/>
      <c r="E37" s="1247"/>
      <c r="F37" s="1247"/>
      <c r="G37" s="1247"/>
      <c r="H37" s="1247"/>
      <c r="I37" s="1250"/>
      <c r="J37" s="1251">
        <f>SUM(J35:J36)</f>
        <v>45600</v>
      </c>
      <c r="K37" s="1258"/>
      <c r="L37" s="1258"/>
      <c r="M37" s="1258"/>
      <c r="N37" s="1258"/>
      <c r="O37" s="1258"/>
      <c r="P37" s="1258"/>
    </row>
    <row r="38" spans="2:16" ht="15">
      <c r="B38" s="1383" t="s">
        <v>1010</v>
      </c>
      <c r="C38" s="1384" t="s">
        <v>1011</v>
      </c>
      <c r="D38" s="1385"/>
      <c r="E38" s="1385"/>
      <c r="F38" s="1386"/>
      <c r="G38" s="1385"/>
      <c r="H38" s="1385"/>
      <c r="I38" s="1385"/>
      <c r="J38" s="1387"/>
      <c r="K38" s="1258"/>
      <c r="L38" s="1258"/>
      <c r="M38" s="1258"/>
      <c r="N38" s="1258"/>
      <c r="O38" s="1258"/>
      <c r="P38" s="1258"/>
    </row>
    <row r="39" spans="2:16" ht="15">
      <c r="B39" s="1388"/>
      <c r="C39" s="1389"/>
      <c r="D39" s="1390" t="s">
        <v>998</v>
      </c>
      <c r="E39" s="1390" t="s">
        <v>991</v>
      </c>
      <c r="F39" s="1391" t="s">
        <v>774</v>
      </c>
      <c r="G39" s="1392">
        <f>I10</f>
        <v>12500</v>
      </c>
      <c r="H39" s="1391">
        <v>1</v>
      </c>
      <c r="I39" s="1391">
        <v>1</v>
      </c>
      <c r="J39" s="1392">
        <f>G39*H39</f>
        <v>12500</v>
      </c>
      <c r="K39" s="1258"/>
      <c r="L39" s="1258"/>
      <c r="M39" s="1258"/>
      <c r="N39" s="1258"/>
      <c r="O39" s="1258"/>
      <c r="P39" s="1258"/>
    </row>
    <row r="40" spans="2:16" ht="15">
      <c r="B40" s="1388"/>
      <c r="C40" s="1389"/>
      <c r="D40" s="1390" t="s">
        <v>1004</v>
      </c>
      <c r="E40" s="1390" t="s">
        <v>991</v>
      </c>
      <c r="F40" s="1391" t="s">
        <v>774</v>
      </c>
      <c r="G40" s="1392">
        <f>I12</f>
        <v>8700</v>
      </c>
      <c r="H40" s="1391">
        <v>1</v>
      </c>
      <c r="I40" s="1391">
        <v>1</v>
      </c>
      <c r="J40" s="1392">
        <f>G40*H40</f>
        <v>8700</v>
      </c>
      <c r="K40" s="1258"/>
      <c r="L40" s="1258"/>
      <c r="M40" s="1258"/>
      <c r="N40" s="1258"/>
      <c r="O40" s="1258"/>
      <c r="P40" s="1258"/>
    </row>
    <row r="41" spans="2:16" ht="15">
      <c r="B41" s="1388"/>
      <c r="C41" s="1393"/>
      <c r="D41" s="1394"/>
      <c r="E41" s="1394"/>
      <c r="F41" s="1395"/>
      <c r="G41" s="1396"/>
      <c r="H41" s="1395"/>
      <c r="I41" s="1397"/>
      <c r="J41" s="1398">
        <f>SUM(J39:J40)</f>
        <v>21200</v>
      </c>
      <c r="K41" s="1258"/>
      <c r="L41" s="1258"/>
      <c r="M41" s="1258"/>
      <c r="N41" s="1258"/>
      <c r="O41" s="1258"/>
      <c r="P41" s="1258"/>
    </row>
    <row r="42" spans="2:16" ht="15">
      <c r="B42" s="1240" t="s">
        <v>1012</v>
      </c>
      <c r="C42" s="1241" t="s">
        <v>1013</v>
      </c>
      <c r="D42" s="2513"/>
      <c r="E42" s="2514"/>
      <c r="F42" s="2514"/>
      <c r="G42" s="2514"/>
      <c r="H42" s="2514"/>
      <c r="I42" s="2514"/>
      <c r="J42" s="2514"/>
      <c r="K42" s="1258"/>
      <c r="L42" s="1258"/>
      <c r="M42" s="1258"/>
      <c r="N42" s="1258"/>
      <c r="O42" s="1258"/>
      <c r="P42" s="1258"/>
    </row>
    <row r="43" spans="2:16" ht="15">
      <c r="B43" s="1242"/>
      <c r="C43" s="1243"/>
      <c r="D43" s="1093" t="s">
        <v>998</v>
      </c>
      <c r="E43" s="1093" t="s">
        <v>991</v>
      </c>
      <c r="F43" s="1244" t="s">
        <v>774</v>
      </c>
      <c r="G43" s="1245">
        <f>I10</f>
        <v>12500</v>
      </c>
      <c r="H43" s="1244">
        <v>1</v>
      </c>
      <c r="I43" s="1244">
        <v>1</v>
      </c>
      <c r="J43" s="1245">
        <f>G43*H43</f>
        <v>12500</v>
      </c>
      <c r="K43" s="1258"/>
      <c r="L43" s="1258"/>
      <c r="M43" s="1258"/>
      <c r="N43" s="1258"/>
      <c r="O43" s="1258"/>
      <c r="P43" s="1258"/>
    </row>
    <row r="44" spans="2:16" ht="15">
      <c r="B44" s="1242"/>
      <c r="C44" s="1243"/>
      <c r="D44" s="1093" t="s">
        <v>1004</v>
      </c>
      <c r="E44" s="1093" t="s">
        <v>1005</v>
      </c>
      <c r="F44" s="1244" t="s">
        <v>774</v>
      </c>
      <c r="G44" s="1245">
        <f>I12</f>
        <v>8700</v>
      </c>
      <c r="H44" s="1244">
        <v>2</v>
      </c>
      <c r="I44" s="1244">
        <v>1</v>
      </c>
      <c r="J44" s="1245">
        <f>G44*H44</f>
        <v>17400</v>
      </c>
      <c r="K44" s="1258"/>
      <c r="L44" s="1258"/>
      <c r="M44" s="1258"/>
      <c r="N44" s="1258"/>
      <c r="O44" s="1258"/>
      <c r="P44" s="1258"/>
    </row>
    <row r="45" spans="2:16" ht="15">
      <c r="B45" s="1242"/>
      <c r="C45" s="1246"/>
      <c r="D45" s="1247"/>
      <c r="E45" s="1247"/>
      <c r="F45" s="1247"/>
      <c r="G45" s="1247"/>
      <c r="H45" s="1247"/>
      <c r="I45" s="1250"/>
      <c r="J45" s="1251">
        <f>SUM(J43:J44)</f>
        <v>29900</v>
      </c>
      <c r="K45" s="1258"/>
      <c r="L45" s="1258"/>
      <c r="M45" s="1258"/>
      <c r="N45" s="1258"/>
      <c r="O45" s="1258"/>
      <c r="P45" s="1258"/>
    </row>
    <row r="46" spans="2:16" ht="15">
      <c r="B46" s="1240" t="s">
        <v>1014</v>
      </c>
      <c r="C46" s="1241" t="s">
        <v>1015</v>
      </c>
      <c r="D46" s="2513"/>
      <c r="E46" s="2514"/>
      <c r="F46" s="2514"/>
      <c r="G46" s="2514"/>
      <c r="H46" s="2514"/>
      <c r="I46" s="2514"/>
      <c r="J46" s="2514"/>
      <c r="K46" s="1258"/>
      <c r="L46" s="1258"/>
      <c r="M46" s="1258"/>
      <c r="N46" s="1258"/>
      <c r="O46" s="1258"/>
      <c r="P46" s="1258"/>
    </row>
    <row r="47" spans="2:16" ht="15">
      <c r="B47" s="1242"/>
      <c r="C47" s="1243"/>
      <c r="D47" s="1093" t="s">
        <v>998</v>
      </c>
      <c r="E47" s="1093" t="s">
        <v>991</v>
      </c>
      <c r="F47" s="1244" t="s">
        <v>774</v>
      </c>
      <c r="G47" s="1245">
        <f>I10</f>
        <v>12500</v>
      </c>
      <c r="H47" s="1244">
        <v>1</v>
      </c>
      <c r="I47" s="1244">
        <v>1</v>
      </c>
      <c r="J47" s="1245">
        <f>G47*H47</f>
        <v>12500</v>
      </c>
      <c r="K47" s="1258"/>
      <c r="L47" s="1258"/>
      <c r="M47" s="1258"/>
      <c r="N47" s="1258"/>
      <c r="O47" s="1258"/>
      <c r="P47" s="1258"/>
    </row>
    <row r="48" spans="2:16" ht="15">
      <c r="B48" s="1242"/>
      <c r="C48" s="1243"/>
      <c r="D48" s="1093" t="s">
        <v>1004</v>
      </c>
      <c r="E48" s="1093" t="s">
        <v>1005</v>
      </c>
      <c r="F48" s="1244" t="s">
        <v>774</v>
      </c>
      <c r="G48" s="1245">
        <f>I12</f>
        <v>8700</v>
      </c>
      <c r="H48" s="1244">
        <v>8</v>
      </c>
      <c r="I48" s="1244">
        <v>1</v>
      </c>
      <c r="J48" s="1245">
        <f>G48*H48</f>
        <v>69600</v>
      </c>
      <c r="K48" s="1258"/>
      <c r="L48" s="1258"/>
      <c r="M48" s="1258"/>
      <c r="N48" s="1258"/>
      <c r="O48" s="1258"/>
      <c r="P48" s="1258"/>
    </row>
    <row r="49" spans="2:21" ht="15">
      <c r="B49" s="1242"/>
      <c r="C49" s="1246"/>
      <c r="D49" s="1247"/>
      <c r="E49" s="1247"/>
      <c r="F49" s="1247"/>
      <c r="G49" s="1247"/>
      <c r="H49" s="1247"/>
      <c r="I49" s="1250"/>
      <c r="J49" s="1251">
        <f>SUM(J47:J48)</f>
        <v>82100</v>
      </c>
      <c r="K49" s="1258"/>
      <c r="L49" s="1258"/>
      <c r="M49" s="1258"/>
      <c r="N49" s="1258"/>
      <c r="O49" s="1258"/>
      <c r="P49" s="1258"/>
    </row>
    <row r="50" spans="2:21" ht="15">
      <c r="B50" s="1240" t="s">
        <v>1016</v>
      </c>
      <c r="C50" s="1241" t="s">
        <v>1017</v>
      </c>
      <c r="D50" s="2513"/>
      <c r="E50" s="2514"/>
      <c r="F50" s="2514"/>
      <c r="G50" s="2514"/>
      <c r="H50" s="2514"/>
      <c r="I50" s="2514"/>
      <c r="J50" s="2514"/>
      <c r="K50" s="1258"/>
      <c r="L50" s="1258"/>
      <c r="M50" s="1258"/>
      <c r="N50" s="1258"/>
      <c r="O50" s="1258"/>
      <c r="P50" s="1258"/>
    </row>
    <row r="51" spans="2:21" ht="15">
      <c r="B51" s="1242"/>
      <c r="C51" s="1243"/>
      <c r="D51" s="1093" t="s">
        <v>998</v>
      </c>
      <c r="E51" s="1093" t="s">
        <v>991</v>
      </c>
      <c r="F51" s="1244" t="s">
        <v>774</v>
      </c>
      <c r="G51" s="1245">
        <f>I10</f>
        <v>12500</v>
      </c>
      <c r="H51" s="1244">
        <v>1</v>
      </c>
      <c r="I51" s="1244">
        <v>1</v>
      </c>
      <c r="J51" s="1245">
        <f>G51*H51</f>
        <v>12500</v>
      </c>
      <c r="K51" s="1258"/>
      <c r="L51" s="1258"/>
      <c r="M51" s="1258"/>
      <c r="N51" s="1258"/>
      <c r="O51" s="1258"/>
      <c r="P51" s="1258"/>
    </row>
    <row r="52" spans="2:21" ht="15">
      <c r="B52" s="1242"/>
      <c r="C52" s="1243"/>
      <c r="D52" s="1093" t="s">
        <v>1001</v>
      </c>
      <c r="E52" s="1093" t="s">
        <v>992</v>
      </c>
      <c r="F52" s="1244" t="s">
        <v>774</v>
      </c>
      <c r="G52" s="1245">
        <f>I11</f>
        <v>10800</v>
      </c>
      <c r="H52" s="1244">
        <v>1</v>
      </c>
      <c r="I52" s="1244">
        <v>1</v>
      </c>
      <c r="J52" s="1245">
        <f>G52*H52</f>
        <v>10800</v>
      </c>
      <c r="K52" s="1258"/>
      <c r="L52" s="1258"/>
      <c r="M52" s="1258"/>
      <c r="N52" s="1258"/>
      <c r="O52" s="1258"/>
      <c r="P52" s="1258"/>
    </row>
    <row r="53" spans="2:21" ht="15">
      <c r="B53" s="1242"/>
      <c r="C53" s="1243"/>
      <c r="D53" s="1093" t="s">
        <v>1004</v>
      </c>
      <c r="E53" s="1093" t="s">
        <v>1005</v>
      </c>
      <c r="F53" s="1244" t="s">
        <v>774</v>
      </c>
      <c r="G53" s="1245">
        <f>I12</f>
        <v>8700</v>
      </c>
      <c r="H53" s="1244">
        <v>1</v>
      </c>
      <c r="I53" s="1244">
        <v>1</v>
      </c>
      <c r="J53" s="1245">
        <f>G53*H53</f>
        <v>8700</v>
      </c>
      <c r="K53" s="1258"/>
      <c r="L53" s="1258"/>
      <c r="M53" s="1258"/>
      <c r="N53" s="1258"/>
      <c r="O53" s="1258"/>
      <c r="P53" s="1258"/>
    </row>
    <row r="54" spans="2:21" ht="15">
      <c r="B54" s="1242"/>
      <c r="C54" s="1246"/>
      <c r="D54" s="1247"/>
      <c r="E54" s="1247"/>
      <c r="F54" s="1247"/>
      <c r="G54" s="1247"/>
      <c r="H54" s="1247"/>
      <c r="I54" s="1250"/>
      <c r="J54" s="1251">
        <f>SUM(J51:J53)</f>
        <v>32000</v>
      </c>
      <c r="K54" s="1258"/>
      <c r="L54" s="1258"/>
      <c r="M54" s="1258"/>
      <c r="N54" s="1258"/>
      <c r="O54" s="1258"/>
      <c r="P54" s="1258"/>
    </row>
    <row r="55" spans="2:21" ht="15">
      <c r="B55" s="1240" t="s">
        <v>1018</v>
      </c>
      <c r="C55" s="1241" t="s">
        <v>1019</v>
      </c>
      <c r="D55" s="2513"/>
      <c r="E55" s="2514"/>
      <c r="F55" s="2514"/>
      <c r="G55" s="2514"/>
      <c r="H55" s="2514"/>
      <c r="I55" s="2514"/>
      <c r="J55" s="2514"/>
      <c r="K55" s="1258"/>
      <c r="L55" s="1258"/>
      <c r="M55" s="1258"/>
      <c r="N55" s="1258"/>
      <c r="O55" s="1258"/>
      <c r="P55" s="1258"/>
    </row>
    <row r="56" spans="2:21" ht="15">
      <c r="B56" s="1242"/>
      <c r="C56" s="1243"/>
      <c r="D56" s="1093" t="s">
        <v>998</v>
      </c>
      <c r="E56" s="1093" t="s">
        <v>991</v>
      </c>
      <c r="F56" s="1244" t="s">
        <v>774</v>
      </c>
      <c r="G56" s="1245">
        <f>I10</f>
        <v>12500</v>
      </c>
      <c r="H56" s="1244">
        <v>1</v>
      </c>
      <c r="I56" s="1244">
        <v>1</v>
      </c>
      <c r="J56" s="1245">
        <f>G56*H56</f>
        <v>12500</v>
      </c>
      <c r="K56" s="1258"/>
      <c r="L56" s="1258"/>
      <c r="M56" s="1258"/>
      <c r="N56" s="1258"/>
      <c r="O56" s="1258"/>
      <c r="P56" s="1258"/>
    </row>
    <row r="57" spans="2:21" ht="15">
      <c r="B57" s="1242"/>
      <c r="C57" s="1243"/>
      <c r="D57" s="1093" t="s">
        <v>1001</v>
      </c>
      <c r="E57" s="1093" t="s">
        <v>992</v>
      </c>
      <c r="F57" s="1244" t="s">
        <v>774</v>
      </c>
      <c r="G57" s="1245">
        <f>I11</f>
        <v>10800</v>
      </c>
      <c r="H57" s="1244">
        <v>1</v>
      </c>
      <c r="I57" s="1244">
        <v>1</v>
      </c>
      <c r="J57" s="1245">
        <f>G57*H57</f>
        <v>10800</v>
      </c>
      <c r="K57" s="1258"/>
      <c r="L57" s="1258"/>
      <c r="M57" s="1258"/>
      <c r="N57" s="1258"/>
      <c r="O57" s="1258"/>
      <c r="P57" s="1258"/>
    </row>
    <row r="58" spans="2:21" ht="15">
      <c r="B58" s="1242"/>
      <c r="C58" s="1243"/>
      <c r="D58" s="1093" t="s">
        <v>1004</v>
      </c>
      <c r="E58" s="1093" t="s">
        <v>1005</v>
      </c>
      <c r="F58" s="1244" t="s">
        <v>774</v>
      </c>
      <c r="G58" s="1245">
        <f>I12</f>
        <v>8700</v>
      </c>
      <c r="H58" s="1244">
        <v>2</v>
      </c>
      <c r="I58" s="1244">
        <v>1</v>
      </c>
      <c r="J58" s="1245">
        <f>G58*H58</f>
        <v>17400</v>
      </c>
      <c r="K58" s="1258"/>
      <c r="L58" s="1258"/>
      <c r="M58" s="1258"/>
      <c r="N58" s="1258"/>
      <c r="O58" s="1258"/>
      <c r="P58" s="1258"/>
    </row>
    <row r="59" spans="2:21" ht="15">
      <c r="B59" s="1242"/>
      <c r="C59" s="1246"/>
      <c r="D59" s="1247"/>
      <c r="E59" s="1247"/>
      <c r="F59" s="1247"/>
      <c r="G59" s="1247"/>
      <c r="H59" s="1247"/>
      <c r="I59" s="1250"/>
      <c r="J59" s="1251">
        <f>SUM(J56:J58)</f>
        <v>40700</v>
      </c>
      <c r="K59" s="1258"/>
      <c r="L59" s="1258"/>
      <c r="M59" s="1258"/>
      <c r="N59" s="1258"/>
      <c r="O59" s="1258"/>
      <c r="P59" s="1258"/>
    </row>
    <row r="60" spans="2:21" ht="15">
      <c r="B60" s="1240" t="s">
        <v>1020</v>
      </c>
      <c r="C60" s="1241" t="s">
        <v>1021</v>
      </c>
      <c r="D60" s="2513"/>
      <c r="E60" s="2514"/>
      <c r="F60" s="2514"/>
      <c r="G60" s="2514"/>
      <c r="H60" s="2514"/>
      <c r="I60" s="2514"/>
      <c r="J60" s="2514"/>
      <c r="K60" s="1258"/>
      <c r="L60" s="1258"/>
      <c r="M60" s="1258"/>
      <c r="N60" s="1258"/>
      <c r="O60" s="1258"/>
      <c r="P60" s="1258"/>
    </row>
    <row r="61" spans="2:21" ht="15">
      <c r="B61" s="1242"/>
      <c r="C61" s="1243"/>
      <c r="D61" s="1093" t="s">
        <v>1022</v>
      </c>
      <c r="E61" s="1093" t="s">
        <v>991</v>
      </c>
      <c r="F61" s="1244" t="s">
        <v>774</v>
      </c>
      <c r="G61" s="1245">
        <f>I10</f>
        <v>12500</v>
      </c>
      <c r="H61" s="1244">
        <v>1</v>
      </c>
      <c r="I61" s="1244">
        <v>1</v>
      </c>
      <c r="J61" s="1245">
        <f>G61*H61</f>
        <v>12500</v>
      </c>
      <c r="K61" s="1258"/>
      <c r="L61" s="1258"/>
      <c r="M61" s="1258"/>
      <c r="N61" s="1258"/>
      <c r="O61" s="1258"/>
      <c r="P61" s="1258"/>
    </row>
    <row r="62" spans="2:21" ht="15">
      <c r="B62" s="1242"/>
      <c r="C62" s="1243"/>
      <c r="D62" s="1093" t="s">
        <v>1001</v>
      </c>
      <c r="E62" s="1093" t="s">
        <v>992</v>
      </c>
      <c r="F62" s="1244" t="s">
        <v>774</v>
      </c>
      <c r="G62" s="1245">
        <f>I11</f>
        <v>10800</v>
      </c>
      <c r="H62" s="1244">
        <v>2</v>
      </c>
      <c r="I62" s="1244">
        <v>1</v>
      </c>
      <c r="J62" s="1245">
        <f>G62*H62</f>
        <v>21600</v>
      </c>
      <c r="K62" s="1258"/>
      <c r="L62" s="1258"/>
      <c r="M62" s="1258"/>
      <c r="N62" s="1258"/>
      <c r="O62" s="1258"/>
      <c r="P62" s="1258"/>
    </row>
    <row r="63" spans="2:21" ht="15">
      <c r="B63" s="1242"/>
      <c r="C63" s="1243"/>
      <c r="D63" s="1093" t="s">
        <v>1004</v>
      </c>
      <c r="E63" s="1093" t="s">
        <v>1005</v>
      </c>
      <c r="F63" s="1244" t="s">
        <v>774</v>
      </c>
      <c r="G63" s="1245">
        <f>I12</f>
        <v>8700</v>
      </c>
      <c r="H63" s="1244">
        <v>4</v>
      </c>
      <c r="I63" s="1244">
        <v>1</v>
      </c>
      <c r="J63" s="1245">
        <f>G63*H63</f>
        <v>34800</v>
      </c>
      <c r="K63" s="1258"/>
      <c r="L63" s="1258"/>
      <c r="M63" s="1258"/>
      <c r="N63" s="1258"/>
      <c r="O63" s="1258"/>
      <c r="P63" s="1258"/>
    </row>
    <row r="64" spans="2:21" ht="15">
      <c r="B64" s="1242"/>
      <c r="C64" s="1246"/>
      <c r="D64" s="1247"/>
      <c r="E64" s="1247"/>
      <c r="F64" s="1247"/>
      <c r="G64" s="1247"/>
      <c r="H64" s="1247"/>
      <c r="I64" s="1250"/>
      <c r="J64" s="1251">
        <f>SUM(J61:J63)</f>
        <v>68900</v>
      </c>
      <c r="K64" s="1258"/>
      <c r="L64" s="1258"/>
      <c r="M64" s="1258"/>
      <c r="N64" s="1258"/>
      <c r="O64" s="1258"/>
      <c r="P64" s="1258"/>
      <c r="Q64" s="1258"/>
      <c r="R64" s="1258"/>
      <c r="S64" s="1258"/>
      <c r="T64" s="1258"/>
      <c r="U64" s="1258"/>
    </row>
    <row r="65" spans="2:21" ht="15">
      <c r="B65" s="1240" t="s">
        <v>1023</v>
      </c>
      <c r="C65" s="1241" t="s">
        <v>1024</v>
      </c>
      <c r="D65" s="2513"/>
      <c r="E65" s="2514"/>
      <c r="F65" s="2514"/>
      <c r="G65" s="2514"/>
      <c r="H65" s="2514"/>
      <c r="I65" s="2514"/>
      <c r="J65" s="2514"/>
      <c r="K65" s="1258"/>
      <c r="L65" s="1258"/>
      <c r="M65" s="1258"/>
      <c r="N65" s="1258"/>
      <c r="O65" s="1258"/>
      <c r="P65" s="1258"/>
      <c r="Q65" s="1258"/>
      <c r="R65" s="1258"/>
      <c r="S65" s="1258"/>
      <c r="T65" s="1258"/>
      <c r="U65" s="1258"/>
    </row>
    <row r="66" spans="2:21" ht="15">
      <c r="B66" s="1242"/>
      <c r="C66" s="1243"/>
      <c r="D66" s="1093" t="s">
        <v>998</v>
      </c>
      <c r="E66" s="1093" t="s">
        <v>991</v>
      </c>
      <c r="F66" s="1244" t="s">
        <v>774</v>
      </c>
      <c r="G66" s="1245">
        <f>I10</f>
        <v>12500</v>
      </c>
      <c r="H66" s="1244">
        <v>1</v>
      </c>
      <c r="I66" s="1244">
        <v>1</v>
      </c>
      <c r="J66" s="1245">
        <f>G66*H66</f>
        <v>12500</v>
      </c>
      <c r="K66" s="1258"/>
      <c r="L66" s="1258"/>
      <c r="M66" s="1258"/>
      <c r="N66" s="1258"/>
      <c r="O66" s="1258"/>
      <c r="P66" s="1258"/>
      <c r="Q66" s="1258"/>
      <c r="R66" s="1258"/>
      <c r="S66" s="1258"/>
      <c r="T66" s="1258"/>
      <c r="U66" s="1258"/>
    </row>
    <row r="67" spans="2:21" ht="15">
      <c r="B67" s="1242"/>
      <c r="C67" s="1243"/>
      <c r="D67" s="1093" t="s">
        <v>1001</v>
      </c>
      <c r="E67" s="1093" t="s">
        <v>992</v>
      </c>
      <c r="F67" s="1244" t="s">
        <v>774</v>
      </c>
      <c r="G67" s="1245">
        <f>I11</f>
        <v>10800</v>
      </c>
      <c r="H67" s="1244">
        <v>2</v>
      </c>
      <c r="I67" s="1244">
        <v>1</v>
      </c>
      <c r="J67" s="1245">
        <f>G67*H67</f>
        <v>21600</v>
      </c>
      <c r="K67" s="1258"/>
      <c r="L67" s="1258"/>
      <c r="M67" s="1258"/>
      <c r="N67" s="1258"/>
      <c r="O67" s="1258"/>
      <c r="P67" s="1258"/>
      <c r="Q67" s="1258"/>
      <c r="R67" s="1258"/>
      <c r="S67" s="1258"/>
      <c r="T67" s="1258"/>
      <c r="U67" s="1258"/>
    </row>
    <row r="68" spans="2:21" ht="15">
      <c r="B68" s="1242"/>
      <c r="C68" s="1243"/>
      <c r="D68" s="1093" t="s">
        <v>1004</v>
      </c>
      <c r="E68" s="1093" t="s">
        <v>1005</v>
      </c>
      <c r="F68" s="1244" t="s">
        <v>774</v>
      </c>
      <c r="G68" s="1245">
        <f>I12</f>
        <v>8700</v>
      </c>
      <c r="H68" s="1244">
        <v>12</v>
      </c>
      <c r="I68" s="1244">
        <v>1</v>
      </c>
      <c r="J68" s="1245">
        <f>G68*H68</f>
        <v>104400</v>
      </c>
      <c r="K68" s="1258"/>
      <c r="L68" s="1258"/>
      <c r="M68" s="1258"/>
      <c r="N68" s="1258"/>
      <c r="O68" s="1258"/>
      <c r="P68" s="1258"/>
      <c r="Q68" s="1258"/>
      <c r="R68" s="1258"/>
      <c r="S68" s="1258"/>
      <c r="T68" s="1258"/>
      <c r="U68" s="1258"/>
    </row>
    <row r="69" spans="2:21" ht="15">
      <c r="B69" s="1242"/>
      <c r="C69" s="1246"/>
      <c r="D69" s="1247"/>
      <c r="E69" s="1247"/>
      <c r="F69" s="1247"/>
      <c r="G69" s="1247"/>
      <c r="H69" s="1247"/>
      <c r="I69" s="1250"/>
      <c r="J69" s="1251">
        <f>SUM(J66:J68)</f>
        <v>138500</v>
      </c>
      <c r="K69" s="1258"/>
      <c r="L69" s="1258"/>
      <c r="M69" s="1258"/>
      <c r="N69" s="1258"/>
      <c r="O69" s="1258"/>
      <c r="P69" s="1258"/>
      <c r="Q69" s="1258"/>
      <c r="R69" s="1258"/>
      <c r="S69" s="1258"/>
      <c r="T69" s="1258"/>
      <c r="U69" s="1258"/>
    </row>
    <row r="70" spans="2:21" ht="15">
      <c r="B70" s="1252"/>
      <c r="C70" s="1253"/>
      <c r="D70" s="1253"/>
      <c r="E70" s="1253"/>
      <c r="F70" s="1253"/>
      <c r="G70" s="1253"/>
      <c r="H70" s="1253"/>
      <c r="I70" s="1253"/>
      <c r="J70" s="1254"/>
      <c r="K70" s="1258"/>
      <c r="L70" s="1258"/>
      <c r="M70" s="1258"/>
      <c r="N70" s="1258"/>
      <c r="O70" s="1258"/>
      <c r="P70" s="1258"/>
      <c r="Q70" s="1258"/>
      <c r="R70" s="1258"/>
      <c r="S70" s="1258"/>
      <c r="T70" s="1258"/>
      <c r="U70" s="1258"/>
    </row>
    <row r="71" spans="2:21" ht="15">
      <c r="B71" s="1253"/>
      <c r="C71" s="1246"/>
      <c r="D71" s="1246"/>
      <c r="E71" s="1253"/>
      <c r="F71" s="1246"/>
      <c r="G71" s="1246"/>
      <c r="H71" s="1246"/>
      <c r="I71" s="1246"/>
      <c r="J71" s="1274"/>
      <c r="K71" s="1258"/>
      <c r="L71" s="1258"/>
      <c r="M71" s="1258"/>
      <c r="N71" s="1258"/>
      <c r="O71" s="1258"/>
      <c r="P71" s="1258"/>
      <c r="Q71" s="1258"/>
      <c r="R71" s="1258"/>
      <c r="S71" s="1258"/>
      <c r="T71" s="1258"/>
      <c r="U71" s="1258"/>
    </row>
    <row r="72" spans="2:21" ht="14.45" customHeight="1">
      <c r="K72" s="1258"/>
      <c r="L72" s="1258"/>
      <c r="M72" s="1258"/>
      <c r="N72" s="1258"/>
      <c r="O72" s="1258"/>
      <c r="P72" s="1258"/>
      <c r="Q72" s="1258"/>
      <c r="R72" s="1258"/>
      <c r="S72" s="1258"/>
      <c r="T72" s="1258"/>
      <c r="U72" s="1258"/>
    </row>
    <row r="73" spans="2:21" ht="14.45" customHeight="1">
      <c r="K73" s="1258"/>
      <c r="L73" s="1258"/>
      <c r="M73" s="1258"/>
      <c r="N73" s="1258"/>
      <c r="O73" s="1258"/>
      <c r="P73" s="1258"/>
      <c r="Q73" s="1258"/>
      <c r="R73" s="1258"/>
      <c r="S73" s="1258"/>
      <c r="T73" s="1258"/>
      <c r="U73" s="1258"/>
    </row>
    <row r="74" spans="2:21" ht="15" customHeight="1">
      <c r="K74" s="1258"/>
      <c r="L74" s="1258"/>
      <c r="M74" s="1258"/>
      <c r="N74" s="1258"/>
      <c r="O74" s="1258"/>
      <c r="P74" s="1258"/>
      <c r="Q74" s="1258"/>
      <c r="R74" s="1258"/>
      <c r="S74" s="1258"/>
      <c r="T74" s="1258"/>
      <c r="U74" s="1258"/>
    </row>
    <row r="75" spans="2:21" ht="15">
      <c r="K75" s="1258"/>
      <c r="L75" s="1258"/>
      <c r="M75" s="1258"/>
      <c r="N75" s="1258"/>
      <c r="O75" s="1258"/>
      <c r="P75" s="1258"/>
      <c r="Q75" s="1258"/>
      <c r="R75" s="1258"/>
      <c r="S75" s="1258"/>
      <c r="T75" s="1258"/>
      <c r="U75" s="1258"/>
    </row>
    <row r="76" spans="2:21" ht="15" customHeight="1">
      <c r="K76" s="1258"/>
      <c r="L76" s="1258"/>
      <c r="M76" s="1258"/>
      <c r="N76" s="1258"/>
      <c r="O76" s="1258"/>
      <c r="P76" s="1258"/>
      <c r="Q76" s="1258"/>
      <c r="R76" s="1258"/>
      <c r="S76" s="1258"/>
      <c r="T76" s="1258"/>
      <c r="U76" s="1258"/>
    </row>
    <row r="77" spans="2:21" ht="30.75" customHeight="1">
      <c r="K77" s="1258"/>
      <c r="L77" s="1258"/>
      <c r="M77" s="1258"/>
      <c r="N77" s="1258"/>
      <c r="O77" s="1258"/>
      <c r="P77" s="1258"/>
      <c r="Q77" s="1258"/>
      <c r="R77" s="1258"/>
      <c r="S77" s="1258"/>
      <c r="T77" s="1258"/>
      <c r="U77" s="1258"/>
    </row>
    <row r="78" spans="2:21" ht="15">
      <c r="K78" s="1258"/>
      <c r="L78" s="1258"/>
      <c r="M78" s="1258"/>
      <c r="N78" s="1258"/>
      <c r="O78" s="1258"/>
      <c r="P78" s="1258"/>
      <c r="Q78" s="1258"/>
      <c r="R78" s="1258"/>
      <c r="S78" s="1258"/>
      <c r="T78" s="1258"/>
      <c r="U78" s="1258"/>
    </row>
    <row r="79" spans="2:21" ht="15" customHeight="1">
      <c r="K79" s="1258"/>
      <c r="L79" s="1258"/>
      <c r="M79" s="1258"/>
      <c r="N79" s="1258"/>
      <c r="O79" s="1258"/>
      <c r="P79" s="1258"/>
      <c r="Q79" s="1258"/>
      <c r="R79" s="1258"/>
      <c r="S79" s="1258"/>
      <c r="T79" s="1258"/>
      <c r="U79" s="1258"/>
    </row>
    <row r="80" spans="2:21" ht="15" customHeight="1">
      <c r="K80" s="1258"/>
      <c r="L80" s="1258"/>
      <c r="M80" s="1258"/>
      <c r="N80" s="1258"/>
      <c r="O80" s="1258"/>
      <c r="P80" s="1258"/>
      <c r="Q80" s="1258"/>
      <c r="R80" s="1258"/>
      <c r="S80" s="1258"/>
      <c r="T80" s="1258"/>
      <c r="U80" s="1258"/>
    </row>
  </sheetData>
  <mergeCells count="26">
    <mergeCell ref="B7:E7"/>
    <mergeCell ref="B12:C12"/>
    <mergeCell ref="B11:C11"/>
    <mergeCell ref="B10:C10"/>
    <mergeCell ref="B9:C9"/>
    <mergeCell ref="B8:I8"/>
    <mergeCell ref="B6:I6"/>
    <mergeCell ref="B2:C2"/>
    <mergeCell ref="D2:I3"/>
    <mergeCell ref="B3:C3"/>
    <mergeCell ref="B4:C4"/>
    <mergeCell ref="D4:I4"/>
    <mergeCell ref="D65:J65"/>
    <mergeCell ref="B15:C15"/>
    <mergeCell ref="D60:J60"/>
    <mergeCell ref="D15:E15"/>
    <mergeCell ref="D17:J17"/>
    <mergeCell ref="D20:J20"/>
    <mergeCell ref="D23:J23"/>
    <mergeCell ref="D26:J26"/>
    <mergeCell ref="D30:J30"/>
    <mergeCell ref="D34:J34"/>
    <mergeCell ref="D42:J42"/>
    <mergeCell ref="D46:J46"/>
    <mergeCell ref="D50:J50"/>
    <mergeCell ref="D55:J55"/>
  </mergeCells>
  <pageMargins left="0.7" right="0.7" top="0.75" bottom="0.75" header="0.3" footer="0.3"/>
  <pageSetup scale="44" orientation="landscape" r:id="rId1"/>
  <rowBreaks count="1" manualBreakCount="1">
    <brk id="54" max="9" man="1"/>
  </row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BO27"/>
  <sheetViews>
    <sheetView topLeftCell="H1" workbookViewId="0">
      <selection activeCell="AC15" sqref="AC15"/>
    </sheetView>
  </sheetViews>
  <sheetFormatPr baseColWidth="10" defaultColWidth="11.42578125" defaultRowHeight="16.5"/>
  <cols>
    <col min="1" max="1" width="37.140625" style="974" customWidth="1"/>
    <col min="2" max="2" width="9.42578125" style="974" bestFit="1" customWidth="1"/>
    <col min="3" max="3" width="8.7109375" style="974" bestFit="1" customWidth="1"/>
    <col min="4" max="38" width="3.28515625" style="974" bestFit="1" customWidth="1"/>
    <col min="39" max="39" width="3.28515625" style="974" customWidth="1"/>
    <col min="40" max="40" width="3.140625" style="974" customWidth="1"/>
    <col min="41" max="41" width="3.28515625" style="974" customWidth="1"/>
    <col min="42" max="42" width="3.5703125" style="974" customWidth="1"/>
    <col min="43" max="43" width="3.28515625" style="974" customWidth="1"/>
    <col min="44" max="44" width="2.7109375" style="974" customWidth="1"/>
    <col min="45" max="46" width="3.140625" style="974" customWidth="1"/>
    <col min="47" max="47" width="3.28515625" style="974" customWidth="1"/>
    <col min="48" max="49" width="3.140625" style="974" customWidth="1"/>
    <col min="50" max="50" width="2.85546875" style="974" customWidth="1"/>
    <col min="51" max="51" width="2.7109375" style="974" customWidth="1"/>
    <col min="52" max="53" width="3" style="974" customWidth="1"/>
    <col min="54" max="54" width="2.7109375" style="974" customWidth="1"/>
    <col min="55" max="55" width="2.85546875" style="974" customWidth="1"/>
    <col min="56" max="56" width="3" style="974" customWidth="1"/>
    <col min="57" max="57" width="3.140625" style="974" customWidth="1"/>
    <col min="58" max="58" width="2.5703125" style="974" customWidth="1"/>
    <col min="59" max="59" width="2.85546875" style="974" customWidth="1"/>
    <col min="60" max="60" width="2.7109375" style="974" customWidth="1"/>
    <col min="61" max="62" width="2.5703125" style="974" customWidth="1"/>
    <col min="63" max="63" width="2.42578125" style="974" customWidth="1"/>
    <col min="64" max="65" width="2.7109375" style="974" customWidth="1"/>
    <col min="66" max="66" width="3.140625" style="974" customWidth="1"/>
    <col min="67" max="67" width="2.5703125" style="974" customWidth="1"/>
    <col min="68" max="16384" width="11.42578125" style="974"/>
  </cols>
  <sheetData>
    <row r="1" spans="1:67" ht="72.75" customHeight="1">
      <c r="A1" s="2026" t="s">
        <v>544</v>
      </c>
      <c r="B1" s="2026"/>
      <c r="C1" s="2026"/>
      <c r="D1" s="2026"/>
      <c r="E1" s="2026"/>
      <c r="F1" s="2026"/>
      <c r="G1" s="2026"/>
      <c r="H1" s="2026"/>
      <c r="I1" s="2026"/>
      <c r="J1" s="2026"/>
      <c r="K1" s="2534"/>
      <c r="L1" s="2534"/>
      <c r="M1" s="2534"/>
      <c r="N1" s="2534"/>
      <c r="O1" s="2534"/>
      <c r="P1" s="2534"/>
      <c r="Q1" s="2534"/>
      <c r="R1" s="2534"/>
      <c r="S1" s="2534"/>
      <c r="T1" s="2534"/>
      <c r="U1" s="2534"/>
      <c r="V1" s="2534"/>
      <c r="W1" s="2534"/>
      <c r="X1" s="2534"/>
      <c r="Y1" s="2534"/>
      <c r="Z1" s="2534"/>
      <c r="AA1" s="2534"/>
      <c r="AB1" s="2534"/>
      <c r="AC1" s="2534"/>
      <c r="AD1" s="2534"/>
      <c r="AE1" s="2534"/>
      <c r="AF1" s="2534"/>
      <c r="AG1" s="2534"/>
      <c r="AH1" s="2534"/>
      <c r="AI1" s="2534"/>
      <c r="AJ1" s="2534"/>
      <c r="AK1" s="2534"/>
      <c r="AL1" s="2534"/>
      <c r="AM1" s="2534"/>
      <c r="AN1" s="2534"/>
      <c r="AO1" s="2534"/>
      <c r="AP1" s="2534"/>
      <c r="AQ1" s="2534"/>
      <c r="AR1" s="2534"/>
      <c r="AS1" s="2534"/>
      <c r="AT1" s="2534"/>
      <c r="AU1" s="2534"/>
      <c r="AV1" s="2534"/>
      <c r="AW1" s="2534"/>
      <c r="AX1" s="2534"/>
      <c r="AY1" s="2534"/>
      <c r="AZ1" s="2534"/>
      <c r="BA1" s="2534"/>
      <c r="BB1" s="2534"/>
      <c r="BC1" s="2534"/>
      <c r="BD1" s="2534"/>
      <c r="BE1" s="2534"/>
      <c r="BF1" s="2534"/>
      <c r="BG1" s="2534"/>
      <c r="BH1" s="2534"/>
      <c r="BI1" s="2534"/>
      <c r="BJ1" s="2534"/>
      <c r="BK1" s="2534"/>
      <c r="BL1" s="2534"/>
      <c r="BM1" s="2534"/>
      <c r="BN1" s="2534"/>
      <c r="BO1" s="2534"/>
    </row>
    <row r="2" spans="1:67" ht="13.9" customHeight="1">
      <c r="A2" s="2026" t="s">
        <v>545</v>
      </c>
      <c r="B2" s="2026"/>
      <c r="C2" s="2026"/>
      <c r="D2" s="2026"/>
      <c r="E2" s="2026"/>
      <c r="F2" s="2026"/>
      <c r="G2" s="2026"/>
      <c r="H2" s="2026"/>
      <c r="I2" s="2026"/>
      <c r="J2" s="2026"/>
      <c r="K2" s="2535" t="s">
        <v>1277</v>
      </c>
      <c r="L2" s="2535"/>
      <c r="M2" s="2535"/>
      <c r="N2" s="2535"/>
      <c r="O2" s="2535"/>
      <c r="P2" s="2535"/>
      <c r="Q2" s="2535"/>
      <c r="R2" s="2535"/>
      <c r="S2" s="2535"/>
      <c r="T2" s="2535"/>
      <c r="U2" s="2535"/>
      <c r="V2" s="2535"/>
      <c r="W2" s="2535"/>
      <c r="X2" s="2535"/>
      <c r="Y2" s="2535"/>
      <c r="Z2" s="2535"/>
      <c r="AA2" s="2535"/>
      <c r="AB2" s="2535"/>
      <c r="AC2" s="2535"/>
      <c r="AD2" s="2535"/>
      <c r="AE2" s="2535"/>
      <c r="AF2" s="2535"/>
      <c r="AG2" s="2535"/>
      <c r="AH2" s="2535"/>
      <c r="AI2" s="2535"/>
      <c r="AJ2" s="2535"/>
      <c r="AK2" s="2535"/>
      <c r="AL2" s="2535"/>
      <c r="AM2" s="2535"/>
      <c r="AN2" s="2535"/>
      <c r="AO2" s="2535"/>
      <c r="AP2" s="2535"/>
      <c r="AQ2" s="2535"/>
      <c r="AR2" s="2535"/>
      <c r="AS2" s="2535"/>
      <c r="AT2" s="2535"/>
      <c r="AU2" s="2535"/>
      <c r="AV2" s="2535"/>
      <c r="AW2" s="2535"/>
      <c r="AX2" s="2535"/>
      <c r="AY2" s="2535"/>
      <c r="AZ2" s="2535"/>
      <c r="BA2" s="2535"/>
      <c r="BB2" s="2535"/>
      <c r="BC2" s="2535"/>
      <c r="BD2" s="2535"/>
      <c r="BE2" s="2535"/>
      <c r="BF2" s="2535"/>
      <c r="BG2" s="2535"/>
      <c r="BH2" s="2535"/>
      <c r="BI2" s="2535"/>
      <c r="BJ2" s="2535"/>
      <c r="BK2" s="2535"/>
      <c r="BL2" s="2535"/>
      <c r="BM2" s="2535"/>
      <c r="BN2" s="2535"/>
      <c r="BO2" s="2535"/>
    </row>
    <row r="3" spans="1:67">
      <c r="A3" s="2026" t="s">
        <v>1278</v>
      </c>
      <c r="B3" s="2026"/>
      <c r="C3" s="2026"/>
      <c r="D3" s="2026"/>
      <c r="E3" s="2026"/>
      <c r="F3" s="2026"/>
      <c r="G3" s="2026"/>
      <c r="H3" s="2026"/>
      <c r="I3" s="2026"/>
      <c r="J3" s="2026"/>
      <c r="K3" s="2536" t="s">
        <v>673</v>
      </c>
      <c r="L3" s="2536"/>
      <c r="M3" s="2536"/>
      <c r="N3" s="2536"/>
      <c r="O3" s="2536"/>
      <c r="P3" s="2536"/>
      <c r="Q3" s="2536"/>
      <c r="R3" s="2536"/>
      <c r="S3" s="2536"/>
      <c r="T3" s="2536"/>
      <c r="U3" s="2536"/>
      <c r="V3" s="2536"/>
      <c r="W3" s="2536"/>
      <c r="X3" s="2536"/>
      <c r="Y3" s="2536"/>
      <c r="Z3" s="2536"/>
      <c r="AA3" s="2536"/>
      <c r="AB3" s="2536"/>
      <c r="AC3" s="2536"/>
      <c r="AD3" s="2536"/>
      <c r="AE3" s="2536"/>
      <c r="AF3" s="2536"/>
      <c r="AG3" s="2536"/>
      <c r="AH3" s="2536"/>
      <c r="AI3" s="2536"/>
      <c r="AJ3" s="2536"/>
      <c r="AK3" s="2536"/>
      <c r="AL3" s="2536"/>
      <c r="AM3" s="2536"/>
      <c r="AN3" s="2536"/>
      <c r="AO3" s="2536"/>
      <c r="AP3" s="2536"/>
      <c r="AQ3" s="2536"/>
      <c r="AR3" s="2536"/>
      <c r="AS3" s="2536"/>
      <c r="AT3" s="2536"/>
      <c r="AU3" s="2536"/>
      <c r="AV3" s="2536"/>
      <c r="AW3" s="2536"/>
      <c r="AX3" s="2536"/>
      <c r="AY3" s="2536"/>
      <c r="AZ3" s="2536"/>
      <c r="BA3" s="2536"/>
      <c r="BB3" s="2536"/>
      <c r="BC3" s="2536"/>
      <c r="BD3" s="2536"/>
      <c r="BE3" s="2536"/>
      <c r="BF3" s="2536"/>
      <c r="BG3" s="2536"/>
      <c r="BH3" s="2536"/>
      <c r="BI3" s="2536"/>
      <c r="BJ3" s="2536"/>
      <c r="BK3" s="2536"/>
      <c r="BL3" s="2536"/>
      <c r="BM3" s="2536"/>
      <c r="BN3" s="2536"/>
      <c r="BO3" s="2536"/>
    </row>
    <row r="4" spans="1:67" ht="7.5" customHeight="1">
      <c r="A4" s="980"/>
      <c r="B4" s="981"/>
      <c r="C4" s="981"/>
      <c r="D4" s="981"/>
      <c r="E4" s="981"/>
      <c r="F4" s="981"/>
      <c r="G4" s="981"/>
      <c r="H4" s="981"/>
      <c r="I4" s="981"/>
      <c r="J4" s="981"/>
      <c r="K4" s="981"/>
      <c r="L4" s="981"/>
      <c r="M4" s="981"/>
      <c r="N4" s="981"/>
      <c r="O4" s="981"/>
      <c r="P4" s="981"/>
      <c r="Q4" s="981"/>
      <c r="R4" s="981"/>
      <c r="S4" s="981"/>
      <c r="T4" s="981"/>
    </row>
    <row r="5" spans="1:67" ht="24.75" customHeight="1">
      <c r="A5" s="2537" t="s">
        <v>675</v>
      </c>
      <c r="B5" s="2537"/>
      <c r="C5" s="2537"/>
      <c r="D5" s="2537"/>
      <c r="E5" s="2537"/>
      <c r="F5" s="2537"/>
      <c r="G5" s="2537"/>
      <c r="H5" s="2537"/>
      <c r="I5" s="2537"/>
      <c r="J5" s="2537"/>
      <c r="K5" s="2537"/>
      <c r="L5" s="2537"/>
      <c r="M5" s="2537"/>
      <c r="N5" s="2537"/>
      <c r="O5" s="2537"/>
      <c r="P5" s="2537"/>
      <c r="Q5" s="2537"/>
      <c r="R5" s="2537"/>
      <c r="S5" s="2537"/>
      <c r="T5" s="2537"/>
      <c r="U5" s="2537"/>
      <c r="V5" s="2537"/>
      <c r="W5" s="2537"/>
      <c r="X5" s="2537"/>
      <c r="Y5" s="2537"/>
      <c r="Z5" s="2537"/>
      <c r="AA5" s="2537"/>
      <c r="AB5" s="2537"/>
      <c r="AC5" s="2537"/>
      <c r="AD5" s="2537"/>
      <c r="AE5" s="2537"/>
      <c r="AF5" s="2537"/>
      <c r="AG5" s="2537"/>
      <c r="AH5" s="2537"/>
      <c r="AI5" s="2537"/>
      <c r="AJ5" s="2537"/>
      <c r="AK5" s="2537"/>
      <c r="AL5" s="2537"/>
      <c r="AM5" s="2537"/>
      <c r="AN5" s="2537"/>
      <c r="AO5" s="2537"/>
      <c r="AP5" s="2537"/>
      <c r="AQ5" s="2537"/>
      <c r="AR5" s="2537"/>
      <c r="AS5" s="2537"/>
      <c r="AT5" s="2537"/>
      <c r="AU5" s="2537"/>
      <c r="AV5" s="2537"/>
      <c r="AW5" s="2537"/>
      <c r="AX5" s="2537"/>
      <c r="AY5" s="2537"/>
      <c r="AZ5" s="2537"/>
      <c r="BA5" s="2537"/>
      <c r="BB5" s="2537"/>
      <c r="BC5" s="2537"/>
      <c r="BD5" s="2537"/>
      <c r="BE5" s="2537"/>
      <c r="BF5" s="2537"/>
      <c r="BG5" s="2537"/>
      <c r="BH5" s="2537"/>
      <c r="BI5" s="2537"/>
      <c r="BJ5" s="2537"/>
      <c r="BK5" s="2537"/>
      <c r="BL5" s="2537"/>
      <c r="BM5" s="2537"/>
      <c r="BN5" s="2537"/>
      <c r="BO5" s="2537"/>
    </row>
    <row r="6" spans="1:67" ht="25.5">
      <c r="A6" s="983" t="s">
        <v>658</v>
      </c>
      <c r="B6" s="982" t="s">
        <v>659</v>
      </c>
      <c r="C6" s="982" t="s">
        <v>668</v>
      </c>
      <c r="D6" s="2530" t="s">
        <v>660</v>
      </c>
      <c r="E6" s="2530"/>
      <c r="F6" s="2530"/>
      <c r="G6" s="2530"/>
      <c r="H6" s="2530" t="s">
        <v>661</v>
      </c>
      <c r="I6" s="2530"/>
      <c r="J6" s="2530"/>
      <c r="K6" s="2530"/>
      <c r="L6" s="2530" t="s">
        <v>662</v>
      </c>
      <c r="M6" s="2530"/>
      <c r="N6" s="2530"/>
      <c r="O6" s="2530"/>
      <c r="P6" s="2530" t="s">
        <v>663</v>
      </c>
      <c r="Q6" s="2530"/>
      <c r="R6" s="2530"/>
      <c r="S6" s="2530"/>
      <c r="T6" s="2530" t="s">
        <v>102</v>
      </c>
      <c r="U6" s="2530"/>
      <c r="V6" s="2530"/>
      <c r="W6" s="2530"/>
      <c r="X6" s="2530" t="s">
        <v>669</v>
      </c>
      <c r="Y6" s="2530"/>
      <c r="Z6" s="2530"/>
      <c r="AA6" s="2530"/>
      <c r="AB6" s="2530" t="s">
        <v>670</v>
      </c>
      <c r="AC6" s="2530"/>
      <c r="AD6" s="2530"/>
      <c r="AE6" s="2530"/>
      <c r="AF6" s="2530" t="s">
        <v>671</v>
      </c>
      <c r="AG6" s="2530"/>
      <c r="AH6" s="2530"/>
      <c r="AI6" s="2530"/>
      <c r="AJ6" s="2530" t="s">
        <v>672</v>
      </c>
      <c r="AK6" s="2530"/>
      <c r="AL6" s="2530"/>
      <c r="AM6" s="2531"/>
      <c r="AN6" s="2530" t="s">
        <v>876</v>
      </c>
      <c r="AO6" s="2530"/>
      <c r="AP6" s="2530"/>
      <c r="AQ6" s="2530"/>
      <c r="AR6" s="2530" t="s">
        <v>877</v>
      </c>
      <c r="AS6" s="2530"/>
      <c r="AT6" s="2530"/>
      <c r="AU6" s="2530"/>
      <c r="AV6" s="2530" t="s">
        <v>109</v>
      </c>
      <c r="AW6" s="2530"/>
      <c r="AX6" s="2530"/>
      <c r="AY6" s="2530"/>
      <c r="AZ6" s="2532"/>
      <c r="BA6" s="2532"/>
      <c r="BB6" s="2532"/>
      <c r="BC6" s="2532"/>
      <c r="BD6" s="2532"/>
      <c r="BE6" s="2532"/>
      <c r="BF6" s="2532"/>
      <c r="BG6" s="2532"/>
      <c r="BH6" s="2532"/>
      <c r="BI6" s="2532"/>
      <c r="BJ6" s="2532"/>
      <c r="BK6" s="2532"/>
      <c r="BL6" s="2532"/>
      <c r="BM6" s="2532"/>
      <c r="BN6" s="2532"/>
      <c r="BO6" s="2533"/>
    </row>
    <row r="7" spans="1:67" ht="17.25" thickBot="1">
      <c r="A7" s="984"/>
      <c r="B7" s="985"/>
      <c r="C7" s="985"/>
      <c r="D7" s="987" t="s">
        <v>664</v>
      </c>
      <c r="E7" s="987" t="s">
        <v>665</v>
      </c>
      <c r="F7" s="987" t="s">
        <v>666</v>
      </c>
      <c r="G7" s="987" t="s">
        <v>667</v>
      </c>
      <c r="H7" s="987" t="s">
        <v>664</v>
      </c>
      <c r="I7" s="987" t="s">
        <v>665</v>
      </c>
      <c r="J7" s="987" t="s">
        <v>666</v>
      </c>
      <c r="K7" s="987" t="s">
        <v>667</v>
      </c>
      <c r="L7" s="987" t="s">
        <v>664</v>
      </c>
      <c r="M7" s="987" t="s">
        <v>665</v>
      </c>
      <c r="N7" s="987" t="s">
        <v>666</v>
      </c>
      <c r="O7" s="987" t="s">
        <v>667</v>
      </c>
      <c r="P7" s="987" t="s">
        <v>664</v>
      </c>
      <c r="Q7" s="987" t="s">
        <v>665</v>
      </c>
      <c r="R7" s="987" t="s">
        <v>666</v>
      </c>
      <c r="S7" s="987" t="s">
        <v>667</v>
      </c>
      <c r="T7" s="987" t="s">
        <v>664</v>
      </c>
      <c r="U7" s="987" t="s">
        <v>665</v>
      </c>
      <c r="V7" s="987" t="s">
        <v>666</v>
      </c>
      <c r="W7" s="987" t="s">
        <v>667</v>
      </c>
      <c r="X7" s="987" t="s">
        <v>664</v>
      </c>
      <c r="Y7" s="987" t="s">
        <v>665</v>
      </c>
      <c r="Z7" s="987" t="s">
        <v>666</v>
      </c>
      <c r="AA7" s="987" t="s">
        <v>667</v>
      </c>
      <c r="AB7" s="987" t="s">
        <v>664</v>
      </c>
      <c r="AC7" s="987" t="s">
        <v>665</v>
      </c>
      <c r="AD7" s="987" t="s">
        <v>666</v>
      </c>
      <c r="AE7" s="987" t="s">
        <v>667</v>
      </c>
      <c r="AF7" s="987" t="s">
        <v>664</v>
      </c>
      <c r="AG7" s="987" t="s">
        <v>665</v>
      </c>
      <c r="AH7" s="987" t="s">
        <v>666</v>
      </c>
      <c r="AI7" s="987" t="s">
        <v>667</v>
      </c>
      <c r="AJ7" s="987" t="s">
        <v>664</v>
      </c>
      <c r="AK7" s="987" t="s">
        <v>665</v>
      </c>
      <c r="AL7" s="987" t="s">
        <v>666</v>
      </c>
      <c r="AM7" s="988" t="s">
        <v>667</v>
      </c>
      <c r="AN7" s="987" t="s">
        <v>664</v>
      </c>
      <c r="AO7" s="987" t="s">
        <v>665</v>
      </c>
      <c r="AP7" s="987" t="s">
        <v>666</v>
      </c>
      <c r="AQ7" s="987" t="s">
        <v>667</v>
      </c>
      <c r="AR7" s="987" t="s">
        <v>664</v>
      </c>
      <c r="AS7" s="987" t="s">
        <v>665</v>
      </c>
      <c r="AT7" s="987" t="s">
        <v>666</v>
      </c>
      <c r="AU7" s="987" t="s">
        <v>667</v>
      </c>
      <c r="AV7" s="987" t="s">
        <v>664</v>
      </c>
      <c r="AW7" s="987" t="s">
        <v>665</v>
      </c>
      <c r="AX7" s="987" t="s">
        <v>666</v>
      </c>
      <c r="AY7" s="987" t="s">
        <v>667</v>
      </c>
      <c r="AZ7" s="1825"/>
      <c r="BA7" s="1825"/>
      <c r="BB7" s="1825"/>
      <c r="BC7" s="1825"/>
      <c r="BD7" s="1825"/>
      <c r="BE7" s="1825"/>
      <c r="BF7" s="1825"/>
      <c r="BG7" s="1825"/>
      <c r="BH7" s="1825"/>
      <c r="BI7" s="1825"/>
      <c r="BJ7" s="1825"/>
      <c r="BK7" s="1825"/>
      <c r="BL7" s="1825"/>
      <c r="BM7" s="1825"/>
      <c r="BN7" s="1825"/>
      <c r="BO7" s="1826"/>
    </row>
    <row r="8" spans="1:67" ht="13.9" customHeight="1">
      <c r="A8" s="989" t="str">
        <f>+'[181]TABLA No 1'!A13</f>
        <v>Director de Interventoría</v>
      </c>
      <c r="B8" s="1217">
        <f>+Interventoría!E11</f>
        <v>12</v>
      </c>
      <c r="C8" s="1428">
        <f>+Interventoría!F11</f>
        <v>0.5</v>
      </c>
      <c r="D8" s="990"/>
      <c r="E8" s="991"/>
      <c r="F8" s="991"/>
      <c r="G8" s="992"/>
      <c r="H8" s="990"/>
      <c r="I8" s="991"/>
      <c r="J8" s="991"/>
      <c r="K8" s="992"/>
      <c r="L8" s="990"/>
      <c r="M8" s="991"/>
      <c r="N8" s="991"/>
      <c r="O8" s="992"/>
      <c r="P8" s="990"/>
      <c r="Q8" s="991"/>
      <c r="R8" s="991"/>
      <c r="S8" s="992"/>
      <c r="T8" s="990"/>
      <c r="U8" s="991"/>
      <c r="V8" s="991"/>
      <c r="W8" s="992"/>
      <c r="X8" s="990"/>
      <c r="Y8" s="991"/>
      <c r="Z8" s="991"/>
      <c r="AA8" s="992"/>
      <c r="AB8" s="990"/>
      <c r="AC8" s="991"/>
      <c r="AD8" s="991"/>
      <c r="AE8" s="992"/>
      <c r="AF8" s="990"/>
      <c r="AG8" s="991"/>
      <c r="AH8" s="991"/>
      <c r="AI8" s="992"/>
      <c r="AJ8" s="990"/>
      <c r="AK8" s="991"/>
      <c r="AL8" s="991"/>
      <c r="AM8" s="992"/>
      <c r="AN8" s="990"/>
      <c r="AO8" s="991"/>
      <c r="AP8" s="991"/>
      <c r="AQ8" s="992"/>
      <c r="AR8" s="990"/>
      <c r="AS8" s="991"/>
      <c r="AT8" s="991"/>
      <c r="AU8" s="992"/>
      <c r="AV8" s="990"/>
      <c r="AW8" s="991"/>
      <c r="AX8" s="991"/>
      <c r="AY8" s="992"/>
      <c r="AZ8" s="1827"/>
      <c r="BA8" s="991"/>
      <c r="BB8" s="991"/>
      <c r="BC8" s="1828"/>
      <c r="BD8" s="1827"/>
      <c r="BE8" s="991"/>
      <c r="BF8" s="991"/>
      <c r="BG8" s="1828"/>
      <c r="BH8" s="1827"/>
      <c r="BI8" s="991"/>
      <c r="BJ8" s="991"/>
      <c r="BK8" s="1828"/>
      <c r="BL8" s="1827"/>
      <c r="BM8" s="991"/>
      <c r="BN8" s="991"/>
      <c r="BO8" s="1828"/>
    </row>
    <row r="9" spans="1:67" ht="13.9" customHeight="1">
      <c r="A9" s="986" t="str">
        <f>+Interventoría!B12</f>
        <v>Ingeniero Agroforestal</v>
      </c>
      <c r="B9" s="1218">
        <f>+Interventoría!E12</f>
        <v>12</v>
      </c>
      <c r="C9" s="1429">
        <f>+Interventoría!F12</f>
        <v>0.5</v>
      </c>
      <c r="D9" s="993"/>
      <c r="E9" s="994"/>
      <c r="F9" s="995"/>
      <c r="G9" s="996"/>
      <c r="H9" s="993"/>
      <c r="I9" s="994"/>
      <c r="J9" s="995"/>
      <c r="K9" s="996"/>
      <c r="L9" s="993"/>
      <c r="M9" s="994"/>
      <c r="N9" s="995"/>
      <c r="O9" s="996"/>
      <c r="P9" s="993"/>
      <c r="Q9" s="994"/>
      <c r="R9" s="995"/>
      <c r="S9" s="996"/>
      <c r="T9" s="993"/>
      <c r="U9" s="994"/>
      <c r="V9" s="995"/>
      <c r="W9" s="996"/>
      <c r="X9" s="993"/>
      <c r="Y9" s="994"/>
      <c r="Z9" s="995"/>
      <c r="AA9" s="996"/>
      <c r="AB9" s="993"/>
      <c r="AC9" s="994"/>
      <c r="AD9" s="995"/>
      <c r="AE9" s="996"/>
      <c r="AF9" s="993"/>
      <c r="AG9" s="994"/>
      <c r="AH9" s="995"/>
      <c r="AI9" s="996"/>
      <c r="AJ9" s="993"/>
      <c r="AK9" s="994"/>
      <c r="AL9" s="995"/>
      <c r="AM9" s="996"/>
      <c r="AN9" s="993"/>
      <c r="AO9" s="994"/>
      <c r="AP9" s="995"/>
      <c r="AQ9" s="996"/>
      <c r="AR9" s="993"/>
      <c r="AS9" s="994"/>
      <c r="AT9" s="995"/>
      <c r="AU9" s="996"/>
      <c r="AV9" s="993"/>
      <c r="AW9" s="994"/>
      <c r="AX9" s="995"/>
      <c r="AY9" s="996"/>
      <c r="AZ9" s="993"/>
      <c r="BA9" s="995"/>
      <c r="BB9" s="995"/>
      <c r="BC9" s="997"/>
      <c r="BD9" s="993"/>
      <c r="BE9" s="995"/>
      <c r="BF9" s="995"/>
      <c r="BG9" s="997"/>
      <c r="BH9" s="993"/>
      <c r="BI9" s="995"/>
      <c r="BJ9" s="995"/>
      <c r="BK9" s="997"/>
      <c r="BL9" s="993"/>
      <c r="BM9" s="995"/>
      <c r="BN9" s="995"/>
      <c r="BO9" s="997"/>
    </row>
    <row r="10" spans="1:67" ht="13.9" customHeight="1">
      <c r="A10" s="986" t="str">
        <f>+Interventoría!B13</f>
        <v xml:space="preserve">Ingeniero Civil Residente </v>
      </c>
      <c r="B10" s="1218">
        <f>+Interventoría!E13</f>
        <v>12</v>
      </c>
      <c r="C10" s="1429">
        <f>+Interventoría!F13</f>
        <v>0.25</v>
      </c>
      <c r="D10" s="993"/>
      <c r="E10" s="994"/>
      <c r="F10" s="995"/>
      <c r="G10" s="997"/>
      <c r="H10" s="993"/>
      <c r="I10" s="994"/>
      <c r="J10" s="995"/>
      <c r="K10" s="997"/>
      <c r="L10" s="993"/>
      <c r="M10" s="994"/>
      <c r="N10" s="995"/>
      <c r="O10" s="997"/>
      <c r="P10" s="993"/>
      <c r="Q10" s="994"/>
      <c r="R10" s="995"/>
      <c r="S10" s="997"/>
      <c r="T10" s="993"/>
      <c r="U10" s="994"/>
      <c r="V10" s="995"/>
      <c r="W10" s="997"/>
      <c r="X10" s="993"/>
      <c r="Y10" s="994"/>
      <c r="Z10" s="995"/>
      <c r="AA10" s="997"/>
      <c r="AB10" s="993"/>
      <c r="AC10" s="994"/>
      <c r="AD10" s="995"/>
      <c r="AE10" s="997"/>
      <c r="AF10" s="993"/>
      <c r="AG10" s="994"/>
      <c r="AH10" s="995"/>
      <c r="AI10" s="997"/>
      <c r="AJ10" s="993"/>
      <c r="AK10" s="994"/>
      <c r="AL10" s="995"/>
      <c r="AM10" s="997"/>
      <c r="AN10" s="993"/>
      <c r="AO10" s="994"/>
      <c r="AP10" s="995"/>
      <c r="AQ10" s="997"/>
      <c r="AR10" s="993"/>
      <c r="AS10" s="994"/>
      <c r="AT10" s="995"/>
      <c r="AU10" s="997"/>
      <c r="AV10" s="993"/>
      <c r="AW10" s="994"/>
      <c r="AX10" s="995"/>
      <c r="AY10" s="997"/>
      <c r="AZ10" s="993"/>
      <c r="BA10" s="995"/>
      <c r="BB10" s="995"/>
      <c r="BC10" s="997"/>
      <c r="BD10" s="993"/>
      <c r="BE10" s="995"/>
      <c r="BF10" s="995"/>
      <c r="BG10" s="997"/>
      <c r="BH10" s="993"/>
      <c r="BI10" s="995"/>
      <c r="BJ10" s="995"/>
      <c r="BK10" s="997"/>
      <c r="BL10" s="993"/>
      <c r="BM10" s="995"/>
      <c r="BN10" s="995"/>
      <c r="BO10" s="997"/>
    </row>
    <row r="11" spans="1:67" ht="13.9" customHeight="1">
      <c r="A11" s="986" t="s">
        <v>708</v>
      </c>
      <c r="B11" s="1218">
        <v>14</v>
      </c>
      <c r="C11" s="1429">
        <v>0.25</v>
      </c>
      <c r="D11" s="993"/>
      <c r="E11" s="994"/>
      <c r="F11" s="995"/>
      <c r="G11" s="997"/>
      <c r="H11" s="993"/>
      <c r="I11" s="994"/>
      <c r="J11" s="995"/>
      <c r="K11" s="997"/>
      <c r="L11" s="993"/>
      <c r="M11" s="994"/>
      <c r="N11" s="995"/>
      <c r="O11" s="997"/>
      <c r="P11" s="993"/>
      <c r="Q11" s="994"/>
      <c r="R11" s="995"/>
      <c r="S11" s="997"/>
      <c r="T11" s="993"/>
      <c r="U11" s="994"/>
      <c r="V11" s="995"/>
      <c r="W11" s="997"/>
      <c r="X11" s="993"/>
      <c r="Y11" s="994"/>
      <c r="Z11" s="995"/>
      <c r="AA11" s="997"/>
      <c r="AB11" s="993"/>
      <c r="AC11" s="994"/>
      <c r="AD11" s="995"/>
      <c r="AE11" s="997"/>
      <c r="AF11" s="993"/>
      <c r="AG11" s="994"/>
      <c r="AH11" s="995"/>
      <c r="AI11" s="997"/>
      <c r="AJ11" s="993"/>
      <c r="AK11" s="994"/>
      <c r="AL11" s="995"/>
      <c r="AM11" s="997"/>
      <c r="AN11" s="993"/>
      <c r="AO11" s="994"/>
      <c r="AP11" s="995"/>
      <c r="AQ11" s="997"/>
      <c r="AR11" s="993"/>
      <c r="AS11" s="994"/>
      <c r="AT11" s="995"/>
      <c r="AU11" s="997"/>
      <c r="AV11" s="993"/>
      <c r="AW11" s="994"/>
      <c r="AX11" s="995"/>
      <c r="AY11" s="997"/>
      <c r="AZ11" s="993"/>
      <c r="BA11" s="995"/>
      <c r="BB11" s="995"/>
      <c r="BC11" s="997"/>
      <c r="BD11" s="993"/>
      <c r="BE11" s="995"/>
      <c r="BF11" s="995"/>
      <c r="BG11" s="997"/>
      <c r="BH11" s="993"/>
      <c r="BI11" s="995"/>
      <c r="BJ11" s="995"/>
      <c r="BK11" s="997"/>
      <c r="BL11" s="993"/>
      <c r="BM11" s="995"/>
      <c r="BN11" s="995"/>
      <c r="BO11" s="997"/>
    </row>
    <row r="12" spans="1:67" ht="13.9" customHeight="1">
      <c r="A12" s="986" t="str">
        <f>+Interventoría!B15</f>
        <v>Profesional Contador y/o financiero</v>
      </c>
      <c r="B12" s="1218">
        <f>+Interventoría!E15</f>
        <v>12</v>
      </c>
      <c r="C12" s="1429">
        <f>+Interventoría!F15</f>
        <v>0.5</v>
      </c>
      <c r="D12" s="993"/>
      <c r="E12" s="994"/>
      <c r="F12" s="995"/>
      <c r="G12" s="996"/>
      <c r="H12" s="993"/>
      <c r="I12" s="994"/>
      <c r="J12" s="995"/>
      <c r="K12" s="996"/>
      <c r="L12" s="993"/>
      <c r="M12" s="994"/>
      <c r="N12" s="995"/>
      <c r="O12" s="996"/>
      <c r="P12" s="993"/>
      <c r="Q12" s="994"/>
      <c r="R12" s="995"/>
      <c r="S12" s="996"/>
      <c r="T12" s="993"/>
      <c r="U12" s="994"/>
      <c r="V12" s="995"/>
      <c r="W12" s="996"/>
      <c r="X12" s="993"/>
      <c r="Y12" s="994"/>
      <c r="Z12" s="995"/>
      <c r="AA12" s="996"/>
      <c r="AB12" s="993"/>
      <c r="AC12" s="994"/>
      <c r="AD12" s="995"/>
      <c r="AE12" s="996"/>
      <c r="AF12" s="993"/>
      <c r="AG12" s="994"/>
      <c r="AH12" s="995"/>
      <c r="AI12" s="996"/>
      <c r="AJ12" s="993"/>
      <c r="AK12" s="994"/>
      <c r="AL12" s="995"/>
      <c r="AM12" s="996"/>
      <c r="AN12" s="993"/>
      <c r="AO12" s="994"/>
      <c r="AP12" s="995"/>
      <c r="AQ12" s="996"/>
      <c r="AR12" s="993"/>
      <c r="AS12" s="994"/>
      <c r="AT12" s="995"/>
      <c r="AU12" s="996"/>
      <c r="AV12" s="993"/>
      <c r="AW12" s="994"/>
      <c r="AX12" s="995"/>
      <c r="AY12" s="996"/>
      <c r="AZ12" s="993"/>
      <c r="BA12" s="995"/>
      <c r="BB12" s="995"/>
      <c r="BC12" s="997"/>
      <c r="BD12" s="993"/>
      <c r="BE12" s="995"/>
      <c r="BF12" s="995"/>
      <c r="BG12" s="997"/>
      <c r="BH12" s="993"/>
      <c r="BI12" s="995"/>
      <c r="BJ12" s="995"/>
      <c r="BK12" s="997"/>
      <c r="BL12" s="993"/>
      <c r="BM12" s="995"/>
      <c r="BN12" s="995"/>
      <c r="BO12" s="997"/>
    </row>
    <row r="13" spans="1:67" ht="15" customHeight="1" thickBot="1">
      <c r="A13" s="998" t="str">
        <f>+'[181]TABLA No 1'!A19</f>
        <v>Secretaria</v>
      </c>
      <c r="B13" s="1219">
        <v>16</v>
      </c>
      <c r="C13" s="1430">
        <f>+Interventoría!F17</f>
        <v>0.25</v>
      </c>
      <c r="D13" s="999"/>
      <c r="E13" s="1000"/>
      <c r="F13" s="1001"/>
      <c r="G13" s="1002"/>
      <c r="H13" s="999"/>
      <c r="I13" s="1000"/>
      <c r="J13" s="1001"/>
      <c r="K13" s="1002"/>
      <c r="L13" s="999"/>
      <c r="M13" s="1000"/>
      <c r="N13" s="1001"/>
      <c r="O13" s="1002"/>
      <c r="P13" s="999"/>
      <c r="Q13" s="1000"/>
      <c r="R13" s="1001"/>
      <c r="S13" s="1002"/>
      <c r="T13" s="999"/>
      <c r="U13" s="1000"/>
      <c r="V13" s="1001"/>
      <c r="W13" s="1002"/>
      <c r="X13" s="999"/>
      <c r="Y13" s="1000"/>
      <c r="Z13" s="1001"/>
      <c r="AA13" s="1002"/>
      <c r="AB13" s="999"/>
      <c r="AC13" s="1000"/>
      <c r="AD13" s="1001"/>
      <c r="AE13" s="1002"/>
      <c r="AF13" s="999"/>
      <c r="AG13" s="1000"/>
      <c r="AH13" s="1001"/>
      <c r="AI13" s="1002"/>
      <c r="AJ13" s="999"/>
      <c r="AK13" s="1000"/>
      <c r="AL13" s="1001"/>
      <c r="AM13" s="1002"/>
      <c r="AN13" s="999"/>
      <c r="AO13" s="1000"/>
      <c r="AP13" s="1001"/>
      <c r="AQ13" s="1002"/>
      <c r="AR13" s="999"/>
      <c r="AS13" s="1000"/>
      <c r="AT13" s="1001"/>
      <c r="AU13" s="1002"/>
      <c r="AV13" s="999"/>
      <c r="AW13" s="1000"/>
      <c r="AX13" s="1001"/>
      <c r="AY13" s="1002"/>
      <c r="AZ13" s="999"/>
      <c r="BA13" s="1000"/>
      <c r="BB13" s="1001"/>
      <c r="BC13" s="1829"/>
      <c r="BD13" s="999"/>
      <c r="BE13" s="1000"/>
      <c r="BF13" s="1001"/>
      <c r="BG13" s="1829"/>
      <c r="BH13" s="999"/>
      <c r="BI13" s="1000"/>
      <c r="BJ13" s="1001"/>
      <c r="BK13" s="1829"/>
      <c r="BL13" s="999"/>
      <c r="BM13" s="1000"/>
      <c r="BN13" s="1001"/>
      <c r="BO13" s="1829"/>
    </row>
    <row r="14" spans="1:67" ht="13.9" customHeight="1">
      <c r="C14" s="975"/>
    </row>
    <row r="15" spans="1:67" ht="13.9" customHeight="1">
      <c r="B15" s="1167"/>
    </row>
    <row r="16" spans="1:67" ht="13.9" customHeight="1">
      <c r="A16" s="933"/>
    </row>
    <row r="17" spans="1:1" ht="13.9" customHeight="1">
      <c r="A17" s="937"/>
    </row>
    <row r="18" spans="1:1" ht="13.9" customHeight="1">
      <c r="A18" s="936"/>
    </row>
    <row r="19" spans="1:1">
      <c r="A19" s="936"/>
    </row>
    <row r="20" spans="1:1">
      <c r="A20" s="933"/>
    </row>
    <row r="21" spans="1:1">
      <c r="A21" s="936"/>
    </row>
    <row r="22" spans="1:1">
      <c r="A22" s="937"/>
    </row>
    <row r="23" spans="1:1">
      <c r="A23" s="936"/>
    </row>
    <row r="24" spans="1:1">
      <c r="A24" s="936"/>
    </row>
    <row r="25" spans="1:1">
      <c r="A25" s="933"/>
    </row>
    <row r="26" spans="1:1">
      <c r="A26" s="936"/>
    </row>
    <row r="27" spans="1:1">
      <c r="A27" s="937"/>
    </row>
  </sheetData>
  <mergeCells count="23">
    <mergeCell ref="AN6:AQ6"/>
    <mergeCell ref="BL6:BO6"/>
    <mergeCell ref="K1:BO1"/>
    <mergeCell ref="K2:BO2"/>
    <mergeCell ref="K3:BO3"/>
    <mergeCell ref="A5:BO5"/>
    <mergeCell ref="AR6:AU6"/>
    <mergeCell ref="AV6:AY6"/>
    <mergeCell ref="AZ6:BC6"/>
    <mergeCell ref="BD6:BG6"/>
    <mergeCell ref="BH6:BK6"/>
    <mergeCell ref="A1:J1"/>
    <mergeCell ref="A2:J2"/>
    <mergeCell ref="A3:J3"/>
    <mergeCell ref="AB6:AE6"/>
    <mergeCell ref="AF6:AI6"/>
    <mergeCell ref="AJ6:AM6"/>
    <mergeCell ref="D6:G6"/>
    <mergeCell ref="H6:K6"/>
    <mergeCell ref="L6:O6"/>
    <mergeCell ref="P6:S6"/>
    <mergeCell ref="T6:W6"/>
    <mergeCell ref="X6:AA6"/>
  </mergeCells>
  <phoneticPr fontId="21" type="noConversion"/>
  <printOptions horizontalCentered="1"/>
  <pageMargins left="0.19685039370078741" right="0.19685039370078741" top="0.98425196850393704" bottom="0.98425196850393704" header="0" footer="0"/>
  <pageSetup scale="75" orientation="landscape"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T33"/>
  <sheetViews>
    <sheetView topLeftCell="A18" workbookViewId="0">
      <selection activeCell="K36" sqref="K36"/>
    </sheetView>
  </sheetViews>
  <sheetFormatPr baseColWidth="10" defaultRowHeight="12.75"/>
  <cols>
    <col min="1" max="1" width="2.5703125" customWidth="1"/>
    <col min="2" max="2" width="4.85546875" bestFit="1" customWidth="1"/>
    <col min="3" max="3" width="42" bestFit="1" customWidth="1"/>
    <col min="4" max="4" width="6" customWidth="1"/>
    <col min="5" max="11" width="5.7109375" bestFit="1" customWidth="1"/>
    <col min="12" max="12" width="6.5703125" bestFit="1" customWidth="1"/>
    <col min="13" max="13" width="5.7109375" bestFit="1" customWidth="1"/>
    <col min="14" max="18" width="6.5703125" bestFit="1" customWidth="1"/>
    <col min="19" max="20" width="6.42578125" bestFit="1" customWidth="1"/>
  </cols>
  <sheetData>
    <row r="1" spans="2:20" ht="12" customHeight="1" thickBot="1"/>
    <row r="2" spans="2:20" ht="69" customHeight="1">
      <c r="B2" s="2023" t="s">
        <v>544</v>
      </c>
      <c r="C2" s="2024"/>
      <c r="D2" s="2024"/>
      <c r="E2" s="2012"/>
      <c r="F2" s="2012"/>
      <c r="G2" s="2012"/>
      <c r="H2" s="2012"/>
      <c r="I2" s="2012"/>
      <c r="J2" s="2012"/>
      <c r="K2" s="2012"/>
      <c r="L2" s="2012"/>
      <c r="M2" s="2012"/>
      <c r="N2" s="2012"/>
      <c r="O2" s="2012"/>
      <c r="P2" s="2012"/>
      <c r="Q2" s="2012"/>
      <c r="R2" s="2012"/>
      <c r="S2" s="2012"/>
      <c r="T2" s="2012"/>
    </row>
    <row r="3" spans="2:20" ht="21" customHeight="1">
      <c r="B3" s="2025" t="s">
        <v>545</v>
      </c>
      <c r="C3" s="2026"/>
      <c r="D3" s="2026"/>
      <c r="E3" s="2014" t="str">
        <f>[183]Objetivos!B18</f>
        <v>Restauración Ecológica en la parte alta de la Subregión Río Mayo en el Departamento de Nariño</v>
      </c>
      <c r="F3" s="2014"/>
      <c r="G3" s="2014"/>
      <c r="H3" s="2014"/>
      <c r="I3" s="2014"/>
      <c r="J3" s="2014"/>
      <c r="K3" s="2014"/>
      <c r="L3" s="2014"/>
      <c r="M3" s="2014"/>
      <c r="N3" s="2014"/>
      <c r="O3" s="2014"/>
      <c r="P3" s="2014"/>
      <c r="Q3" s="2014"/>
      <c r="R3" s="2014"/>
      <c r="S3" s="2014"/>
      <c r="T3" s="2014"/>
    </row>
    <row r="4" spans="2:20" ht="17.25" customHeight="1" thickBot="1">
      <c r="B4" s="2027" t="s">
        <v>1278</v>
      </c>
      <c r="C4" s="2016"/>
      <c r="D4" s="2016"/>
      <c r="E4" s="2040" t="s">
        <v>571</v>
      </c>
      <c r="F4" s="2040"/>
      <c r="G4" s="2040"/>
      <c r="H4" s="2040"/>
      <c r="I4" s="2040"/>
      <c r="J4" s="2040"/>
      <c r="K4" s="2040"/>
      <c r="L4" s="2040"/>
      <c r="M4" s="2040"/>
      <c r="N4" s="2040"/>
      <c r="O4" s="2040"/>
      <c r="P4" s="2040"/>
      <c r="Q4" s="2040"/>
      <c r="R4" s="2040"/>
      <c r="S4" s="2040"/>
      <c r="T4" s="2040"/>
    </row>
    <row r="5" spans="2:20" ht="5.25" customHeight="1" thickBot="1">
      <c r="C5" s="906"/>
      <c r="D5" s="906"/>
      <c r="E5" s="905"/>
      <c r="F5" s="907"/>
      <c r="G5" s="1040"/>
      <c r="H5" s="537"/>
      <c r="I5" s="537"/>
      <c r="J5" s="537"/>
      <c r="K5" s="537"/>
      <c r="L5" s="537"/>
    </row>
    <row r="6" spans="2:20" ht="16.5">
      <c r="B6" s="2538" t="s">
        <v>571</v>
      </c>
      <c r="C6" s="2539"/>
      <c r="D6" s="2539"/>
      <c r="E6" s="2539"/>
      <c r="F6" s="2539"/>
      <c r="G6" s="2539"/>
      <c r="H6" s="2539"/>
      <c r="I6" s="2539"/>
      <c r="J6" s="2539"/>
      <c r="K6" s="2539"/>
      <c r="L6" s="2539"/>
      <c r="M6" s="2539"/>
      <c r="N6" s="2539"/>
      <c r="O6" s="2539"/>
      <c r="P6" s="2539"/>
      <c r="Q6" s="2539"/>
      <c r="R6" s="2539"/>
      <c r="S6" s="2539"/>
      <c r="T6" s="2539"/>
    </row>
    <row r="7" spans="2:20" ht="12.75" customHeight="1">
      <c r="B7" s="2028" t="s">
        <v>454</v>
      </c>
      <c r="C7" s="2029"/>
      <c r="D7" s="2029"/>
      <c r="E7" s="2018" t="s">
        <v>570</v>
      </c>
      <c r="F7" s="2018"/>
      <c r="G7" s="2018"/>
      <c r="H7" s="2018"/>
      <c r="I7" s="2018"/>
      <c r="J7" s="2018"/>
      <c r="K7" s="2018"/>
      <c r="L7" s="2018"/>
      <c r="M7" s="2018"/>
      <c r="N7" s="2018"/>
      <c r="O7" s="2018"/>
      <c r="P7" s="2018"/>
      <c r="Q7" s="2018"/>
      <c r="R7" s="2018"/>
      <c r="S7" s="2018"/>
      <c r="T7" s="2018"/>
    </row>
    <row r="8" spans="2:20" ht="12.75" customHeight="1">
      <c r="B8" s="2042" t="s">
        <v>128</v>
      </c>
      <c r="C8" s="2043"/>
      <c r="D8" s="2043"/>
      <c r="E8" s="2018" t="str">
        <f>[183]Objetivos!D7</f>
        <v>Municipio del Tablón de Gómez</v>
      </c>
      <c r="F8" s="2018"/>
      <c r="G8" s="2018"/>
      <c r="H8" s="2018"/>
      <c r="I8" s="2018"/>
      <c r="J8" s="2018"/>
      <c r="K8" s="2018"/>
      <c r="L8" s="2018"/>
      <c r="M8" s="2018"/>
      <c r="N8" s="2018"/>
      <c r="O8" s="2018"/>
      <c r="P8" s="2018"/>
      <c r="Q8" s="2018"/>
      <c r="R8" s="2018"/>
      <c r="S8" s="2018"/>
      <c r="T8" s="2018"/>
    </row>
    <row r="9" spans="2:20" ht="13.5" customHeight="1" thickBot="1">
      <c r="B9" s="2002" t="s">
        <v>0</v>
      </c>
      <c r="C9" s="2003"/>
      <c r="D9" s="2003"/>
      <c r="E9" s="2004" t="str">
        <f>[183]Objetivos!B18</f>
        <v>Restauración Ecológica en la parte alta de la Subregión Río Mayo en el Departamento de Nariño</v>
      </c>
      <c r="F9" s="2004"/>
      <c r="G9" s="2004"/>
      <c r="H9" s="2004"/>
      <c r="I9" s="2004"/>
      <c r="J9" s="2004"/>
      <c r="K9" s="2004"/>
      <c r="L9" s="2004"/>
      <c r="M9" s="2004"/>
      <c r="N9" s="2004"/>
      <c r="O9" s="2004"/>
      <c r="P9" s="2004"/>
      <c r="Q9" s="2004"/>
      <c r="R9" s="2004"/>
      <c r="S9" s="2004"/>
      <c r="T9" s="2004"/>
    </row>
    <row r="10" spans="2:20" ht="8.25" customHeight="1" thickBot="1">
      <c r="C10" s="1041"/>
      <c r="D10" s="1042"/>
      <c r="E10" s="1042"/>
      <c r="F10" s="1042"/>
      <c r="G10" s="1042"/>
      <c r="H10" s="1042"/>
      <c r="I10" s="1042"/>
      <c r="J10" s="1042"/>
      <c r="K10" s="1042"/>
      <c r="L10" s="1042"/>
      <c r="M10" s="1042"/>
      <c r="N10" s="1042"/>
      <c r="O10" s="1042"/>
    </row>
    <row r="11" spans="2:20" ht="21.75" customHeight="1">
      <c r="B11" s="2540" t="s">
        <v>34</v>
      </c>
      <c r="C11" s="2541"/>
      <c r="D11" s="916" t="s">
        <v>560</v>
      </c>
      <c r="E11" s="916" t="s">
        <v>98</v>
      </c>
      <c r="F11" s="916" t="s">
        <v>99</v>
      </c>
      <c r="G11" s="916" t="s">
        <v>100</v>
      </c>
      <c r="H11" s="916" t="s">
        <v>101</v>
      </c>
      <c r="I11" s="916" t="s">
        <v>102</v>
      </c>
      <c r="J11" s="916" t="s">
        <v>103</v>
      </c>
      <c r="K11" s="916" t="s">
        <v>104</v>
      </c>
      <c r="L11" s="916" t="s">
        <v>105</v>
      </c>
      <c r="M11" s="916" t="s">
        <v>106</v>
      </c>
      <c r="N11" s="916" t="s">
        <v>107</v>
      </c>
      <c r="O11" s="916" t="s">
        <v>108</v>
      </c>
      <c r="P11" s="916" t="s">
        <v>109</v>
      </c>
      <c r="Q11" s="1830"/>
      <c r="R11" s="1831"/>
      <c r="S11" s="1830"/>
      <c r="T11" s="1830"/>
    </row>
    <row r="12" spans="2:20">
      <c r="B12" s="2542" t="s">
        <v>572</v>
      </c>
      <c r="C12" s="2543"/>
      <c r="D12" s="918"/>
      <c r="E12" s="1052"/>
      <c r="F12" s="1052"/>
      <c r="G12" s="1052"/>
      <c r="H12" s="1052"/>
      <c r="I12" s="1052"/>
      <c r="J12" s="1052"/>
      <c r="K12" s="1052"/>
      <c r="L12" s="1052"/>
      <c r="M12" s="1052"/>
      <c r="N12" s="1052"/>
      <c r="O12" s="1052"/>
      <c r="P12" s="1006"/>
      <c r="Q12" s="1006"/>
      <c r="R12" s="1006"/>
      <c r="S12" s="1006"/>
      <c r="T12" s="1006"/>
    </row>
    <row r="13" spans="2:20">
      <c r="B13" s="2542" t="s">
        <v>574</v>
      </c>
      <c r="C13" s="2543"/>
      <c r="D13" s="918"/>
      <c r="E13" s="1052"/>
      <c r="F13" s="1052"/>
      <c r="G13" s="1052"/>
      <c r="H13" s="1052"/>
      <c r="I13" s="1052"/>
      <c r="J13" s="1052"/>
      <c r="K13" s="1052"/>
      <c r="L13" s="1052"/>
      <c r="M13" s="1052"/>
      <c r="N13" s="1052"/>
      <c r="O13" s="1052"/>
      <c r="P13" s="1006"/>
      <c r="Q13" s="1006"/>
      <c r="R13" s="1006"/>
      <c r="S13" s="1006"/>
      <c r="T13" s="1006"/>
    </row>
    <row r="14" spans="2:20">
      <c r="B14" s="2542" t="s">
        <v>573</v>
      </c>
      <c r="C14" s="2543"/>
      <c r="D14" s="918"/>
      <c r="E14" s="1043"/>
      <c r="F14" s="1043"/>
      <c r="G14" s="1043"/>
      <c r="H14" s="1043"/>
      <c r="I14" s="1043"/>
      <c r="J14" s="1043"/>
      <c r="K14" s="1043"/>
      <c r="L14" s="1043"/>
      <c r="M14" s="1043"/>
      <c r="N14" s="1043"/>
      <c r="O14" s="1043"/>
      <c r="P14" s="1006"/>
      <c r="Q14" s="1006"/>
      <c r="R14" s="1006"/>
      <c r="S14" s="1006"/>
      <c r="T14" s="1006"/>
    </row>
    <row r="15" spans="2:20">
      <c r="B15" s="2542" t="s">
        <v>575</v>
      </c>
      <c r="C15" s="2543"/>
      <c r="D15" s="918"/>
      <c r="E15" s="1043"/>
      <c r="F15" s="1043"/>
      <c r="G15" s="1043"/>
      <c r="H15" s="1043"/>
      <c r="I15" s="1043"/>
      <c r="J15" s="1043"/>
      <c r="K15" s="1043"/>
      <c r="L15" s="1043"/>
      <c r="M15" s="1043"/>
      <c r="N15" s="1043"/>
      <c r="O15" s="1043"/>
      <c r="P15" s="1006"/>
      <c r="Q15" s="1006"/>
      <c r="R15" s="1006"/>
      <c r="S15" s="1006"/>
      <c r="T15" s="1006"/>
    </row>
    <row r="16" spans="2:20" ht="15.75" customHeight="1">
      <c r="B16" s="2544" t="s">
        <v>749</v>
      </c>
      <c r="C16" s="2545"/>
      <c r="D16" s="1044"/>
      <c r="E16" s="918"/>
      <c r="F16" s="918"/>
      <c r="G16" s="918"/>
      <c r="H16" s="918"/>
      <c r="I16" s="918"/>
      <c r="J16" s="918"/>
      <c r="K16" s="918"/>
      <c r="L16" s="918"/>
      <c r="M16" s="918"/>
      <c r="N16" s="918"/>
      <c r="O16" s="918"/>
      <c r="P16" s="918"/>
      <c r="Q16" s="1006"/>
      <c r="R16" s="1006"/>
      <c r="S16" s="1006"/>
      <c r="T16" s="1006"/>
    </row>
    <row r="17" spans="2:20" ht="15.75" customHeight="1">
      <c r="B17" s="2544" t="s">
        <v>750</v>
      </c>
      <c r="C17" s="2545"/>
      <c r="D17" s="1044"/>
      <c r="E17" s="920"/>
      <c r="F17" s="920"/>
      <c r="G17" s="920"/>
      <c r="H17" s="918"/>
      <c r="I17" s="918"/>
      <c r="J17" s="918"/>
      <c r="K17" s="918"/>
      <c r="L17" s="918"/>
      <c r="M17" s="918"/>
      <c r="N17" s="918"/>
      <c r="O17" s="918"/>
      <c r="P17" s="918"/>
      <c r="Q17" s="920"/>
      <c r="R17" s="920"/>
      <c r="S17" s="920"/>
      <c r="T17" s="1006"/>
    </row>
    <row r="18" spans="2:20" ht="15.75" customHeight="1">
      <c r="B18" s="2544" t="s">
        <v>751</v>
      </c>
      <c r="C18" s="2545"/>
      <c r="D18" s="1044"/>
      <c r="E18" s="918"/>
      <c r="F18" s="918"/>
      <c r="G18" s="920"/>
      <c r="H18" s="920"/>
      <c r="K18" s="919"/>
      <c r="L18" s="918"/>
      <c r="M18" s="918"/>
      <c r="N18" s="919"/>
      <c r="Q18" s="1006"/>
      <c r="R18" s="920"/>
      <c r="S18" s="920"/>
      <c r="T18" s="1006"/>
    </row>
    <row r="19" spans="2:20" ht="15.75" customHeight="1">
      <c r="B19" s="2544" t="s">
        <v>752</v>
      </c>
      <c r="C19" s="2545"/>
      <c r="D19" s="1044"/>
      <c r="E19" s="918"/>
      <c r="F19" s="918"/>
      <c r="G19" s="918"/>
      <c r="H19" s="918"/>
      <c r="I19" s="918"/>
      <c r="J19" s="918"/>
      <c r="K19" s="918"/>
      <c r="L19" s="918"/>
      <c r="M19" s="918"/>
      <c r="N19" s="918"/>
      <c r="O19" s="918"/>
      <c r="P19" s="918"/>
      <c r="Q19" s="1044"/>
      <c r="R19" s="1044"/>
      <c r="S19" s="1006"/>
      <c r="T19" s="1006"/>
    </row>
    <row r="20" spans="2:20" ht="15.75" customHeight="1">
      <c r="B20" s="2544" t="s">
        <v>753</v>
      </c>
      <c r="C20" s="2545"/>
      <c r="D20" s="1044"/>
      <c r="E20" s="1044"/>
      <c r="F20" s="1044"/>
      <c r="G20" s="1044"/>
      <c r="H20" s="918"/>
      <c r="I20" s="918"/>
      <c r="J20" s="918"/>
      <c r="K20" s="918"/>
      <c r="L20" s="918"/>
      <c r="M20" s="918"/>
      <c r="N20" s="918"/>
      <c r="O20" s="918"/>
      <c r="P20" s="918"/>
      <c r="Q20" s="920"/>
      <c r="R20" s="920"/>
      <c r="S20" s="920"/>
      <c r="T20" s="1006"/>
    </row>
    <row r="21" spans="2:20" ht="15.75" customHeight="1">
      <c r="B21" s="2544" t="s">
        <v>754</v>
      </c>
      <c r="C21" s="2545"/>
      <c r="D21" s="1044"/>
      <c r="E21" s="1044"/>
      <c r="F21" s="918"/>
      <c r="G21" s="918"/>
      <c r="H21" s="918"/>
      <c r="I21" s="918"/>
      <c r="J21" s="918"/>
      <c r="K21" s="918"/>
      <c r="L21" s="918"/>
      <c r="M21" s="918"/>
      <c r="N21" s="918"/>
      <c r="O21" s="918"/>
      <c r="P21" s="918"/>
      <c r="Q21" s="1044"/>
      <c r="R21" s="1044"/>
      <c r="S21" s="1006"/>
      <c r="T21" s="1006"/>
    </row>
    <row r="22" spans="2:20" ht="15.75" customHeight="1">
      <c r="B22" s="2544" t="s">
        <v>755</v>
      </c>
      <c r="C22" s="2545"/>
      <c r="D22" s="1044"/>
      <c r="E22" s="1044"/>
      <c r="F22" s="918"/>
      <c r="G22" s="918"/>
      <c r="H22" s="918"/>
      <c r="I22" s="918"/>
      <c r="J22" s="918"/>
      <c r="K22" s="918"/>
      <c r="L22" s="918"/>
      <c r="M22" s="918"/>
      <c r="N22" s="918"/>
      <c r="O22" s="918"/>
      <c r="P22" s="918"/>
      <c r="Q22" s="1044"/>
      <c r="R22" s="1044"/>
      <c r="S22" s="1006"/>
      <c r="T22" s="1006"/>
    </row>
    <row r="23" spans="2:20" ht="15.75" customHeight="1">
      <c r="B23" s="2544" t="s">
        <v>756</v>
      </c>
      <c r="C23" s="2545"/>
      <c r="D23" s="1044"/>
      <c r="E23" s="1044"/>
      <c r="F23" s="918"/>
      <c r="G23" s="918"/>
      <c r="H23" s="918"/>
      <c r="I23" s="918"/>
      <c r="J23" s="918"/>
      <c r="K23" s="918"/>
      <c r="L23" s="918"/>
      <c r="M23" s="918"/>
      <c r="N23" s="918"/>
      <c r="O23" s="918"/>
      <c r="P23" s="918"/>
      <c r="Q23" s="920"/>
      <c r="R23" s="1044"/>
      <c r="S23" s="1006"/>
      <c r="T23" s="1006"/>
    </row>
    <row r="24" spans="2:20" ht="15.75" customHeight="1">
      <c r="B24" s="2544" t="s">
        <v>757</v>
      </c>
      <c r="C24" s="2545"/>
      <c r="D24" s="1044"/>
      <c r="E24" s="918"/>
      <c r="F24" s="918"/>
      <c r="G24" s="918"/>
      <c r="H24" s="918"/>
      <c r="I24" s="918"/>
      <c r="J24" s="918"/>
      <c r="K24" s="918"/>
      <c r="L24" s="918"/>
      <c r="M24" s="918"/>
      <c r="N24" s="918"/>
      <c r="O24" s="1044"/>
      <c r="P24" s="1044"/>
      <c r="Q24" s="1044"/>
      <c r="R24" s="1044"/>
      <c r="S24" s="1006"/>
      <c r="T24" s="1006"/>
    </row>
    <row r="25" spans="2:20" ht="15.75" customHeight="1">
      <c r="B25" s="2544" t="s">
        <v>758</v>
      </c>
      <c r="C25" s="2545"/>
      <c r="D25" s="1044"/>
      <c r="E25" s="1044"/>
      <c r="F25" s="1044"/>
      <c r="G25" s="1044"/>
      <c r="H25" s="1044"/>
      <c r="I25" s="1044"/>
      <c r="J25" s="1044"/>
      <c r="K25" s="1044"/>
      <c r="L25" s="1044"/>
      <c r="M25" s="918"/>
      <c r="N25" s="918"/>
      <c r="O25" s="1044"/>
      <c r="P25" s="1044"/>
      <c r="Q25" s="920"/>
      <c r="R25" s="920"/>
      <c r="S25" s="920"/>
      <c r="T25" s="1006"/>
    </row>
    <row r="26" spans="2:20" ht="15.75" customHeight="1">
      <c r="B26" s="2544" t="s">
        <v>759</v>
      </c>
      <c r="C26" s="2545"/>
      <c r="D26" s="1044"/>
      <c r="E26" s="918"/>
      <c r="F26" s="918"/>
      <c r="G26" s="1044"/>
      <c r="H26" s="918"/>
      <c r="I26" s="918"/>
      <c r="K26" s="918"/>
      <c r="M26" s="918"/>
      <c r="N26" s="1044"/>
      <c r="O26" s="918"/>
      <c r="Q26" s="920"/>
      <c r="S26" s="920"/>
      <c r="T26" s="1006"/>
    </row>
    <row r="27" spans="2:20" ht="15.75" customHeight="1">
      <c r="B27" s="2542" t="s">
        <v>568</v>
      </c>
      <c r="C27" s="2543"/>
      <c r="D27" s="1044"/>
      <c r="E27" s="918"/>
      <c r="F27" s="918"/>
      <c r="G27" s="918"/>
      <c r="H27" s="918"/>
      <c r="I27" s="918"/>
      <c r="J27" s="918"/>
      <c r="K27" s="918"/>
      <c r="L27" s="918"/>
      <c r="M27" s="918"/>
      <c r="N27" s="918"/>
      <c r="O27" s="918"/>
      <c r="P27" s="918"/>
      <c r="Q27" s="920"/>
      <c r="R27" s="920"/>
      <c r="S27" s="920"/>
      <c r="T27" s="920"/>
    </row>
    <row r="28" spans="2:20" ht="15.75" customHeight="1">
      <c r="B28" s="2542" t="s">
        <v>562</v>
      </c>
      <c r="C28" s="2543"/>
      <c r="D28" s="1044"/>
      <c r="E28" s="918"/>
      <c r="F28" s="918"/>
      <c r="G28" s="918"/>
      <c r="H28" s="918"/>
      <c r="I28" s="918"/>
      <c r="J28" s="918"/>
      <c r="K28" s="918"/>
      <c r="L28" s="918"/>
      <c r="M28" s="918"/>
      <c r="N28" s="918"/>
      <c r="O28" s="918"/>
      <c r="P28" s="918"/>
      <c r="Q28" s="920"/>
      <c r="R28" s="920"/>
      <c r="S28" s="920"/>
      <c r="T28" s="920"/>
    </row>
    <row r="29" spans="2:20">
      <c r="B29" s="2542" t="s">
        <v>543</v>
      </c>
      <c r="C29" s="2543"/>
      <c r="D29" s="1044"/>
      <c r="E29" s="918"/>
      <c r="F29" s="918"/>
      <c r="G29" s="918"/>
      <c r="H29" s="918"/>
      <c r="I29" s="918"/>
      <c r="J29" s="918"/>
      <c r="K29" s="918"/>
      <c r="L29" s="918"/>
      <c r="M29" s="918"/>
      <c r="N29" s="918"/>
      <c r="O29" s="918"/>
      <c r="P29" s="918"/>
      <c r="Q29" s="920"/>
      <c r="R29" s="920"/>
      <c r="S29" s="1006"/>
      <c r="T29" s="1006"/>
    </row>
    <row r="30" spans="2:20">
      <c r="B30" s="2542" t="s">
        <v>686</v>
      </c>
      <c r="C30" s="2543"/>
      <c r="D30" s="1044"/>
      <c r="E30" s="918"/>
      <c r="F30" s="918"/>
      <c r="G30" s="918"/>
      <c r="H30" s="918"/>
      <c r="I30" s="918"/>
      <c r="J30" s="918"/>
      <c r="K30" s="918"/>
      <c r="L30" s="918"/>
      <c r="M30" s="918"/>
      <c r="N30" s="918"/>
      <c r="O30" s="918"/>
      <c r="P30" s="918"/>
      <c r="Q30" s="920"/>
      <c r="R30" s="920"/>
      <c r="S30" s="920"/>
      <c r="T30" s="1006"/>
    </row>
    <row r="31" spans="2:20" ht="13.5" thickBot="1">
      <c r="B31" s="2546" t="s">
        <v>710</v>
      </c>
      <c r="C31" s="2547"/>
      <c r="D31" s="917"/>
      <c r="E31" s="1045"/>
      <c r="F31" s="1045"/>
      <c r="G31" s="1045"/>
      <c r="H31" s="1045"/>
      <c r="I31" s="1045"/>
      <c r="J31" s="1045"/>
      <c r="K31" s="1045"/>
      <c r="L31" s="1045"/>
      <c r="M31" s="1045"/>
      <c r="N31" s="1045"/>
      <c r="O31" s="1045"/>
      <c r="P31" s="1832"/>
      <c r="Q31" s="921"/>
      <c r="R31" s="921"/>
      <c r="S31" s="921"/>
      <c r="T31" s="921"/>
    </row>
    <row r="32" spans="2:20">
      <c r="B32" s="1046"/>
      <c r="C32" s="1046"/>
      <c r="D32" s="1007"/>
      <c r="E32" s="1047"/>
      <c r="F32" s="1047"/>
      <c r="G32" s="1047"/>
      <c r="H32" s="1047"/>
      <c r="I32" s="1047"/>
      <c r="J32" s="1047"/>
      <c r="K32" s="1047"/>
      <c r="L32" s="1047"/>
      <c r="M32" s="1047"/>
      <c r="N32" s="1008"/>
      <c r="O32" s="1008"/>
      <c r="P32" s="1008"/>
      <c r="Q32" s="1008"/>
      <c r="R32" s="1008"/>
    </row>
    <row r="33" spans="2:18">
      <c r="B33" s="1046"/>
      <c r="C33" s="1046"/>
      <c r="D33" s="1007"/>
      <c r="E33" s="1047"/>
      <c r="F33" s="1047"/>
      <c r="G33" s="1047"/>
      <c r="H33" s="1047"/>
      <c r="I33" s="1047"/>
      <c r="J33" s="1047"/>
      <c r="K33" s="1047"/>
      <c r="L33" s="1047"/>
      <c r="M33" s="1047"/>
      <c r="N33" s="1008"/>
      <c r="O33" s="1008"/>
      <c r="P33" s="1008"/>
      <c r="Q33" s="1008"/>
      <c r="R33" s="1008"/>
    </row>
  </sheetData>
  <mergeCells count="34">
    <mergeCell ref="B24:C24"/>
    <mergeCell ref="B25:C25"/>
    <mergeCell ref="B30:C30"/>
    <mergeCell ref="B31:C31"/>
    <mergeCell ref="B26:C26"/>
    <mergeCell ref="B27:C27"/>
    <mergeCell ref="B28:C28"/>
    <mergeCell ref="B29:C29"/>
    <mergeCell ref="B19:C19"/>
    <mergeCell ref="B20:C20"/>
    <mergeCell ref="B21:C21"/>
    <mergeCell ref="B23:C23"/>
    <mergeCell ref="B22:C22"/>
    <mergeCell ref="B14:C14"/>
    <mergeCell ref="B15:C15"/>
    <mergeCell ref="B16:C16"/>
    <mergeCell ref="B17:C17"/>
    <mergeCell ref="B18:C18"/>
    <mergeCell ref="B11:C11"/>
    <mergeCell ref="B7:D7"/>
    <mergeCell ref="B8:D8"/>
    <mergeCell ref="B12:C12"/>
    <mergeCell ref="B13:C13"/>
    <mergeCell ref="E8:T8"/>
    <mergeCell ref="E9:T9"/>
    <mergeCell ref="E2:T2"/>
    <mergeCell ref="E3:T3"/>
    <mergeCell ref="E4:T4"/>
    <mergeCell ref="B6:T6"/>
    <mergeCell ref="E7:T7"/>
    <mergeCell ref="B2:D2"/>
    <mergeCell ref="B3:D3"/>
    <mergeCell ref="B4:D4"/>
    <mergeCell ref="B9:D9"/>
  </mergeCells>
  <phoneticPr fontId="21" type="noConversion"/>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X34"/>
  <sheetViews>
    <sheetView workbookViewId="0">
      <selection activeCell="E39" sqref="E39"/>
    </sheetView>
  </sheetViews>
  <sheetFormatPr baseColWidth="10" defaultColWidth="11.42578125" defaultRowHeight="12.75"/>
  <cols>
    <col min="1" max="1" width="3.42578125" customWidth="1"/>
    <col min="2" max="2" width="4.85546875" bestFit="1" customWidth="1"/>
    <col min="3" max="3" width="42" bestFit="1" customWidth="1"/>
    <col min="4" max="4" width="4.42578125" customWidth="1"/>
    <col min="5" max="11" width="15.28515625" bestFit="1" customWidth="1"/>
    <col min="12" max="16" width="15.28515625" customWidth="1"/>
    <col min="17" max="20" width="14.28515625" customWidth="1"/>
    <col min="21" max="21" width="26.7109375" bestFit="1" customWidth="1"/>
    <col min="22" max="22" width="26.7109375" customWidth="1"/>
    <col min="23" max="23" width="26.7109375" bestFit="1" customWidth="1"/>
    <col min="24" max="24" width="24.7109375" bestFit="1" customWidth="1"/>
    <col min="25" max="25" width="25.5703125" bestFit="1" customWidth="1"/>
    <col min="26" max="26" width="37.28515625" customWidth="1"/>
  </cols>
  <sheetData>
    <row r="1" spans="2:23" ht="9" customHeight="1" thickBot="1"/>
    <row r="2" spans="2:23" ht="66.75" customHeight="1">
      <c r="B2" s="2023" t="s">
        <v>544</v>
      </c>
      <c r="C2" s="2024"/>
      <c r="D2" s="2024"/>
      <c r="E2" s="2012"/>
      <c r="F2" s="2012"/>
      <c r="G2" s="2012"/>
      <c r="H2" s="2012"/>
      <c r="I2" s="2012"/>
      <c r="J2" s="2012"/>
      <c r="K2" s="2012"/>
      <c r="L2" s="2012"/>
      <c r="M2" s="2012"/>
      <c r="N2" s="2012"/>
      <c r="O2" s="2012"/>
      <c r="P2" s="2012"/>
      <c r="Q2" s="2012"/>
      <c r="R2" s="2013"/>
      <c r="S2" s="16"/>
      <c r="T2" s="16"/>
    </row>
    <row r="3" spans="2:23" ht="24" customHeight="1">
      <c r="B3" s="2025" t="s">
        <v>545</v>
      </c>
      <c r="C3" s="2026"/>
      <c r="D3" s="2026"/>
      <c r="E3" s="2014" t="str">
        <f>[183]Objetivos!B18</f>
        <v>Restauración Ecológica en la parte alta de la Subregión Río Mayo en el Departamento de Nariño</v>
      </c>
      <c r="F3" s="2014"/>
      <c r="G3" s="2014"/>
      <c r="H3" s="2014"/>
      <c r="I3" s="2014"/>
      <c r="J3" s="2014"/>
      <c r="K3" s="2014"/>
      <c r="L3" s="2014"/>
      <c r="M3" s="2014"/>
      <c r="N3" s="2014"/>
      <c r="O3" s="2014"/>
      <c r="P3" s="2014"/>
      <c r="Q3" s="2014"/>
      <c r="R3" s="2015"/>
      <c r="S3" s="16"/>
      <c r="T3" s="16"/>
    </row>
    <row r="4" spans="2:23" ht="21.75" customHeight="1" thickBot="1">
      <c r="B4" s="2027"/>
      <c r="C4" s="2016"/>
      <c r="D4" s="2016"/>
      <c r="E4" s="2040" t="s">
        <v>571</v>
      </c>
      <c r="F4" s="2040"/>
      <c r="G4" s="2040"/>
      <c r="H4" s="2040"/>
      <c r="I4" s="2040"/>
      <c r="J4" s="2040"/>
      <c r="K4" s="2040"/>
      <c r="L4" s="2040"/>
      <c r="M4" s="2040"/>
      <c r="N4" s="2040"/>
      <c r="O4" s="2040"/>
      <c r="P4" s="2040"/>
      <c r="Q4" s="2040"/>
      <c r="R4" s="2041"/>
      <c r="S4" s="16"/>
      <c r="T4" s="16"/>
    </row>
    <row r="5" spans="2:23" ht="6.75" customHeight="1" thickBot="1">
      <c r="C5" s="906"/>
      <c r="D5" s="906"/>
      <c r="E5" s="905"/>
      <c r="F5" s="907"/>
      <c r="G5" s="1040"/>
      <c r="H5" s="537"/>
      <c r="I5" s="537"/>
      <c r="J5" s="537"/>
      <c r="K5" s="537"/>
      <c r="L5" s="537"/>
    </row>
    <row r="6" spans="2:23" ht="16.5">
      <c r="B6" s="2538" t="s">
        <v>571</v>
      </c>
      <c r="C6" s="2539"/>
      <c r="D6" s="2539"/>
      <c r="E6" s="2539"/>
      <c r="F6" s="2539"/>
      <c r="G6" s="2539"/>
      <c r="H6" s="2539"/>
      <c r="I6" s="2539"/>
      <c r="J6" s="2539"/>
      <c r="K6" s="2539"/>
      <c r="L6" s="2539"/>
      <c r="M6" s="2539"/>
      <c r="N6" s="2539"/>
      <c r="O6" s="2539"/>
      <c r="P6" s="2539"/>
      <c r="Q6" s="2539"/>
      <c r="R6" s="2548"/>
      <c r="S6" s="1078"/>
      <c r="T6" s="1078"/>
    </row>
    <row r="7" spans="2:23" ht="12.75" customHeight="1">
      <c r="B7" s="2028" t="s">
        <v>454</v>
      </c>
      <c r="C7" s="2029"/>
      <c r="D7" s="2029"/>
      <c r="E7" s="2018" t="s">
        <v>570</v>
      </c>
      <c r="F7" s="2018"/>
      <c r="G7" s="2018"/>
      <c r="H7" s="2018"/>
      <c r="I7" s="2018"/>
      <c r="J7" s="2018"/>
      <c r="K7" s="2018"/>
      <c r="L7" s="2018"/>
      <c r="M7" s="2018"/>
      <c r="N7" s="2018"/>
      <c r="O7" s="2018"/>
      <c r="P7" s="2018"/>
      <c r="Q7" s="2018"/>
      <c r="R7" s="2019"/>
      <c r="S7" s="26"/>
      <c r="T7" s="26"/>
    </row>
    <row r="8" spans="2:23" ht="12.75" customHeight="1">
      <c r="B8" s="2042" t="s">
        <v>128</v>
      </c>
      <c r="C8" s="2043"/>
      <c r="D8" s="2043"/>
      <c r="E8" s="2018" t="str">
        <f>[183]Objetivos!D7</f>
        <v>Municipio del Tablón de Gómez</v>
      </c>
      <c r="F8" s="2018"/>
      <c r="G8" s="2018"/>
      <c r="H8" s="2018"/>
      <c r="I8" s="2018"/>
      <c r="J8" s="2018"/>
      <c r="K8" s="2018"/>
      <c r="L8" s="2018"/>
      <c r="M8" s="2018"/>
      <c r="N8" s="2018"/>
      <c r="O8" s="2018"/>
      <c r="P8" s="2018"/>
      <c r="Q8" s="2018"/>
      <c r="R8" s="2019"/>
      <c r="S8" s="26"/>
      <c r="T8" s="26"/>
    </row>
    <row r="9" spans="2:23" ht="13.5" customHeight="1" thickBot="1">
      <c r="B9" s="2002" t="s">
        <v>0</v>
      </c>
      <c r="C9" s="2003"/>
      <c r="D9" s="2003"/>
      <c r="E9" s="2004" t="str">
        <f>[183]Objetivos!B18</f>
        <v>Restauración Ecológica en la parte alta de la Subregión Río Mayo en el Departamento de Nariño</v>
      </c>
      <c r="F9" s="2004"/>
      <c r="G9" s="2004"/>
      <c r="H9" s="2004"/>
      <c r="I9" s="2004"/>
      <c r="J9" s="2004"/>
      <c r="K9" s="2004"/>
      <c r="L9" s="2004"/>
      <c r="M9" s="2004"/>
      <c r="N9" s="2004"/>
      <c r="O9" s="2004"/>
      <c r="P9" s="2004"/>
      <c r="Q9" s="2004"/>
      <c r="R9" s="2005"/>
      <c r="S9" s="26"/>
      <c r="T9" s="26"/>
    </row>
    <row r="10" spans="2:23" ht="7.5" customHeight="1" thickBot="1"/>
    <row r="11" spans="2:23" ht="18" customHeight="1">
      <c r="B11" s="2540" t="s">
        <v>34</v>
      </c>
      <c r="C11" s="2541"/>
      <c r="D11" s="922" t="s">
        <v>560</v>
      </c>
      <c r="E11" s="1053" t="s">
        <v>98</v>
      </c>
      <c r="F11" s="1053" t="s">
        <v>99</v>
      </c>
      <c r="G11" s="1053" t="s">
        <v>100</v>
      </c>
      <c r="H11" s="1053" t="s">
        <v>101</v>
      </c>
      <c r="I11" s="1053" t="s">
        <v>102</v>
      </c>
      <c r="J11" s="1053" t="s">
        <v>103</v>
      </c>
      <c r="K11" s="1053" t="s">
        <v>104</v>
      </c>
      <c r="L11" s="1053" t="s">
        <v>105</v>
      </c>
      <c r="M11" s="1053" t="s">
        <v>106</v>
      </c>
      <c r="N11" s="1053" t="s">
        <v>107</v>
      </c>
      <c r="O11" s="1053" t="s">
        <v>108</v>
      </c>
      <c r="P11" s="1053" t="s">
        <v>109</v>
      </c>
      <c r="Q11" s="1053" t="s">
        <v>518</v>
      </c>
      <c r="R11" s="1053" t="s">
        <v>709</v>
      </c>
      <c r="S11" s="1053" t="s">
        <v>746</v>
      </c>
      <c r="T11" s="1053" t="s">
        <v>747</v>
      </c>
    </row>
    <row r="12" spans="2:23">
      <c r="B12" s="2549" t="s">
        <v>572</v>
      </c>
      <c r="C12" s="2550"/>
      <c r="D12" s="918"/>
      <c r="E12" s="1048"/>
      <c r="F12" s="1048"/>
      <c r="G12" s="1048"/>
      <c r="H12" s="1048"/>
      <c r="I12" s="1048"/>
      <c r="J12" s="1048"/>
      <c r="K12" s="1048"/>
      <c r="L12" s="1048"/>
      <c r="M12" s="1048"/>
      <c r="N12" s="1048"/>
      <c r="O12" s="1052"/>
      <c r="P12" s="1006"/>
      <c r="Q12" s="1006"/>
      <c r="R12" s="1006"/>
      <c r="S12" s="1006"/>
      <c r="T12" s="1006"/>
    </row>
    <row r="13" spans="2:23">
      <c r="B13" s="2549" t="s">
        <v>574</v>
      </c>
      <c r="C13" s="2550"/>
      <c r="D13" s="918"/>
      <c r="E13" s="1048"/>
      <c r="F13" s="1048"/>
      <c r="G13" s="1048"/>
      <c r="H13" s="1048"/>
      <c r="I13" s="1048"/>
      <c r="J13" s="1048"/>
      <c r="K13" s="1048"/>
      <c r="L13" s="1048"/>
      <c r="M13" s="1048"/>
      <c r="N13" s="1048"/>
      <c r="O13" s="1052"/>
      <c r="P13" s="1006"/>
      <c r="Q13" s="1006"/>
      <c r="R13" s="1006"/>
      <c r="S13" s="1006"/>
      <c r="T13" s="1006"/>
    </row>
    <row r="14" spans="2:23">
      <c r="B14" s="2549" t="s">
        <v>573</v>
      </c>
      <c r="C14" s="2550"/>
      <c r="D14" s="918"/>
      <c r="E14" s="1043"/>
      <c r="F14" s="1043"/>
      <c r="G14" s="1043"/>
      <c r="H14" s="1043"/>
      <c r="I14" s="1043"/>
      <c r="J14" s="1043"/>
      <c r="K14" s="1043"/>
      <c r="L14" s="1043"/>
      <c r="M14" s="1043"/>
      <c r="N14" s="1043"/>
      <c r="O14" s="1043"/>
      <c r="P14" s="1006"/>
      <c r="Q14" s="1006"/>
      <c r="R14" s="1006"/>
      <c r="S14" s="1006"/>
      <c r="T14" s="1006"/>
    </row>
    <row r="15" spans="2:23">
      <c r="B15" s="2549" t="s">
        <v>575</v>
      </c>
      <c r="C15" s="2550"/>
      <c r="D15" s="918"/>
      <c r="E15" s="1043"/>
      <c r="F15" s="1043"/>
      <c r="G15" s="1043"/>
      <c r="H15" s="1043"/>
      <c r="I15" s="1043"/>
      <c r="J15" s="1043"/>
      <c r="K15" s="1043"/>
      <c r="L15" s="1043"/>
      <c r="M15" s="1043"/>
      <c r="N15" s="1043"/>
      <c r="O15" s="1043"/>
      <c r="P15" s="1006"/>
      <c r="Q15" s="1006"/>
      <c r="R15" s="1006"/>
      <c r="S15" s="1006"/>
      <c r="T15" s="1006"/>
    </row>
    <row r="16" spans="2:23">
      <c r="B16" s="2551" t="s">
        <v>749</v>
      </c>
      <c r="C16" s="2552"/>
      <c r="D16" s="1049"/>
      <c r="E16" s="918">
        <v>49146798.523183011</v>
      </c>
      <c r="F16" s="918">
        <v>49146798.523183011</v>
      </c>
      <c r="G16" s="918">
        <v>49146798.523183011</v>
      </c>
      <c r="H16" s="918">
        <v>49146798.523183011</v>
      </c>
      <c r="I16" s="918">
        <v>49146798.523183011</v>
      </c>
      <c r="J16" s="918">
        <v>49146798.523183011</v>
      </c>
      <c r="K16" s="918">
        <v>49146798.523183011</v>
      </c>
      <c r="L16" s="918">
        <v>49146798.523183011</v>
      </c>
      <c r="M16" s="918">
        <v>49146798.523183011</v>
      </c>
      <c r="N16" s="918">
        <v>49146798.523183011</v>
      </c>
      <c r="O16" s="918">
        <v>49146798.523183011</v>
      </c>
      <c r="P16" s="1006"/>
      <c r="Q16" s="1006"/>
      <c r="R16" s="1006"/>
      <c r="S16" s="1006"/>
      <c r="T16" s="1006"/>
      <c r="U16" s="1050">
        <f t="shared" ref="U16:U30" si="0">+SUM(E16:T16)</f>
        <v>540614783.75501299</v>
      </c>
      <c r="V16" s="1050">
        <f>+W16/11</f>
        <v>38022287.709090903</v>
      </c>
      <c r="W16" s="1050">
        <f>+'Presupuesto General'!G16</f>
        <v>418245164.79999995</v>
      </c>
    </row>
    <row r="17" spans="2:24">
      <c r="B17" s="2551" t="s">
        <v>750</v>
      </c>
      <c r="C17" s="2552"/>
      <c r="D17" s="1049"/>
      <c r="E17" s="920"/>
      <c r="F17" s="920"/>
      <c r="G17" s="920"/>
      <c r="H17" s="918">
        <v>18414903.166929331</v>
      </c>
      <c r="I17" s="918">
        <v>18414903.166929331</v>
      </c>
      <c r="J17" s="918">
        <v>18414903.166929331</v>
      </c>
      <c r="K17" s="918">
        <v>18414903.166929331</v>
      </c>
      <c r="L17" s="918">
        <v>18414903.166929331</v>
      </c>
      <c r="M17" s="918">
        <v>18414903.166929331</v>
      </c>
      <c r="N17" s="918">
        <v>18414903.166929331</v>
      </c>
      <c r="O17" s="918">
        <v>18414903.166929331</v>
      </c>
      <c r="P17" s="918">
        <v>18414903.166929331</v>
      </c>
      <c r="Q17" s="918">
        <v>18414903.166929331</v>
      </c>
      <c r="R17" s="918">
        <v>18414903.166929331</v>
      </c>
      <c r="S17" s="920"/>
      <c r="T17" s="1006"/>
      <c r="U17" s="1050">
        <f t="shared" si="0"/>
        <v>202563934.83622265</v>
      </c>
      <c r="V17" s="1050">
        <f>+W17/11</f>
        <v>9709909.5272727292</v>
      </c>
      <c r="W17" s="1050">
        <f>+'Presupuesto General'!G17</f>
        <v>106809004.80000001</v>
      </c>
    </row>
    <row r="18" spans="2:24">
      <c r="B18" s="2551" t="s">
        <v>751</v>
      </c>
      <c r="C18" s="2552"/>
      <c r="D18" s="1049"/>
      <c r="E18" s="918">
        <v>74214822.400000006</v>
      </c>
      <c r="F18" s="918">
        <v>74214822.400000006</v>
      </c>
      <c r="G18" s="920"/>
      <c r="H18" s="920"/>
      <c r="K18" s="919"/>
      <c r="L18" s="918">
        <v>74214822.400000006</v>
      </c>
      <c r="M18" s="918">
        <v>74214822.400000006</v>
      </c>
      <c r="N18" s="919"/>
      <c r="Q18" s="1006"/>
      <c r="R18" s="918">
        <v>74214822.400000006</v>
      </c>
      <c r="S18" s="920"/>
      <c r="T18" s="1006"/>
      <c r="U18" s="1050">
        <f t="shared" si="0"/>
        <v>371074112</v>
      </c>
      <c r="V18" s="1050" t="e">
        <f>+W18/5</f>
        <v>#REF!</v>
      </c>
      <c r="W18" s="1050" t="e">
        <f>+'Presupuesto General'!#REF!</f>
        <v>#REF!</v>
      </c>
    </row>
    <row r="19" spans="2:24">
      <c r="B19" s="2551" t="s">
        <v>752</v>
      </c>
      <c r="C19" s="2552"/>
      <c r="D19" s="1049"/>
      <c r="E19" s="918">
        <v>30829463.028688334</v>
      </c>
      <c r="F19" s="918">
        <v>30829463.028688334</v>
      </c>
      <c r="G19" s="918">
        <v>30829463.028688334</v>
      </c>
      <c r="H19" s="918">
        <v>30829463.028688334</v>
      </c>
      <c r="I19" s="918">
        <v>30829463.028688334</v>
      </c>
      <c r="J19" s="918">
        <v>30829463.028688334</v>
      </c>
      <c r="K19" s="918">
        <v>30829463.028688334</v>
      </c>
      <c r="L19" s="918">
        <v>30829463.028688334</v>
      </c>
      <c r="M19" s="918">
        <v>30829463.028688334</v>
      </c>
      <c r="N19" s="918">
        <v>30829463.028688334</v>
      </c>
      <c r="O19" s="918">
        <v>30829463.028688334</v>
      </c>
      <c r="P19" s="1044"/>
      <c r="Q19" s="1044"/>
      <c r="R19" s="1044"/>
      <c r="S19" s="1006"/>
      <c r="T19" s="1006"/>
      <c r="U19" s="1050">
        <f t="shared" si="0"/>
        <v>339124093.31557167</v>
      </c>
      <c r="V19" s="1050" t="e">
        <f>+W19/11</f>
        <v>#REF!</v>
      </c>
      <c r="W19" s="1050" t="e">
        <f>+'Presupuesto General'!#REF!</f>
        <v>#REF!</v>
      </c>
    </row>
    <row r="20" spans="2:24">
      <c r="B20" s="2551" t="s">
        <v>753</v>
      </c>
      <c r="C20" s="2552"/>
      <c r="D20" s="1049"/>
      <c r="E20" s="1044"/>
      <c r="F20" s="1044"/>
      <c r="G20" s="1044"/>
      <c r="H20" s="918">
        <v>9766070.9891948551</v>
      </c>
      <c r="I20" s="918">
        <v>9766070.9891948551</v>
      </c>
      <c r="J20" s="918">
        <v>9766070.9891948551</v>
      </c>
      <c r="K20" s="918">
        <v>9766070.9891948551</v>
      </c>
      <c r="L20" s="918">
        <v>9766070.9891948551</v>
      </c>
      <c r="M20" s="918">
        <v>9766070.9891948551</v>
      </c>
      <c r="N20" s="918">
        <v>9766070.9891948551</v>
      </c>
      <c r="O20" s="918">
        <v>9766070.9891948551</v>
      </c>
      <c r="P20" s="918">
        <v>9766070.9891948551</v>
      </c>
      <c r="Q20" s="918">
        <v>9766070.9891948551</v>
      </c>
      <c r="R20" s="918">
        <v>9766070.9891948551</v>
      </c>
      <c r="S20" s="920"/>
      <c r="T20" s="1006"/>
      <c r="U20" s="1050">
        <f t="shared" si="0"/>
        <v>107426780.88114341</v>
      </c>
      <c r="V20" s="1050" t="e">
        <f>+W20/11</f>
        <v>#REF!</v>
      </c>
      <c r="W20" s="1050" t="e">
        <f>+'Presupuesto General'!#REF!</f>
        <v>#REF!</v>
      </c>
    </row>
    <row r="21" spans="2:24">
      <c r="B21" s="2551" t="s">
        <v>754</v>
      </c>
      <c r="C21" s="2552"/>
      <c r="D21" s="1049"/>
      <c r="E21" s="1044"/>
      <c r="F21" s="918">
        <v>14387483.707130004</v>
      </c>
      <c r="G21" s="918">
        <v>14387483.707130004</v>
      </c>
      <c r="H21" s="918">
        <v>14387483.707130004</v>
      </c>
      <c r="I21" s="918">
        <v>14387483.707130004</v>
      </c>
      <c r="J21" s="918">
        <v>14387483.707130004</v>
      </c>
      <c r="K21" s="918">
        <v>14387483.707130004</v>
      </c>
      <c r="L21" s="918">
        <v>14387483.707130004</v>
      </c>
      <c r="M21" s="918">
        <v>14387483.707130004</v>
      </c>
      <c r="N21" s="918">
        <v>14387483.707130004</v>
      </c>
      <c r="O21" s="918">
        <v>14387483.707130004</v>
      </c>
      <c r="P21" s="1044"/>
      <c r="Q21" s="1044"/>
      <c r="R21" s="1044"/>
      <c r="S21" s="1006"/>
      <c r="T21" s="1006"/>
      <c r="U21" s="1050">
        <f t="shared" si="0"/>
        <v>143874837.07130003</v>
      </c>
      <c r="V21" s="1050">
        <f>+W21/10</f>
        <v>20976171.809999999</v>
      </c>
      <c r="W21" s="1050">
        <f>+'Presupuesto General'!G15</f>
        <v>209761718.09999999</v>
      </c>
    </row>
    <row r="22" spans="2:24">
      <c r="B22" s="2551" t="s">
        <v>760</v>
      </c>
      <c r="C22" s="2552"/>
      <c r="D22" s="1049"/>
      <c r="E22" s="1044"/>
      <c r="F22" s="918">
        <v>28088417.122916661</v>
      </c>
      <c r="G22" s="918">
        <v>28088417.122916661</v>
      </c>
      <c r="H22" s="918">
        <v>28088417.122916661</v>
      </c>
      <c r="I22" s="918">
        <v>28088417.122916661</v>
      </c>
      <c r="J22" s="918">
        <v>28088417.122916661</v>
      </c>
      <c r="K22" s="918">
        <v>28088417.122916661</v>
      </c>
      <c r="L22" s="918">
        <v>28088417.122916661</v>
      </c>
      <c r="M22" s="918">
        <v>28088417.122916661</v>
      </c>
      <c r="N22" s="918">
        <v>28088417.122916661</v>
      </c>
      <c r="O22" s="918">
        <v>28088417.122916661</v>
      </c>
      <c r="P22" s="1044"/>
      <c r="Q22" s="1044"/>
      <c r="R22" s="1044"/>
      <c r="S22" s="1006"/>
      <c r="T22" s="1006"/>
      <c r="U22" s="1050">
        <f t="shared" si="0"/>
        <v>280884171.22916663</v>
      </c>
      <c r="V22" s="1050" t="e">
        <f>+W22/10</f>
        <v>#REF!</v>
      </c>
      <c r="W22" s="1050" t="e">
        <f>+'Presupuesto General'!#REF!</f>
        <v>#REF!</v>
      </c>
    </row>
    <row r="23" spans="2:24">
      <c r="B23" s="2551" t="s">
        <v>756</v>
      </c>
      <c r="C23" s="2552"/>
      <c r="D23" s="1049"/>
      <c r="E23" s="1044"/>
      <c r="F23" s="918">
        <v>33454545.454545453</v>
      </c>
      <c r="G23" s="918">
        <v>33454545.454545453</v>
      </c>
      <c r="H23" s="918">
        <v>33454545.454545453</v>
      </c>
      <c r="I23" s="918">
        <v>33454545.454545453</v>
      </c>
      <c r="J23" s="918">
        <v>33454545.454545453</v>
      </c>
      <c r="K23" s="918">
        <v>33454545.454545453</v>
      </c>
      <c r="L23" s="918">
        <v>33454545.454545453</v>
      </c>
      <c r="M23" s="918">
        <v>33454545.454545453</v>
      </c>
      <c r="N23" s="918">
        <v>33454545.454545453</v>
      </c>
      <c r="O23" s="918">
        <v>33454545.454545453</v>
      </c>
      <c r="P23" s="918">
        <v>33454545.454545453</v>
      </c>
      <c r="Q23" s="1044"/>
      <c r="R23" s="1044"/>
      <c r="S23" s="1006"/>
      <c r="T23" s="1006"/>
      <c r="U23" s="1050">
        <f t="shared" si="0"/>
        <v>367999999.99999988</v>
      </c>
      <c r="V23" s="1050">
        <f>+W23/11</f>
        <v>78474238.763636366</v>
      </c>
      <c r="W23" s="1050">
        <f>+'Presupuesto General'!G19</f>
        <v>863216626.4000001</v>
      </c>
    </row>
    <row r="24" spans="2:24">
      <c r="B24" s="2551" t="s">
        <v>757</v>
      </c>
      <c r="C24" s="2552"/>
      <c r="D24" s="1049"/>
      <c r="E24" s="918">
        <v>7474080</v>
      </c>
      <c r="F24" s="918">
        <v>7474080</v>
      </c>
      <c r="G24" s="918">
        <v>7474080</v>
      </c>
      <c r="H24" s="918">
        <v>7474080</v>
      </c>
      <c r="I24" s="918">
        <v>7474080</v>
      </c>
      <c r="J24" s="918">
        <v>7474080</v>
      </c>
      <c r="K24" s="918">
        <v>7474080</v>
      </c>
      <c r="L24" s="918">
        <v>7474080</v>
      </c>
      <c r="M24" s="918">
        <v>7474080</v>
      </c>
      <c r="N24" s="1044"/>
      <c r="P24" s="1044"/>
      <c r="Q24" s="1044"/>
      <c r="R24" s="1044"/>
      <c r="S24" s="1006"/>
      <c r="T24" s="1006"/>
      <c r="U24" s="1050">
        <f t="shared" si="0"/>
        <v>67266720</v>
      </c>
      <c r="V24" s="1050">
        <f>+W24/9</f>
        <v>49150865.351851851</v>
      </c>
      <c r="W24" s="1050">
        <f>+'Presupuesto General'!G20</f>
        <v>442357788.16666669</v>
      </c>
    </row>
    <row r="25" spans="2:24">
      <c r="B25" s="2551" t="s">
        <v>758</v>
      </c>
      <c r="C25" s="2552"/>
      <c r="D25" s="1049"/>
      <c r="E25" s="1044"/>
      <c r="F25" s="1044"/>
      <c r="G25" s="1044"/>
      <c r="H25" s="1044"/>
      <c r="I25" s="1044"/>
      <c r="J25" s="1044"/>
      <c r="K25" s="1044"/>
      <c r="L25" s="1044"/>
      <c r="M25" s="918">
        <v>5747306.0261147609</v>
      </c>
      <c r="N25" s="918">
        <v>5747306.0261147609</v>
      </c>
      <c r="O25" s="1044"/>
      <c r="P25" s="1044"/>
      <c r="Q25" s="918">
        <v>5747306.0261147609</v>
      </c>
      <c r="R25" s="918">
        <v>5747306.0261147609</v>
      </c>
      <c r="S25" s="920"/>
      <c r="T25" s="1006"/>
      <c r="U25" s="1050">
        <f t="shared" si="0"/>
        <v>22989224.104459044</v>
      </c>
      <c r="V25" s="1050" t="e">
        <f>+W25/4</f>
        <v>#REF!</v>
      </c>
      <c r="W25" s="1050" t="e">
        <f>+'Presupuesto General'!#REF!</f>
        <v>#REF!</v>
      </c>
    </row>
    <row r="26" spans="2:24">
      <c r="B26" s="2551" t="s">
        <v>759</v>
      </c>
      <c r="C26" s="2552"/>
      <c r="D26" s="1049"/>
      <c r="E26" s="918">
        <v>5527030</v>
      </c>
      <c r="F26" s="918">
        <v>5527030</v>
      </c>
      <c r="G26" s="1044"/>
      <c r="H26" s="918">
        <v>5527030</v>
      </c>
      <c r="I26" s="918">
        <v>5527030</v>
      </c>
      <c r="K26" s="918">
        <v>5527030</v>
      </c>
      <c r="M26" s="918">
        <v>5527030</v>
      </c>
      <c r="N26" s="1044"/>
      <c r="O26" s="918">
        <v>5527030</v>
      </c>
      <c r="Q26" s="918">
        <v>5527030</v>
      </c>
      <c r="S26" s="920"/>
      <c r="T26" s="1006"/>
      <c r="U26" s="1050">
        <f t="shared" si="0"/>
        <v>44216240</v>
      </c>
      <c r="V26" s="1050" t="e">
        <f>+W26/8</f>
        <v>#REF!</v>
      </c>
      <c r="W26" s="1050" t="e">
        <f>+'Presupuesto General'!#REF!</f>
        <v>#REF!</v>
      </c>
    </row>
    <row r="27" spans="2:24">
      <c r="B27" s="2549" t="s">
        <v>568</v>
      </c>
      <c r="C27" s="2550"/>
      <c r="D27" s="1049"/>
      <c r="E27" s="918">
        <f>6410395+(5439492*3)+(2701856*2)+(5439492/2)+(5439492*70%)</f>
        <v>34659973.399999999</v>
      </c>
      <c r="F27" s="918">
        <f t="shared" ref="F27:R27" si="1">6410395+(5439492*3)+(2701856*2)+(5439492/2)+(5439492*70%)</f>
        <v>34659973.399999999</v>
      </c>
      <c r="G27" s="918">
        <f t="shared" si="1"/>
        <v>34659973.399999999</v>
      </c>
      <c r="H27" s="918">
        <f t="shared" si="1"/>
        <v>34659973.399999999</v>
      </c>
      <c r="I27" s="918">
        <f t="shared" si="1"/>
        <v>34659973.399999999</v>
      </c>
      <c r="J27" s="918">
        <f t="shared" si="1"/>
        <v>34659973.399999999</v>
      </c>
      <c r="K27" s="918">
        <f t="shared" si="1"/>
        <v>34659973.399999999</v>
      </c>
      <c r="L27" s="918">
        <f t="shared" si="1"/>
        <v>34659973.399999999</v>
      </c>
      <c r="M27" s="918">
        <f t="shared" si="1"/>
        <v>34659973.399999999</v>
      </c>
      <c r="N27" s="918">
        <f t="shared" si="1"/>
        <v>34659973.399999999</v>
      </c>
      <c r="O27" s="918">
        <f t="shared" si="1"/>
        <v>34659973.399999999</v>
      </c>
      <c r="P27" s="918">
        <f t="shared" si="1"/>
        <v>34659973.399999999</v>
      </c>
      <c r="Q27" s="918">
        <f t="shared" si="1"/>
        <v>34659973.399999999</v>
      </c>
      <c r="R27" s="918">
        <f t="shared" si="1"/>
        <v>34659973.399999999</v>
      </c>
      <c r="S27" s="918">
        <v>6410395</v>
      </c>
      <c r="T27" s="918">
        <v>6410395</v>
      </c>
      <c r="U27" s="1050">
        <f t="shared" si="0"/>
        <v>498060417.59999985</v>
      </c>
      <c r="V27" s="1050"/>
      <c r="W27" s="1050" t="e">
        <f>+'Presupuesto General'!#REF!</f>
        <v>#REF!</v>
      </c>
    </row>
    <row r="28" spans="2:24">
      <c r="B28" s="2549" t="s">
        <v>562</v>
      </c>
      <c r="C28" s="2550"/>
      <c r="D28" s="1049"/>
      <c r="E28" s="918">
        <f>(6410395*50%)+((5439492*50%)*2)+((5439492*25%)*2)+(2701856*25%)+(2062443*25%)+Interventoría!I20+Interventoría!I21</f>
        <v>12555510.25</v>
      </c>
      <c r="F28" s="918">
        <v>18043911.518235292</v>
      </c>
      <c r="G28" s="918">
        <v>18043911.518235292</v>
      </c>
      <c r="H28" s="918">
        <v>18043911.518235292</v>
      </c>
      <c r="I28" s="918">
        <v>18043911.518235292</v>
      </c>
      <c r="J28" s="918">
        <v>18043911.518235292</v>
      </c>
      <c r="K28" s="918">
        <v>18043911.518235292</v>
      </c>
      <c r="L28" s="918">
        <v>18043911.518235292</v>
      </c>
      <c r="M28" s="918">
        <v>18043911.518235292</v>
      </c>
      <c r="N28" s="918">
        <v>18043911.518235292</v>
      </c>
      <c r="O28" s="918">
        <v>18043911.518235292</v>
      </c>
      <c r="P28" s="918">
        <v>18043911.518235292</v>
      </c>
      <c r="Q28" s="918">
        <v>18043911.518235292</v>
      </c>
      <c r="R28" s="918">
        <v>18043911.518235292</v>
      </c>
      <c r="S28" s="918">
        <f>6410395*50%+(5439492*50%)+2401816.63+2440454.55+1161740.83823529-166794.420882344</f>
        <v>11762161.097352946</v>
      </c>
      <c r="T28" s="918">
        <f>6410395*50%+(5439492*50%)+2401816.63+2440454.55+1161740.83823529-166794.420882344</f>
        <v>11762161.097352946</v>
      </c>
      <c r="U28" s="1050">
        <f t="shared" si="0"/>
        <v>270650682.18176472</v>
      </c>
      <c r="V28" s="1050" t="e">
        <f>+U28-W28</f>
        <v>#REF!</v>
      </c>
      <c r="W28" s="1050" t="e">
        <f>+'Presupuesto General'!#REF!</f>
        <v>#REF!</v>
      </c>
      <c r="X28" t="e">
        <f>+V28/2</f>
        <v>#REF!</v>
      </c>
    </row>
    <row r="29" spans="2:24">
      <c r="B29" s="2549" t="s">
        <v>543</v>
      </c>
      <c r="C29" s="2550"/>
      <c r="D29" s="1044"/>
      <c r="E29" s="918">
        <f>+(2701856*70%)+((5439492*70%)*2)+720000+250000+180000+200000+1100000+1055218.4926+346586112.621469+5156000</f>
        <v>364753919.11406904</v>
      </c>
      <c r="F29" s="918">
        <f>+(2701856*70%)+((5439492*70%)*2)+720000+250000+180000+200000+1100000+1055218.4926</f>
        <v>13011806.4926</v>
      </c>
      <c r="G29" s="918">
        <f t="shared" ref="G29:R29" si="2">+(2701856*70%)+((5439492*70%)*2)+720000+250000+180000+200000+1100000+1055218.4926</f>
        <v>13011806.4926</v>
      </c>
      <c r="H29" s="918">
        <f t="shared" si="2"/>
        <v>13011806.4926</v>
      </c>
      <c r="I29" s="918">
        <f t="shared" si="2"/>
        <v>13011806.4926</v>
      </c>
      <c r="J29" s="918">
        <f t="shared" si="2"/>
        <v>13011806.4926</v>
      </c>
      <c r="K29" s="918">
        <f t="shared" si="2"/>
        <v>13011806.4926</v>
      </c>
      <c r="L29" s="918">
        <f t="shared" si="2"/>
        <v>13011806.4926</v>
      </c>
      <c r="M29" s="918">
        <f t="shared" si="2"/>
        <v>13011806.4926</v>
      </c>
      <c r="N29" s="918">
        <f t="shared" si="2"/>
        <v>13011806.4926</v>
      </c>
      <c r="O29" s="918">
        <f t="shared" si="2"/>
        <v>13011806.4926</v>
      </c>
      <c r="P29" s="918">
        <f t="shared" si="2"/>
        <v>13011806.4926</v>
      </c>
      <c r="Q29" s="918">
        <f t="shared" si="2"/>
        <v>13011806.4926</v>
      </c>
      <c r="R29" s="918">
        <f t="shared" si="2"/>
        <v>13011806.4926</v>
      </c>
      <c r="S29" s="918">
        <f>+(2701856*70%)+((5439492*70%)*2)+720000+250000+180000+200000+1100000</f>
        <v>11956588</v>
      </c>
      <c r="T29" s="918">
        <f>+(2701856*70%)+((5439492*70%)*2)+720000+250000+180000+200000+1100000</f>
        <v>11956588</v>
      </c>
      <c r="U29" s="1050">
        <f t="shared" si="0"/>
        <v>557820579.51786935</v>
      </c>
      <c r="V29" s="1050">
        <f>+W29-U29</f>
        <v>-27332260.92053628</v>
      </c>
      <c r="W29" s="1050">
        <f>+'Presupuesto General'!G22</f>
        <v>530488318.59733307</v>
      </c>
      <c r="X29">
        <v>166794.42088234425</v>
      </c>
    </row>
    <row r="30" spans="2:24">
      <c r="B30" s="2549" t="s">
        <v>686</v>
      </c>
      <c r="C30" s="2550"/>
      <c r="D30" s="1044"/>
      <c r="E30" s="918">
        <f>1840000+40694.4444444456</f>
        <v>1880694.4444444457</v>
      </c>
      <c r="F30" s="918">
        <v>122083.33333333299</v>
      </c>
      <c r="G30" s="918">
        <v>122083.33333333299</v>
      </c>
      <c r="H30" s="918">
        <v>122083.33333333299</v>
      </c>
      <c r="I30" s="918">
        <v>122083.33333333299</v>
      </c>
      <c r="J30" s="918">
        <f>1840000+40694.4444444456</f>
        <v>1880694.4444444457</v>
      </c>
      <c r="K30" s="918">
        <v>122083.33333333299</v>
      </c>
      <c r="L30" s="918">
        <v>122083.33333333299</v>
      </c>
      <c r="M30" s="918">
        <v>122083.33333333299</v>
      </c>
      <c r="N30" s="918">
        <v>122083.33333333299</v>
      </c>
      <c r="O30" s="918">
        <v>122083.33333333299</v>
      </c>
      <c r="P30" s="918">
        <v>122083.33333333299</v>
      </c>
      <c r="Q30" s="918">
        <v>122083.33333333299</v>
      </c>
      <c r="R30" s="918">
        <f>1840000+40694.4444444456</f>
        <v>1880694.4444444457</v>
      </c>
      <c r="T30" s="1006"/>
      <c r="U30" s="1050">
        <f t="shared" si="0"/>
        <v>6985000</v>
      </c>
      <c r="V30" s="1050" t="e">
        <f>+U30-W30</f>
        <v>#REF!</v>
      </c>
      <c r="W30" s="1050" t="e">
        <f>+'Presupuesto General'!#REF!</f>
        <v>#REF!</v>
      </c>
    </row>
    <row r="31" spans="2:24" ht="13.5" thickBot="1">
      <c r="B31" s="2553" t="s">
        <v>710</v>
      </c>
      <c r="C31" s="2554"/>
      <c r="D31" s="917"/>
      <c r="E31" s="1045"/>
      <c r="F31" s="1045"/>
      <c r="G31" s="1045"/>
      <c r="H31" s="1045"/>
      <c r="I31" s="1045"/>
      <c r="J31" s="1045"/>
      <c r="K31" s="1045"/>
      <c r="L31" s="1045"/>
      <c r="M31" s="1045"/>
      <c r="N31" s="1045"/>
      <c r="O31" s="1045"/>
      <c r="P31" s="1045"/>
      <c r="Q31" s="921"/>
      <c r="R31" s="921"/>
      <c r="S31" s="921"/>
      <c r="T31" s="921"/>
      <c r="V31">
        <v>166794.42088234401</v>
      </c>
    </row>
    <row r="32" spans="2:24">
      <c r="C32" s="1007"/>
      <c r="D32" s="1007"/>
      <c r="E32" s="1007"/>
      <c r="F32" s="1008"/>
      <c r="G32" s="1007"/>
      <c r="H32" s="1007"/>
      <c r="I32" s="1007"/>
      <c r="J32" s="1007"/>
      <c r="K32" s="1007"/>
      <c r="L32" s="1007"/>
      <c r="M32" s="1007"/>
      <c r="N32" s="1008"/>
      <c r="O32" s="1008"/>
      <c r="W32" s="1050" t="e">
        <f>+SUM(W16:W30)</f>
        <v>#REF!</v>
      </c>
    </row>
    <row r="33" spans="5:23">
      <c r="E33" s="1050"/>
      <c r="F33" s="1050"/>
      <c r="G33" s="1050"/>
      <c r="H33" s="1050"/>
      <c r="I33" s="1050"/>
      <c r="J33" s="1050"/>
      <c r="K33" s="1050"/>
      <c r="L33" s="1050"/>
      <c r="M33" s="1050"/>
      <c r="N33" s="1050"/>
      <c r="O33" s="1050"/>
      <c r="P33" s="1050"/>
      <c r="Q33" s="1050"/>
      <c r="R33" s="1050"/>
      <c r="S33" s="1050"/>
      <c r="T33" s="1050"/>
      <c r="U33" s="1050"/>
      <c r="V33" s="1050" t="e">
        <f>+V30/3</f>
        <v>#REF!</v>
      </c>
      <c r="W33">
        <f>+'Presupuesto General'!G23</f>
        <v>20403903.02266667</v>
      </c>
    </row>
    <row r="34" spans="5:23">
      <c r="W34" s="1050" t="e">
        <f>+#REF!+W33+W32</f>
        <v>#REF!</v>
      </c>
    </row>
  </sheetData>
  <mergeCells count="34">
    <mergeCell ref="B29:C29"/>
    <mergeCell ref="B30:C30"/>
    <mergeCell ref="B22:C22"/>
    <mergeCell ref="B31:C31"/>
    <mergeCell ref="B25:C25"/>
    <mergeCell ref="B26:C26"/>
    <mergeCell ref="B27:C27"/>
    <mergeCell ref="B28:C28"/>
    <mergeCell ref="B19:C19"/>
    <mergeCell ref="B20:C20"/>
    <mergeCell ref="B21:C21"/>
    <mergeCell ref="B23:C23"/>
    <mergeCell ref="B24:C24"/>
    <mergeCell ref="B15:C15"/>
    <mergeCell ref="B11:C11"/>
    <mergeCell ref="B16:C16"/>
    <mergeCell ref="B17:C17"/>
    <mergeCell ref="B18:C18"/>
    <mergeCell ref="E8:R8"/>
    <mergeCell ref="E9:R9"/>
    <mergeCell ref="B12:C12"/>
    <mergeCell ref="B13:C13"/>
    <mergeCell ref="B14:C14"/>
    <mergeCell ref="B9:D9"/>
    <mergeCell ref="B8:D8"/>
    <mergeCell ref="E2:R2"/>
    <mergeCell ref="E3:R3"/>
    <mergeCell ref="E4:R4"/>
    <mergeCell ref="B6:R6"/>
    <mergeCell ref="E7:R7"/>
    <mergeCell ref="B3:D3"/>
    <mergeCell ref="B2:D2"/>
    <mergeCell ref="B7:D7"/>
    <mergeCell ref="B4:D4"/>
  </mergeCells>
  <phoneticPr fontId="21" type="noConversion"/>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92D050"/>
  </sheetPr>
  <dimension ref="A1:Y983"/>
  <sheetViews>
    <sheetView topLeftCell="A3" zoomScale="70" zoomScaleNormal="70" workbookViewId="0">
      <selection activeCell="I4" sqref="I4"/>
    </sheetView>
  </sheetViews>
  <sheetFormatPr baseColWidth="10" defaultColWidth="14.42578125" defaultRowHeight="15" customHeight="1"/>
  <cols>
    <col min="1" max="1" width="25.5703125" style="1018" customWidth="1"/>
    <col min="2" max="2" width="14.42578125" style="1212" customWidth="1"/>
    <col min="3" max="3" width="13.7109375" style="1210" bestFit="1" customWidth="1"/>
    <col min="4" max="4" width="25.28515625" style="1018" customWidth="1"/>
    <col min="5" max="5" width="14.42578125" style="1018" customWidth="1"/>
    <col min="6" max="6" width="23.140625" style="1018" customWidth="1"/>
    <col min="7" max="7" width="14.42578125" style="1018" customWidth="1"/>
    <col min="8" max="8" width="26.28515625" style="1210" customWidth="1"/>
    <col min="9" max="9" width="16.5703125" style="1018" customWidth="1"/>
    <col min="10" max="11" width="19.28515625" style="1018" hidden="1" customWidth="1"/>
    <col min="12" max="12" width="0" style="1018" hidden="1" customWidth="1"/>
    <col min="13" max="13" width="30.7109375" style="1018" hidden="1" customWidth="1"/>
    <col min="14" max="18" width="0" style="1018" hidden="1" customWidth="1"/>
    <col min="19" max="19" width="0.28515625" style="1018" hidden="1" customWidth="1"/>
    <col min="20" max="25" width="14.42578125" style="1018" hidden="1" customWidth="1"/>
    <col min="26" max="16384" width="14.42578125" style="1018"/>
  </cols>
  <sheetData>
    <row r="1" spans="1:20">
      <c r="A1" s="2557" t="s">
        <v>922</v>
      </c>
      <c r="B1" s="2558" t="s">
        <v>168</v>
      </c>
      <c r="C1" s="2555" t="s">
        <v>689</v>
      </c>
      <c r="D1" s="2556"/>
      <c r="E1" s="2555" t="s">
        <v>690</v>
      </c>
      <c r="F1" s="2556"/>
      <c r="G1" s="2555" t="s">
        <v>691</v>
      </c>
      <c r="H1" s="2556"/>
      <c r="I1" s="1791" t="s">
        <v>692</v>
      </c>
      <c r="J1" s="1756"/>
      <c r="K1" s="1756"/>
      <c r="L1" s="1757"/>
    </row>
    <row r="2" spans="1:20" ht="30">
      <c r="A2" s="2557"/>
      <c r="B2" s="2558"/>
      <c r="C2" s="1732" t="s">
        <v>498</v>
      </c>
      <c r="D2" s="1733" t="s">
        <v>693</v>
      </c>
      <c r="E2" s="1732" t="s">
        <v>171</v>
      </c>
      <c r="F2" s="1733" t="s">
        <v>693</v>
      </c>
      <c r="G2" s="1732" t="s">
        <v>171</v>
      </c>
      <c r="H2" s="1733" t="s">
        <v>693</v>
      </c>
      <c r="I2" s="1792" t="s">
        <v>1164</v>
      </c>
      <c r="J2" s="1758"/>
      <c r="K2" s="1758" t="s">
        <v>1174</v>
      </c>
      <c r="L2" s="1757" t="s">
        <v>1167</v>
      </c>
      <c r="M2" s="1018" t="s">
        <v>1170</v>
      </c>
      <c r="N2" s="1018" t="s">
        <v>1171</v>
      </c>
      <c r="O2" s="1018" t="s">
        <v>1172</v>
      </c>
    </row>
    <row r="3" spans="1:20" s="1212" customFormat="1" ht="38.25">
      <c r="A3" s="1505" t="s">
        <v>907</v>
      </c>
      <c r="B3" s="1506" t="s">
        <v>5</v>
      </c>
      <c r="C3" s="1507">
        <v>1600</v>
      </c>
      <c r="D3" s="1718" t="s">
        <v>926</v>
      </c>
      <c r="E3" s="1509"/>
      <c r="F3" s="1508"/>
      <c r="G3" s="1509">
        <v>2200</v>
      </c>
      <c r="H3" s="1723" t="s">
        <v>943</v>
      </c>
      <c r="I3" s="1731">
        <f>+AVERAGE(C3,E3,G3)</f>
        <v>1900</v>
      </c>
      <c r="J3" s="1759"/>
      <c r="K3" s="1759">
        <f t="shared" ref="K3:K11" si="0">I3</f>
        <v>1900</v>
      </c>
      <c r="L3" s="1760">
        <v>5000</v>
      </c>
      <c r="M3" s="1673">
        <f>I3</f>
        <v>1900</v>
      </c>
      <c r="N3" s="1503">
        <f>MIN(C3:G3)</f>
        <v>1600</v>
      </c>
      <c r="O3" s="1674">
        <f>M3/N3-1</f>
        <v>0.1875</v>
      </c>
      <c r="P3" s="1503" t="s">
        <v>1188</v>
      </c>
      <c r="Q3" s="1503"/>
      <c r="R3" s="1504"/>
      <c r="S3" s="1212" t="s">
        <v>1283</v>
      </c>
      <c r="T3" s="1503"/>
    </row>
    <row r="4" spans="1:20" s="1212" customFormat="1" ht="45.75" customHeight="1">
      <c r="A4" s="1510" t="s">
        <v>908</v>
      </c>
      <c r="B4" s="1511" t="s">
        <v>409</v>
      </c>
      <c r="C4" s="1512">
        <v>5700</v>
      </c>
      <c r="D4" s="1898" t="s">
        <v>1380</v>
      </c>
      <c r="E4" s="1514">
        <v>5800</v>
      </c>
      <c r="F4" s="1899" t="s">
        <v>1381</v>
      </c>
      <c r="G4" s="1514">
        <v>5600</v>
      </c>
      <c r="H4" s="1900" t="s">
        <v>1382</v>
      </c>
      <c r="I4" s="1728">
        <f t="shared" ref="I4:I33" si="1">+AVERAGE(C4,E4,G4)</f>
        <v>5700</v>
      </c>
      <c r="J4" s="1759"/>
      <c r="K4" s="1759">
        <f t="shared" si="0"/>
        <v>5700</v>
      </c>
      <c r="L4" s="1761">
        <f>216000/50</f>
        <v>4320</v>
      </c>
      <c r="M4" s="1673">
        <f t="shared" ref="M4:M53" si="2">I4</f>
        <v>5700</v>
      </c>
      <c r="N4" s="1503">
        <f t="shared" ref="N4:N53" si="3">MIN(C4:G4)</f>
        <v>5600</v>
      </c>
      <c r="O4" s="1674">
        <f t="shared" ref="O4:O53" si="4">M4/N4-1</f>
        <v>1.7857142857142794E-2</v>
      </c>
      <c r="P4" s="1503"/>
      <c r="Q4" s="1503"/>
      <c r="R4" s="1504"/>
      <c r="S4" s="1212" t="s">
        <v>1383</v>
      </c>
    </row>
    <row r="5" spans="1:20" s="1212" customFormat="1" ht="30">
      <c r="A5" s="1510" t="s">
        <v>909</v>
      </c>
      <c r="B5" s="1516" t="s">
        <v>409</v>
      </c>
      <c r="C5" s="1512">
        <v>1240</v>
      </c>
      <c r="D5" s="1526" t="s">
        <v>1380</v>
      </c>
      <c r="E5" s="1213">
        <v>1250</v>
      </c>
      <c r="F5" s="1515" t="s">
        <v>1381</v>
      </c>
      <c r="G5" s="1213">
        <v>1245</v>
      </c>
      <c r="H5" s="1724" t="s">
        <v>1382</v>
      </c>
      <c r="I5" s="1728">
        <f t="shared" si="1"/>
        <v>1245</v>
      </c>
      <c r="J5" s="1762"/>
      <c r="K5" s="1763">
        <f t="shared" si="0"/>
        <v>1245</v>
      </c>
      <c r="L5" s="1761">
        <f>39900/40</f>
        <v>997.5</v>
      </c>
      <c r="M5" s="1673">
        <f t="shared" si="2"/>
        <v>1245</v>
      </c>
      <c r="N5" s="1503">
        <f t="shared" si="3"/>
        <v>1240</v>
      </c>
      <c r="O5" s="1674">
        <f t="shared" si="4"/>
        <v>4.0322580645162365E-3</v>
      </c>
      <c r="P5" s="1503" t="s">
        <v>1188</v>
      </c>
      <c r="Q5" s="1503"/>
      <c r="R5" s="1504"/>
      <c r="S5" s="1212" t="s">
        <v>1383</v>
      </c>
    </row>
    <row r="6" spans="1:20" s="1212" customFormat="1" ht="30">
      <c r="A6" s="1510" t="s">
        <v>910</v>
      </c>
      <c r="B6" s="1516" t="s">
        <v>694</v>
      </c>
      <c r="C6" s="1512"/>
      <c r="D6" s="1526"/>
      <c r="E6" s="1213"/>
      <c r="F6" s="1518"/>
      <c r="G6" s="1213">
        <v>8000</v>
      </c>
      <c r="H6" s="1724" t="s">
        <v>943</v>
      </c>
      <c r="I6" s="1728">
        <f t="shared" si="1"/>
        <v>8000</v>
      </c>
      <c r="J6" s="1762"/>
      <c r="K6" s="1763">
        <f t="shared" si="0"/>
        <v>8000</v>
      </c>
      <c r="L6" s="1760">
        <f>387500/25</f>
        <v>15500</v>
      </c>
      <c r="M6" s="1673">
        <f t="shared" si="2"/>
        <v>8000</v>
      </c>
      <c r="N6" s="1503">
        <f t="shared" si="3"/>
        <v>8000</v>
      </c>
      <c r="O6" s="1674">
        <f t="shared" si="4"/>
        <v>0</v>
      </c>
      <c r="P6" s="1503" t="s">
        <v>1189</v>
      </c>
      <c r="Q6" s="1503"/>
      <c r="R6" s="1504"/>
      <c r="S6" s="1212" t="s">
        <v>1283</v>
      </c>
    </row>
    <row r="7" spans="1:20" s="1212" customFormat="1" ht="38.25">
      <c r="A7" s="1510" t="s">
        <v>911</v>
      </c>
      <c r="B7" s="1516" t="s">
        <v>511</v>
      </c>
      <c r="C7" s="1545">
        <v>51507</v>
      </c>
      <c r="D7" s="1526" t="s">
        <v>925</v>
      </c>
      <c r="E7" s="1213">
        <v>64500</v>
      </c>
      <c r="F7" s="1518" t="s">
        <v>936</v>
      </c>
      <c r="G7" s="1213">
        <v>60000</v>
      </c>
      <c r="H7" s="1724" t="s">
        <v>943</v>
      </c>
      <c r="I7" s="1728">
        <f t="shared" si="1"/>
        <v>58669</v>
      </c>
      <c r="J7" s="1762"/>
      <c r="K7" s="1763">
        <f t="shared" si="0"/>
        <v>58669</v>
      </c>
      <c r="L7" s="1760">
        <v>49900</v>
      </c>
      <c r="M7" s="1673">
        <f t="shared" si="2"/>
        <v>58669</v>
      </c>
      <c r="N7" s="1503">
        <f t="shared" si="3"/>
        <v>51507</v>
      </c>
      <c r="O7" s="1674">
        <f t="shared" si="4"/>
        <v>0.13904906129263983</v>
      </c>
      <c r="P7" s="1503"/>
      <c r="Q7" s="1503"/>
      <c r="R7" s="1504"/>
      <c r="S7" s="1212" t="s">
        <v>1283</v>
      </c>
    </row>
    <row r="8" spans="1:20" s="1212" customFormat="1" ht="25.5">
      <c r="A8" s="1510" t="s">
        <v>1390</v>
      </c>
      <c r="B8" s="1516" t="s">
        <v>5</v>
      </c>
      <c r="C8" s="1890">
        <v>29000</v>
      </c>
      <c r="D8" s="1898" t="s">
        <v>1380</v>
      </c>
      <c r="E8" s="1890">
        <v>28500</v>
      </c>
      <c r="F8" s="1899" t="s">
        <v>1381</v>
      </c>
      <c r="G8" s="1890">
        <v>27400</v>
      </c>
      <c r="H8" s="1900" t="s">
        <v>1382</v>
      </c>
      <c r="I8" s="1728">
        <f>+AVERAGE(E8,C8,G8)</f>
        <v>28300</v>
      </c>
      <c r="J8" s="1762" t="s">
        <v>1190</v>
      </c>
      <c r="K8" s="1763">
        <f t="shared" si="0"/>
        <v>28300</v>
      </c>
      <c r="L8" s="1760">
        <v>12000</v>
      </c>
      <c r="M8" s="1673">
        <f t="shared" si="2"/>
        <v>28300</v>
      </c>
      <c r="N8" s="1503">
        <f t="shared" si="3"/>
        <v>27400</v>
      </c>
      <c r="O8" s="1674">
        <f t="shared" si="4"/>
        <v>3.2846715328467058E-2</v>
      </c>
      <c r="P8" s="1503"/>
      <c r="Q8" s="1503"/>
      <c r="R8" s="1504"/>
      <c r="S8" s="1212" t="s">
        <v>1283</v>
      </c>
    </row>
    <row r="9" spans="1:20" s="1212" customFormat="1" ht="92.25" customHeight="1">
      <c r="A9" s="1510" t="s">
        <v>912</v>
      </c>
      <c r="B9" s="1516" t="s">
        <v>695</v>
      </c>
      <c r="C9" s="1512">
        <v>290512</v>
      </c>
      <c r="D9" s="1526" t="s">
        <v>1191</v>
      </c>
      <c r="E9" s="1213">
        <v>289900</v>
      </c>
      <c r="F9" s="1513" t="s">
        <v>1192</v>
      </c>
      <c r="G9" s="1213"/>
      <c r="H9" s="1724"/>
      <c r="I9" s="1728">
        <f t="shared" si="1"/>
        <v>290206</v>
      </c>
      <c r="J9" s="1762" t="s">
        <v>1193</v>
      </c>
      <c r="K9" s="1763">
        <f t="shared" si="0"/>
        <v>290206</v>
      </c>
      <c r="L9" s="1760">
        <v>225000</v>
      </c>
      <c r="M9" s="1673">
        <f t="shared" si="2"/>
        <v>290206</v>
      </c>
      <c r="N9" s="1503">
        <f t="shared" si="3"/>
        <v>289900</v>
      </c>
      <c r="O9" s="1674">
        <f t="shared" si="4"/>
        <v>1.0555363918591798E-3</v>
      </c>
      <c r="P9" s="1503"/>
      <c r="Q9" s="1503"/>
      <c r="R9" s="1504"/>
      <c r="S9" s="1212" t="s">
        <v>1283</v>
      </c>
    </row>
    <row r="10" spans="1:20" s="1212" customFormat="1" ht="38.25">
      <c r="A10" s="1510" t="s">
        <v>1194</v>
      </c>
      <c r="B10" s="1516" t="s">
        <v>696</v>
      </c>
      <c r="C10" s="1214">
        <v>7254</v>
      </c>
      <c r="D10" s="1526" t="s">
        <v>925</v>
      </c>
      <c r="E10" s="1213">
        <v>8158</v>
      </c>
      <c r="F10" s="1513" t="s">
        <v>933</v>
      </c>
      <c r="G10" s="1213">
        <v>8700</v>
      </c>
      <c r="H10" s="1724" t="s">
        <v>944</v>
      </c>
      <c r="I10" s="1728">
        <f t="shared" si="1"/>
        <v>8037.333333333333</v>
      </c>
      <c r="J10" s="1762" t="s">
        <v>1195</v>
      </c>
      <c r="K10" s="1763">
        <f t="shared" si="0"/>
        <v>8037.333333333333</v>
      </c>
      <c r="L10" s="1760">
        <f>242668/20</f>
        <v>12133.4</v>
      </c>
      <c r="M10" s="1673">
        <f t="shared" si="2"/>
        <v>8037.333333333333</v>
      </c>
      <c r="N10" s="1503">
        <f t="shared" si="3"/>
        <v>7254</v>
      </c>
      <c r="O10" s="1674">
        <f t="shared" si="4"/>
        <v>0.10798639830897883</v>
      </c>
      <c r="P10" s="1503"/>
      <c r="Q10" s="1503"/>
      <c r="R10" s="1504"/>
      <c r="S10" s="1212" t="s">
        <v>1283</v>
      </c>
      <c r="T10" s="1503"/>
    </row>
    <row r="11" spans="1:20" s="1212" customFormat="1" ht="38.25">
      <c r="A11" s="1510" t="s">
        <v>1196</v>
      </c>
      <c r="B11" s="1519" t="s">
        <v>5</v>
      </c>
      <c r="C11" s="1214">
        <v>500</v>
      </c>
      <c r="D11" s="1719" t="s">
        <v>929</v>
      </c>
      <c r="E11" s="1213">
        <v>378.22</v>
      </c>
      <c r="F11" s="1517" t="s">
        <v>934</v>
      </c>
      <c r="G11" s="1213"/>
      <c r="H11" s="1724"/>
      <c r="I11" s="1728">
        <f t="shared" si="1"/>
        <v>439.11</v>
      </c>
      <c r="J11" s="1762"/>
      <c r="K11" s="1763">
        <f t="shared" si="0"/>
        <v>439.11</v>
      </c>
      <c r="L11" s="1764">
        <f>14900/500</f>
        <v>29.8</v>
      </c>
      <c r="M11" s="1673">
        <f t="shared" si="2"/>
        <v>439.11</v>
      </c>
      <c r="N11" s="1503">
        <f t="shared" si="3"/>
        <v>378.22</v>
      </c>
      <c r="O11" s="1674">
        <f t="shared" si="4"/>
        <v>0.16099095764369942</v>
      </c>
      <c r="P11" s="1503"/>
      <c r="Q11" s="1503"/>
      <c r="R11" s="1504"/>
      <c r="S11" s="1212" t="s">
        <v>1283</v>
      </c>
    </row>
    <row r="12" spans="1:20" s="1212" customFormat="1" ht="98.25" customHeight="1">
      <c r="A12" s="1510" t="s">
        <v>927</v>
      </c>
      <c r="B12" s="1519" t="s">
        <v>5</v>
      </c>
      <c r="C12" s="1214">
        <v>700</v>
      </c>
      <c r="D12" s="1719" t="s">
        <v>929</v>
      </c>
      <c r="E12" s="1213">
        <f>11600/12</f>
        <v>966.66666666666663</v>
      </c>
      <c r="F12" s="1517" t="s">
        <v>1197</v>
      </c>
      <c r="G12" s="1213"/>
      <c r="H12" s="1724"/>
      <c r="I12" s="1728">
        <f>+AVERAGE(C12,E12,G12)</f>
        <v>833.33333333333326</v>
      </c>
      <c r="J12" s="1762" t="s">
        <v>1200</v>
      </c>
      <c r="K12" s="1762"/>
      <c r="L12" s="1760">
        <v>524</v>
      </c>
      <c r="M12" s="1673">
        <f t="shared" si="2"/>
        <v>833.33333333333326</v>
      </c>
      <c r="N12" s="1503">
        <f t="shared" si="3"/>
        <v>700</v>
      </c>
      <c r="O12" s="1674">
        <f t="shared" si="4"/>
        <v>0.19047619047619047</v>
      </c>
      <c r="P12" s="1503"/>
      <c r="Q12" s="1503"/>
      <c r="R12" s="1504"/>
      <c r="S12" s="1212" t="s">
        <v>1283</v>
      </c>
    </row>
    <row r="13" spans="1:20" s="1212" customFormat="1" ht="127.5">
      <c r="A13" s="1510" t="s">
        <v>928</v>
      </c>
      <c r="B13" s="1519" t="s">
        <v>5</v>
      </c>
      <c r="C13" s="1214">
        <v>6900</v>
      </c>
      <c r="D13" s="1719" t="s">
        <v>1198</v>
      </c>
      <c r="E13" s="1213">
        <v>6210</v>
      </c>
      <c r="F13" s="1517" t="s">
        <v>1199</v>
      </c>
      <c r="G13" s="1213"/>
      <c r="H13" s="1724"/>
      <c r="I13" s="1728">
        <f t="shared" si="1"/>
        <v>6555</v>
      </c>
      <c r="J13" s="1762" t="s">
        <v>1201</v>
      </c>
      <c r="K13" s="1762"/>
      <c r="L13" s="1760">
        <v>3990</v>
      </c>
      <c r="M13" s="1673">
        <f t="shared" si="2"/>
        <v>6555</v>
      </c>
      <c r="N13" s="1503">
        <f t="shared" si="3"/>
        <v>6210</v>
      </c>
      <c r="O13" s="1674">
        <f t="shared" si="4"/>
        <v>5.555555555555558E-2</v>
      </c>
      <c r="P13" s="1503"/>
      <c r="Q13" s="1503"/>
      <c r="R13" s="1504"/>
      <c r="S13" s="1212" t="s">
        <v>1283</v>
      </c>
    </row>
    <row r="14" spans="1:20" s="1212" customFormat="1" ht="38.25">
      <c r="A14" s="1510" t="s">
        <v>937</v>
      </c>
      <c r="B14" s="1516" t="s">
        <v>5</v>
      </c>
      <c r="C14" s="1214">
        <v>1500</v>
      </c>
      <c r="D14" s="1720" t="s">
        <v>929</v>
      </c>
      <c r="E14" s="1213">
        <v>1116</v>
      </c>
      <c r="F14" s="1520" t="s">
        <v>934</v>
      </c>
      <c r="G14" s="1213"/>
      <c r="H14" s="1724"/>
      <c r="I14" s="1728">
        <f t="shared" si="1"/>
        <v>1308</v>
      </c>
      <c r="J14" s="1762" t="s">
        <v>1202</v>
      </c>
      <c r="K14" s="1763">
        <f t="shared" ref="K14:K21" si="5">I14</f>
        <v>1308</v>
      </c>
      <c r="L14" s="1760">
        <v>1300</v>
      </c>
      <c r="M14" s="1673">
        <f t="shared" si="2"/>
        <v>1308</v>
      </c>
      <c r="N14" s="1503">
        <f t="shared" si="3"/>
        <v>1116</v>
      </c>
      <c r="O14" s="1674">
        <f t="shared" si="4"/>
        <v>0.17204301075268824</v>
      </c>
      <c r="P14" s="1503"/>
      <c r="Q14" s="1503"/>
      <c r="R14" s="1504"/>
      <c r="S14" s="1212" t="s">
        <v>1283</v>
      </c>
    </row>
    <row r="15" spans="1:20" s="1212" customFormat="1" ht="38.25">
      <c r="A15" s="1510" t="s">
        <v>913</v>
      </c>
      <c r="B15" s="1516" t="s">
        <v>5</v>
      </c>
      <c r="C15" s="1214">
        <v>1800</v>
      </c>
      <c r="D15" s="1720" t="s">
        <v>929</v>
      </c>
      <c r="E15" s="1213">
        <v>1513</v>
      </c>
      <c r="F15" s="1520" t="s">
        <v>934</v>
      </c>
      <c r="G15" s="1213"/>
      <c r="H15" s="1724"/>
      <c r="I15" s="1728">
        <f t="shared" si="1"/>
        <v>1656.5</v>
      </c>
      <c r="J15" s="1762" t="s">
        <v>1204</v>
      </c>
      <c r="K15" s="1763">
        <f t="shared" si="5"/>
        <v>1656.5</v>
      </c>
      <c r="L15" s="1760">
        <f>18500/5</f>
        <v>3700</v>
      </c>
      <c r="M15" s="1673">
        <f t="shared" si="2"/>
        <v>1656.5</v>
      </c>
      <c r="N15" s="1503">
        <f t="shared" si="3"/>
        <v>1513</v>
      </c>
      <c r="O15" s="1674">
        <f t="shared" si="4"/>
        <v>9.4844679444811675E-2</v>
      </c>
      <c r="P15" s="1503"/>
      <c r="Q15" s="1503"/>
      <c r="R15" s="1504"/>
      <c r="S15" s="1212" t="s">
        <v>1283</v>
      </c>
    </row>
    <row r="16" spans="1:20" s="1212" customFormat="1" ht="38.25">
      <c r="A16" s="1510" t="s">
        <v>914</v>
      </c>
      <c r="B16" s="1516" t="s">
        <v>5</v>
      </c>
      <c r="C16" s="1214">
        <v>1300</v>
      </c>
      <c r="D16" s="1720" t="s">
        <v>929</v>
      </c>
      <c r="E16" s="1213">
        <v>981</v>
      </c>
      <c r="F16" s="1521" t="s">
        <v>934</v>
      </c>
      <c r="G16" s="1213"/>
      <c r="H16" s="1724"/>
      <c r="I16" s="1728">
        <f t="shared" si="1"/>
        <v>1140.5</v>
      </c>
      <c r="J16" s="1762" t="s">
        <v>1204</v>
      </c>
      <c r="K16" s="1763">
        <f t="shared" si="5"/>
        <v>1140.5</v>
      </c>
      <c r="L16" s="1760">
        <v>4490</v>
      </c>
      <c r="M16" s="1673">
        <f t="shared" si="2"/>
        <v>1140.5</v>
      </c>
      <c r="N16" s="1503">
        <f t="shared" si="3"/>
        <v>981</v>
      </c>
      <c r="O16" s="1674">
        <f t="shared" si="4"/>
        <v>0.16258919469928634</v>
      </c>
      <c r="P16" s="1503"/>
      <c r="Q16" s="1503"/>
      <c r="R16" s="1504"/>
      <c r="S16" s="1212" t="s">
        <v>1283</v>
      </c>
    </row>
    <row r="17" spans="1:22" s="1212" customFormat="1" ht="76.5">
      <c r="A17" s="1510" t="s">
        <v>915</v>
      </c>
      <c r="B17" s="1516" t="s">
        <v>520</v>
      </c>
      <c r="C17" s="1214">
        <v>5100</v>
      </c>
      <c r="D17" s="1721" t="s">
        <v>1251</v>
      </c>
      <c r="E17" s="1213">
        <v>5520</v>
      </c>
      <c r="F17" s="1522" t="s">
        <v>1252</v>
      </c>
      <c r="G17" s="1213">
        <v>5226</v>
      </c>
      <c r="H17" s="1724" t="s">
        <v>945</v>
      </c>
      <c r="I17" s="1728">
        <f t="shared" si="1"/>
        <v>5282</v>
      </c>
      <c r="J17" s="1762" t="s">
        <v>1203</v>
      </c>
      <c r="K17" s="1763">
        <f t="shared" si="5"/>
        <v>5282</v>
      </c>
      <c r="L17" s="1760"/>
      <c r="M17" s="1673">
        <f t="shared" si="2"/>
        <v>5282</v>
      </c>
      <c r="N17" s="1503">
        <f t="shared" si="3"/>
        <v>5100</v>
      </c>
      <c r="O17" s="1674">
        <f t="shared" si="4"/>
        <v>3.5686274509803884E-2</v>
      </c>
      <c r="P17" s="1503"/>
      <c r="Q17" s="1503"/>
      <c r="R17" s="1504"/>
      <c r="S17" s="1212" t="s">
        <v>1283</v>
      </c>
    </row>
    <row r="18" spans="1:22" s="1212" customFormat="1" ht="38.25">
      <c r="A18" s="1510" t="s">
        <v>916</v>
      </c>
      <c r="B18" s="1516" t="s">
        <v>5</v>
      </c>
      <c r="C18" s="1214">
        <v>1190</v>
      </c>
      <c r="D18" s="1722" t="s">
        <v>1205</v>
      </c>
      <c r="E18" s="1213">
        <v>1500</v>
      </c>
      <c r="F18" s="1518" t="s">
        <v>947</v>
      </c>
      <c r="G18" s="1213"/>
      <c r="H18" s="1724"/>
      <c r="I18" s="1728">
        <f t="shared" si="1"/>
        <v>1345</v>
      </c>
      <c r="J18" s="1762" t="s">
        <v>1206</v>
      </c>
      <c r="K18" s="1763">
        <f t="shared" si="5"/>
        <v>1345</v>
      </c>
      <c r="L18" s="1760">
        <v>1000</v>
      </c>
      <c r="M18" s="1673">
        <f t="shared" si="2"/>
        <v>1345</v>
      </c>
      <c r="N18" s="1503">
        <f t="shared" si="3"/>
        <v>1190</v>
      </c>
      <c r="O18" s="1674">
        <f t="shared" si="4"/>
        <v>0.13025210084033612</v>
      </c>
      <c r="P18" s="1503"/>
      <c r="Q18" s="1503"/>
      <c r="R18" s="1504"/>
      <c r="S18" s="1212" t="s">
        <v>1283</v>
      </c>
    </row>
    <row r="19" spans="1:22" s="1212" customFormat="1" ht="38.25">
      <c r="A19" s="1510" t="s">
        <v>917</v>
      </c>
      <c r="B19" s="1516" t="s">
        <v>695</v>
      </c>
      <c r="C19" s="1214">
        <v>9579</v>
      </c>
      <c r="D19" s="1526" t="s">
        <v>925</v>
      </c>
      <c r="E19" s="1213">
        <v>10400</v>
      </c>
      <c r="F19" s="1518" t="s">
        <v>948</v>
      </c>
      <c r="G19" s="1213">
        <v>11200</v>
      </c>
      <c r="H19" s="1724" t="s">
        <v>943</v>
      </c>
      <c r="I19" s="1728">
        <f>+AVERAGE(C19,E19,G19)</f>
        <v>10393</v>
      </c>
      <c r="J19" s="1762"/>
      <c r="K19" s="1763">
        <f t="shared" si="5"/>
        <v>10393</v>
      </c>
      <c r="L19" s="1760"/>
      <c r="M19" s="1673">
        <f t="shared" si="2"/>
        <v>10393</v>
      </c>
      <c r="N19" s="1503">
        <f t="shared" si="3"/>
        <v>9579</v>
      </c>
      <c r="O19" s="1674">
        <f t="shared" si="4"/>
        <v>8.4977555068378674E-2</v>
      </c>
      <c r="P19" s="1503"/>
      <c r="Q19" s="1503"/>
      <c r="R19" s="1504"/>
      <c r="S19" s="1212" t="s">
        <v>1283</v>
      </c>
    </row>
    <row r="20" spans="1:22" s="1212" customFormat="1" ht="75">
      <c r="A20" s="1510" t="s">
        <v>918</v>
      </c>
      <c r="B20" s="1516" t="s">
        <v>5</v>
      </c>
      <c r="C20" s="1214">
        <v>33000</v>
      </c>
      <c r="D20" s="1526" t="s">
        <v>930</v>
      </c>
      <c r="E20" s="1213">
        <v>31600</v>
      </c>
      <c r="F20" s="1521" t="s">
        <v>949</v>
      </c>
      <c r="G20" s="1213">
        <v>34800</v>
      </c>
      <c r="H20" s="1724" t="s">
        <v>943</v>
      </c>
      <c r="I20" s="1728">
        <f t="shared" si="1"/>
        <v>33133.333333333336</v>
      </c>
      <c r="J20" s="1762"/>
      <c r="K20" s="1763">
        <f t="shared" si="5"/>
        <v>33133.333333333336</v>
      </c>
      <c r="L20" s="1760">
        <v>29900</v>
      </c>
      <c r="M20" s="1673">
        <f t="shared" si="2"/>
        <v>33133.333333333336</v>
      </c>
      <c r="N20" s="1503">
        <f t="shared" si="3"/>
        <v>31600</v>
      </c>
      <c r="O20" s="1674">
        <f t="shared" si="4"/>
        <v>4.8523206751055037E-2</v>
      </c>
      <c r="P20" s="1503"/>
      <c r="Q20" s="1503"/>
      <c r="R20" s="1504"/>
      <c r="S20" s="1212" t="s">
        <v>1283</v>
      </c>
    </row>
    <row r="21" spans="1:22" s="1212" customFormat="1" ht="45">
      <c r="A21" s="1510" t="s">
        <v>923</v>
      </c>
      <c r="B21" s="1516" t="s">
        <v>5</v>
      </c>
      <c r="C21" s="1214">
        <v>30000</v>
      </c>
      <c r="D21" s="1719" t="s">
        <v>931</v>
      </c>
      <c r="E21" s="1213">
        <v>30000</v>
      </c>
      <c r="F21" s="1520" t="s">
        <v>950</v>
      </c>
      <c r="G21" s="1213">
        <v>28000</v>
      </c>
      <c r="H21" s="1725" t="s">
        <v>946</v>
      </c>
      <c r="I21" s="1728">
        <f t="shared" si="1"/>
        <v>29333.333333333332</v>
      </c>
      <c r="J21" s="1762"/>
      <c r="K21" s="1763">
        <f t="shared" si="5"/>
        <v>29333.333333333332</v>
      </c>
      <c r="L21" s="1760"/>
      <c r="M21" s="1673">
        <f t="shared" si="2"/>
        <v>29333.333333333332</v>
      </c>
      <c r="N21" s="1503">
        <f t="shared" si="3"/>
        <v>28000</v>
      </c>
      <c r="O21" s="1674">
        <f t="shared" si="4"/>
        <v>4.7619047619047672E-2</v>
      </c>
      <c r="P21" s="1503"/>
      <c r="Q21" s="1503"/>
      <c r="R21" s="1504"/>
      <c r="S21" s="1212" t="s">
        <v>1283</v>
      </c>
    </row>
    <row r="22" spans="1:22" s="1212" customFormat="1" ht="63.75">
      <c r="A22" s="1510" t="s">
        <v>523</v>
      </c>
      <c r="B22" s="1516" t="s">
        <v>697</v>
      </c>
      <c r="C22" s="1214"/>
      <c r="D22" s="1526"/>
      <c r="E22" s="1213">
        <v>21000</v>
      </c>
      <c r="F22" s="1515" t="s">
        <v>935</v>
      </c>
      <c r="G22" s="1213">
        <v>17000</v>
      </c>
      <c r="H22" s="1725" t="s">
        <v>938</v>
      </c>
      <c r="I22" s="1728">
        <f t="shared" si="1"/>
        <v>19000</v>
      </c>
      <c r="J22" s="1762" t="s">
        <v>1207</v>
      </c>
      <c r="K22" s="1763">
        <f t="shared" ref="K22:K28" si="6">I22</f>
        <v>19000</v>
      </c>
      <c r="L22" s="1760" t="s">
        <v>1168</v>
      </c>
      <c r="M22" s="1673">
        <f t="shared" si="2"/>
        <v>19000</v>
      </c>
      <c r="N22" s="1503">
        <f t="shared" si="3"/>
        <v>17000</v>
      </c>
      <c r="O22" s="1674">
        <f t="shared" si="4"/>
        <v>0.11764705882352944</v>
      </c>
      <c r="P22" s="1503"/>
      <c r="Q22" s="1503"/>
      <c r="R22" s="1504"/>
      <c r="S22" s="1212" t="s">
        <v>1283</v>
      </c>
    </row>
    <row r="23" spans="1:22" s="1212" customFormat="1" ht="38.25">
      <c r="A23" s="1510" t="s">
        <v>524</v>
      </c>
      <c r="B23" s="1516" t="s">
        <v>697</v>
      </c>
      <c r="C23" s="1214">
        <v>25000</v>
      </c>
      <c r="D23" s="1526" t="s">
        <v>1253</v>
      </c>
      <c r="E23" s="1213"/>
      <c r="F23" s="1524"/>
      <c r="G23" s="1213">
        <v>30000</v>
      </c>
      <c r="H23" s="1725" t="s">
        <v>939</v>
      </c>
      <c r="I23" s="1728">
        <f t="shared" si="1"/>
        <v>27500</v>
      </c>
      <c r="J23" s="1762" t="s">
        <v>1208</v>
      </c>
      <c r="K23" s="1763">
        <f t="shared" si="6"/>
        <v>27500</v>
      </c>
      <c r="L23" s="1760" t="s">
        <v>1168</v>
      </c>
      <c r="M23" s="1673">
        <f t="shared" si="2"/>
        <v>27500</v>
      </c>
      <c r="N23" s="1503">
        <f t="shared" si="3"/>
        <v>25000</v>
      </c>
      <c r="O23" s="1674">
        <f t="shared" si="4"/>
        <v>0.10000000000000009</v>
      </c>
      <c r="P23" s="1503"/>
      <c r="Q23" s="1503"/>
      <c r="R23" s="1504"/>
      <c r="S23" s="1212" t="s">
        <v>1283</v>
      </c>
    </row>
    <row r="24" spans="1:22" s="1212" customFormat="1" ht="38.25">
      <c r="A24" s="1510" t="s">
        <v>525</v>
      </c>
      <c r="B24" s="1516" t="s">
        <v>697</v>
      </c>
      <c r="C24" s="1214">
        <v>200000</v>
      </c>
      <c r="D24" s="1526" t="s">
        <v>1253</v>
      </c>
      <c r="E24" s="1213"/>
      <c r="F24" s="1523"/>
      <c r="G24" s="1213">
        <v>280000</v>
      </c>
      <c r="H24" s="1725" t="s">
        <v>951</v>
      </c>
      <c r="I24" s="1728">
        <f t="shared" si="1"/>
        <v>240000</v>
      </c>
      <c r="J24" s="1762" t="s">
        <v>1208</v>
      </c>
      <c r="K24" s="1763">
        <f t="shared" si="6"/>
        <v>240000</v>
      </c>
      <c r="L24" s="1760" t="s">
        <v>1168</v>
      </c>
      <c r="M24" s="1673">
        <f t="shared" si="2"/>
        <v>240000</v>
      </c>
      <c r="N24" s="1503">
        <f t="shared" si="3"/>
        <v>200000</v>
      </c>
      <c r="O24" s="1674">
        <f t="shared" si="4"/>
        <v>0.19999999999999996</v>
      </c>
      <c r="P24" s="1503"/>
      <c r="Q24" s="1503"/>
      <c r="R24" s="1504"/>
      <c r="S24" s="1212" t="s">
        <v>1283</v>
      </c>
    </row>
    <row r="25" spans="1:22" s="1212" customFormat="1" ht="114.75">
      <c r="A25" s="1510" t="s">
        <v>919</v>
      </c>
      <c r="B25" s="1516" t="s">
        <v>697</v>
      </c>
      <c r="C25" s="1214">
        <v>30000</v>
      </c>
      <c r="D25" s="1526" t="s">
        <v>932</v>
      </c>
      <c r="E25" s="1213">
        <v>19000</v>
      </c>
      <c r="F25" s="1513" t="s">
        <v>953</v>
      </c>
      <c r="G25" s="1213">
        <f>+E25</f>
        <v>19000</v>
      </c>
      <c r="H25" s="1725" t="s">
        <v>952</v>
      </c>
      <c r="I25" s="1728">
        <f t="shared" si="1"/>
        <v>22666.666666666668</v>
      </c>
      <c r="J25" s="1762" t="s">
        <v>1209</v>
      </c>
      <c r="K25" s="1763">
        <f t="shared" si="6"/>
        <v>22666.666666666668</v>
      </c>
      <c r="L25" s="1760" t="s">
        <v>1168</v>
      </c>
      <c r="M25" s="1673">
        <f t="shared" si="2"/>
        <v>22666.666666666668</v>
      </c>
      <c r="N25" s="1503">
        <f t="shared" si="3"/>
        <v>19000</v>
      </c>
      <c r="O25" s="1674">
        <f t="shared" si="4"/>
        <v>0.19298245614035103</v>
      </c>
      <c r="P25" s="1503"/>
      <c r="Q25" s="1503"/>
      <c r="R25" s="1504"/>
      <c r="S25" s="1212" t="s">
        <v>1283</v>
      </c>
    </row>
    <row r="26" spans="1:22" s="1212" customFormat="1" ht="63.75">
      <c r="A26" s="1510" t="s">
        <v>526</v>
      </c>
      <c r="B26" s="1516" t="s">
        <v>697</v>
      </c>
      <c r="C26" s="1214"/>
      <c r="D26" s="1526"/>
      <c r="E26" s="1213">
        <v>17000</v>
      </c>
      <c r="F26" s="1513" t="s">
        <v>935</v>
      </c>
      <c r="G26" s="1213">
        <v>15000</v>
      </c>
      <c r="H26" s="1725" t="s">
        <v>940</v>
      </c>
      <c r="I26" s="1728">
        <f t="shared" si="1"/>
        <v>16000</v>
      </c>
      <c r="J26" s="1762" t="s">
        <v>1207</v>
      </c>
      <c r="K26" s="1763">
        <f t="shared" si="6"/>
        <v>16000</v>
      </c>
      <c r="L26" s="1760" t="s">
        <v>1168</v>
      </c>
      <c r="M26" s="1673">
        <f t="shared" si="2"/>
        <v>16000</v>
      </c>
      <c r="N26" s="1503">
        <f t="shared" si="3"/>
        <v>15000</v>
      </c>
      <c r="O26" s="1674">
        <f t="shared" si="4"/>
        <v>6.6666666666666652E-2</v>
      </c>
      <c r="P26" s="1503"/>
      <c r="Q26" s="1503"/>
      <c r="R26" s="1504"/>
      <c r="S26" s="1212" t="s">
        <v>1283</v>
      </c>
    </row>
    <row r="27" spans="1:22" s="1212" customFormat="1" ht="59.25" customHeight="1">
      <c r="A27" s="1510" t="s">
        <v>1212</v>
      </c>
      <c r="B27" s="1516" t="s">
        <v>697</v>
      </c>
      <c r="C27" s="1214">
        <v>136938</v>
      </c>
      <c r="D27" s="1526" t="s">
        <v>1210</v>
      </c>
      <c r="E27" s="1213">
        <v>177900</v>
      </c>
      <c r="F27" s="1523" t="s">
        <v>1211</v>
      </c>
      <c r="G27" s="1213"/>
      <c r="H27" s="1725"/>
      <c r="I27" s="1728">
        <f t="shared" si="1"/>
        <v>157419</v>
      </c>
      <c r="J27" s="1762" t="s">
        <v>1208</v>
      </c>
      <c r="K27" s="1763">
        <f t="shared" si="6"/>
        <v>157419</v>
      </c>
      <c r="L27" s="1760" t="s">
        <v>1213</v>
      </c>
      <c r="M27" s="1673">
        <f t="shared" si="2"/>
        <v>157419</v>
      </c>
      <c r="N27" s="1503">
        <f t="shared" si="3"/>
        <v>136938</v>
      </c>
      <c r="O27" s="1674">
        <f t="shared" si="4"/>
        <v>0.14956403627919213</v>
      </c>
      <c r="P27" s="1503"/>
      <c r="Q27" s="1503"/>
      <c r="R27" s="1504"/>
      <c r="S27" s="1212" t="s">
        <v>1283</v>
      </c>
    </row>
    <row r="28" spans="1:22" s="1212" customFormat="1" ht="38.25">
      <c r="A28" s="1510" t="s">
        <v>920</v>
      </c>
      <c r="B28" s="1516" t="s">
        <v>697</v>
      </c>
      <c r="C28" s="1214">
        <v>25000</v>
      </c>
      <c r="D28" s="1526" t="s">
        <v>924</v>
      </c>
      <c r="E28" s="1213"/>
      <c r="F28" s="1523"/>
      <c r="G28" s="1213">
        <v>17000</v>
      </c>
      <c r="H28" s="1725" t="s">
        <v>941</v>
      </c>
      <c r="I28" s="1728">
        <f t="shared" si="1"/>
        <v>21000</v>
      </c>
      <c r="J28" s="1762" t="s">
        <v>1208</v>
      </c>
      <c r="K28" s="1763">
        <f t="shared" si="6"/>
        <v>21000</v>
      </c>
      <c r="L28" s="1760" t="s">
        <v>1168</v>
      </c>
      <c r="M28" s="1673">
        <f t="shared" si="2"/>
        <v>21000</v>
      </c>
      <c r="N28" s="1503">
        <f t="shared" si="3"/>
        <v>17000</v>
      </c>
      <c r="O28" s="1674">
        <f t="shared" si="4"/>
        <v>0.23529411764705888</v>
      </c>
      <c r="P28" s="1503"/>
      <c r="Q28" s="1503"/>
      <c r="R28" s="1504"/>
      <c r="S28" s="1212" t="s">
        <v>1283</v>
      </c>
    </row>
    <row r="29" spans="1:22" s="1212" customFormat="1" ht="38.25">
      <c r="A29" s="1510" t="s">
        <v>921</v>
      </c>
      <c r="B29" s="1516" t="s">
        <v>697</v>
      </c>
      <c r="C29" s="1214">
        <v>20000</v>
      </c>
      <c r="D29" s="1517" t="s">
        <v>924</v>
      </c>
      <c r="E29" s="1213"/>
      <c r="F29" s="1523"/>
      <c r="G29" s="1213">
        <v>22000</v>
      </c>
      <c r="H29" s="1725" t="s">
        <v>942</v>
      </c>
      <c r="I29" s="1728">
        <f t="shared" si="1"/>
        <v>21000</v>
      </c>
      <c r="J29" s="1762" t="s">
        <v>1208</v>
      </c>
      <c r="K29" s="1763">
        <f>I29</f>
        <v>21000</v>
      </c>
      <c r="L29" s="1760" t="s">
        <v>1168</v>
      </c>
      <c r="M29" s="1673">
        <f t="shared" si="2"/>
        <v>21000</v>
      </c>
      <c r="N29" s="1503">
        <f t="shared" si="3"/>
        <v>20000</v>
      </c>
      <c r="O29" s="1674">
        <f t="shared" si="4"/>
        <v>5.0000000000000044E-2</v>
      </c>
      <c r="P29" s="1503"/>
      <c r="Q29" s="1503"/>
      <c r="R29" s="1504"/>
      <c r="S29" s="1212" t="s">
        <v>1283</v>
      </c>
    </row>
    <row r="30" spans="1:22" s="1212" customFormat="1" ht="38.25">
      <c r="A30" s="1510" t="s">
        <v>1214</v>
      </c>
      <c r="B30" s="1527" t="s">
        <v>5</v>
      </c>
      <c r="C30" s="1525">
        <v>200000</v>
      </c>
      <c r="D30" s="1526" t="s">
        <v>1255</v>
      </c>
      <c r="E30" s="1431">
        <v>170000</v>
      </c>
      <c r="F30" s="1526" t="s">
        <v>1251</v>
      </c>
      <c r="G30" s="1431">
        <v>200000</v>
      </c>
      <c r="H30" s="1725" t="s">
        <v>1256</v>
      </c>
      <c r="I30" s="1728">
        <v>200000</v>
      </c>
      <c r="J30" s="1765" t="s">
        <v>1208</v>
      </c>
      <c r="K30" s="1766">
        <f>I30</f>
        <v>200000</v>
      </c>
      <c r="L30" s="1760"/>
      <c r="M30" s="1673">
        <f t="shared" si="2"/>
        <v>200000</v>
      </c>
      <c r="N30" s="1503">
        <f t="shared" si="3"/>
        <v>170000</v>
      </c>
      <c r="O30" s="1674">
        <f t="shared" si="4"/>
        <v>0.17647058823529416</v>
      </c>
      <c r="P30" s="1503"/>
      <c r="Q30" s="1503"/>
      <c r="R30" s="1504"/>
      <c r="S30" s="1212" t="s">
        <v>1283</v>
      </c>
    </row>
    <row r="31" spans="1:22" s="1212" customFormat="1" ht="45">
      <c r="A31" s="1510" t="s">
        <v>1215</v>
      </c>
      <c r="B31" s="1527" t="s">
        <v>5</v>
      </c>
      <c r="C31" s="1525">
        <v>35000</v>
      </c>
      <c r="D31" s="1526" t="s">
        <v>958</v>
      </c>
      <c r="E31" s="1431">
        <v>25000</v>
      </c>
      <c r="F31" s="1526" t="s">
        <v>957</v>
      </c>
      <c r="G31" s="1431"/>
      <c r="H31" s="1725"/>
      <c r="I31" s="1728">
        <f>+AVERAGE(C31,E31,G31)</f>
        <v>30000</v>
      </c>
      <c r="J31" s="1765" t="s">
        <v>1216</v>
      </c>
      <c r="K31" s="1765"/>
      <c r="L31" s="1760"/>
      <c r="M31" s="1673">
        <f t="shared" si="2"/>
        <v>30000</v>
      </c>
      <c r="N31" s="1503">
        <f t="shared" si="3"/>
        <v>25000</v>
      </c>
      <c r="O31" s="1674">
        <f t="shared" si="4"/>
        <v>0.19999999999999996</v>
      </c>
      <c r="P31" s="1503"/>
      <c r="Q31" s="1503"/>
      <c r="R31" s="1504"/>
      <c r="S31" s="1212" t="s">
        <v>1283</v>
      </c>
    </row>
    <row r="32" spans="1:22" s="1212" customFormat="1">
      <c r="A32" s="1510" t="s">
        <v>1038</v>
      </c>
      <c r="B32" s="1527" t="s">
        <v>1039</v>
      </c>
      <c r="C32" s="1525"/>
      <c r="D32" s="1526"/>
      <c r="E32" s="1431"/>
      <c r="F32" s="1526"/>
      <c r="G32" s="1431"/>
      <c r="H32" s="1725"/>
      <c r="I32" s="1729">
        <v>1006.77</v>
      </c>
      <c r="J32" s="1765" t="s">
        <v>1040</v>
      </c>
      <c r="K32" s="1765"/>
      <c r="L32" s="1760">
        <v>960</v>
      </c>
      <c r="M32" s="1673">
        <f t="shared" si="2"/>
        <v>1006.77</v>
      </c>
      <c r="N32" s="1503">
        <f t="shared" si="3"/>
        <v>0</v>
      </c>
      <c r="O32" s="1674"/>
      <c r="P32" s="1503"/>
      <c r="Q32" s="1503"/>
      <c r="R32" s="1504"/>
      <c r="S32" s="1735" t="s">
        <v>1279</v>
      </c>
      <c r="V32" s="1796" t="s">
        <v>1286</v>
      </c>
    </row>
    <row r="33" spans="1:22" s="1212" customFormat="1" ht="38.25">
      <c r="A33" s="1510" t="s">
        <v>1217</v>
      </c>
      <c r="B33" s="1527" t="s">
        <v>1057</v>
      </c>
      <c r="C33" s="1525">
        <v>530000</v>
      </c>
      <c r="D33" s="1526" t="s">
        <v>956</v>
      </c>
      <c r="E33" s="1431">
        <v>630000</v>
      </c>
      <c r="F33" s="1526" t="s">
        <v>1042</v>
      </c>
      <c r="G33" s="1431">
        <v>590000</v>
      </c>
      <c r="H33" s="1725" t="s">
        <v>1047</v>
      </c>
      <c r="I33" s="1728">
        <f t="shared" si="1"/>
        <v>583333.33333333337</v>
      </c>
      <c r="J33" s="1767" t="s">
        <v>1195</v>
      </c>
      <c r="K33" s="1765"/>
      <c r="L33" s="1760"/>
      <c r="M33" s="1673">
        <f t="shared" si="2"/>
        <v>583333.33333333337</v>
      </c>
      <c r="N33" s="1503">
        <f t="shared" si="3"/>
        <v>530000</v>
      </c>
      <c r="O33" s="1674">
        <f t="shared" si="4"/>
        <v>0.10062893081761004</v>
      </c>
      <c r="P33" s="1503"/>
      <c r="Q33" s="1503"/>
      <c r="R33" s="1504"/>
    </row>
    <row r="34" spans="1:22" s="1212" customFormat="1" ht="30.6" customHeight="1">
      <c r="A34" s="1510" t="s">
        <v>1285</v>
      </c>
      <c r="B34" s="1527" t="s">
        <v>739</v>
      </c>
      <c r="C34" s="1525">
        <v>3200</v>
      </c>
      <c r="D34" s="1526" t="s">
        <v>1218</v>
      </c>
      <c r="E34" s="1431"/>
      <c r="F34" s="1526"/>
      <c r="G34" s="1431"/>
      <c r="H34" s="1725"/>
      <c r="I34" s="1729">
        <v>7069</v>
      </c>
      <c r="J34" s="1765" t="s">
        <v>1219</v>
      </c>
      <c r="K34" s="1768">
        <f>I34</f>
        <v>7069</v>
      </c>
      <c r="L34" s="1760" t="s">
        <v>1169</v>
      </c>
      <c r="M34" s="1673">
        <f t="shared" si="2"/>
        <v>7069</v>
      </c>
      <c r="N34" s="1503">
        <f t="shared" si="3"/>
        <v>3200</v>
      </c>
      <c r="O34" s="1674">
        <f t="shared" si="4"/>
        <v>1.2090624999999999</v>
      </c>
      <c r="P34" s="1503"/>
      <c r="Q34" s="1503"/>
      <c r="R34" s="1504"/>
      <c r="S34" s="1735" t="s">
        <v>1279</v>
      </c>
      <c r="V34" s="1795" t="s">
        <v>1284</v>
      </c>
    </row>
    <row r="35" spans="1:22" s="1212" customFormat="1" ht="30">
      <c r="A35" s="1510" t="s">
        <v>959</v>
      </c>
      <c r="B35" s="1516" t="s">
        <v>5</v>
      </c>
      <c r="C35" s="1432"/>
      <c r="D35" s="1526"/>
      <c r="E35" s="1431"/>
      <c r="F35" s="1526"/>
      <c r="G35" s="1431"/>
      <c r="H35" s="1725"/>
      <c r="I35" s="1730">
        <v>3000</v>
      </c>
      <c r="J35" s="1765" t="s">
        <v>1040</v>
      </c>
      <c r="K35" s="1768">
        <f>I35</f>
        <v>3000</v>
      </c>
      <c r="L35" s="1760"/>
      <c r="M35" s="1673">
        <f t="shared" si="2"/>
        <v>3000</v>
      </c>
      <c r="N35" s="1503">
        <f t="shared" si="3"/>
        <v>0</v>
      </c>
      <c r="O35" s="1674"/>
      <c r="P35" s="1503"/>
      <c r="Q35" s="1503"/>
      <c r="R35" s="1504"/>
      <c r="S35" s="1212" t="s">
        <v>1283</v>
      </c>
    </row>
    <row r="36" spans="1:22" s="1212" customFormat="1" ht="30">
      <c r="A36" s="1510" t="s">
        <v>960</v>
      </c>
      <c r="B36" s="1516" t="s">
        <v>5</v>
      </c>
      <c r="C36" s="1432">
        <v>15000</v>
      </c>
      <c r="D36" s="1526" t="s">
        <v>1044</v>
      </c>
      <c r="E36" s="1431">
        <v>15000</v>
      </c>
      <c r="F36" s="1526" t="s">
        <v>1045</v>
      </c>
      <c r="G36" s="1431"/>
      <c r="H36" s="1725"/>
      <c r="I36" s="1728">
        <f t="shared" ref="I36:I38" si="7">+AVERAGE(C36,E36,G36)</f>
        <v>15000</v>
      </c>
      <c r="J36" s="1765"/>
      <c r="K36" s="1765"/>
      <c r="L36" s="1760"/>
      <c r="M36" s="1673">
        <f t="shared" si="2"/>
        <v>15000</v>
      </c>
      <c r="N36" s="1503">
        <f t="shared" si="3"/>
        <v>15000</v>
      </c>
      <c r="O36" s="1674">
        <f t="shared" si="4"/>
        <v>0</v>
      </c>
      <c r="P36" s="1503"/>
      <c r="Q36" s="1503"/>
      <c r="R36" s="1504"/>
      <c r="S36" s="1212" t="s">
        <v>1283</v>
      </c>
    </row>
    <row r="37" spans="1:22" s="1212" customFormat="1" ht="30">
      <c r="A37" s="1510" t="s">
        <v>961</v>
      </c>
      <c r="B37" s="1516" t="s">
        <v>5</v>
      </c>
      <c r="C37" s="1432">
        <v>85000</v>
      </c>
      <c r="D37" s="1526" t="s">
        <v>962</v>
      </c>
      <c r="E37" s="1431">
        <v>99000</v>
      </c>
      <c r="F37" s="1526" t="s">
        <v>963</v>
      </c>
      <c r="G37" s="1431"/>
      <c r="H37" s="1725"/>
      <c r="I37" s="1728">
        <f t="shared" si="7"/>
        <v>92000</v>
      </c>
      <c r="J37" s="1765"/>
      <c r="K37" s="1765"/>
      <c r="L37" s="1760">
        <v>79990</v>
      </c>
      <c r="M37" s="1673">
        <f t="shared" si="2"/>
        <v>92000</v>
      </c>
      <c r="N37" s="1503">
        <f t="shared" si="3"/>
        <v>85000</v>
      </c>
      <c r="O37" s="1674">
        <f t="shared" si="4"/>
        <v>8.2352941176470518E-2</v>
      </c>
      <c r="P37" s="1503"/>
      <c r="Q37" s="1503"/>
      <c r="R37" s="1504"/>
      <c r="S37" s="1212" t="s">
        <v>1283</v>
      </c>
    </row>
    <row r="38" spans="1:22" s="1212" customFormat="1" ht="60">
      <c r="A38" s="1510" t="s">
        <v>1221</v>
      </c>
      <c r="B38" s="1516" t="s">
        <v>5</v>
      </c>
      <c r="C38" s="1432">
        <v>267000</v>
      </c>
      <c r="D38" s="1526" t="s">
        <v>1043</v>
      </c>
      <c r="E38" s="1431">
        <v>270000</v>
      </c>
      <c r="F38" s="1526" t="s">
        <v>1253</v>
      </c>
      <c r="G38" s="1431"/>
      <c r="H38" s="1725"/>
      <c r="I38" s="1728">
        <f t="shared" si="7"/>
        <v>268500</v>
      </c>
      <c r="J38" s="1765" t="s">
        <v>1220</v>
      </c>
      <c r="K38" s="1765"/>
      <c r="L38" s="1769"/>
      <c r="M38" s="1673">
        <f t="shared" si="2"/>
        <v>268500</v>
      </c>
      <c r="N38" s="1503">
        <f t="shared" si="3"/>
        <v>267000</v>
      </c>
      <c r="O38" s="1674">
        <f t="shared" si="4"/>
        <v>5.6179775280897903E-3</v>
      </c>
      <c r="P38" s="1503"/>
      <c r="Q38" s="1503"/>
      <c r="R38" s="1504"/>
      <c r="S38" s="1212" t="s">
        <v>1283</v>
      </c>
    </row>
    <row r="39" spans="1:22" s="1212" customFormat="1" ht="25.5">
      <c r="A39" s="1510" t="s">
        <v>830</v>
      </c>
      <c r="B39" s="1516" t="s">
        <v>831</v>
      </c>
      <c r="C39" s="1432">
        <v>830</v>
      </c>
      <c r="D39" s="1526" t="s">
        <v>1163</v>
      </c>
      <c r="E39" s="1431">
        <v>804.44</v>
      </c>
      <c r="F39" s="1526" t="s">
        <v>1161</v>
      </c>
      <c r="G39" s="1431">
        <v>1071</v>
      </c>
      <c r="H39" s="1725" t="s">
        <v>1162</v>
      </c>
      <c r="I39" s="1730">
        <f>+AVERAGE(C39,E39,G39)</f>
        <v>901.81333333333339</v>
      </c>
      <c r="J39" s="1765" t="s">
        <v>1041</v>
      </c>
      <c r="K39" s="1768">
        <f t="shared" ref="K39:K50" si="8">I39</f>
        <v>901.81333333333339</v>
      </c>
      <c r="L39" s="1760">
        <f>28500/25</f>
        <v>1140</v>
      </c>
      <c r="M39" s="1673">
        <f t="shared" si="2"/>
        <v>901.81333333333339</v>
      </c>
      <c r="N39" s="1503">
        <f t="shared" si="3"/>
        <v>804.44</v>
      </c>
      <c r="O39" s="1674">
        <f t="shared" si="4"/>
        <v>0.12104486765120259</v>
      </c>
      <c r="P39" s="1503"/>
      <c r="Q39" s="1503"/>
      <c r="R39" s="1504"/>
    </row>
    <row r="40" spans="1:22" s="1212" customFormat="1" ht="30">
      <c r="A40" s="1510" t="s">
        <v>863</v>
      </c>
      <c r="B40" s="1516" t="s">
        <v>834</v>
      </c>
      <c r="C40" s="1432">
        <v>11428.57</v>
      </c>
      <c r="D40" s="1526" t="s">
        <v>1160</v>
      </c>
      <c r="E40" s="1431">
        <v>12537.5</v>
      </c>
      <c r="F40" s="1526" t="s">
        <v>1161</v>
      </c>
      <c r="G40" s="1431">
        <v>11815</v>
      </c>
      <c r="H40" s="1725" t="s">
        <v>1162</v>
      </c>
      <c r="I40" s="1730">
        <f>+AVERAGE(C40,E40,G40)</f>
        <v>11927.023333333333</v>
      </c>
      <c r="J40" s="1765" t="s">
        <v>1041</v>
      </c>
      <c r="K40" s="1768">
        <f t="shared" si="8"/>
        <v>11927.023333333333</v>
      </c>
      <c r="L40" s="1760"/>
      <c r="M40" s="1673">
        <f t="shared" si="2"/>
        <v>11927.023333333333</v>
      </c>
      <c r="N40" s="1503">
        <f t="shared" si="3"/>
        <v>11428.57</v>
      </c>
      <c r="O40" s="1674">
        <f t="shared" si="4"/>
        <v>4.3614672118500675E-2</v>
      </c>
      <c r="P40" s="1503"/>
      <c r="Q40" s="1503"/>
      <c r="R40" s="1504"/>
      <c r="S40" s="1212" t="s">
        <v>1283</v>
      </c>
    </row>
    <row r="41" spans="1:22" s="1212" customFormat="1" ht="30">
      <c r="A41" s="1510" t="s">
        <v>868</v>
      </c>
      <c r="B41" s="1516" t="s">
        <v>739</v>
      </c>
      <c r="C41" s="1432"/>
      <c r="D41" s="1526"/>
      <c r="E41" s="1431"/>
      <c r="F41" s="1526"/>
      <c r="G41" s="1431"/>
      <c r="H41" s="1725"/>
      <c r="I41" s="1730">
        <v>10000</v>
      </c>
      <c r="J41" s="1765" t="s">
        <v>1040</v>
      </c>
      <c r="K41" s="1768">
        <f t="shared" si="8"/>
        <v>10000</v>
      </c>
      <c r="L41" s="1770">
        <v>10000</v>
      </c>
      <c r="M41" s="1673">
        <f t="shared" si="2"/>
        <v>10000</v>
      </c>
      <c r="N41" s="1503">
        <f t="shared" si="3"/>
        <v>0</v>
      </c>
      <c r="O41" s="1674" t="e">
        <f t="shared" si="4"/>
        <v>#DIV/0!</v>
      </c>
      <c r="P41" s="1503"/>
      <c r="Q41" s="1503"/>
      <c r="R41" s="1504"/>
      <c r="S41" s="1212" t="s">
        <v>1283</v>
      </c>
    </row>
    <row r="42" spans="1:22" s="1212" customFormat="1" ht="135">
      <c r="A42" s="1901" t="s">
        <v>1026</v>
      </c>
      <c r="B42" s="1516" t="s">
        <v>5</v>
      </c>
      <c r="C42" s="1432">
        <v>160000</v>
      </c>
      <c r="D42" s="1898" t="s">
        <v>1384</v>
      </c>
      <c r="E42" s="1431">
        <v>155000</v>
      </c>
      <c r="F42" s="1898" t="s">
        <v>1385</v>
      </c>
      <c r="G42" s="1431">
        <v>153000</v>
      </c>
      <c r="H42" s="1902" t="s">
        <v>1386</v>
      </c>
      <c r="I42" s="1728">
        <f t="shared" ref="I42:I56" si="9">+AVERAGE(C42,E42,G42)</f>
        <v>156000</v>
      </c>
      <c r="J42" s="1762"/>
      <c r="K42" s="1766">
        <f t="shared" si="8"/>
        <v>156000</v>
      </c>
      <c r="L42" s="1760"/>
      <c r="M42" s="1673">
        <f t="shared" si="2"/>
        <v>156000</v>
      </c>
      <c r="N42" s="1503">
        <f t="shared" si="3"/>
        <v>153000</v>
      </c>
      <c r="O42" s="1674">
        <f t="shared" si="4"/>
        <v>1.9607843137254832E-2</v>
      </c>
      <c r="P42" s="1503"/>
      <c r="Q42" s="1503"/>
      <c r="R42" s="1504"/>
      <c r="S42" s="1212" t="s">
        <v>1283</v>
      </c>
    </row>
    <row r="43" spans="1:22" s="1212" customFormat="1" ht="90">
      <c r="A43" s="1901" t="s">
        <v>723</v>
      </c>
      <c r="B43" s="1516" t="s">
        <v>5</v>
      </c>
      <c r="C43" s="1432">
        <v>30000</v>
      </c>
      <c r="D43" s="1898" t="s">
        <v>1384</v>
      </c>
      <c r="E43" s="1431">
        <v>28000</v>
      </c>
      <c r="F43" s="1898" t="s">
        <v>1385</v>
      </c>
      <c r="G43" s="1431">
        <v>25500</v>
      </c>
      <c r="H43" s="1902" t="s">
        <v>1386</v>
      </c>
      <c r="I43" s="1728">
        <f t="shared" si="9"/>
        <v>27833.333333333332</v>
      </c>
      <c r="J43" s="1762"/>
      <c r="K43" s="1766">
        <f t="shared" si="8"/>
        <v>27833.333333333332</v>
      </c>
      <c r="L43" s="1760"/>
      <c r="M43" s="1673">
        <f t="shared" si="2"/>
        <v>27833.333333333332</v>
      </c>
      <c r="N43" s="1503">
        <f t="shared" si="3"/>
        <v>25500</v>
      </c>
      <c r="O43" s="1674">
        <f t="shared" si="4"/>
        <v>9.1503267973856106E-2</v>
      </c>
      <c r="P43" s="1503"/>
      <c r="Q43" s="1503"/>
      <c r="R43" s="1504"/>
      <c r="S43" s="1212" t="s">
        <v>1283</v>
      </c>
    </row>
    <row r="44" spans="1:22" s="1212" customFormat="1" ht="90">
      <c r="A44" s="1901" t="s">
        <v>724</v>
      </c>
      <c r="B44" s="1516" t="s">
        <v>5</v>
      </c>
      <c r="C44" s="1432">
        <v>105000</v>
      </c>
      <c r="D44" s="1898" t="s">
        <v>1384</v>
      </c>
      <c r="E44" s="1431">
        <v>100000</v>
      </c>
      <c r="F44" s="1898" t="s">
        <v>1385</v>
      </c>
      <c r="G44" s="1431">
        <v>100000</v>
      </c>
      <c r="H44" s="1902" t="s">
        <v>1386</v>
      </c>
      <c r="I44" s="1728">
        <f t="shared" si="9"/>
        <v>101666.66666666667</v>
      </c>
      <c r="J44" s="1762"/>
      <c r="K44" s="1766">
        <f t="shared" si="8"/>
        <v>101666.66666666667</v>
      </c>
      <c r="L44" s="1760"/>
      <c r="M44" s="1673">
        <f t="shared" si="2"/>
        <v>101666.66666666667</v>
      </c>
      <c r="N44" s="1503">
        <f t="shared" si="3"/>
        <v>100000</v>
      </c>
      <c r="O44" s="1674">
        <f t="shared" si="4"/>
        <v>1.6666666666666607E-2</v>
      </c>
      <c r="P44" s="1503"/>
      <c r="Q44" s="1503"/>
      <c r="R44" s="1504"/>
      <c r="S44" s="1212" t="s">
        <v>1283</v>
      </c>
    </row>
    <row r="45" spans="1:22" s="1212" customFormat="1" ht="90">
      <c r="A45" s="1510" t="s">
        <v>725</v>
      </c>
      <c r="B45" s="1516" t="s">
        <v>5</v>
      </c>
      <c r="C45" s="1432">
        <v>90000</v>
      </c>
      <c r="D45" s="1526" t="s">
        <v>1028</v>
      </c>
      <c r="E45" s="1431">
        <v>90000</v>
      </c>
      <c r="F45" s="1526" t="s">
        <v>1034</v>
      </c>
      <c r="G45" s="1431">
        <v>72000</v>
      </c>
      <c r="H45" s="1725" t="s">
        <v>1035</v>
      </c>
      <c r="I45" s="1728">
        <f t="shared" si="9"/>
        <v>84000</v>
      </c>
      <c r="J45" s="1762"/>
      <c r="K45" s="1766">
        <f t="shared" si="8"/>
        <v>84000</v>
      </c>
      <c r="L45" s="1760"/>
      <c r="M45" s="1673">
        <f t="shared" si="2"/>
        <v>84000</v>
      </c>
      <c r="N45" s="1503">
        <f t="shared" si="3"/>
        <v>72000</v>
      </c>
      <c r="O45" s="1674">
        <f t="shared" si="4"/>
        <v>0.16666666666666674</v>
      </c>
      <c r="P45" s="1503"/>
      <c r="Q45" s="1503"/>
      <c r="R45" s="1504"/>
      <c r="S45" s="1212" t="s">
        <v>1283</v>
      </c>
    </row>
    <row r="46" spans="1:22" s="1212" customFormat="1" ht="75">
      <c r="A46" s="1510" t="s">
        <v>726</v>
      </c>
      <c r="B46" s="1516" t="s">
        <v>5</v>
      </c>
      <c r="C46" s="1432">
        <v>80000</v>
      </c>
      <c r="D46" s="1526" t="s">
        <v>1029</v>
      </c>
      <c r="E46" s="1431">
        <v>95000</v>
      </c>
      <c r="F46" s="1526" t="s">
        <v>1034</v>
      </c>
      <c r="G46" s="1431"/>
      <c r="H46" s="1725"/>
      <c r="I46" s="1728">
        <f t="shared" si="9"/>
        <v>87500</v>
      </c>
      <c r="J46" s="1762"/>
      <c r="K46" s="1766">
        <f t="shared" si="8"/>
        <v>87500</v>
      </c>
      <c r="L46" s="1760"/>
      <c r="M46" s="1673">
        <f t="shared" si="2"/>
        <v>87500</v>
      </c>
      <c r="N46" s="1503">
        <f t="shared" si="3"/>
        <v>80000</v>
      </c>
      <c r="O46" s="1674">
        <f t="shared" si="4"/>
        <v>9.375E-2</v>
      </c>
      <c r="P46" s="1503"/>
      <c r="Q46" s="1503"/>
      <c r="R46" s="1504"/>
      <c r="S46" s="1212" t="s">
        <v>1283</v>
      </c>
    </row>
    <row r="47" spans="1:22" s="1212" customFormat="1" ht="75">
      <c r="A47" s="1510" t="s">
        <v>727</v>
      </c>
      <c r="B47" s="1516" t="s">
        <v>5</v>
      </c>
      <c r="C47" s="1432">
        <v>80000</v>
      </c>
      <c r="D47" s="1526" t="s">
        <v>1030</v>
      </c>
      <c r="E47" s="1431">
        <v>80000</v>
      </c>
      <c r="F47" s="1526" t="s">
        <v>1034</v>
      </c>
      <c r="G47" s="1431"/>
      <c r="H47" s="1725"/>
      <c r="I47" s="1728">
        <f t="shared" si="9"/>
        <v>80000</v>
      </c>
      <c r="J47" s="1762" t="s">
        <v>1223</v>
      </c>
      <c r="K47" s="1766">
        <f t="shared" si="8"/>
        <v>80000</v>
      </c>
      <c r="L47" s="1760"/>
      <c r="M47" s="1673">
        <f t="shared" si="2"/>
        <v>80000</v>
      </c>
      <c r="N47" s="1503">
        <f t="shared" si="3"/>
        <v>80000</v>
      </c>
      <c r="O47" s="1674">
        <f t="shared" si="4"/>
        <v>0</v>
      </c>
      <c r="P47" s="1503"/>
      <c r="Q47" s="1503"/>
      <c r="R47" s="1504"/>
      <c r="S47" s="1212" t="s">
        <v>1283</v>
      </c>
    </row>
    <row r="48" spans="1:22" s="1212" customFormat="1" ht="225">
      <c r="A48" s="1510" t="s">
        <v>728</v>
      </c>
      <c r="B48" s="1516" t="s">
        <v>5</v>
      </c>
      <c r="C48" s="1432">
        <v>270000</v>
      </c>
      <c r="D48" s="1526" t="s">
        <v>1031</v>
      </c>
      <c r="E48" s="1431">
        <v>269000</v>
      </c>
      <c r="F48" s="1526" t="s">
        <v>1034</v>
      </c>
      <c r="G48" s="1431"/>
      <c r="H48" s="1725"/>
      <c r="I48" s="1728">
        <f t="shared" si="9"/>
        <v>269500</v>
      </c>
      <c r="J48" s="1762" t="s">
        <v>1207</v>
      </c>
      <c r="K48" s="1766">
        <f t="shared" si="8"/>
        <v>269500</v>
      </c>
      <c r="L48" s="1760"/>
      <c r="M48" s="1673">
        <f t="shared" si="2"/>
        <v>269500</v>
      </c>
      <c r="N48" s="1503">
        <f t="shared" si="3"/>
        <v>269000</v>
      </c>
      <c r="O48" s="1674">
        <f t="shared" si="4"/>
        <v>1.8587360594795044E-3</v>
      </c>
      <c r="P48" s="1503"/>
      <c r="Q48" s="1503"/>
      <c r="R48" s="1504"/>
      <c r="S48" s="1212" t="s">
        <v>1283</v>
      </c>
    </row>
    <row r="49" spans="1:21" s="1212" customFormat="1" ht="60">
      <c r="A49" s="1510" t="s">
        <v>729</v>
      </c>
      <c r="B49" s="1516" t="s">
        <v>5</v>
      </c>
      <c r="C49" s="1432">
        <v>42000</v>
      </c>
      <c r="D49" s="1526" t="s">
        <v>1032</v>
      </c>
      <c r="E49" s="1431"/>
      <c r="F49" s="1526" t="s">
        <v>1034</v>
      </c>
      <c r="G49" s="1431">
        <v>52000</v>
      </c>
      <c r="H49" s="1725" t="s">
        <v>1036</v>
      </c>
      <c r="I49" s="1728">
        <f t="shared" si="9"/>
        <v>47000</v>
      </c>
      <c r="J49" s="1762"/>
      <c r="K49" s="1766">
        <f t="shared" si="8"/>
        <v>47000</v>
      </c>
      <c r="L49" s="1760"/>
      <c r="M49" s="1673">
        <f t="shared" si="2"/>
        <v>47000</v>
      </c>
      <c r="N49" s="1503">
        <f t="shared" si="3"/>
        <v>42000</v>
      </c>
      <c r="O49" s="1674">
        <f t="shared" si="4"/>
        <v>0.11904761904761907</v>
      </c>
      <c r="P49" s="1503"/>
      <c r="Q49" s="1503"/>
      <c r="R49" s="1504"/>
      <c r="S49" s="1212" t="s">
        <v>1283</v>
      </c>
    </row>
    <row r="50" spans="1:21" s="1212" customFormat="1" ht="60">
      <c r="A50" s="1901" t="s">
        <v>730</v>
      </c>
      <c r="B50" s="1516" t="s">
        <v>5</v>
      </c>
      <c r="C50" s="1432">
        <v>210000</v>
      </c>
      <c r="D50" s="1898" t="s">
        <v>1384</v>
      </c>
      <c r="E50" s="1431">
        <v>207000</v>
      </c>
      <c r="F50" s="1898" t="s">
        <v>1385</v>
      </c>
      <c r="G50" s="1431">
        <v>200000</v>
      </c>
      <c r="H50" s="1902" t="s">
        <v>1386</v>
      </c>
      <c r="I50" s="1728">
        <f t="shared" si="9"/>
        <v>205666.66666666666</v>
      </c>
      <c r="J50" s="1762" t="s">
        <v>1207</v>
      </c>
      <c r="K50" s="1766">
        <f t="shared" si="8"/>
        <v>205666.66666666666</v>
      </c>
      <c r="L50" s="1760"/>
      <c r="M50" s="1673">
        <f t="shared" si="2"/>
        <v>205666.66666666666</v>
      </c>
      <c r="N50" s="1503">
        <f t="shared" si="3"/>
        <v>200000</v>
      </c>
      <c r="O50" s="1674">
        <f t="shared" si="4"/>
        <v>2.8333333333333321E-2</v>
      </c>
      <c r="P50" s="1503"/>
      <c r="Q50" s="1503"/>
      <c r="R50" s="1504"/>
      <c r="S50" s="1212" t="s">
        <v>1383</v>
      </c>
    </row>
    <row r="51" spans="1:21" s="1212" customFormat="1" ht="60">
      <c r="A51" s="1901" t="s">
        <v>731</v>
      </c>
      <c r="B51" s="1516" t="s">
        <v>5</v>
      </c>
      <c r="C51" s="1432">
        <v>30000</v>
      </c>
      <c r="D51" s="1898" t="s">
        <v>1384</v>
      </c>
      <c r="E51" s="1431">
        <v>32000</v>
      </c>
      <c r="F51" s="1898" t="s">
        <v>1385</v>
      </c>
      <c r="G51" s="1431">
        <v>31000</v>
      </c>
      <c r="H51" s="1902" t="s">
        <v>1386</v>
      </c>
      <c r="I51" s="1728">
        <f t="shared" si="9"/>
        <v>31000</v>
      </c>
      <c r="J51" s="1762" t="s">
        <v>1222</v>
      </c>
      <c r="K51" s="1766">
        <f>I51</f>
        <v>31000</v>
      </c>
      <c r="L51" s="1760"/>
      <c r="M51" s="1673">
        <f t="shared" si="2"/>
        <v>31000</v>
      </c>
      <c r="N51" s="1503">
        <f t="shared" si="3"/>
        <v>30000</v>
      </c>
      <c r="O51" s="1674">
        <f t="shared" si="4"/>
        <v>3.3333333333333437E-2</v>
      </c>
      <c r="P51" s="1503"/>
      <c r="Q51" s="1503"/>
      <c r="R51" s="1504"/>
      <c r="S51" s="1212" t="s">
        <v>1283</v>
      </c>
    </row>
    <row r="52" spans="1:21" s="1212" customFormat="1" ht="75">
      <c r="A52" s="1510" t="s">
        <v>732</v>
      </c>
      <c r="B52" s="1516" t="s">
        <v>5</v>
      </c>
      <c r="C52" s="1432">
        <v>45000</v>
      </c>
      <c r="D52" s="1526" t="s">
        <v>1033</v>
      </c>
      <c r="E52" s="1431">
        <v>40000</v>
      </c>
      <c r="F52" s="1526" t="s">
        <v>1034</v>
      </c>
      <c r="G52" s="1431"/>
      <c r="H52" s="1725"/>
      <c r="I52" s="1728">
        <f t="shared" si="9"/>
        <v>42500</v>
      </c>
      <c r="J52" s="1762" t="s">
        <v>1222</v>
      </c>
      <c r="K52" s="1766">
        <f>I52</f>
        <v>42500</v>
      </c>
      <c r="L52" s="1760"/>
      <c r="M52" s="1673">
        <f t="shared" si="2"/>
        <v>42500</v>
      </c>
      <c r="N52" s="1503">
        <f t="shared" si="3"/>
        <v>40000</v>
      </c>
      <c r="O52" s="1674">
        <f t="shared" si="4"/>
        <v>6.25E-2</v>
      </c>
      <c r="P52" s="1503"/>
      <c r="Q52" s="1503"/>
      <c r="R52" s="1504"/>
      <c r="S52" s="1212" t="s">
        <v>1283</v>
      </c>
    </row>
    <row r="53" spans="1:21" s="1212" customFormat="1" ht="30">
      <c r="A53" s="1510" t="s">
        <v>1027</v>
      </c>
      <c r="B53" s="1516" t="s">
        <v>834</v>
      </c>
      <c r="C53" s="1432">
        <v>34000</v>
      </c>
      <c r="D53" s="1898" t="s">
        <v>1384</v>
      </c>
      <c r="E53" s="1431">
        <v>34000</v>
      </c>
      <c r="F53" s="1898" t="s">
        <v>1385</v>
      </c>
      <c r="G53" s="1431">
        <v>34600</v>
      </c>
      <c r="H53" s="1902" t="s">
        <v>1386</v>
      </c>
      <c r="I53" s="1728">
        <f t="shared" si="9"/>
        <v>34200</v>
      </c>
      <c r="J53" s="1762" t="s">
        <v>1222</v>
      </c>
      <c r="K53" s="1766">
        <f>I53</f>
        <v>34200</v>
      </c>
      <c r="L53" s="1771">
        <f>I53</f>
        <v>34200</v>
      </c>
      <c r="M53" s="1673">
        <f t="shared" si="2"/>
        <v>34200</v>
      </c>
      <c r="N53" s="1503">
        <f t="shared" si="3"/>
        <v>34000</v>
      </c>
      <c r="O53" s="1674">
        <f t="shared" si="4"/>
        <v>5.8823529411764497E-3</v>
      </c>
      <c r="P53" s="1503"/>
      <c r="Q53" s="1503"/>
      <c r="R53" s="1504"/>
      <c r="S53" s="1212" t="s">
        <v>1283</v>
      </c>
    </row>
    <row r="54" spans="1:21" ht="64.5" customHeight="1">
      <c r="A54" s="1510" t="s">
        <v>1387</v>
      </c>
      <c r="B54" s="1516" t="s">
        <v>5</v>
      </c>
      <c r="C54" s="1432"/>
      <c r="D54" s="1526"/>
      <c r="E54" s="1431">
        <v>900</v>
      </c>
      <c r="F54" s="1526" t="s">
        <v>1040</v>
      </c>
      <c r="G54" s="1431">
        <v>900</v>
      </c>
      <c r="H54" s="1725" t="s">
        <v>1037</v>
      </c>
      <c r="I54" s="1728">
        <f t="shared" si="9"/>
        <v>900</v>
      </c>
      <c r="J54" s="1772" t="s">
        <v>1224</v>
      </c>
      <c r="K54" s="1768">
        <f>G54</f>
        <v>900</v>
      </c>
      <c r="L54" s="1670">
        <v>1170</v>
      </c>
      <c r="M54" s="1673">
        <f t="shared" ref="M54:M58" si="10">I54</f>
        <v>900</v>
      </c>
      <c r="N54" s="1503">
        <f t="shared" ref="N54:N58" si="11">MIN(C54:G54)</f>
        <v>900</v>
      </c>
      <c r="O54" s="1674">
        <f t="shared" ref="O54:O58" si="12">M54/N54-1</f>
        <v>0</v>
      </c>
      <c r="P54" s="1503"/>
      <c r="Q54" s="1503"/>
      <c r="R54" s="1504"/>
      <c r="S54" s="1212"/>
    </row>
    <row r="55" spans="1:21" ht="33" customHeight="1">
      <c r="A55" s="1510" t="s">
        <v>735</v>
      </c>
      <c r="B55" s="1516" t="s">
        <v>5</v>
      </c>
      <c r="C55" s="1432"/>
      <c r="D55" s="1526"/>
      <c r="E55" s="1431">
        <f>850*50</f>
        <v>42500</v>
      </c>
      <c r="F55" s="1526"/>
      <c r="G55" s="1431"/>
      <c r="H55" s="1725"/>
      <c r="I55" s="1728">
        <f>+AVERAGE(C55,E55,G55)</f>
        <v>42500</v>
      </c>
      <c r="J55" s="1762" t="s">
        <v>1226</v>
      </c>
      <c r="K55" s="1768"/>
      <c r="L55" s="1670"/>
      <c r="M55" s="1673"/>
      <c r="N55" s="1503"/>
      <c r="O55" s="1674"/>
      <c r="P55" s="1503"/>
      <c r="Q55" s="1503"/>
      <c r="R55" s="1504"/>
      <c r="S55" s="1018" t="s">
        <v>1287</v>
      </c>
    </row>
    <row r="56" spans="1:21" ht="25.9" customHeight="1">
      <c r="A56" s="1510" t="s">
        <v>736</v>
      </c>
      <c r="B56" s="1516" t="s">
        <v>409</v>
      </c>
      <c r="C56" s="1432">
        <v>10000</v>
      </c>
      <c r="D56" s="1898" t="s">
        <v>1384</v>
      </c>
      <c r="E56" s="1431">
        <v>9000</v>
      </c>
      <c r="F56" s="1898" t="s">
        <v>1385</v>
      </c>
      <c r="G56" s="1431">
        <v>9000</v>
      </c>
      <c r="H56" s="1902" t="s">
        <v>1386</v>
      </c>
      <c r="I56" s="1728">
        <f t="shared" si="9"/>
        <v>9333.3333333333339</v>
      </c>
      <c r="J56" s="1762" t="s">
        <v>1225</v>
      </c>
      <c r="K56" s="1766">
        <f t="shared" ref="K56:K64" si="13">I56</f>
        <v>9333.3333333333339</v>
      </c>
      <c r="L56" s="1670"/>
      <c r="M56" s="1673">
        <f t="shared" si="10"/>
        <v>9333.3333333333339</v>
      </c>
      <c r="N56" s="1503">
        <f t="shared" si="11"/>
        <v>9000</v>
      </c>
      <c r="O56" s="1674">
        <f t="shared" si="12"/>
        <v>3.7037037037037202E-2</v>
      </c>
      <c r="P56" s="1503"/>
      <c r="Q56" s="1674"/>
      <c r="R56" s="1504"/>
    </row>
    <row r="57" spans="1:21" ht="40.9" customHeight="1">
      <c r="A57" s="1528" t="s">
        <v>737</v>
      </c>
      <c r="B57" s="1529" t="s">
        <v>739</v>
      </c>
      <c r="C57" s="1530"/>
      <c r="D57" s="1531"/>
      <c r="E57" s="1532"/>
      <c r="F57" s="1531"/>
      <c r="G57" s="1532">
        <v>50330</v>
      </c>
      <c r="H57" s="1726" t="s">
        <v>1226</v>
      </c>
      <c r="I57" s="1728">
        <v>60623</v>
      </c>
      <c r="J57" s="1762" t="s">
        <v>1227</v>
      </c>
      <c r="K57" s="1766">
        <f t="shared" si="13"/>
        <v>60623</v>
      </c>
      <c r="L57" s="1670">
        <v>50330</v>
      </c>
      <c r="M57" s="1673">
        <f t="shared" si="10"/>
        <v>60623</v>
      </c>
      <c r="N57" s="1503">
        <f t="shared" si="11"/>
        <v>50330</v>
      </c>
      <c r="O57" s="1674">
        <f t="shared" si="12"/>
        <v>0.20451023246572619</v>
      </c>
      <c r="P57" s="1503"/>
      <c r="Q57" s="1503"/>
      <c r="R57" s="1504"/>
      <c r="S57" s="1735" t="s">
        <v>1279</v>
      </c>
      <c r="U57" s="1797" t="s">
        <v>1288</v>
      </c>
    </row>
    <row r="58" spans="1:21" ht="40.9" customHeight="1">
      <c r="A58" s="1438" t="s">
        <v>1289</v>
      </c>
      <c r="B58" s="1439" t="s">
        <v>739</v>
      </c>
      <c r="C58" s="1533"/>
      <c r="D58" s="1534"/>
      <c r="E58" s="1535"/>
      <c r="F58" s="1534"/>
      <c r="G58" s="1535"/>
      <c r="H58" s="1903"/>
      <c r="I58" s="1730">
        <v>77323</v>
      </c>
      <c r="J58" s="1765" t="s">
        <v>1040</v>
      </c>
      <c r="K58" s="1768">
        <f t="shared" si="13"/>
        <v>77323</v>
      </c>
      <c r="L58" s="1773">
        <f>I58</f>
        <v>77323</v>
      </c>
      <c r="M58" s="1673">
        <f t="shared" si="10"/>
        <v>77323</v>
      </c>
      <c r="N58" s="1503">
        <f t="shared" si="11"/>
        <v>0</v>
      </c>
      <c r="O58" s="1674" t="e">
        <f t="shared" si="12"/>
        <v>#DIV/0!</v>
      </c>
      <c r="P58" s="1503"/>
      <c r="Q58" s="1503"/>
      <c r="R58" s="1504"/>
      <c r="S58" s="1735" t="s">
        <v>1279</v>
      </c>
      <c r="U58" s="1798" t="s">
        <v>1290</v>
      </c>
    </row>
    <row r="59" spans="1:21" ht="40.9" customHeight="1">
      <c r="A59" s="1438" t="s">
        <v>1053</v>
      </c>
      <c r="B59" s="1439" t="s">
        <v>1055</v>
      </c>
      <c r="C59" s="1533"/>
      <c r="D59" s="1534"/>
      <c r="E59" s="1535"/>
      <c r="F59" s="1534"/>
      <c r="G59" s="1535"/>
      <c r="H59" s="1727"/>
      <c r="I59" s="1730">
        <v>200000</v>
      </c>
      <c r="J59" s="1765" t="s">
        <v>1040</v>
      </c>
      <c r="K59" s="1768">
        <f t="shared" si="13"/>
        <v>200000</v>
      </c>
      <c r="L59" s="1760"/>
      <c r="P59" s="1503"/>
      <c r="Q59" s="1503"/>
      <c r="R59" s="1504"/>
      <c r="S59" s="1212" t="s">
        <v>1283</v>
      </c>
    </row>
    <row r="60" spans="1:21" ht="40.9" customHeight="1">
      <c r="A60" s="1438" t="s">
        <v>1054</v>
      </c>
      <c r="B60" s="1439" t="s">
        <v>1055</v>
      </c>
      <c r="C60" s="1533"/>
      <c r="D60" s="1534"/>
      <c r="E60" s="1535"/>
      <c r="F60" s="1534"/>
      <c r="G60" s="1535"/>
      <c r="H60" s="1727"/>
      <c r="I60" s="1730">
        <v>168613.268044472</v>
      </c>
      <c r="J60" s="1765" t="s">
        <v>1040</v>
      </c>
      <c r="K60" s="1768">
        <f t="shared" si="13"/>
        <v>168613.268044472</v>
      </c>
      <c r="L60" s="1773">
        <f>I60</f>
        <v>168613.268044472</v>
      </c>
      <c r="P60" s="1503"/>
      <c r="Q60" s="1503"/>
      <c r="R60" s="1504"/>
      <c r="S60" s="1212" t="s">
        <v>1283</v>
      </c>
    </row>
    <row r="61" spans="1:21" ht="40.9" customHeight="1">
      <c r="A61" s="1536" t="s">
        <v>1056</v>
      </c>
      <c r="B61" s="1537" t="s">
        <v>539</v>
      </c>
      <c r="C61" s="1538"/>
      <c r="D61" s="1531"/>
      <c r="E61" s="1532"/>
      <c r="F61" s="1531"/>
      <c r="G61" s="1532"/>
      <c r="H61" s="1726"/>
      <c r="I61" s="1730">
        <v>6120271</v>
      </c>
      <c r="J61" s="1904">
        <v>3000000</v>
      </c>
      <c r="K61" s="1904">
        <f t="shared" ref="K61" si="14">I61-J61</f>
        <v>3120271</v>
      </c>
      <c r="L61" s="1905" t="s">
        <v>1388</v>
      </c>
      <c r="P61" s="1503"/>
      <c r="Q61" s="1503"/>
      <c r="R61" s="1504"/>
      <c r="S61" s="1905" t="s">
        <v>1388</v>
      </c>
    </row>
    <row r="62" spans="1:21" ht="40.9" customHeight="1">
      <c r="A62" s="1438" t="s">
        <v>1058</v>
      </c>
      <c r="B62" s="1439" t="s">
        <v>539</v>
      </c>
      <c r="C62" s="1533"/>
      <c r="D62" s="1534"/>
      <c r="E62" s="1535"/>
      <c r="F62" s="1534"/>
      <c r="G62" s="1535"/>
      <c r="H62" s="1727"/>
      <c r="I62" s="1730">
        <v>1100000</v>
      </c>
      <c r="J62" s="1765" t="s">
        <v>1219</v>
      </c>
      <c r="K62" s="1768">
        <f t="shared" si="13"/>
        <v>1100000</v>
      </c>
      <c r="L62" s="1670"/>
      <c r="P62" s="1503"/>
      <c r="Q62" s="1503"/>
      <c r="R62" s="1504"/>
      <c r="S62" s="1212" t="s">
        <v>1283</v>
      </c>
    </row>
    <row r="63" spans="1:21" ht="40.9" customHeight="1">
      <c r="A63" s="1438" t="s">
        <v>1145</v>
      </c>
      <c r="B63" s="1439" t="s">
        <v>722</v>
      </c>
      <c r="C63" s="1533"/>
      <c r="D63" s="1534"/>
      <c r="E63" s="1535"/>
      <c r="F63" s="1534"/>
      <c r="G63" s="1535"/>
      <c r="H63" s="1727"/>
      <c r="I63" s="1730">
        <v>12500</v>
      </c>
      <c r="J63" s="1765" t="s">
        <v>1040</v>
      </c>
      <c r="K63" s="1768">
        <f t="shared" si="13"/>
        <v>12500</v>
      </c>
      <c r="L63" s="1774">
        <f>I63</f>
        <v>12500</v>
      </c>
      <c r="P63" s="1503"/>
      <c r="Q63" s="1503"/>
      <c r="R63" s="1504"/>
      <c r="S63" s="1212" t="s">
        <v>1283</v>
      </c>
    </row>
    <row r="64" spans="1:21" ht="15.75" customHeight="1">
      <c r="A64" s="1749" t="s">
        <v>1144</v>
      </c>
      <c r="B64" s="1750" t="s">
        <v>1149</v>
      </c>
      <c r="C64" s="1751"/>
      <c r="D64" s="1752"/>
      <c r="E64" s="1752"/>
      <c r="F64" s="1752"/>
      <c r="G64" s="1752"/>
      <c r="H64" s="1753"/>
      <c r="I64" s="1754">
        <v>5741</v>
      </c>
      <c r="J64" s="1019" t="s">
        <v>1150</v>
      </c>
      <c r="K64" s="1019">
        <f t="shared" si="13"/>
        <v>5741</v>
      </c>
      <c r="S64" s="1212" t="s">
        <v>1283</v>
      </c>
    </row>
    <row r="65" spans="1:21" ht="81.75" customHeight="1">
      <c r="A65" s="1438" t="s">
        <v>687</v>
      </c>
      <c r="B65" s="1668" t="s">
        <v>1272</v>
      </c>
      <c r="C65" s="1669"/>
      <c r="D65" s="1670"/>
      <c r="E65" s="1670"/>
      <c r="F65" s="1670"/>
      <c r="G65" s="1670"/>
      <c r="H65" s="1775" t="s">
        <v>1273</v>
      </c>
      <c r="I65" s="1730">
        <v>120000</v>
      </c>
      <c r="J65" s="1755"/>
      <c r="K65" s="1755"/>
      <c r="L65" s="1670"/>
      <c r="S65" s="1212" t="s">
        <v>1283</v>
      </c>
    </row>
    <row r="66" spans="1:21" ht="81.75" customHeight="1">
      <c r="A66" s="1438" t="s">
        <v>1291</v>
      </c>
      <c r="B66" s="1668" t="s">
        <v>1292</v>
      </c>
      <c r="C66" s="1669"/>
      <c r="D66" s="1670"/>
      <c r="E66" s="1670"/>
      <c r="F66" s="1670"/>
      <c r="G66" s="1670"/>
      <c r="H66" s="1775" t="s">
        <v>1273</v>
      </c>
      <c r="I66" s="1730">
        <v>55</v>
      </c>
      <c r="J66" s="1019"/>
      <c r="K66" s="1019"/>
      <c r="S66" s="1735" t="s">
        <v>1279</v>
      </c>
      <c r="U66" s="1797" t="s">
        <v>1293</v>
      </c>
    </row>
    <row r="67" spans="1:21" ht="40.5" customHeight="1">
      <c r="A67" s="1799" t="s">
        <v>1391</v>
      </c>
      <c r="B67" s="1668" t="s">
        <v>848</v>
      </c>
      <c r="C67" s="1890">
        <v>35500</v>
      </c>
      <c r="D67" s="1898" t="s">
        <v>1380</v>
      </c>
      <c r="E67" s="1890">
        <v>34600</v>
      </c>
      <c r="F67" s="1899" t="s">
        <v>1381</v>
      </c>
      <c r="G67" s="1890">
        <v>33100</v>
      </c>
      <c r="H67" s="1900" t="s">
        <v>1382</v>
      </c>
      <c r="I67" s="1907">
        <f>+AVERAGE(C67,E67,G67)</f>
        <v>34400</v>
      </c>
      <c r="J67" s="1019"/>
      <c r="K67" s="1019"/>
      <c r="S67" s="1800"/>
    </row>
    <row r="68" spans="1:21" ht="15.75" customHeight="1">
      <c r="A68" s="1670"/>
      <c r="B68" s="1211"/>
      <c r="J68" s="1019"/>
      <c r="K68" s="1019"/>
    </row>
    <row r="69" spans="1:21" ht="15.75" customHeight="1">
      <c r="A69" s="1020"/>
      <c r="B69" s="1211"/>
      <c r="J69" s="1019"/>
      <c r="K69" s="1019"/>
    </row>
    <row r="70" spans="1:21" ht="15.75" customHeight="1">
      <c r="A70" s="1020"/>
      <c r="B70" s="1211"/>
      <c r="J70" s="1019"/>
      <c r="K70" s="1019"/>
    </row>
    <row r="71" spans="1:21" ht="15.75" customHeight="1">
      <c r="A71" s="1020"/>
      <c r="B71" s="1211"/>
      <c r="J71" s="1019"/>
      <c r="K71" s="1019"/>
    </row>
    <row r="72" spans="1:21" ht="15.75" customHeight="1">
      <c r="A72" s="1887" t="s">
        <v>1367</v>
      </c>
      <c r="B72" s="1889"/>
      <c r="C72" s="1890">
        <v>4000</v>
      </c>
      <c r="J72" s="1019"/>
      <c r="K72" s="1019"/>
    </row>
    <row r="73" spans="1:21" ht="15.75" customHeight="1">
      <c r="A73" s="1887" t="s">
        <v>1368</v>
      </c>
      <c r="B73" s="1889"/>
      <c r="C73" s="1890">
        <v>900</v>
      </c>
      <c r="J73" s="1019"/>
      <c r="K73" s="1019"/>
    </row>
    <row r="74" spans="1:21" ht="15.75" customHeight="1">
      <c r="A74" s="1887" t="s">
        <v>1369</v>
      </c>
      <c r="B74" s="1889"/>
      <c r="C74" s="1890">
        <v>900</v>
      </c>
      <c r="J74" s="1019"/>
      <c r="K74" s="1019"/>
    </row>
    <row r="75" spans="1:21" ht="15.75" customHeight="1">
      <c r="A75" s="1887" t="s">
        <v>1370</v>
      </c>
      <c r="B75" s="1889"/>
      <c r="C75" s="1890">
        <v>1200</v>
      </c>
      <c r="J75" s="1019"/>
      <c r="K75" s="1019"/>
    </row>
    <row r="76" spans="1:21" ht="15.75" customHeight="1">
      <c r="A76" s="1887" t="s">
        <v>1371</v>
      </c>
      <c r="B76" s="1889"/>
      <c r="C76" s="1890">
        <v>600</v>
      </c>
      <c r="J76" s="1019"/>
      <c r="K76" s="1019"/>
    </row>
    <row r="77" spans="1:21" ht="15.75" customHeight="1">
      <c r="A77" s="1887" t="s">
        <v>1372</v>
      </c>
      <c r="B77" s="1889"/>
      <c r="C77" s="1890">
        <v>600</v>
      </c>
      <c r="J77" s="1019"/>
      <c r="K77" s="1019"/>
    </row>
    <row r="78" spans="1:21" ht="15.75" customHeight="1">
      <c r="A78" s="1887" t="s">
        <v>1373</v>
      </c>
      <c r="B78" s="1889"/>
      <c r="C78" s="1890">
        <v>1500</v>
      </c>
      <c r="J78" s="1019"/>
      <c r="K78" s="1019"/>
    </row>
    <row r="79" spans="1:21" ht="15.75" customHeight="1">
      <c r="A79" s="1888" t="s">
        <v>1374</v>
      </c>
      <c r="B79" s="1889"/>
      <c r="C79" s="1890"/>
      <c r="J79" s="1019"/>
      <c r="K79" s="1019"/>
    </row>
    <row r="80" spans="1:21" ht="15.75" customHeight="1">
      <c r="A80" s="1887" t="s">
        <v>1375</v>
      </c>
      <c r="B80" s="1889"/>
      <c r="C80" s="1890">
        <v>8000</v>
      </c>
      <c r="J80" s="1019"/>
      <c r="K80" s="1019"/>
    </row>
    <row r="81" spans="1:11" ht="15.75" customHeight="1">
      <c r="A81" s="1887" t="s">
        <v>1376</v>
      </c>
      <c r="B81" s="1889"/>
      <c r="C81" s="1890">
        <v>12000</v>
      </c>
      <c r="J81" s="1019"/>
      <c r="K81" s="1019"/>
    </row>
    <row r="82" spans="1:11" ht="15.75" customHeight="1">
      <c r="A82" s="1895" t="s">
        <v>1377</v>
      </c>
      <c r="B82" s="1750"/>
      <c r="C82" s="1896">
        <v>7000</v>
      </c>
      <c r="J82" s="1019"/>
      <c r="K82" s="1019"/>
    </row>
    <row r="83" spans="1:11" ht="15.75" customHeight="1">
      <c r="A83" s="1799"/>
      <c r="B83" s="1668"/>
      <c r="C83" s="1669"/>
      <c r="J83" s="1019"/>
      <c r="K83" s="1019"/>
    </row>
    <row r="84" spans="1:11" ht="15.75" customHeight="1">
      <c r="A84" s="1799" t="s">
        <v>1378</v>
      </c>
      <c r="B84" s="1668"/>
      <c r="C84" s="1897">
        <v>5000</v>
      </c>
      <c r="J84" s="1019"/>
      <c r="K84" s="1019"/>
    </row>
    <row r="85" spans="1:11" ht="15.75" customHeight="1">
      <c r="A85" s="1799" t="s">
        <v>1379</v>
      </c>
      <c r="B85" s="1668"/>
      <c r="C85" s="1897">
        <v>12000</v>
      </c>
      <c r="J85" s="1019"/>
      <c r="K85" s="1019"/>
    </row>
    <row r="86" spans="1:11" ht="15.75" customHeight="1">
      <c r="A86" s="1020"/>
      <c r="B86" s="1211"/>
      <c r="J86" s="1019"/>
      <c r="K86" s="1019"/>
    </row>
    <row r="87" spans="1:11" ht="15.75" customHeight="1">
      <c r="A87" s="1020"/>
      <c r="B87" s="1211"/>
      <c r="J87" s="1019"/>
      <c r="K87" s="1019"/>
    </row>
    <row r="88" spans="1:11" ht="15.75" customHeight="1">
      <c r="A88" s="1020"/>
      <c r="B88" s="1211"/>
      <c r="J88" s="1019"/>
      <c r="K88" s="1019"/>
    </row>
    <row r="89" spans="1:11" ht="15.75" customHeight="1">
      <c r="A89" s="1020"/>
      <c r="B89" s="1211"/>
      <c r="J89" s="1019"/>
      <c r="K89" s="1019"/>
    </row>
    <row r="90" spans="1:11" ht="15.75" customHeight="1">
      <c r="A90" s="1020"/>
      <c r="B90" s="1211"/>
      <c r="J90" s="1019"/>
      <c r="K90" s="1019"/>
    </row>
    <row r="91" spans="1:11" ht="15.75" customHeight="1">
      <c r="A91" s="1020"/>
      <c r="B91" s="1211"/>
      <c r="J91" s="1019"/>
      <c r="K91" s="1019"/>
    </row>
    <row r="92" spans="1:11" ht="15.75" customHeight="1">
      <c r="A92" s="1020"/>
      <c r="B92" s="1211"/>
      <c r="J92" s="1019"/>
      <c r="K92" s="1019"/>
    </row>
    <row r="93" spans="1:11" ht="15.75" customHeight="1">
      <c r="A93" s="1020"/>
      <c r="B93" s="1211"/>
      <c r="J93" s="1019"/>
      <c r="K93" s="1019"/>
    </row>
    <row r="94" spans="1:11" ht="15.75" customHeight="1">
      <c r="A94" s="1020"/>
      <c r="B94" s="1211"/>
      <c r="J94" s="1019"/>
      <c r="K94" s="1019"/>
    </row>
    <row r="95" spans="1:11" ht="15.75" customHeight="1">
      <c r="A95" s="1020"/>
      <c r="B95" s="1211"/>
      <c r="J95" s="1019"/>
      <c r="K95" s="1019"/>
    </row>
    <row r="96" spans="1:11" ht="15.75" customHeight="1">
      <c r="A96" s="1020"/>
      <c r="B96" s="1211"/>
      <c r="J96" s="1019"/>
      <c r="K96" s="1019"/>
    </row>
    <row r="97" spans="1:11" ht="15.75" customHeight="1">
      <c r="A97" s="1020"/>
      <c r="B97" s="1211"/>
      <c r="J97" s="1019"/>
      <c r="K97" s="1019"/>
    </row>
    <row r="98" spans="1:11" ht="15.75" customHeight="1">
      <c r="A98" s="1020"/>
      <c r="B98" s="1211"/>
      <c r="J98" s="1019"/>
      <c r="K98" s="1019"/>
    </row>
    <row r="99" spans="1:11" ht="15.75" customHeight="1">
      <c r="A99" s="1020"/>
      <c r="B99" s="1211"/>
      <c r="J99" s="1019"/>
      <c r="K99" s="1019"/>
    </row>
    <row r="100" spans="1:11" ht="15.75" customHeight="1">
      <c r="A100" s="1020"/>
      <c r="B100" s="1211"/>
      <c r="J100" s="1019"/>
      <c r="K100" s="1019"/>
    </row>
    <row r="101" spans="1:11" ht="15.75" customHeight="1">
      <c r="A101" s="1020"/>
      <c r="B101" s="1211"/>
      <c r="J101" s="1019"/>
      <c r="K101" s="1019"/>
    </row>
    <row r="102" spans="1:11" ht="15.75" customHeight="1">
      <c r="A102" s="1020"/>
      <c r="B102" s="1211"/>
      <c r="J102" s="1019"/>
      <c r="K102" s="1019"/>
    </row>
    <row r="103" spans="1:11" ht="15.75" customHeight="1">
      <c r="A103" s="1020"/>
      <c r="B103" s="1211"/>
      <c r="J103" s="1019"/>
      <c r="K103" s="1019"/>
    </row>
    <row r="104" spans="1:11" ht="15.75" customHeight="1">
      <c r="A104" s="1020"/>
      <c r="B104" s="1211"/>
      <c r="J104" s="1019"/>
      <c r="K104" s="1019"/>
    </row>
    <row r="105" spans="1:11" ht="15.75" customHeight="1">
      <c r="A105" s="1020"/>
      <c r="B105" s="1211"/>
      <c r="J105" s="1019"/>
      <c r="K105" s="1019"/>
    </row>
    <row r="106" spans="1:11" ht="15.75" customHeight="1">
      <c r="A106" s="1020"/>
      <c r="B106" s="1211"/>
      <c r="J106" s="1019"/>
      <c r="K106" s="1019"/>
    </row>
    <row r="107" spans="1:11" ht="15.75" customHeight="1">
      <c r="A107" s="1020"/>
      <c r="B107" s="1211"/>
      <c r="J107" s="1019"/>
      <c r="K107" s="1019"/>
    </row>
    <row r="108" spans="1:11" ht="15.75" customHeight="1">
      <c r="A108" s="1020"/>
      <c r="B108" s="1211"/>
      <c r="J108" s="1019"/>
      <c r="K108" s="1019"/>
    </row>
    <row r="109" spans="1:11" ht="15.75" customHeight="1">
      <c r="A109" s="1020"/>
      <c r="B109" s="1211"/>
      <c r="J109" s="1019"/>
      <c r="K109" s="1019"/>
    </row>
    <row r="110" spans="1:11" ht="15.75" customHeight="1">
      <c r="A110" s="1020"/>
      <c r="B110" s="1211"/>
      <c r="J110" s="1019"/>
      <c r="K110" s="1019"/>
    </row>
    <row r="111" spans="1:11" ht="15.75" customHeight="1">
      <c r="A111" s="1020"/>
      <c r="B111" s="1211"/>
      <c r="J111" s="1019"/>
      <c r="K111" s="1019"/>
    </row>
    <row r="112" spans="1:11" ht="15.75" customHeight="1">
      <c r="A112" s="1020"/>
      <c r="B112" s="1211"/>
      <c r="J112" s="1019"/>
      <c r="K112" s="1019"/>
    </row>
    <row r="113" spans="1:11" ht="15.75" customHeight="1">
      <c r="A113" s="1020"/>
      <c r="B113" s="1211"/>
      <c r="J113" s="1019"/>
      <c r="K113" s="1019"/>
    </row>
    <row r="114" spans="1:11" ht="15.75" customHeight="1">
      <c r="A114" s="1020"/>
      <c r="B114" s="1211"/>
      <c r="J114" s="1019"/>
      <c r="K114" s="1019"/>
    </row>
    <row r="115" spans="1:11" ht="15.75" customHeight="1">
      <c r="A115" s="1020"/>
      <c r="B115" s="1211"/>
      <c r="J115" s="1019"/>
      <c r="K115" s="1019"/>
    </row>
    <row r="116" spans="1:11" ht="15.75" customHeight="1">
      <c r="A116" s="1020"/>
      <c r="B116" s="1211"/>
      <c r="J116" s="1019"/>
      <c r="K116" s="1019"/>
    </row>
    <row r="117" spans="1:11" ht="15.75" customHeight="1">
      <c r="A117" s="1020"/>
      <c r="B117" s="1211"/>
      <c r="J117" s="1019"/>
      <c r="K117" s="1019"/>
    </row>
    <row r="118" spans="1:11" ht="15.75" customHeight="1">
      <c r="A118" s="1020"/>
      <c r="B118" s="1211"/>
      <c r="J118" s="1019"/>
      <c r="K118" s="1019"/>
    </row>
    <row r="119" spans="1:11" ht="15.75" customHeight="1">
      <c r="A119" s="1020"/>
      <c r="B119" s="1211"/>
      <c r="J119" s="1019"/>
      <c r="K119" s="1019"/>
    </row>
    <row r="120" spans="1:11" ht="15.75" customHeight="1">
      <c r="A120" s="1020"/>
      <c r="B120" s="1211"/>
      <c r="J120" s="1019"/>
      <c r="K120" s="1019"/>
    </row>
    <row r="121" spans="1:11" ht="15.75" customHeight="1">
      <c r="A121" s="1020"/>
      <c r="B121" s="1211"/>
      <c r="J121" s="1019"/>
      <c r="K121" s="1019"/>
    </row>
    <row r="122" spans="1:11" ht="15.75" customHeight="1">
      <c r="A122" s="1020"/>
      <c r="B122" s="1211"/>
      <c r="J122" s="1019"/>
      <c r="K122" s="1019"/>
    </row>
    <row r="123" spans="1:11" ht="15.75" customHeight="1">
      <c r="A123" s="1020"/>
      <c r="B123" s="1211"/>
      <c r="J123" s="1019"/>
      <c r="K123" s="1019"/>
    </row>
    <row r="124" spans="1:11" ht="15.75" customHeight="1">
      <c r="A124" s="1020"/>
      <c r="B124" s="1211"/>
      <c r="J124" s="1019"/>
      <c r="K124" s="1019"/>
    </row>
    <row r="125" spans="1:11" ht="15.75" customHeight="1">
      <c r="A125" s="1020"/>
      <c r="B125" s="1211"/>
      <c r="J125" s="1019"/>
      <c r="K125" s="1019"/>
    </row>
    <row r="126" spans="1:11" ht="15.75" customHeight="1">
      <c r="A126" s="1020"/>
      <c r="B126" s="1211"/>
      <c r="J126" s="1019"/>
      <c r="K126" s="1019"/>
    </row>
    <row r="127" spans="1:11" ht="15.75" customHeight="1">
      <c r="A127" s="1020"/>
      <c r="B127" s="1211"/>
      <c r="J127" s="1019"/>
      <c r="K127" s="1019"/>
    </row>
    <row r="128" spans="1:11" ht="15.75" customHeight="1">
      <c r="A128" s="1020"/>
      <c r="B128" s="1211"/>
      <c r="J128" s="1019"/>
      <c r="K128" s="1019"/>
    </row>
    <row r="129" spans="1:11" ht="15.75" customHeight="1">
      <c r="A129" s="1020"/>
      <c r="B129" s="1211"/>
      <c r="J129" s="1019"/>
      <c r="K129" s="1019"/>
    </row>
    <row r="130" spans="1:11" ht="15.75" customHeight="1">
      <c r="A130" s="1020"/>
      <c r="B130" s="1211"/>
      <c r="J130" s="1019"/>
      <c r="K130" s="1019"/>
    </row>
    <row r="131" spans="1:11" ht="15.75" customHeight="1">
      <c r="A131" s="1020"/>
      <c r="B131" s="1211"/>
      <c r="J131" s="1019"/>
      <c r="K131" s="1019"/>
    </row>
    <row r="132" spans="1:11" ht="15.75" customHeight="1">
      <c r="A132" s="1020"/>
      <c r="B132" s="1211"/>
      <c r="J132" s="1019"/>
      <c r="K132" s="1019"/>
    </row>
    <row r="133" spans="1:11" ht="15.75" customHeight="1">
      <c r="A133" s="1020"/>
      <c r="B133" s="1211"/>
      <c r="J133" s="1019"/>
      <c r="K133" s="1019"/>
    </row>
    <row r="134" spans="1:11" ht="15.75" customHeight="1">
      <c r="A134" s="1020"/>
      <c r="B134" s="1211"/>
      <c r="J134" s="1019"/>
      <c r="K134" s="1019"/>
    </row>
    <row r="135" spans="1:11" ht="15.75" customHeight="1">
      <c r="A135" s="1020"/>
      <c r="B135" s="1211"/>
      <c r="J135" s="1019"/>
      <c r="K135" s="1019"/>
    </row>
    <row r="136" spans="1:11" ht="15.75" customHeight="1">
      <c r="A136" s="1020"/>
      <c r="B136" s="1211"/>
      <c r="J136" s="1019"/>
      <c r="K136" s="1019"/>
    </row>
    <row r="137" spans="1:11" ht="15.75" customHeight="1">
      <c r="A137" s="1020"/>
      <c r="B137" s="1211"/>
      <c r="J137" s="1019"/>
      <c r="K137" s="1019"/>
    </row>
    <row r="138" spans="1:11" ht="15.75" customHeight="1">
      <c r="A138" s="1020"/>
      <c r="B138" s="1211"/>
      <c r="J138" s="1019"/>
      <c r="K138" s="1019"/>
    </row>
    <row r="139" spans="1:11" ht="15.75" customHeight="1">
      <c r="A139" s="1020"/>
      <c r="B139" s="1211"/>
      <c r="J139" s="1019"/>
      <c r="K139" s="1019"/>
    </row>
    <row r="140" spans="1:11" ht="15.75" customHeight="1">
      <c r="A140" s="1020"/>
      <c r="B140" s="1211"/>
      <c r="J140" s="1019"/>
      <c r="K140" s="1019"/>
    </row>
    <row r="141" spans="1:11" ht="15.75" customHeight="1">
      <c r="A141" s="1020"/>
      <c r="B141" s="1211"/>
      <c r="J141" s="1019"/>
      <c r="K141" s="1019"/>
    </row>
    <row r="142" spans="1:11" ht="15.75" customHeight="1">
      <c r="A142" s="1020"/>
      <c r="B142" s="1211"/>
      <c r="J142" s="1019"/>
      <c r="K142" s="1019"/>
    </row>
    <row r="143" spans="1:11" ht="15.75" customHeight="1">
      <c r="A143" s="1020"/>
      <c r="B143" s="1211"/>
      <c r="J143" s="1019"/>
      <c r="K143" s="1019"/>
    </row>
    <row r="144" spans="1:11" ht="15.75" customHeight="1">
      <c r="A144" s="1020"/>
      <c r="B144" s="1211"/>
      <c r="J144" s="1019"/>
      <c r="K144" s="1019"/>
    </row>
    <row r="145" spans="1:11" ht="15.75" customHeight="1">
      <c r="A145" s="1020"/>
      <c r="B145" s="1211"/>
      <c r="J145" s="1019"/>
      <c r="K145" s="1019"/>
    </row>
    <row r="146" spans="1:11" ht="15.75" customHeight="1">
      <c r="A146" s="1020"/>
      <c r="B146" s="1211"/>
      <c r="J146" s="1019"/>
      <c r="K146" s="1019"/>
    </row>
    <row r="147" spans="1:11" ht="15.75" customHeight="1">
      <c r="A147" s="1020"/>
      <c r="B147" s="1211"/>
      <c r="J147" s="1019"/>
      <c r="K147" s="1019"/>
    </row>
    <row r="148" spans="1:11" ht="15.75" customHeight="1">
      <c r="A148" s="1020"/>
      <c r="B148" s="1211"/>
      <c r="J148" s="1019"/>
      <c r="K148" s="1019"/>
    </row>
    <row r="149" spans="1:11" ht="15.75" customHeight="1">
      <c r="A149" s="1020"/>
      <c r="B149" s="1211"/>
      <c r="J149" s="1019"/>
      <c r="K149" s="1019"/>
    </row>
    <row r="150" spans="1:11" ht="15.75" customHeight="1">
      <c r="A150" s="1020"/>
      <c r="B150" s="1211"/>
      <c r="J150" s="1019"/>
      <c r="K150" s="1019"/>
    </row>
    <row r="151" spans="1:11" ht="15.75" customHeight="1">
      <c r="A151" s="1020"/>
      <c r="B151" s="1211"/>
      <c r="J151" s="1019"/>
      <c r="K151" s="1019"/>
    </row>
    <row r="152" spans="1:11" ht="15.75" customHeight="1">
      <c r="A152" s="1020"/>
      <c r="B152" s="1211"/>
      <c r="J152" s="1019"/>
      <c r="K152" s="1019"/>
    </row>
    <row r="153" spans="1:11" ht="15.75" customHeight="1">
      <c r="A153" s="1020"/>
      <c r="B153" s="1211"/>
      <c r="J153" s="1019"/>
      <c r="K153" s="1019"/>
    </row>
    <row r="154" spans="1:11" ht="15.75" customHeight="1">
      <c r="A154" s="1020"/>
      <c r="B154" s="1211"/>
      <c r="J154" s="1019"/>
      <c r="K154" s="1019"/>
    </row>
    <row r="155" spans="1:11" ht="15.75" customHeight="1">
      <c r="A155" s="1020"/>
      <c r="B155" s="1211"/>
      <c r="J155" s="1019"/>
      <c r="K155" s="1019"/>
    </row>
    <row r="156" spans="1:11" ht="15.75" customHeight="1">
      <c r="A156" s="1020"/>
      <c r="B156" s="1211"/>
      <c r="J156" s="1019"/>
      <c r="K156" s="1019"/>
    </row>
    <row r="157" spans="1:11" ht="15.75" customHeight="1">
      <c r="A157" s="1020"/>
      <c r="B157" s="1211"/>
      <c r="J157" s="1019"/>
      <c r="K157" s="1019"/>
    </row>
    <row r="158" spans="1:11" ht="15.75" customHeight="1">
      <c r="A158" s="1020"/>
      <c r="B158" s="1211"/>
      <c r="J158" s="1019"/>
      <c r="K158" s="1019"/>
    </row>
    <row r="159" spans="1:11" ht="15.75" customHeight="1">
      <c r="A159" s="1020"/>
      <c r="B159" s="1211"/>
      <c r="J159" s="1019"/>
      <c r="K159" s="1019"/>
    </row>
    <row r="160" spans="1:11" ht="15.75" customHeight="1">
      <c r="A160" s="1020"/>
      <c r="B160" s="1211"/>
      <c r="J160" s="1019"/>
      <c r="K160" s="1019"/>
    </row>
    <row r="161" spans="1:11" ht="15.75" customHeight="1">
      <c r="A161" s="1020"/>
      <c r="B161" s="1211"/>
      <c r="J161" s="1019"/>
      <c r="K161" s="1019"/>
    </row>
    <row r="162" spans="1:11" ht="15.75" customHeight="1">
      <c r="A162" s="1020"/>
      <c r="B162" s="1211"/>
      <c r="J162" s="1019"/>
      <c r="K162" s="1019"/>
    </row>
    <row r="163" spans="1:11" ht="15.75" customHeight="1">
      <c r="A163" s="1020"/>
      <c r="B163" s="1211"/>
      <c r="J163" s="1019"/>
      <c r="K163" s="1019"/>
    </row>
    <row r="164" spans="1:11" ht="15.75" customHeight="1">
      <c r="A164" s="1020"/>
      <c r="B164" s="1211"/>
      <c r="J164" s="1019"/>
      <c r="K164" s="1019"/>
    </row>
    <row r="165" spans="1:11" ht="15.75" customHeight="1">
      <c r="A165" s="1020"/>
      <c r="B165" s="1211"/>
      <c r="J165" s="1019"/>
      <c r="K165" s="1019"/>
    </row>
    <row r="166" spans="1:11" ht="15.75" customHeight="1">
      <c r="A166" s="1020"/>
      <c r="B166" s="1211"/>
      <c r="J166" s="1019"/>
      <c r="K166" s="1019"/>
    </row>
    <row r="167" spans="1:11" ht="15.75" customHeight="1">
      <c r="A167" s="1020"/>
      <c r="B167" s="1211"/>
      <c r="J167" s="1019"/>
      <c r="K167" s="1019"/>
    </row>
    <row r="168" spans="1:11" ht="15.75" customHeight="1">
      <c r="A168" s="1020"/>
      <c r="B168" s="1211"/>
      <c r="J168" s="1019"/>
      <c r="K168" s="1019"/>
    </row>
    <row r="169" spans="1:11" ht="15.75" customHeight="1">
      <c r="A169" s="1020"/>
      <c r="B169" s="1211"/>
      <c r="J169" s="1019"/>
      <c r="K169" s="1019"/>
    </row>
    <row r="170" spans="1:11" ht="15.75" customHeight="1">
      <c r="A170" s="1020"/>
      <c r="B170" s="1211"/>
      <c r="J170" s="1019"/>
      <c r="K170" s="1019"/>
    </row>
    <row r="171" spans="1:11" ht="15.75" customHeight="1">
      <c r="A171" s="1020"/>
      <c r="B171" s="1211"/>
      <c r="J171" s="1019"/>
      <c r="K171" s="1019"/>
    </row>
    <row r="172" spans="1:11" ht="15.75" customHeight="1">
      <c r="A172" s="1020"/>
      <c r="B172" s="1211"/>
      <c r="J172" s="1019"/>
      <c r="K172" s="1019"/>
    </row>
    <row r="173" spans="1:11" ht="15.75" customHeight="1">
      <c r="A173" s="1020"/>
      <c r="B173" s="1211"/>
      <c r="J173" s="1019"/>
      <c r="K173" s="1019"/>
    </row>
    <row r="174" spans="1:11" ht="15.75" customHeight="1">
      <c r="A174" s="1020"/>
      <c r="B174" s="1211"/>
      <c r="J174" s="1019"/>
      <c r="K174" s="1019"/>
    </row>
    <row r="175" spans="1:11" ht="15.75" customHeight="1">
      <c r="A175" s="1020"/>
      <c r="B175" s="1211"/>
      <c r="J175" s="1019"/>
      <c r="K175" s="1019"/>
    </row>
    <row r="176" spans="1:11" ht="15.75" customHeight="1">
      <c r="A176" s="1020"/>
      <c r="B176" s="1211"/>
      <c r="J176" s="1019"/>
      <c r="K176" s="1019"/>
    </row>
    <row r="177" spans="1:11" ht="15.75" customHeight="1">
      <c r="A177" s="1020"/>
      <c r="B177" s="1211"/>
      <c r="J177" s="1019"/>
      <c r="K177" s="1019"/>
    </row>
    <row r="178" spans="1:11" ht="15.75" customHeight="1">
      <c r="A178" s="1020"/>
      <c r="B178" s="1211"/>
      <c r="J178" s="1019"/>
      <c r="K178" s="1019"/>
    </row>
    <row r="179" spans="1:11" ht="15.75" customHeight="1">
      <c r="A179" s="1020"/>
      <c r="B179" s="1211"/>
      <c r="J179" s="1019"/>
      <c r="K179" s="1019"/>
    </row>
    <row r="180" spans="1:11" ht="15.75" customHeight="1">
      <c r="A180" s="1020"/>
      <c r="B180" s="1211"/>
      <c r="J180" s="1019"/>
      <c r="K180" s="1019"/>
    </row>
    <row r="181" spans="1:11" ht="15.75" customHeight="1">
      <c r="A181" s="1020"/>
      <c r="B181" s="1211"/>
      <c r="J181" s="1019"/>
      <c r="K181" s="1019"/>
    </row>
    <row r="182" spans="1:11" ht="15.75" customHeight="1">
      <c r="A182" s="1020"/>
      <c r="B182" s="1211"/>
      <c r="J182" s="1019"/>
      <c r="K182" s="1019"/>
    </row>
    <row r="183" spans="1:11" ht="15.75" customHeight="1">
      <c r="A183" s="1020"/>
      <c r="B183" s="1211"/>
      <c r="J183" s="1019"/>
      <c r="K183" s="1019"/>
    </row>
    <row r="184" spans="1:11" ht="15.75" customHeight="1">
      <c r="A184" s="1020"/>
      <c r="B184" s="1211"/>
      <c r="J184" s="1019"/>
      <c r="K184" s="1019"/>
    </row>
    <row r="185" spans="1:11" ht="15.75" customHeight="1">
      <c r="A185" s="1020"/>
      <c r="B185" s="1211"/>
      <c r="J185" s="1019"/>
      <c r="K185" s="1019"/>
    </row>
    <row r="186" spans="1:11" ht="15.75" customHeight="1">
      <c r="A186" s="1020"/>
      <c r="B186" s="1211"/>
      <c r="J186" s="1019"/>
      <c r="K186" s="1019"/>
    </row>
    <row r="187" spans="1:11" ht="15.75" customHeight="1">
      <c r="A187" s="1020"/>
      <c r="B187" s="1211"/>
      <c r="J187" s="1019"/>
      <c r="K187" s="1019"/>
    </row>
    <row r="188" spans="1:11" ht="15.75" customHeight="1">
      <c r="A188" s="1020"/>
      <c r="B188" s="1211"/>
      <c r="J188" s="1019"/>
      <c r="K188" s="1019"/>
    </row>
    <row r="189" spans="1:11" ht="15.75" customHeight="1">
      <c r="A189" s="1020"/>
      <c r="B189" s="1211"/>
      <c r="J189" s="1019"/>
      <c r="K189" s="1019"/>
    </row>
    <row r="190" spans="1:11" ht="15.75" customHeight="1">
      <c r="A190" s="1020"/>
      <c r="B190" s="1211"/>
      <c r="J190" s="1019"/>
      <c r="K190" s="1019"/>
    </row>
    <row r="191" spans="1:11" ht="15.75" customHeight="1">
      <c r="A191" s="1020"/>
      <c r="B191" s="1211"/>
      <c r="J191" s="1019"/>
      <c r="K191" s="1019"/>
    </row>
    <row r="192" spans="1:11" ht="15.75" customHeight="1">
      <c r="A192" s="1020"/>
      <c r="B192" s="1211"/>
      <c r="J192" s="1019"/>
      <c r="K192" s="1019"/>
    </row>
    <row r="193" spans="1:11" ht="15.75" customHeight="1">
      <c r="A193" s="1020"/>
      <c r="B193" s="1211"/>
      <c r="J193" s="1019"/>
      <c r="K193" s="1019"/>
    </row>
    <row r="194" spans="1:11" ht="15.75" customHeight="1">
      <c r="A194" s="1020"/>
      <c r="B194" s="1211"/>
      <c r="J194" s="1019"/>
      <c r="K194" s="1019"/>
    </row>
    <row r="195" spans="1:11" ht="15.75" customHeight="1">
      <c r="A195" s="1020"/>
      <c r="B195" s="1211"/>
      <c r="J195" s="1019"/>
      <c r="K195" s="1019"/>
    </row>
    <row r="196" spans="1:11" ht="15.75" customHeight="1">
      <c r="A196" s="1020"/>
      <c r="B196" s="1211"/>
      <c r="J196" s="1019"/>
      <c r="K196" s="1019"/>
    </row>
    <row r="197" spans="1:11" ht="15.75" customHeight="1">
      <c r="A197" s="1020"/>
      <c r="B197" s="1211"/>
      <c r="J197" s="1019"/>
      <c r="K197" s="1019"/>
    </row>
    <row r="198" spans="1:11" ht="15.75" customHeight="1">
      <c r="A198" s="1020"/>
      <c r="B198" s="1211"/>
      <c r="J198" s="1019"/>
      <c r="K198" s="1019"/>
    </row>
    <row r="199" spans="1:11" ht="15.75" customHeight="1">
      <c r="A199" s="1020"/>
      <c r="B199" s="1211"/>
      <c r="J199" s="1019"/>
      <c r="K199" s="1019"/>
    </row>
    <row r="200" spans="1:11" ht="15.75" customHeight="1">
      <c r="A200" s="1020"/>
      <c r="B200" s="1211"/>
      <c r="J200" s="1019"/>
      <c r="K200" s="1019"/>
    </row>
    <row r="201" spans="1:11" ht="15.75" customHeight="1">
      <c r="A201" s="1020"/>
      <c r="B201" s="1211"/>
      <c r="J201" s="1019"/>
      <c r="K201" s="1019"/>
    </row>
    <row r="202" spans="1:11" ht="15.75" customHeight="1">
      <c r="A202" s="1020"/>
      <c r="B202" s="1211"/>
      <c r="J202" s="1019"/>
      <c r="K202" s="1019"/>
    </row>
    <row r="203" spans="1:11" ht="15.75" customHeight="1">
      <c r="A203" s="1020"/>
      <c r="B203" s="1211"/>
      <c r="J203" s="1019"/>
      <c r="K203" s="1019"/>
    </row>
    <row r="204" spans="1:11" ht="15.75" customHeight="1">
      <c r="A204" s="1020"/>
      <c r="B204" s="1211"/>
      <c r="J204" s="1019"/>
      <c r="K204" s="1019"/>
    </row>
    <row r="205" spans="1:11" ht="15.75" customHeight="1">
      <c r="A205" s="1020"/>
      <c r="B205" s="1211"/>
      <c r="J205" s="1019"/>
      <c r="K205" s="1019"/>
    </row>
    <row r="206" spans="1:11" ht="15.75" customHeight="1">
      <c r="A206" s="1020"/>
      <c r="B206" s="1211"/>
      <c r="J206" s="1019"/>
      <c r="K206" s="1019"/>
    </row>
    <row r="207" spans="1:11" ht="15.75" customHeight="1">
      <c r="A207" s="1020"/>
      <c r="B207" s="1211"/>
      <c r="J207" s="1019"/>
      <c r="K207" s="1019"/>
    </row>
    <row r="208" spans="1:11" ht="15.75" customHeight="1">
      <c r="A208" s="1020"/>
      <c r="B208" s="1211"/>
      <c r="J208" s="1019"/>
      <c r="K208" s="1019"/>
    </row>
    <row r="209" spans="1:11" ht="15.75" customHeight="1">
      <c r="A209" s="1020"/>
      <c r="B209" s="1211"/>
      <c r="J209" s="1019"/>
      <c r="K209" s="1019"/>
    </row>
    <row r="210" spans="1:11" ht="15.75" customHeight="1">
      <c r="A210" s="1020"/>
      <c r="B210" s="1211"/>
      <c r="J210" s="1019"/>
      <c r="K210" s="1019"/>
    </row>
    <row r="211" spans="1:11" ht="15.75" customHeight="1">
      <c r="A211" s="1020"/>
      <c r="B211" s="1211"/>
      <c r="J211" s="1019"/>
      <c r="K211" s="1019"/>
    </row>
    <row r="212" spans="1:11" ht="15.75" customHeight="1">
      <c r="A212" s="1020"/>
      <c r="B212" s="1211"/>
      <c r="J212" s="1019"/>
      <c r="K212" s="1019"/>
    </row>
    <row r="213" spans="1:11" ht="15.75" customHeight="1">
      <c r="A213" s="1020"/>
      <c r="B213" s="1211"/>
      <c r="J213" s="1019"/>
      <c r="K213" s="1019"/>
    </row>
    <row r="214" spans="1:11" ht="15.75" customHeight="1">
      <c r="A214" s="1020"/>
      <c r="B214" s="1211"/>
      <c r="J214" s="1019"/>
      <c r="K214" s="1019"/>
    </row>
    <row r="215" spans="1:11" ht="15.75" customHeight="1">
      <c r="A215" s="1020"/>
      <c r="B215" s="1211"/>
      <c r="J215" s="1019"/>
      <c r="K215" s="1019"/>
    </row>
    <row r="216" spans="1:11" ht="15.75" customHeight="1">
      <c r="A216" s="1020"/>
      <c r="B216" s="1211"/>
      <c r="J216" s="1019"/>
      <c r="K216" s="1019"/>
    </row>
    <row r="217" spans="1:11" ht="15.75" customHeight="1">
      <c r="A217" s="1020"/>
      <c r="B217" s="1211"/>
      <c r="J217" s="1019"/>
      <c r="K217" s="1019"/>
    </row>
    <row r="218" spans="1:11" ht="15.75" customHeight="1">
      <c r="A218" s="1020"/>
      <c r="B218" s="1211"/>
      <c r="J218" s="1019"/>
      <c r="K218" s="1019"/>
    </row>
    <row r="219" spans="1:11" ht="15.75" customHeight="1">
      <c r="A219" s="1020"/>
      <c r="B219" s="1211"/>
      <c r="J219" s="1019"/>
      <c r="K219" s="1019"/>
    </row>
    <row r="220" spans="1:11" ht="15.75" customHeight="1">
      <c r="A220" s="1020"/>
      <c r="B220" s="1211"/>
      <c r="J220" s="1019"/>
      <c r="K220" s="1019"/>
    </row>
    <row r="221" spans="1:11" ht="15.75" customHeight="1">
      <c r="A221" s="1020"/>
      <c r="B221" s="1211"/>
      <c r="J221" s="1019"/>
      <c r="K221" s="1019"/>
    </row>
    <row r="222" spans="1:11" ht="15.75" customHeight="1">
      <c r="A222" s="1020"/>
      <c r="B222" s="1211"/>
      <c r="J222" s="1019"/>
      <c r="K222" s="1019"/>
    </row>
    <row r="223" spans="1:11" ht="15.75" customHeight="1">
      <c r="A223" s="1020"/>
      <c r="B223" s="1211"/>
      <c r="J223" s="1019"/>
      <c r="K223" s="1019"/>
    </row>
    <row r="224" spans="1:11" ht="15.75" customHeight="1">
      <c r="A224" s="1020"/>
      <c r="B224" s="1211"/>
      <c r="J224" s="1019"/>
      <c r="K224" s="1019"/>
    </row>
    <row r="225" spans="1:11" ht="15.75" customHeight="1">
      <c r="A225" s="1020"/>
      <c r="B225" s="1211"/>
      <c r="J225" s="1019"/>
      <c r="K225" s="1019"/>
    </row>
    <row r="226" spans="1:11" ht="15.75" customHeight="1">
      <c r="A226" s="1020"/>
      <c r="B226" s="1211"/>
      <c r="J226" s="1019"/>
      <c r="K226" s="1019"/>
    </row>
    <row r="227" spans="1:11" ht="15.75" customHeight="1">
      <c r="A227" s="1020"/>
      <c r="B227" s="1211"/>
      <c r="J227" s="1019"/>
      <c r="K227" s="1019"/>
    </row>
    <row r="228" spans="1:11" ht="15.75" customHeight="1">
      <c r="A228" s="1020"/>
      <c r="B228" s="1211"/>
      <c r="J228" s="1019"/>
      <c r="K228" s="1019"/>
    </row>
    <row r="229" spans="1:11" ht="15.75" customHeight="1">
      <c r="A229" s="1020"/>
      <c r="B229" s="1211"/>
      <c r="J229" s="1019"/>
      <c r="K229" s="1019"/>
    </row>
    <row r="230" spans="1:11" ht="15.75" customHeight="1">
      <c r="A230" s="1020"/>
      <c r="B230" s="1211"/>
      <c r="J230" s="1019"/>
      <c r="K230" s="1019"/>
    </row>
    <row r="231" spans="1:11" ht="15.75" customHeight="1">
      <c r="A231" s="1020"/>
      <c r="B231" s="1211"/>
      <c r="J231" s="1019"/>
      <c r="K231" s="1019"/>
    </row>
    <row r="232" spans="1:11" ht="15.75" customHeight="1">
      <c r="A232" s="1020"/>
      <c r="B232" s="1211"/>
      <c r="J232" s="1019"/>
      <c r="K232" s="1019"/>
    </row>
    <row r="233" spans="1:11" ht="15.75" customHeight="1">
      <c r="A233" s="1020"/>
      <c r="B233" s="1211"/>
      <c r="J233" s="1019"/>
      <c r="K233" s="1019"/>
    </row>
    <row r="234" spans="1:11" ht="15.75" customHeight="1">
      <c r="A234" s="1020"/>
      <c r="B234" s="1211"/>
      <c r="J234" s="1019"/>
      <c r="K234" s="1019"/>
    </row>
    <row r="235" spans="1:11" ht="15.75" customHeight="1">
      <c r="A235" s="1020"/>
      <c r="B235" s="1211"/>
      <c r="J235" s="1019"/>
      <c r="K235" s="1019"/>
    </row>
    <row r="236" spans="1:11" ht="15.75" customHeight="1">
      <c r="A236" s="1020"/>
      <c r="B236" s="1211"/>
      <c r="J236" s="1019"/>
      <c r="K236" s="1019"/>
    </row>
    <row r="237" spans="1:11" ht="15.75" customHeight="1">
      <c r="A237" s="1020"/>
      <c r="B237" s="1211"/>
      <c r="J237" s="1019"/>
      <c r="K237" s="1019"/>
    </row>
    <row r="238" spans="1:11" ht="15.75" customHeight="1">
      <c r="A238" s="1020"/>
      <c r="B238" s="1211"/>
      <c r="J238" s="1019"/>
      <c r="K238" s="1019"/>
    </row>
    <row r="239" spans="1:11" ht="15.75" customHeight="1">
      <c r="A239" s="1020"/>
      <c r="B239" s="1211"/>
      <c r="J239" s="1019"/>
      <c r="K239" s="1019"/>
    </row>
    <row r="240" spans="1:11" ht="15.75" customHeight="1">
      <c r="A240" s="1020"/>
      <c r="B240" s="1211"/>
      <c r="J240" s="1019"/>
      <c r="K240" s="1019"/>
    </row>
    <row r="241" spans="1:11" ht="15.75" customHeight="1">
      <c r="A241" s="1020"/>
      <c r="B241" s="1211"/>
      <c r="J241" s="1019"/>
      <c r="K241" s="1019"/>
    </row>
    <row r="242" spans="1:11" ht="15.75" customHeight="1">
      <c r="A242" s="1020"/>
      <c r="B242" s="1211"/>
      <c r="J242" s="1019"/>
      <c r="K242" s="1019"/>
    </row>
    <row r="243" spans="1:11" ht="15.75" customHeight="1">
      <c r="A243" s="1020"/>
      <c r="B243" s="1211"/>
      <c r="J243" s="1019"/>
      <c r="K243" s="1019"/>
    </row>
    <row r="244" spans="1:11" ht="15.75" customHeight="1">
      <c r="A244" s="1020"/>
      <c r="B244" s="1211"/>
      <c r="J244" s="1019"/>
      <c r="K244" s="1019"/>
    </row>
    <row r="245" spans="1:11" ht="15.75" customHeight="1">
      <c r="A245" s="1020"/>
      <c r="B245" s="1211"/>
      <c r="J245" s="1019"/>
      <c r="K245" s="1019"/>
    </row>
    <row r="246" spans="1:11" ht="15.75" customHeight="1">
      <c r="A246" s="1020"/>
      <c r="B246" s="1211"/>
      <c r="J246" s="1019"/>
      <c r="K246" s="1019"/>
    </row>
    <row r="247" spans="1:11" ht="15.75" customHeight="1">
      <c r="A247" s="1020"/>
      <c r="B247" s="1211"/>
      <c r="J247" s="1019"/>
      <c r="K247" s="1019"/>
    </row>
    <row r="248" spans="1:11" ht="15.75" customHeight="1">
      <c r="A248" s="1020"/>
      <c r="B248" s="1211"/>
      <c r="J248" s="1019"/>
      <c r="K248" s="1019"/>
    </row>
    <row r="249" spans="1:11" ht="15.75" customHeight="1">
      <c r="A249" s="1020"/>
      <c r="J249" s="1019"/>
      <c r="K249" s="1019"/>
    </row>
    <row r="250" spans="1:11" ht="15.75" customHeight="1">
      <c r="A250" s="1020"/>
      <c r="J250" s="1019"/>
      <c r="K250" s="1019"/>
    </row>
    <row r="251" spans="1:11" ht="15.75" customHeight="1">
      <c r="A251" s="1020"/>
      <c r="J251" s="1019"/>
      <c r="K251" s="1019"/>
    </row>
    <row r="252" spans="1:11" ht="15.75" customHeight="1">
      <c r="A252" s="1020"/>
      <c r="J252" s="1019"/>
      <c r="K252" s="1019"/>
    </row>
    <row r="253" spans="1:11" ht="15.75" customHeight="1">
      <c r="A253" s="1020"/>
      <c r="J253" s="1019"/>
      <c r="K253" s="1019"/>
    </row>
    <row r="254" spans="1:11" ht="15.75" customHeight="1">
      <c r="A254" s="1020"/>
      <c r="J254" s="1019"/>
      <c r="K254" s="1019"/>
    </row>
    <row r="255" spans="1:11" ht="15.75" customHeight="1">
      <c r="A255" s="1020"/>
      <c r="J255" s="1019"/>
      <c r="K255" s="1019"/>
    </row>
    <row r="256" spans="1:11" ht="15.75" customHeight="1">
      <c r="A256" s="1020"/>
      <c r="J256" s="1019"/>
      <c r="K256" s="1019"/>
    </row>
    <row r="257" spans="1:11" ht="15.75" customHeight="1">
      <c r="A257" s="1020"/>
      <c r="J257" s="1019"/>
      <c r="K257" s="1019"/>
    </row>
    <row r="258" spans="1:11" ht="15.75" customHeight="1">
      <c r="A258" s="1020"/>
      <c r="J258" s="1019"/>
      <c r="K258" s="1019"/>
    </row>
    <row r="259" spans="1:11" ht="15.75" customHeight="1">
      <c r="A259" s="1020"/>
      <c r="J259" s="1019"/>
      <c r="K259" s="1019"/>
    </row>
    <row r="260" spans="1:11" ht="15.75" customHeight="1">
      <c r="A260" s="1020"/>
      <c r="J260" s="1019"/>
      <c r="K260" s="1019"/>
    </row>
    <row r="261" spans="1:11" ht="15.75" customHeight="1">
      <c r="A261" s="1020"/>
      <c r="J261" s="1019"/>
      <c r="K261" s="1019"/>
    </row>
    <row r="262" spans="1:11" ht="15.75" customHeight="1">
      <c r="A262" s="1020"/>
      <c r="J262" s="1019"/>
      <c r="K262" s="1019"/>
    </row>
    <row r="263" spans="1:11" ht="15.75" customHeight="1">
      <c r="A263" s="1020"/>
      <c r="J263" s="1019"/>
      <c r="K263" s="1019"/>
    </row>
    <row r="264" spans="1:11" ht="15.75" customHeight="1">
      <c r="A264" s="1020"/>
      <c r="J264" s="1019"/>
      <c r="K264" s="1019"/>
    </row>
    <row r="265" spans="1:11" ht="15.75" customHeight="1">
      <c r="A265" s="1020"/>
      <c r="J265" s="1019"/>
      <c r="K265" s="1019"/>
    </row>
    <row r="266" spans="1:11" ht="15.75" customHeight="1">
      <c r="A266" s="1020"/>
      <c r="J266" s="1019"/>
      <c r="K266" s="1019"/>
    </row>
    <row r="267" spans="1:11" ht="15.75" customHeight="1">
      <c r="A267" s="1020"/>
      <c r="J267" s="1019"/>
      <c r="K267" s="1019"/>
    </row>
    <row r="268" spans="1:11" ht="15.75" customHeight="1">
      <c r="A268" s="1020"/>
      <c r="J268" s="1019"/>
      <c r="K268" s="1019"/>
    </row>
    <row r="269" spans="1:11" ht="15.75" customHeight="1">
      <c r="A269" s="1020"/>
      <c r="J269" s="1019"/>
      <c r="K269" s="1019"/>
    </row>
    <row r="270" spans="1:11" ht="15.75" customHeight="1">
      <c r="A270" s="1020"/>
      <c r="J270" s="1019"/>
      <c r="K270" s="1019"/>
    </row>
    <row r="271" spans="1:11" ht="15.75" customHeight="1">
      <c r="A271" s="1020"/>
      <c r="J271" s="1019"/>
      <c r="K271" s="1019"/>
    </row>
    <row r="272" spans="1:11" ht="15.75" customHeight="1">
      <c r="A272" s="1020"/>
      <c r="J272" s="1019"/>
      <c r="K272" s="1019"/>
    </row>
    <row r="273" spans="1:11" ht="15.75" customHeight="1">
      <c r="A273" s="1020"/>
      <c r="J273" s="1019"/>
      <c r="K273" s="1019"/>
    </row>
    <row r="274" spans="1:11" ht="15.75" customHeight="1">
      <c r="A274" s="1020"/>
      <c r="J274" s="1019"/>
      <c r="K274" s="1019"/>
    </row>
    <row r="275" spans="1:11" ht="15.75" customHeight="1">
      <c r="A275" s="1020"/>
      <c r="J275" s="1019"/>
      <c r="K275" s="1019"/>
    </row>
    <row r="276" spans="1:11" ht="15.75" customHeight="1">
      <c r="A276" s="1020"/>
      <c r="J276" s="1019"/>
      <c r="K276" s="1019"/>
    </row>
    <row r="277" spans="1:11" ht="15.75" customHeight="1">
      <c r="A277" s="1020"/>
      <c r="J277" s="1019"/>
      <c r="K277" s="1019"/>
    </row>
    <row r="278" spans="1:11" ht="15.75" customHeight="1">
      <c r="A278" s="1020"/>
      <c r="J278" s="1019"/>
      <c r="K278" s="1019"/>
    </row>
    <row r="279" spans="1:11" ht="15.75" customHeight="1">
      <c r="A279" s="1020"/>
      <c r="J279" s="1019"/>
      <c r="K279" s="1019"/>
    </row>
    <row r="280" spans="1:11" ht="15.75" customHeight="1">
      <c r="A280" s="1020"/>
      <c r="J280" s="1019"/>
      <c r="K280" s="1019"/>
    </row>
    <row r="281" spans="1:11" ht="15.75" customHeight="1">
      <c r="A281" s="1020"/>
      <c r="J281" s="1019"/>
      <c r="K281" s="1019"/>
    </row>
    <row r="282" spans="1:11" ht="15.75" customHeight="1">
      <c r="A282" s="1020"/>
      <c r="J282" s="1019"/>
      <c r="K282" s="1019"/>
    </row>
    <row r="283" spans="1:11" ht="15.75" customHeight="1">
      <c r="A283" s="1020"/>
      <c r="J283" s="1019"/>
      <c r="K283" s="1019"/>
    </row>
    <row r="284" spans="1:11" ht="15.75" customHeight="1">
      <c r="A284" s="1020"/>
      <c r="J284" s="1019"/>
      <c r="K284" s="1019"/>
    </row>
    <row r="285" spans="1:11" ht="15.75" customHeight="1">
      <c r="A285" s="1020"/>
      <c r="J285" s="1019"/>
      <c r="K285" s="1019"/>
    </row>
    <row r="286" spans="1:11" ht="15.75" customHeight="1">
      <c r="A286" s="1020"/>
      <c r="J286" s="1019"/>
      <c r="K286" s="1019"/>
    </row>
    <row r="287" spans="1:11" ht="15.75" customHeight="1">
      <c r="A287" s="1020"/>
      <c r="J287" s="1019"/>
      <c r="K287" s="1019"/>
    </row>
    <row r="288" spans="1:11" ht="15.75" customHeight="1">
      <c r="A288" s="1020"/>
      <c r="J288" s="1019"/>
      <c r="K288" s="1019"/>
    </row>
    <row r="289" spans="1:11" ht="15.75" customHeight="1">
      <c r="A289" s="1020"/>
      <c r="J289" s="1019"/>
      <c r="K289" s="1019"/>
    </row>
    <row r="290" spans="1:11" ht="15.75" customHeight="1">
      <c r="A290" s="1020"/>
      <c r="J290" s="1019"/>
      <c r="K290" s="1019"/>
    </row>
    <row r="291" spans="1:11" ht="15.75" customHeight="1">
      <c r="A291" s="1020"/>
      <c r="J291" s="1019"/>
      <c r="K291" s="1019"/>
    </row>
    <row r="292" spans="1:11" ht="15.75" customHeight="1">
      <c r="A292" s="1020"/>
      <c r="J292" s="1019"/>
      <c r="K292" s="1019"/>
    </row>
    <row r="293" spans="1:11" ht="15.75" customHeight="1">
      <c r="A293" s="1020"/>
      <c r="J293" s="1019"/>
      <c r="K293" s="1019"/>
    </row>
    <row r="294" spans="1:11" ht="15.75" customHeight="1">
      <c r="A294" s="1020"/>
      <c r="J294" s="1019"/>
      <c r="K294" s="1019"/>
    </row>
    <row r="295" spans="1:11" ht="15.75" customHeight="1">
      <c r="A295" s="1020"/>
      <c r="J295" s="1019"/>
      <c r="K295" s="1019"/>
    </row>
    <row r="296" spans="1:11" ht="15.75" customHeight="1">
      <c r="A296" s="1020"/>
      <c r="J296" s="1019"/>
      <c r="K296" s="1019"/>
    </row>
    <row r="297" spans="1:11" ht="15.75" customHeight="1">
      <c r="A297" s="1020"/>
      <c r="J297" s="1019"/>
      <c r="K297" s="1019"/>
    </row>
    <row r="298" spans="1:11" ht="15.75" customHeight="1">
      <c r="A298" s="1020"/>
      <c r="J298" s="1019"/>
      <c r="K298" s="1019"/>
    </row>
    <row r="299" spans="1:11" ht="15.75" customHeight="1">
      <c r="A299" s="1020"/>
      <c r="J299" s="1019"/>
      <c r="K299" s="1019"/>
    </row>
    <row r="300" spans="1:11" ht="15.75" customHeight="1">
      <c r="A300" s="1020"/>
      <c r="J300" s="1019"/>
      <c r="K300" s="1019"/>
    </row>
    <row r="301" spans="1:11" ht="15.75" customHeight="1">
      <c r="A301" s="1020"/>
      <c r="J301" s="1019"/>
      <c r="K301" s="1019"/>
    </row>
    <row r="302" spans="1:11" ht="15.75" customHeight="1">
      <c r="A302" s="1020"/>
      <c r="J302" s="1019"/>
      <c r="K302" s="1019"/>
    </row>
    <row r="303" spans="1:11" ht="15.75" customHeight="1">
      <c r="A303" s="1020"/>
      <c r="J303" s="1019"/>
      <c r="K303" s="1019"/>
    </row>
    <row r="304" spans="1:11" ht="15.75" customHeight="1">
      <c r="A304" s="1020"/>
      <c r="J304" s="1019"/>
      <c r="K304" s="1019"/>
    </row>
    <row r="305" spans="1:11" ht="15.75" customHeight="1">
      <c r="A305" s="1020"/>
      <c r="J305" s="1019"/>
      <c r="K305" s="1019"/>
    </row>
    <row r="306" spans="1:11" ht="15.75" customHeight="1">
      <c r="A306" s="1020"/>
      <c r="J306" s="1019"/>
      <c r="K306" s="1019"/>
    </row>
    <row r="307" spans="1:11" ht="15.75" customHeight="1">
      <c r="A307" s="1020"/>
      <c r="J307" s="1019"/>
      <c r="K307" s="1019"/>
    </row>
    <row r="308" spans="1:11" ht="15.75" customHeight="1">
      <c r="A308" s="1020"/>
      <c r="J308" s="1019"/>
      <c r="K308" s="1019"/>
    </row>
    <row r="309" spans="1:11" ht="15.75" customHeight="1">
      <c r="A309" s="1020"/>
      <c r="J309" s="1019"/>
      <c r="K309" s="1019"/>
    </row>
    <row r="310" spans="1:11" ht="15.75" customHeight="1">
      <c r="A310" s="1020"/>
      <c r="J310" s="1019"/>
      <c r="K310" s="1019"/>
    </row>
    <row r="311" spans="1:11" ht="15.75" customHeight="1">
      <c r="A311" s="1020"/>
      <c r="J311" s="1019"/>
      <c r="K311" s="1019"/>
    </row>
    <row r="312" spans="1:11" ht="15.75" customHeight="1">
      <c r="A312" s="1020"/>
      <c r="J312" s="1019"/>
      <c r="K312" s="1019"/>
    </row>
    <row r="313" spans="1:11" ht="15.75" customHeight="1">
      <c r="A313" s="1020"/>
      <c r="J313" s="1019"/>
      <c r="K313" s="1019"/>
    </row>
    <row r="314" spans="1:11" ht="15.75" customHeight="1">
      <c r="A314" s="1020"/>
      <c r="J314" s="1019"/>
      <c r="K314" s="1019"/>
    </row>
    <row r="315" spans="1:11" ht="15.75" customHeight="1">
      <c r="A315" s="1020"/>
      <c r="J315" s="1019"/>
      <c r="K315" s="1019"/>
    </row>
    <row r="316" spans="1:11" ht="15.75" customHeight="1">
      <c r="A316" s="1020"/>
      <c r="J316" s="1019"/>
      <c r="K316" s="1019"/>
    </row>
    <row r="317" spans="1:11" ht="15.75" customHeight="1">
      <c r="A317" s="1020"/>
      <c r="J317" s="1019"/>
      <c r="K317" s="1019"/>
    </row>
    <row r="318" spans="1:11" ht="15.75" customHeight="1">
      <c r="A318" s="1020"/>
      <c r="J318" s="1019"/>
      <c r="K318" s="1019"/>
    </row>
    <row r="319" spans="1:11" ht="15.75" customHeight="1">
      <c r="A319" s="1020"/>
      <c r="J319" s="1019"/>
      <c r="K319" s="1019"/>
    </row>
    <row r="320" spans="1:11" ht="15.75" customHeight="1">
      <c r="A320" s="1020"/>
      <c r="J320" s="1019"/>
      <c r="K320" s="1019"/>
    </row>
    <row r="321" spans="1:11" ht="15.75" customHeight="1">
      <c r="A321" s="1020"/>
      <c r="J321" s="1019"/>
      <c r="K321" s="1019"/>
    </row>
    <row r="322" spans="1:11" ht="15.75" customHeight="1">
      <c r="A322" s="1020"/>
      <c r="J322" s="1019"/>
      <c r="K322" s="1019"/>
    </row>
    <row r="323" spans="1:11" ht="15.75" customHeight="1">
      <c r="A323" s="1020"/>
      <c r="J323" s="1019"/>
      <c r="K323" s="1019"/>
    </row>
    <row r="324" spans="1:11" ht="15.75" customHeight="1">
      <c r="A324" s="1020"/>
      <c r="J324" s="1019"/>
      <c r="K324" s="1019"/>
    </row>
    <row r="325" spans="1:11" ht="15.75" customHeight="1">
      <c r="A325" s="1020"/>
      <c r="J325" s="1019"/>
      <c r="K325" s="1019"/>
    </row>
    <row r="326" spans="1:11" ht="15.75" customHeight="1">
      <c r="A326" s="1020"/>
      <c r="J326" s="1019"/>
      <c r="K326" s="1019"/>
    </row>
    <row r="327" spans="1:11" ht="15.75" customHeight="1">
      <c r="A327" s="1020"/>
      <c r="J327" s="1019"/>
      <c r="K327" s="1019"/>
    </row>
    <row r="328" spans="1:11" ht="15.75" customHeight="1">
      <c r="A328" s="1020"/>
      <c r="J328" s="1019"/>
      <c r="K328" s="1019"/>
    </row>
    <row r="329" spans="1:11" ht="15.75" customHeight="1">
      <c r="A329" s="1020"/>
      <c r="J329" s="1019"/>
      <c r="K329" s="1019"/>
    </row>
    <row r="330" spans="1:11" ht="15.75" customHeight="1">
      <c r="A330" s="1020"/>
      <c r="J330" s="1019"/>
      <c r="K330" s="1019"/>
    </row>
    <row r="331" spans="1:11" ht="15.75" customHeight="1">
      <c r="A331" s="1020"/>
      <c r="J331" s="1019"/>
      <c r="K331" s="1019"/>
    </row>
    <row r="332" spans="1:11" ht="15.75" customHeight="1">
      <c r="A332" s="1020"/>
      <c r="J332" s="1019"/>
      <c r="K332" s="1019"/>
    </row>
    <row r="333" spans="1:11" ht="15.75" customHeight="1">
      <c r="A333" s="1020"/>
      <c r="J333" s="1019"/>
      <c r="K333" s="1019"/>
    </row>
    <row r="334" spans="1:11" ht="15.75" customHeight="1">
      <c r="A334" s="1020"/>
      <c r="J334" s="1019"/>
      <c r="K334" s="1019"/>
    </row>
    <row r="335" spans="1:11" ht="15.75" customHeight="1">
      <c r="A335" s="1020"/>
      <c r="J335" s="1019"/>
      <c r="K335" s="1019"/>
    </row>
    <row r="336" spans="1:11" ht="15.75" customHeight="1">
      <c r="A336" s="1020"/>
      <c r="J336" s="1019"/>
      <c r="K336" s="1019"/>
    </row>
    <row r="337" spans="1:11" ht="15.75" customHeight="1">
      <c r="A337" s="1020"/>
      <c r="J337" s="1019"/>
      <c r="K337" s="1019"/>
    </row>
    <row r="338" spans="1:11" ht="15.75" customHeight="1">
      <c r="A338" s="1020"/>
      <c r="J338" s="1019"/>
      <c r="K338" s="1019"/>
    </row>
    <row r="339" spans="1:11" ht="15.75" customHeight="1">
      <c r="A339" s="1020"/>
      <c r="J339" s="1019"/>
      <c r="K339" s="1019"/>
    </row>
    <row r="340" spans="1:11" ht="15.75" customHeight="1">
      <c r="A340" s="1020"/>
      <c r="J340" s="1019"/>
      <c r="K340" s="1019"/>
    </row>
    <row r="341" spans="1:11" ht="15.75" customHeight="1">
      <c r="A341" s="1020"/>
      <c r="J341" s="1019"/>
      <c r="K341" s="1019"/>
    </row>
    <row r="342" spans="1:11" ht="15.75" customHeight="1">
      <c r="A342" s="1020"/>
      <c r="J342" s="1019"/>
      <c r="K342" s="1019"/>
    </row>
    <row r="343" spans="1:11" ht="15.75" customHeight="1">
      <c r="A343" s="1020"/>
      <c r="J343" s="1019"/>
      <c r="K343" s="1019"/>
    </row>
    <row r="344" spans="1:11" ht="15.75" customHeight="1">
      <c r="A344" s="1020"/>
      <c r="J344" s="1019"/>
      <c r="K344" s="1019"/>
    </row>
    <row r="345" spans="1:11" ht="15.75" customHeight="1">
      <c r="A345" s="1020"/>
      <c r="J345" s="1019"/>
      <c r="K345" s="1019"/>
    </row>
    <row r="346" spans="1:11" ht="15.75" customHeight="1">
      <c r="A346" s="1020"/>
      <c r="J346" s="1019"/>
      <c r="K346" s="1019"/>
    </row>
    <row r="347" spans="1:11" ht="15.75" customHeight="1">
      <c r="A347" s="1020"/>
      <c r="J347" s="1019"/>
      <c r="K347" s="1019"/>
    </row>
    <row r="348" spans="1:11" ht="15.75" customHeight="1">
      <c r="A348" s="1020"/>
      <c r="J348" s="1019"/>
      <c r="K348" s="1019"/>
    </row>
    <row r="349" spans="1:11" ht="15.75" customHeight="1">
      <c r="A349" s="1020"/>
      <c r="J349" s="1019"/>
      <c r="K349" s="1019"/>
    </row>
    <row r="350" spans="1:11" ht="15.75" customHeight="1">
      <c r="A350" s="1020"/>
      <c r="J350" s="1019"/>
      <c r="K350" s="1019"/>
    </row>
    <row r="351" spans="1:11" ht="15.75" customHeight="1">
      <c r="A351" s="1020"/>
      <c r="J351" s="1019"/>
      <c r="K351" s="1019"/>
    </row>
    <row r="352" spans="1:11" ht="15.75" customHeight="1">
      <c r="A352" s="1020"/>
      <c r="J352" s="1019"/>
      <c r="K352" s="1019"/>
    </row>
    <row r="353" spans="1:11" ht="15.75" customHeight="1">
      <c r="A353" s="1020"/>
      <c r="J353" s="1019"/>
      <c r="K353" s="1019"/>
    </row>
    <row r="354" spans="1:11" ht="15.75" customHeight="1">
      <c r="A354" s="1020"/>
      <c r="J354" s="1019"/>
      <c r="K354" s="1019"/>
    </row>
    <row r="355" spans="1:11" ht="15.75" customHeight="1">
      <c r="A355" s="1020"/>
      <c r="J355" s="1019"/>
      <c r="K355" s="1019"/>
    </row>
    <row r="356" spans="1:11" ht="15.75" customHeight="1">
      <c r="A356" s="1020"/>
      <c r="J356" s="1019"/>
      <c r="K356" s="1019"/>
    </row>
    <row r="357" spans="1:11" ht="15.75" customHeight="1">
      <c r="A357" s="1020"/>
      <c r="J357" s="1019"/>
      <c r="K357" s="1019"/>
    </row>
    <row r="358" spans="1:11" ht="15.75" customHeight="1">
      <c r="A358" s="1020"/>
      <c r="J358" s="1019"/>
      <c r="K358" s="1019"/>
    </row>
    <row r="359" spans="1:11" ht="15.75" customHeight="1">
      <c r="A359" s="1020"/>
      <c r="J359" s="1019"/>
      <c r="K359" s="1019"/>
    </row>
    <row r="360" spans="1:11" ht="15.75" customHeight="1">
      <c r="A360" s="1020"/>
      <c r="J360" s="1019"/>
      <c r="K360" s="1019"/>
    </row>
    <row r="361" spans="1:11" ht="15.75" customHeight="1">
      <c r="A361" s="1020"/>
      <c r="J361" s="1019"/>
      <c r="K361" s="1019"/>
    </row>
    <row r="362" spans="1:11" ht="15.75" customHeight="1">
      <c r="A362" s="1020"/>
      <c r="J362" s="1019"/>
      <c r="K362" s="1019"/>
    </row>
    <row r="363" spans="1:11" ht="15.75" customHeight="1">
      <c r="A363" s="1020"/>
      <c r="J363" s="1019"/>
      <c r="K363" s="1019"/>
    </row>
    <row r="364" spans="1:11" ht="15.75" customHeight="1">
      <c r="A364" s="1020"/>
      <c r="J364" s="1019"/>
      <c r="K364" s="1019"/>
    </row>
    <row r="365" spans="1:11" ht="15.75" customHeight="1">
      <c r="A365" s="1020"/>
      <c r="J365" s="1019"/>
      <c r="K365" s="1019"/>
    </row>
    <row r="366" spans="1:11" ht="15.75" customHeight="1">
      <c r="A366" s="1020"/>
      <c r="J366" s="1019"/>
      <c r="K366" s="1019"/>
    </row>
    <row r="367" spans="1:11" ht="15.75" customHeight="1">
      <c r="A367" s="1020"/>
      <c r="J367" s="1019"/>
      <c r="K367" s="1019"/>
    </row>
    <row r="368" spans="1:11" ht="15.75" customHeight="1">
      <c r="A368" s="1020"/>
      <c r="J368" s="1019"/>
      <c r="K368" s="1019"/>
    </row>
    <row r="369" spans="1:11" ht="15.75" customHeight="1">
      <c r="A369" s="1020"/>
      <c r="J369" s="1019"/>
      <c r="K369" s="1019"/>
    </row>
    <row r="370" spans="1:11" ht="15.75" customHeight="1">
      <c r="A370" s="1020"/>
      <c r="J370" s="1019"/>
      <c r="K370" s="1019"/>
    </row>
    <row r="371" spans="1:11" ht="15.75" customHeight="1">
      <c r="A371" s="1020"/>
      <c r="J371" s="1019"/>
      <c r="K371" s="1019"/>
    </row>
    <row r="372" spans="1:11" ht="15.75" customHeight="1">
      <c r="A372" s="1020"/>
      <c r="J372" s="1019"/>
      <c r="K372" s="1019"/>
    </row>
    <row r="373" spans="1:11" ht="15.75" customHeight="1">
      <c r="A373" s="1020"/>
      <c r="J373" s="1019"/>
      <c r="K373" s="1019"/>
    </row>
    <row r="374" spans="1:11" ht="15.75" customHeight="1">
      <c r="A374" s="1020"/>
      <c r="J374" s="1019"/>
      <c r="K374" s="1019"/>
    </row>
    <row r="375" spans="1:11" ht="15.75" customHeight="1">
      <c r="A375" s="1020"/>
      <c r="J375" s="1019"/>
      <c r="K375" s="1019"/>
    </row>
    <row r="376" spans="1:11" ht="15.75" customHeight="1">
      <c r="A376" s="1020"/>
      <c r="J376" s="1019"/>
      <c r="K376" s="1019"/>
    </row>
    <row r="377" spans="1:11" ht="15.75" customHeight="1">
      <c r="A377" s="1020"/>
      <c r="J377" s="1019"/>
      <c r="K377" s="1019"/>
    </row>
    <row r="378" spans="1:11" ht="15.75" customHeight="1">
      <c r="A378" s="1020"/>
      <c r="J378" s="1019"/>
      <c r="K378" s="1019"/>
    </row>
    <row r="379" spans="1:11" ht="15.75" customHeight="1">
      <c r="A379" s="1020"/>
      <c r="J379" s="1019"/>
      <c r="K379" s="1019"/>
    </row>
    <row r="380" spans="1:11" ht="15.75" customHeight="1">
      <c r="A380" s="1020"/>
      <c r="J380" s="1019"/>
      <c r="K380" s="1019"/>
    </row>
    <row r="381" spans="1:11" ht="15.75" customHeight="1">
      <c r="A381" s="1020"/>
      <c r="J381" s="1019"/>
      <c r="K381" s="1019"/>
    </row>
    <row r="382" spans="1:11" ht="15.75" customHeight="1">
      <c r="A382" s="1020"/>
      <c r="J382" s="1019"/>
      <c r="K382" s="1019"/>
    </row>
    <row r="383" spans="1:11" ht="15.75" customHeight="1">
      <c r="A383" s="1020"/>
      <c r="J383" s="1019"/>
      <c r="K383" s="1019"/>
    </row>
    <row r="384" spans="1:11" ht="15.75" customHeight="1">
      <c r="A384" s="1020"/>
      <c r="J384" s="1019"/>
      <c r="K384" s="1019"/>
    </row>
    <row r="385" spans="1:11" ht="15.75" customHeight="1">
      <c r="A385" s="1020"/>
      <c r="J385" s="1019"/>
      <c r="K385" s="1019"/>
    </row>
    <row r="386" spans="1:11" ht="15.75" customHeight="1">
      <c r="A386" s="1020"/>
      <c r="J386" s="1019"/>
      <c r="K386" s="1019"/>
    </row>
    <row r="387" spans="1:11" ht="15.75" customHeight="1">
      <c r="A387" s="1020"/>
      <c r="J387" s="1019"/>
      <c r="K387" s="1019"/>
    </row>
    <row r="388" spans="1:11" ht="15.75" customHeight="1">
      <c r="A388" s="1020"/>
      <c r="J388" s="1019"/>
      <c r="K388" s="1019"/>
    </row>
    <row r="389" spans="1:11" ht="15.75" customHeight="1">
      <c r="A389" s="1020"/>
      <c r="J389" s="1019"/>
      <c r="K389" s="1019"/>
    </row>
    <row r="390" spans="1:11" ht="15.75" customHeight="1">
      <c r="A390" s="1020"/>
      <c r="J390" s="1019"/>
      <c r="K390" s="1019"/>
    </row>
    <row r="391" spans="1:11" ht="15.75" customHeight="1">
      <c r="A391" s="1020"/>
      <c r="J391" s="1019"/>
      <c r="K391" s="1019"/>
    </row>
    <row r="392" spans="1:11" ht="15.75" customHeight="1">
      <c r="A392" s="1020"/>
      <c r="J392" s="1019"/>
      <c r="K392" s="1019"/>
    </row>
    <row r="393" spans="1:11" ht="15.75" customHeight="1">
      <c r="A393" s="1020"/>
      <c r="J393" s="1019"/>
      <c r="K393" s="1019"/>
    </row>
    <row r="394" spans="1:11" ht="15.75" customHeight="1">
      <c r="A394" s="1020"/>
      <c r="J394" s="1019"/>
      <c r="K394" s="1019"/>
    </row>
    <row r="395" spans="1:11" ht="15.75" customHeight="1">
      <c r="A395" s="1020"/>
      <c r="J395" s="1019"/>
      <c r="K395" s="1019"/>
    </row>
    <row r="396" spans="1:11" ht="15.75" customHeight="1">
      <c r="A396" s="1020"/>
      <c r="J396" s="1019"/>
      <c r="K396" s="1019"/>
    </row>
    <row r="397" spans="1:11" ht="15.75" customHeight="1">
      <c r="A397" s="1020"/>
      <c r="J397" s="1019"/>
      <c r="K397" s="1019"/>
    </row>
    <row r="398" spans="1:11" ht="15.75" customHeight="1">
      <c r="A398" s="1020"/>
      <c r="J398" s="1019"/>
      <c r="K398" s="1019"/>
    </row>
    <row r="399" spans="1:11" ht="15.75" customHeight="1">
      <c r="A399" s="1020"/>
      <c r="J399" s="1019"/>
      <c r="K399" s="1019"/>
    </row>
    <row r="400" spans="1:11" ht="15.75" customHeight="1">
      <c r="A400" s="1020"/>
      <c r="J400" s="1019"/>
      <c r="K400" s="1019"/>
    </row>
    <row r="401" spans="1:11" ht="15.75" customHeight="1">
      <c r="A401" s="1020"/>
      <c r="J401" s="1019"/>
      <c r="K401" s="1019"/>
    </row>
    <row r="402" spans="1:11" ht="15.75" customHeight="1">
      <c r="A402" s="1020"/>
      <c r="J402" s="1019"/>
      <c r="K402" s="1019"/>
    </row>
    <row r="403" spans="1:11" ht="15.75" customHeight="1">
      <c r="A403" s="1020"/>
      <c r="J403" s="1019"/>
      <c r="K403" s="1019"/>
    </row>
    <row r="404" spans="1:11" ht="15.75" customHeight="1">
      <c r="A404" s="1020"/>
      <c r="J404" s="1019"/>
      <c r="K404" s="1019"/>
    </row>
    <row r="405" spans="1:11" ht="15.75" customHeight="1">
      <c r="A405" s="1020"/>
      <c r="J405" s="1019"/>
      <c r="K405" s="1019"/>
    </row>
    <row r="406" spans="1:11" ht="15.75" customHeight="1">
      <c r="A406" s="1020"/>
      <c r="J406" s="1019"/>
      <c r="K406" s="1019"/>
    </row>
    <row r="407" spans="1:11" ht="15.75" customHeight="1">
      <c r="A407" s="1020"/>
      <c r="J407" s="1019"/>
      <c r="K407" s="1019"/>
    </row>
    <row r="408" spans="1:11" ht="15.75" customHeight="1">
      <c r="A408" s="1020"/>
      <c r="J408" s="1019"/>
      <c r="K408" s="1019"/>
    </row>
    <row r="409" spans="1:11" ht="15.75" customHeight="1">
      <c r="A409" s="1020"/>
      <c r="J409" s="1019"/>
      <c r="K409" s="1019"/>
    </row>
    <row r="410" spans="1:11" ht="15.75" customHeight="1">
      <c r="A410" s="1020"/>
      <c r="J410" s="1019"/>
      <c r="K410" s="1019"/>
    </row>
    <row r="411" spans="1:11" ht="15.75" customHeight="1">
      <c r="A411" s="1020"/>
      <c r="J411" s="1019"/>
      <c r="K411" s="1019"/>
    </row>
    <row r="412" spans="1:11" ht="15.75" customHeight="1">
      <c r="A412" s="1020"/>
      <c r="J412" s="1019"/>
      <c r="K412" s="1019"/>
    </row>
    <row r="413" spans="1:11" ht="15.75" customHeight="1">
      <c r="A413" s="1020"/>
      <c r="J413" s="1019"/>
      <c r="K413" s="1019"/>
    </row>
    <row r="414" spans="1:11" ht="15.75" customHeight="1">
      <c r="A414" s="1020"/>
      <c r="J414" s="1019"/>
      <c r="K414" s="1019"/>
    </row>
    <row r="415" spans="1:11" ht="15.75" customHeight="1">
      <c r="A415" s="1020"/>
      <c r="J415" s="1019"/>
      <c r="K415" s="1019"/>
    </row>
    <row r="416" spans="1:11" ht="15.75" customHeight="1">
      <c r="A416" s="1020"/>
      <c r="J416" s="1019"/>
      <c r="K416" s="1019"/>
    </row>
    <row r="417" spans="1:11" ht="15.75" customHeight="1">
      <c r="A417" s="1020"/>
      <c r="J417" s="1019"/>
      <c r="K417" s="1019"/>
    </row>
    <row r="418" spans="1:11" ht="15.75" customHeight="1">
      <c r="A418" s="1020"/>
      <c r="J418" s="1019"/>
      <c r="K418" s="1019"/>
    </row>
    <row r="419" spans="1:11" ht="15.75" customHeight="1">
      <c r="A419" s="1020"/>
      <c r="J419" s="1019"/>
      <c r="K419" s="1019"/>
    </row>
    <row r="420" spans="1:11" ht="15.75" customHeight="1">
      <c r="A420" s="1020"/>
      <c r="J420" s="1019"/>
      <c r="K420" s="1019"/>
    </row>
    <row r="421" spans="1:11" ht="15.75" customHeight="1">
      <c r="A421" s="1020"/>
      <c r="J421" s="1019"/>
      <c r="K421" s="1019"/>
    </row>
    <row r="422" spans="1:11" ht="15.75" customHeight="1">
      <c r="A422" s="1020"/>
      <c r="J422" s="1019"/>
      <c r="K422" s="1019"/>
    </row>
    <row r="423" spans="1:11" ht="15.75" customHeight="1">
      <c r="A423" s="1020"/>
      <c r="J423" s="1019"/>
      <c r="K423" s="1019"/>
    </row>
    <row r="424" spans="1:11" ht="15.75" customHeight="1">
      <c r="A424" s="1020"/>
      <c r="J424" s="1019"/>
      <c r="K424" s="1019"/>
    </row>
    <row r="425" spans="1:11" ht="15.75" customHeight="1">
      <c r="A425" s="1020"/>
      <c r="J425" s="1019"/>
      <c r="K425" s="1019"/>
    </row>
    <row r="426" spans="1:11" ht="15.75" customHeight="1">
      <c r="A426" s="1020"/>
      <c r="J426" s="1019"/>
      <c r="K426" s="1019"/>
    </row>
    <row r="427" spans="1:11" ht="15.75" customHeight="1">
      <c r="A427" s="1020"/>
      <c r="J427" s="1019"/>
      <c r="K427" s="1019"/>
    </row>
    <row r="428" spans="1:11" ht="15.75" customHeight="1">
      <c r="A428" s="1020"/>
      <c r="J428" s="1019"/>
      <c r="K428" s="1019"/>
    </row>
    <row r="429" spans="1:11" ht="15.75" customHeight="1">
      <c r="A429" s="1020"/>
      <c r="J429" s="1019"/>
      <c r="K429" s="1019"/>
    </row>
    <row r="430" spans="1:11" ht="15.75" customHeight="1">
      <c r="A430" s="1020"/>
      <c r="J430" s="1019"/>
      <c r="K430" s="1019"/>
    </row>
    <row r="431" spans="1:11" ht="15.75" customHeight="1">
      <c r="A431" s="1020"/>
      <c r="J431" s="1019"/>
      <c r="K431" s="1019"/>
    </row>
    <row r="432" spans="1:11" ht="15.75" customHeight="1">
      <c r="A432" s="1020"/>
      <c r="J432" s="1019"/>
      <c r="K432" s="1019"/>
    </row>
    <row r="433" spans="1:11" ht="15.75" customHeight="1">
      <c r="A433" s="1020"/>
      <c r="J433" s="1019"/>
      <c r="K433" s="1019"/>
    </row>
    <row r="434" spans="1:11" ht="15.75" customHeight="1">
      <c r="A434" s="1020"/>
      <c r="J434" s="1019"/>
      <c r="K434" s="1019"/>
    </row>
    <row r="435" spans="1:11" ht="15.75" customHeight="1">
      <c r="A435" s="1020"/>
      <c r="J435" s="1019"/>
      <c r="K435" s="1019"/>
    </row>
    <row r="436" spans="1:11" ht="15.75" customHeight="1">
      <c r="A436" s="1020"/>
      <c r="J436" s="1019"/>
      <c r="K436" s="1019"/>
    </row>
    <row r="437" spans="1:11" ht="15.75" customHeight="1">
      <c r="A437" s="1020"/>
      <c r="J437" s="1019"/>
      <c r="K437" s="1019"/>
    </row>
    <row r="438" spans="1:11" ht="15.75" customHeight="1">
      <c r="A438" s="1020"/>
      <c r="J438" s="1019"/>
      <c r="K438" s="1019"/>
    </row>
    <row r="439" spans="1:11" ht="15.75" customHeight="1">
      <c r="A439" s="1020"/>
      <c r="J439" s="1019"/>
      <c r="K439" s="1019"/>
    </row>
    <row r="440" spans="1:11" ht="15.75" customHeight="1">
      <c r="A440" s="1020"/>
      <c r="J440" s="1019"/>
      <c r="K440" s="1019"/>
    </row>
    <row r="441" spans="1:11" ht="15.75" customHeight="1">
      <c r="A441" s="1020"/>
      <c r="J441" s="1019"/>
      <c r="K441" s="1019"/>
    </row>
    <row r="442" spans="1:11" ht="15.75" customHeight="1">
      <c r="A442" s="1020"/>
      <c r="J442" s="1019"/>
      <c r="K442" s="1019"/>
    </row>
    <row r="443" spans="1:11" ht="15.75" customHeight="1">
      <c r="A443" s="1020"/>
      <c r="J443" s="1019"/>
      <c r="K443" s="1019"/>
    </row>
    <row r="444" spans="1:11" ht="15.75" customHeight="1">
      <c r="A444" s="1020"/>
      <c r="J444" s="1019"/>
      <c r="K444" s="1019"/>
    </row>
    <row r="445" spans="1:11" ht="15.75" customHeight="1">
      <c r="A445" s="1020"/>
      <c r="J445" s="1019"/>
      <c r="K445" s="1019"/>
    </row>
    <row r="446" spans="1:11" ht="15.75" customHeight="1">
      <c r="A446" s="1020"/>
      <c r="J446" s="1019"/>
      <c r="K446" s="1019"/>
    </row>
    <row r="447" spans="1:11" ht="15.75" customHeight="1">
      <c r="A447" s="1020"/>
      <c r="J447" s="1019"/>
      <c r="K447" s="1019"/>
    </row>
    <row r="448" spans="1:11" ht="15.75" customHeight="1">
      <c r="A448" s="1020"/>
      <c r="J448" s="1019"/>
      <c r="K448" s="1019"/>
    </row>
    <row r="449" spans="1:11" ht="15.75" customHeight="1">
      <c r="A449" s="1020"/>
      <c r="J449" s="1019"/>
      <c r="K449" s="1019"/>
    </row>
    <row r="450" spans="1:11" ht="15.75" customHeight="1">
      <c r="A450" s="1020"/>
      <c r="J450" s="1019"/>
      <c r="K450" s="1019"/>
    </row>
    <row r="451" spans="1:11" ht="15.75" customHeight="1">
      <c r="A451" s="1020"/>
      <c r="J451" s="1019"/>
      <c r="K451" s="1019"/>
    </row>
    <row r="452" spans="1:11" ht="15.75" customHeight="1">
      <c r="A452" s="1020"/>
      <c r="J452" s="1019"/>
      <c r="K452" s="1019"/>
    </row>
    <row r="453" spans="1:11" ht="15.75" customHeight="1">
      <c r="A453" s="1020"/>
      <c r="J453" s="1019"/>
      <c r="K453" s="1019"/>
    </row>
    <row r="454" spans="1:11" ht="15.75" customHeight="1">
      <c r="A454" s="1020"/>
      <c r="J454" s="1019"/>
      <c r="K454" s="1019"/>
    </row>
    <row r="455" spans="1:11" ht="15.75" customHeight="1">
      <c r="A455" s="1020"/>
      <c r="J455" s="1019"/>
      <c r="K455" s="1019"/>
    </row>
    <row r="456" spans="1:11" ht="15.75" customHeight="1">
      <c r="A456" s="1020"/>
      <c r="J456" s="1019"/>
      <c r="K456" s="1019"/>
    </row>
    <row r="457" spans="1:11" ht="15.75" customHeight="1">
      <c r="A457" s="1020"/>
      <c r="J457" s="1019"/>
      <c r="K457" s="1019"/>
    </row>
    <row r="458" spans="1:11" ht="15.75" customHeight="1">
      <c r="A458" s="1020"/>
      <c r="J458" s="1019"/>
      <c r="K458" s="1019"/>
    </row>
    <row r="459" spans="1:11" ht="15.75" customHeight="1">
      <c r="A459" s="1020"/>
      <c r="J459" s="1019"/>
      <c r="K459" s="1019"/>
    </row>
    <row r="460" spans="1:11" ht="15.75" customHeight="1">
      <c r="A460" s="1020"/>
      <c r="J460" s="1019"/>
      <c r="K460" s="1019"/>
    </row>
    <row r="461" spans="1:11" ht="15.75" customHeight="1">
      <c r="A461" s="1020"/>
      <c r="J461" s="1019"/>
      <c r="K461" s="1019"/>
    </row>
    <row r="462" spans="1:11" ht="15.75" customHeight="1">
      <c r="A462" s="1020"/>
      <c r="J462" s="1019"/>
      <c r="K462" s="1019"/>
    </row>
    <row r="463" spans="1:11" ht="15.75" customHeight="1">
      <c r="A463" s="1020"/>
      <c r="J463" s="1019"/>
      <c r="K463" s="1019"/>
    </row>
    <row r="464" spans="1:11" ht="15.75" customHeight="1">
      <c r="A464" s="1020"/>
      <c r="J464" s="1019"/>
      <c r="K464" s="1019"/>
    </row>
    <row r="465" spans="1:11" ht="15.75" customHeight="1">
      <c r="A465" s="1020"/>
      <c r="J465" s="1019"/>
      <c r="K465" s="1019"/>
    </row>
    <row r="466" spans="1:11" ht="15.75" customHeight="1">
      <c r="A466" s="1020"/>
      <c r="J466" s="1019"/>
      <c r="K466" s="1019"/>
    </row>
    <row r="467" spans="1:11" ht="15.75" customHeight="1">
      <c r="A467" s="1020"/>
      <c r="J467" s="1019"/>
      <c r="K467" s="1019"/>
    </row>
    <row r="468" spans="1:11" ht="15.75" customHeight="1">
      <c r="A468" s="1020"/>
      <c r="J468" s="1019"/>
      <c r="K468" s="1019"/>
    </row>
    <row r="469" spans="1:11" ht="15.75" customHeight="1">
      <c r="A469" s="1020"/>
      <c r="J469" s="1019"/>
      <c r="K469" s="1019"/>
    </row>
    <row r="470" spans="1:11" ht="15.75" customHeight="1">
      <c r="A470" s="1020"/>
      <c r="J470" s="1019"/>
      <c r="K470" s="1019"/>
    </row>
    <row r="471" spans="1:11" ht="15.75" customHeight="1">
      <c r="A471" s="1020"/>
      <c r="J471" s="1019"/>
      <c r="K471" s="1019"/>
    </row>
    <row r="472" spans="1:11" ht="15.75" customHeight="1">
      <c r="A472" s="1020"/>
      <c r="J472" s="1019"/>
      <c r="K472" s="1019"/>
    </row>
    <row r="473" spans="1:11" ht="15.75" customHeight="1">
      <c r="A473" s="1020"/>
      <c r="J473" s="1019"/>
      <c r="K473" s="1019"/>
    </row>
    <row r="474" spans="1:11" ht="15.75" customHeight="1">
      <c r="A474" s="1020"/>
      <c r="J474" s="1019"/>
      <c r="K474" s="1019"/>
    </row>
    <row r="475" spans="1:11" ht="15.75" customHeight="1">
      <c r="A475" s="1020"/>
      <c r="J475" s="1019"/>
      <c r="K475" s="1019"/>
    </row>
    <row r="476" spans="1:11" ht="15.75" customHeight="1">
      <c r="A476" s="1020"/>
      <c r="J476" s="1019"/>
      <c r="K476" s="1019"/>
    </row>
    <row r="477" spans="1:11" ht="15.75" customHeight="1">
      <c r="A477" s="1020"/>
      <c r="J477" s="1019"/>
      <c r="K477" s="1019"/>
    </row>
    <row r="478" spans="1:11" ht="15.75" customHeight="1">
      <c r="A478" s="1020"/>
      <c r="J478" s="1019"/>
      <c r="K478" s="1019"/>
    </row>
    <row r="479" spans="1:11" ht="15.75" customHeight="1">
      <c r="A479" s="1020"/>
      <c r="J479" s="1019"/>
      <c r="K479" s="1019"/>
    </row>
    <row r="480" spans="1:11" ht="15.75" customHeight="1">
      <c r="A480" s="1020"/>
      <c r="J480" s="1019"/>
      <c r="K480" s="1019"/>
    </row>
    <row r="481" spans="1:11" ht="15.75" customHeight="1">
      <c r="A481" s="1020"/>
      <c r="J481" s="1019"/>
      <c r="K481" s="1019"/>
    </row>
    <row r="482" spans="1:11" ht="15.75" customHeight="1">
      <c r="A482" s="1020"/>
      <c r="J482" s="1019"/>
      <c r="K482" s="1019"/>
    </row>
    <row r="483" spans="1:11" ht="15.75" customHeight="1">
      <c r="A483" s="1020"/>
      <c r="J483" s="1019"/>
      <c r="K483" s="1019"/>
    </row>
    <row r="484" spans="1:11" ht="15.75" customHeight="1">
      <c r="A484" s="1020"/>
      <c r="J484" s="1019"/>
      <c r="K484" s="1019"/>
    </row>
    <row r="485" spans="1:11" ht="15.75" customHeight="1">
      <c r="A485" s="1020"/>
      <c r="J485" s="1019"/>
      <c r="K485" s="1019"/>
    </row>
    <row r="486" spans="1:11" ht="15.75" customHeight="1">
      <c r="A486" s="1020"/>
      <c r="J486" s="1019"/>
      <c r="K486" s="1019"/>
    </row>
    <row r="487" spans="1:11" ht="15.75" customHeight="1">
      <c r="A487" s="1020"/>
      <c r="J487" s="1019"/>
      <c r="K487" s="1019"/>
    </row>
    <row r="488" spans="1:11" ht="15.75" customHeight="1">
      <c r="A488" s="1020"/>
      <c r="J488" s="1019"/>
      <c r="K488" s="1019"/>
    </row>
    <row r="489" spans="1:11" ht="15.75" customHeight="1">
      <c r="A489" s="1020"/>
      <c r="J489" s="1019"/>
      <c r="K489" s="1019"/>
    </row>
    <row r="490" spans="1:11" ht="15.75" customHeight="1">
      <c r="A490" s="1020"/>
      <c r="J490" s="1019"/>
      <c r="K490" s="1019"/>
    </row>
    <row r="491" spans="1:11" ht="15.75" customHeight="1">
      <c r="A491" s="1020"/>
      <c r="J491" s="1019"/>
      <c r="K491" s="1019"/>
    </row>
    <row r="492" spans="1:11" ht="15.75" customHeight="1">
      <c r="A492" s="1020"/>
      <c r="J492" s="1019"/>
      <c r="K492" s="1019"/>
    </row>
    <row r="493" spans="1:11" ht="15.75" customHeight="1">
      <c r="A493" s="1020"/>
      <c r="J493" s="1019"/>
      <c r="K493" s="1019"/>
    </row>
    <row r="494" spans="1:11" ht="15.75" customHeight="1">
      <c r="A494" s="1020"/>
      <c r="J494" s="1019"/>
      <c r="K494" s="1019"/>
    </row>
    <row r="495" spans="1:11" ht="15.75" customHeight="1">
      <c r="A495" s="1020"/>
      <c r="J495" s="1019"/>
      <c r="K495" s="1019"/>
    </row>
    <row r="496" spans="1:11" ht="15.75" customHeight="1">
      <c r="A496" s="1020"/>
      <c r="J496" s="1019"/>
      <c r="K496" s="1019"/>
    </row>
    <row r="497" spans="1:11" ht="15.75" customHeight="1">
      <c r="A497" s="1020"/>
      <c r="J497" s="1019"/>
      <c r="K497" s="1019"/>
    </row>
    <row r="498" spans="1:11" ht="15.75" customHeight="1">
      <c r="A498" s="1020"/>
      <c r="J498" s="1019"/>
      <c r="K498" s="1019"/>
    </row>
    <row r="499" spans="1:11" ht="15.75" customHeight="1">
      <c r="A499" s="1020"/>
      <c r="J499" s="1019"/>
      <c r="K499" s="1019"/>
    </row>
    <row r="500" spans="1:11" ht="15.75" customHeight="1">
      <c r="A500" s="1020"/>
      <c r="J500" s="1019"/>
      <c r="K500" s="1019"/>
    </row>
    <row r="501" spans="1:11" ht="15.75" customHeight="1">
      <c r="A501" s="1020"/>
      <c r="J501" s="1019"/>
      <c r="K501" s="1019"/>
    </row>
    <row r="502" spans="1:11" ht="15.75" customHeight="1">
      <c r="A502" s="1020"/>
      <c r="J502" s="1019"/>
      <c r="K502" s="1019"/>
    </row>
    <row r="503" spans="1:11" ht="15.75" customHeight="1">
      <c r="A503" s="1020"/>
      <c r="J503" s="1019"/>
      <c r="K503" s="1019"/>
    </row>
    <row r="504" spans="1:11" ht="15.75" customHeight="1">
      <c r="A504" s="1020"/>
      <c r="J504" s="1019"/>
      <c r="K504" s="1019"/>
    </row>
    <row r="505" spans="1:11" ht="15.75" customHeight="1">
      <c r="A505" s="1020"/>
      <c r="J505" s="1019"/>
      <c r="K505" s="1019"/>
    </row>
    <row r="506" spans="1:11" ht="15.75" customHeight="1">
      <c r="A506" s="1020"/>
      <c r="J506" s="1019"/>
      <c r="K506" s="1019"/>
    </row>
    <row r="507" spans="1:11" ht="15.75" customHeight="1">
      <c r="A507" s="1020"/>
      <c r="J507" s="1019"/>
      <c r="K507" s="1019"/>
    </row>
    <row r="508" spans="1:11" ht="15.75" customHeight="1">
      <c r="A508" s="1020"/>
      <c r="J508" s="1019"/>
      <c r="K508" s="1019"/>
    </row>
    <row r="509" spans="1:11" ht="15.75" customHeight="1">
      <c r="A509" s="1020"/>
      <c r="J509" s="1019"/>
      <c r="K509" s="1019"/>
    </row>
    <row r="510" spans="1:11" ht="15.75" customHeight="1">
      <c r="A510" s="1020"/>
      <c r="J510" s="1019"/>
      <c r="K510" s="1019"/>
    </row>
    <row r="511" spans="1:11" ht="15.75" customHeight="1">
      <c r="A511" s="1020"/>
      <c r="J511" s="1019"/>
      <c r="K511" s="1019"/>
    </row>
    <row r="512" spans="1:11" ht="15.75" customHeight="1">
      <c r="A512" s="1020"/>
      <c r="J512" s="1019"/>
      <c r="K512" s="1019"/>
    </row>
    <row r="513" spans="1:11" ht="15.75" customHeight="1">
      <c r="A513" s="1020"/>
      <c r="J513" s="1019"/>
      <c r="K513" s="1019"/>
    </row>
    <row r="514" spans="1:11" ht="15.75" customHeight="1">
      <c r="A514" s="1020"/>
      <c r="J514" s="1019"/>
      <c r="K514" s="1019"/>
    </row>
    <row r="515" spans="1:11" ht="15.75" customHeight="1">
      <c r="A515" s="1020"/>
      <c r="J515" s="1019"/>
      <c r="K515" s="1019"/>
    </row>
    <row r="516" spans="1:11" ht="15.75" customHeight="1">
      <c r="A516" s="1020"/>
      <c r="J516" s="1019"/>
      <c r="K516" s="1019"/>
    </row>
    <row r="517" spans="1:11" ht="15.75" customHeight="1">
      <c r="A517" s="1020"/>
      <c r="J517" s="1019"/>
      <c r="K517" s="1019"/>
    </row>
    <row r="518" spans="1:11" ht="15.75" customHeight="1">
      <c r="A518" s="1020"/>
      <c r="J518" s="1019"/>
      <c r="K518" s="1019"/>
    </row>
    <row r="519" spans="1:11" ht="15.75" customHeight="1">
      <c r="A519" s="1020"/>
      <c r="J519" s="1019"/>
      <c r="K519" s="1019"/>
    </row>
    <row r="520" spans="1:11" ht="15.75" customHeight="1">
      <c r="A520" s="1020"/>
      <c r="J520" s="1019"/>
      <c r="K520" s="1019"/>
    </row>
    <row r="521" spans="1:11" ht="15.75" customHeight="1">
      <c r="A521" s="1020"/>
      <c r="J521" s="1019"/>
      <c r="K521" s="1019"/>
    </row>
    <row r="522" spans="1:11" ht="15.75" customHeight="1">
      <c r="A522" s="1020"/>
      <c r="J522" s="1019"/>
      <c r="K522" s="1019"/>
    </row>
    <row r="523" spans="1:11" ht="15.75" customHeight="1">
      <c r="A523" s="1020"/>
      <c r="J523" s="1019"/>
      <c r="K523" s="1019"/>
    </row>
    <row r="524" spans="1:11" ht="15.75" customHeight="1">
      <c r="A524" s="1020"/>
      <c r="J524" s="1019"/>
      <c r="K524" s="1019"/>
    </row>
    <row r="525" spans="1:11" ht="15.75" customHeight="1">
      <c r="A525" s="1020"/>
      <c r="J525" s="1019"/>
      <c r="K525" s="1019"/>
    </row>
    <row r="526" spans="1:11" ht="15.75" customHeight="1">
      <c r="A526" s="1020"/>
      <c r="J526" s="1019"/>
      <c r="K526" s="1019"/>
    </row>
    <row r="527" spans="1:11" ht="15.75" customHeight="1">
      <c r="A527" s="1020"/>
      <c r="J527" s="1019"/>
      <c r="K527" s="1019"/>
    </row>
    <row r="528" spans="1:11" ht="15.75" customHeight="1">
      <c r="A528" s="1020"/>
      <c r="J528" s="1019"/>
      <c r="K528" s="1019"/>
    </row>
    <row r="529" spans="1:11" ht="15.75" customHeight="1">
      <c r="A529" s="1020"/>
      <c r="J529" s="1019"/>
      <c r="K529" s="1019"/>
    </row>
    <row r="530" spans="1:11" ht="15.75" customHeight="1">
      <c r="A530" s="1020"/>
      <c r="J530" s="1019"/>
      <c r="K530" s="1019"/>
    </row>
    <row r="531" spans="1:11" ht="15.75" customHeight="1">
      <c r="A531" s="1020"/>
      <c r="J531" s="1019"/>
      <c r="K531" s="1019"/>
    </row>
    <row r="532" spans="1:11" ht="15.75" customHeight="1">
      <c r="A532" s="1020"/>
      <c r="J532" s="1019"/>
      <c r="K532" s="1019"/>
    </row>
    <row r="533" spans="1:11" ht="15.75" customHeight="1">
      <c r="A533" s="1020"/>
      <c r="J533" s="1019"/>
      <c r="K533" s="1019"/>
    </row>
    <row r="534" spans="1:11" ht="15.75" customHeight="1">
      <c r="A534" s="1020"/>
      <c r="J534" s="1019"/>
      <c r="K534" s="1019"/>
    </row>
    <row r="535" spans="1:11" ht="15.75" customHeight="1">
      <c r="A535" s="1020"/>
      <c r="J535" s="1019"/>
      <c r="K535" s="1019"/>
    </row>
    <row r="536" spans="1:11" ht="15.75" customHeight="1">
      <c r="A536" s="1020"/>
      <c r="J536" s="1019"/>
      <c r="K536" s="1019"/>
    </row>
    <row r="537" spans="1:11" ht="15.75" customHeight="1">
      <c r="A537" s="1020"/>
      <c r="J537" s="1019"/>
      <c r="K537" s="1019"/>
    </row>
    <row r="538" spans="1:11" ht="15.75" customHeight="1">
      <c r="A538" s="1020"/>
      <c r="J538" s="1019"/>
      <c r="K538" s="1019"/>
    </row>
    <row r="539" spans="1:11" ht="15.75" customHeight="1">
      <c r="A539" s="1020"/>
      <c r="J539" s="1019"/>
      <c r="K539" s="1019"/>
    </row>
    <row r="540" spans="1:11" ht="15.75" customHeight="1">
      <c r="A540" s="1020"/>
      <c r="J540" s="1019"/>
      <c r="K540" s="1019"/>
    </row>
    <row r="541" spans="1:11" ht="15.75" customHeight="1">
      <c r="A541" s="1020"/>
      <c r="J541" s="1019"/>
      <c r="K541" s="1019"/>
    </row>
    <row r="542" spans="1:11" ht="15.75" customHeight="1">
      <c r="A542" s="1020"/>
      <c r="J542" s="1019"/>
      <c r="K542" s="1019"/>
    </row>
    <row r="543" spans="1:11" ht="15.75" customHeight="1">
      <c r="A543" s="1020"/>
      <c r="J543" s="1019"/>
      <c r="K543" s="1019"/>
    </row>
    <row r="544" spans="1:11" ht="15.75" customHeight="1">
      <c r="A544" s="1020"/>
      <c r="J544" s="1019"/>
      <c r="K544" s="1019"/>
    </row>
    <row r="545" spans="1:11" ht="15.75" customHeight="1">
      <c r="A545" s="1020"/>
      <c r="J545" s="1019"/>
      <c r="K545" s="1019"/>
    </row>
    <row r="546" spans="1:11" ht="15.75" customHeight="1">
      <c r="A546" s="1020"/>
      <c r="J546" s="1019"/>
      <c r="K546" s="1019"/>
    </row>
    <row r="547" spans="1:11" ht="15.75" customHeight="1">
      <c r="A547" s="1020"/>
      <c r="J547" s="1019"/>
      <c r="K547" s="1019"/>
    </row>
    <row r="548" spans="1:11" ht="15.75" customHeight="1">
      <c r="A548" s="1020"/>
      <c r="J548" s="1019"/>
      <c r="K548" s="1019"/>
    </row>
    <row r="549" spans="1:11" ht="15.75" customHeight="1">
      <c r="A549" s="1020"/>
      <c r="J549" s="1019"/>
      <c r="K549" s="1019"/>
    </row>
    <row r="550" spans="1:11" ht="15.75" customHeight="1">
      <c r="A550" s="1020"/>
      <c r="J550" s="1019"/>
      <c r="K550" s="1019"/>
    </row>
    <row r="551" spans="1:11" ht="15.75" customHeight="1">
      <c r="A551" s="1020"/>
      <c r="J551" s="1019"/>
      <c r="K551" s="1019"/>
    </row>
    <row r="552" spans="1:11" ht="15.75" customHeight="1">
      <c r="A552" s="1020"/>
      <c r="J552" s="1019"/>
      <c r="K552" s="1019"/>
    </row>
    <row r="553" spans="1:11" ht="15.75" customHeight="1">
      <c r="A553" s="1020"/>
      <c r="J553" s="1019"/>
      <c r="K553" s="1019"/>
    </row>
    <row r="554" spans="1:11" ht="15.75" customHeight="1">
      <c r="A554" s="1020"/>
      <c r="J554" s="1019"/>
      <c r="K554" s="1019"/>
    </row>
    <row r="555" spans="1:11" ht="15.75" customHeight="1">
      <c r="A555" s="1020"/>
      <c r="J555" s="1019"/>
      <c r="K555" s="1019"/>
    </row>
    <row r="556" spans="1:11" ht="15.75" customHeight="1">
      <c r="A556" s="1020"/>
      <c r="J556" s="1019"/>
      <c r="K556" s="1019"/>
    </row>
    <row r="557" spans="1:11" ht="15.75" customHeight="1">
      <c r="A557" s="1020"/>
      <c r="J557" s="1019"/>
      <c r="K557" s="1019"/>
    </row>
    <row r="558" spans="1:11" ht="15.75" customHeight="1">
      <c r="A558" s="1020"/>
      <c r="J558" s="1019"/>
      <c r="K558" s="1019"/>
    </row>
    <row r="559" spans="1:11" ht="15.75" customHeight="1">
      <c r="A559" s="1020"/>
      <c r="J559" s="1019"/>
      <c r="K559" s="1019"/>
    </row>
    <row r="560" spans="1:11" ht="15.75" customHeight="1">
      <c r="A560" s="1020"/>
      <c r="J560" s="1019"/>
      <c r="K560" s="1019"/>
    </row>
    <row r="561" spans="1:11" ht="15.75" customHeight="1">
      <c r="A561" s="1020"/>
      <c r="J561" s="1019"/>
      <c r="K561" s="1019"/>
    </row>
    <row r="562" spans="1:11" ht="15.75" customHeight="1">
      <c r="A562" s="1020"/>
      <c r="J562" s="1019"/>
      <c r="K562" s="1019"/>
    </row>
    <row r="563" spans="1:11" ht="15.75" customHeight="1">
      <c r="A563" s="1020"/>
      <c r="J563" s="1019"/>
      <c r="K563" s="1019"/>
    </row>
    <row r="564" spans="1:11" ht="15.75" customHeight="1">
      <c r="A564" s="1020"/>
      <c r="J564" s="1019"/>
      <c r="K564" s="1019"/>
    </row>
    <row r="565" spans="1:11" ht="15.75" customHeight="1">
      <c r="A565" s="1020"/>
      <c r="J565" s="1019"/>
      <c r="K565" s="1019"/>
    </row>
    <row r="566" spans="1:11" ht="15.75" customHeight="1">
      <c r="A566" s="1020"/>
      <c r="J566" s="1019"/>
      <c r="K566" s="1019"/>
    </row>
    <row r="567" spans="1:11" ht="15.75" customHeight="1">
      <c r="A567" s="1020"/>
      <c r="J567" s="1019"/>
      <c r="K567" s="1019"/>
    </row>
    <row r="568" spans="1:11" ht="15.75" customHeight="1">
      <c r="A568" s="1020"/>
      <c r="J568" s="1019"/>
      <c r="K568" s="1019"/>
    </row>
    <row r="569" spans="1:11" ht="15.75" customHeight="1">
      <c r="A569" s="1020"/>
      <c r="J569" s="1019"/>
      <c r="K569" s="1019"/>
    </row>
    <row r="570" spans="1:11" ht="15.75" customHeight="1">
      <c r="A570" s="1020"/>
      <c r="J570" s="1019"/>
      <c r="K570" s="1019"/>
    </row>
    <row r="571" spans="1:11" ht="15.75" customHeight="1">
      <c r="A571" s="1020"/>
      <c r="J571" s="1019"/>
      <c r="K571" s="1019"/>
    </row>
    <row r="572" spans="1:11" ht="15.75" customHeight="1">
      <c r="A572" s="1020"/>
      <c r="J572" s="1019"/>
      <c r="K572" s="1019"/>
    </row>
    <row r="573" spans="1:11" ht="15.75" customHeight="1">
      <c r="A573" s="1020"/>
      <c r="J573" s="1019"/>
      <c r="K573" s="1019"/>
    </row>
    <row r="574" spans="1:11" ht="15.75" customHeight="1">
      <c r="A574" s="1020"/>
      <c r="J574" s="1019"/>
      <c r="K574" s="1019"/>
    </row>
    <row r="575" spans="1:11" ht="15.75" customHeight="1">
      <c r="A575" s="1020"/>
      <c r="J575" s="1019"/>
      <c r="K575" s="1019"/>
    </row>
    <row r="576" spans="1:11" ht="15.75" customHeight="1">
      <c r="A576" s="1020"/>
      <c r="J576" s="1019"/>
      <c r="K576" s="1019"/>
    </row>
    <row r="577" spans="1:11" ht="15.75" customHeight="1">
      <c r="A577" s="1020"/>
      <c r="J577" s="1019"/>
      <c r="K577" s="1019"/>
    </row>
    <row r="578" spans="1:11" ht="15.75" customHeight="1">
      <c r="A578" s="1020"/>
      <c r="J578" s="1019"/>
      <c r="K578" s="1019"/>
    </row>
    <row r="579" spans="1:11" ht="15.75" customHeight="1">
      <c r="A579" s="1020"/>
      <c r="J579" s="1019"/>
      <c r="K579" s="1019"/>
    </row>
    <row r="580" spans="1:11" ht="15.75" customHeight="1">
      <c r="A580" s="1020"/>
      <c r="J580" s="1019"/>
      <c r="K580" s="1019"/>
    </row>
    <row r="581" spans="1:11" ht="15.75" customHeight="1">
      <c r="A581" s="1020"/>
      <c r="J581" s="1019"/>
      <c r="K581" s="1019"/>
    </row>
    <row r="582" spans="1:11" ht="15.75" customHeight="1">
      <c r="A582" s="1020"/>
      <c r="J582" s="1019"/>
      <c r="K582" s="1019"/>
    </row>
    <row r="583" spans="1:11" ht="15.75" customHeight="1">
      <c r="A583" s="1020"/>
      <c r="J583" s="1019"/>
      <c r="K583" s="1019"/>
    </row>
    <row r="584" spans="1:11" ht="15.75" customHeight="1">
      <c r="A584" s="1020"/>
      <c r="J584" s="1019"/>
      <c r="K584" s="1019"/>
    </row>
    <row r="585" spans="1:11" ht="15.75" customHeight="1">
      <c r="A585" s="1020"/>
      <c r="J585" s="1019"/>
      <c r="K585" s="1019"/>
    </row>
    <row r="586" spans="1:11" ht="15.75" customHeight="1">
      <c r="A586" s="1020"/>
      <c r="J586" s="1019"/>
      <c r="K586" s="1019"/>
    </row>
    <row r="587" spans="1:11" ht="15.75" customHeight="1">
      <c r="A587" s="1020"/>
      <c r="J587" s="1019"/>
      <c r="K587" s="1019"/>
    </row>
    <row r="588" spans="1:11" ht="15.75" customHeight="1">
      <c r="A588" s="1020"/>
      <c r="J588" s="1019"/>
      <c r="K588" s="1019"/>
    </row>
    <row r="589" spans="1:11" ht="15.75" customHeight="1">
      <c r="A589" s="1020"/>
      <c r="J589" s="1019"/>
      <c r="K589" s="1019"/>
    </row>
    <row r="590" spans="1:11" ht="15.75" customHeight="1">
      <c r="A590" s="1020"/>
      <c r="J590" s="1019"/>
      <c r="K590" s="1019"/>
    </row>
    <row r="591" spans="1:11" ht="15.75" customHeight="1">
      <c r="A591" s="1020"/>
      <c r="J591" s="1019"/>
      <c r="K591" s="1019"/>
    </row>
    <row r="592" spans="1:11" ht="15.75" customHeight="1">
      <c r="A592" s="1020"/>
      <c r="J592" s="1019"/>
      <c r="K592" s="1019"/>
    </row>
    <row r="593" spans="1:11" ht="15.75" customHeight="1">
      <c r="A593" s="1020"/>
      <c r="J593" s="1019"/>
      <c r="K593" s="1019"/>
    </row>
    <row r="594" spans="1:11" ht="15.75" customHeight="1">
      <c r="A594" s="1020"/>
      <c r="J594" s="1019"/>
      <c r="K594" s="1019"/>
    </row>
    <row r="595" spans="1:11" ht="15.75" customHeight="1">
      <c r="A595" s="1020"/>
      <c r="J595" s="1019"/>
      <c r="K595" s="1019"/>
    </row>
    <row r="596" spans="1:11" ht="15.75" customHeight="1">
      <c r="A596" s="1020"/>
      <c r="J596" s="1019"/>
      <c r="K596" s="1019"/>
    </row>
    <row r="597" spans="1:11" ht="15.75" customHeight="1">
      <c r="A597" s="1020"/>
      <c r="J597" s="1019"/>
      <c r="K597" s="1019"/>
    </row>
    <row r="598" spans="1:11" ht="15.75" customHeight="1">
      <c r="A598" s="1020"/>
      <c r="J598" s="1019"/>
      <c r="K598" s="1019"/>
    </row>
    <row r="599" spans="1:11" ht="15.75" customHeight="1">
      <c r="A599" s="1020"/>
      <c r="J599" s="1019"/>
      <c r="K599" s="1019"/>
    </row>
    <row r="600" spans="1:11" ht="15.75" customHeight="1">
      <c r="A600" s="1020"/>
      <c r="J600" s="1019"/>
      <c r="K600" s="1019"/>
    </row>
    <row r="601" spans="1:11" ht="15.75" customHeight="1">
      <c r="A601" s="1020"/>
      <c r="J601" s="1019"/>
      <c r="K601" s="1019"/>
    </row>
    <row r="602" spans="1:11" ht="15.75" customHeight="1">
      <c r="A602" s="1020"/>
      <c r="J602" s="1019"/>
      <c r="K602" s="1019"/>
    </row>
    <row r="603" spans="1:11" ht="15.75" customHeight="1">
      <c r="A603" s="1020"/>
      <c r="J603" s="1019"/>
      <c r="K603" s="1019"/>
    </row>
    <row r="604" spans="1:11" ht="15.75" customHeight="1">
      <c r="A604" s="1020"/>
      <c r="J604" s="1019"/>
      <c r="K604" s="1019"/>
    </row>
    <row r="605" spans="1:11" ht="15.75" customHeight="1">
      <c r="A605" s="1020"/>
      <c r="J605" s="1019"/>
      <c r="K605" s="1019"/>
    </row>
    <row r="606" spans="1:11" ht="15.75" customHeight="1">
      <c r="A606" s="1020"/>
      <c r="J606" s="1019"/>
      <c r="K606" s="1019"/>
    </row>
    <row r="607" spans="1:11" ht="15.75" customHeight="1">
      <c r="A607" s="1020"/>
      <c r="J607" s="1019"/>
      <c r="K607" s="1019"/>
    </row>
    <row r="608" spans="1:11" ht="15.75" customHeight="1">
      <c r="A608" s="1020"/>
      <c r="J608" s="1019"/>
      <c r="K608" s="1019"/>
    </row>
    <row r="609" spans="1:11" ht="15.75" customHeight="1">
      <c r="A609" s="1020"/>
      <c r="J609" s="1019"/>
      <c r="K609" s="1019"/>
    </row>
    <row r="610" spans="1:11" ht="15.75" customHeight="1">
      <c r="A610" s="1020"/>
      <c r="J610" s="1019"/>
      <c r="K610" s="1019"/>
    </row>
    <row r="611" spans="1:11" ht="15.75" customHeight="1">
      <c r="A611" s="1020"/>
      <c r="J611" s="1019"/>
      <c r="K611" s="1019"/>
    </row>
    <row r="612" spans="1:11" ht="15.75" customHeight="1">
      <c r="A612" s="1020"/>
      <c r="J612" s="1019"/>
      <c r="K612" s="1019"/>
    </row>
    <row r="613" spans="1:11" ht="15.75" customHeight="1">
      <c r="A613" s="1020"/>
      <c r="J613" s="1019"/>
      <c r="K613" s="1019"/>
    </row>
    <row r="614" spans="1:11" ht="15.75" customHeight="1">
      <c r="A614" s="1020"/>
      <c r="J614" s="1019"/>
      <c r="K614" s="1019"/>
    </row>
    <row r="615" spans="1:11" ht="15.75" customHeight="1">
      <c r="A615" s="1020"/>
      <c r="J615" s="1019"/>
      <c r="K615" s="1019"/>
    </row>
    <row r="616" spans="1:11" ht="15.75" customHeight="1">
      <c r="A616" s="1020"/>
      <c r="J616" s="1019"/>
      <c r="K616" s="1019"/>
    </row>
    <row r="617" spans="1:11" ht="15.75" customHeight="1">
      <c r="A617" s="1020"/>
      <c r="J617" s="1019"/>
      <c r="K617" s="1019"/>
    </row>
    <row r="618" spans="1:11" ht="15.75" customHeight="1">
      <c r="A618" s="1020"/>
      <c r="J618" s="1019"/>
      <c r="K618" s="1019"/>
    </row>
    <row r="619" spans="1:11" ht="15.75" customHeight="1">
      <c r="A619" s="1020"/>
      <c r="J619" s="1019"/>
      <c r="K619" s="1019"/>
    </row>
    <row r="620" spans="1:11" ht="15.75" customHeight="1">
      <c r="A620" s="1020"/>
      <c r="J620" s="1019"/>
      <c r="K620" s="1019"/>
    </row>
    <row r="621" spans="1:11" ht="15.75" customHeight="1">
      <c r="A621" s="1020"/>
      <c r="J621" s="1019"/>
      <c r="K621" s="1019"/>
    </row>
    <row r="622" spans="1:11" ht="15.75" customHeight="1">
      <c r="A622" s="1020"/>
      <c r="J622" s="1019"/>
      <c r="K622" s="1019"/>
    </row>
    <row r="623" spans="1:11" ht="15.75" customHeight="1">
      <c r="A623" s="1020"/>
      <c r="J623" s="1019"/>
      <c r="K623" s="1019"/>
    </row>
    <row r="624" spans="1:11" ht="15.75" customHeight="1">
      <c r="A624" s="1020"/>
      <c r="J624" s="1019"/>
      <c r="K624" s="1019"/>
    </row>
    <row r="625" spans="1:11" ht="15.75" customHeight="1">
      <c r="A625" s="1020"/>
      <c r="J625" s="1019"/>
      <c r="K625" s="1019"/>
    </row>
    <row r="626" spans="1:11" ht="15.75" customHeight="1">
      <c r="A626" s="1020"/>
      <c r="J626" s="1019"/>
      <c r="K626" s="1019"/>
    </row>
    <row r="627" spans="1:11" ht="15.75" customHeight="1">
      <c r="A627" s="1020"/>
      <c r="J627" s="1019"/>
      <c r="K627" s="1019"/>
    </row>
    <row r="628" spans="1:11" ht="15.75" customHeight="1">
      <c r="A628" s="1020"/>
      <c r="J628" s="1019"/>
      <c r="K628" s="1019"/>
    </row>
    <row r="629" spans="1:11" ht="15.75" customHeight="1">
      <c r="A629" s="1020"/>
      <c r="J629" s="1019"/>
      <c r="K629" s="1019"/>
    </row>
    <row r="630" spans="1:11" ht="15.75" customHeight="1">
      <c r="A630" s="1020"/>
      <c r="J630" s="1019"/>
      <c r="K630" s="1019"/>
    </row>
    <row r="631" spans="1:11" ht="15.75" customHeight="1">
      <c r="A631" s="1020"/>
      <c r="J631" s="1019"/>
      <c r="K631" s="1019"/>
    </row>
    <row r="632" spans="1:11" ht="15.75" customHeight="1">
      <c r="A632" s="1020"/>
      <c r="J632" s="1019"/>
      <c r="K632" s="1019"/>
    </row>
    <row r="633" spans="1:11" ht="15.75" customHeight="1">
      <c r="A633" s="1020"/>
      <c r="J633" s="1019"/>
      <c r="K633" s="1019"/>
    </row>
    <row r="634" spans="1:11" ht="15.75" customHeight="1">
      <c r="A634" s="1020"/>
      <c r="J634" s="1019"/>
      <c r="K634" s="1019"/>
    </row>
    <row r="635" spans="1:11" ht="15.75" customHeight="1">
      <c r="A635" s="1020"/>
      <c r="J635" s="1019"/>
      <c r="K635" s="1019"/>
    </row>
    <row r="636" spans="1:11" ht="15.75" customHeight="1">
      <c r="A636" s="1020"/>
      <c r="J636" s="1019"/>
      <c r="K636" s="1019"/>
    </row>
    <row r="637" spans="1:11" ht="15.75" customHeight="1">
      <c r="A637" s="1020"/>
      <c r="J637" s="1019"/>
      <c r="K637" s="1019"/>
    </row>
    <row r="638" spans="1:11" ht="15.75" customHeight="1">
      <c r="A638" s="1020"/>
      <c r="J638" s="1019"/>
      <c r="K638" s="1019"/>
    </row>
    <row r="639" spans="1:11" ht="15.75" customHeight="1">
      <c r="A639" s="1020"/>
      <c r="J639" s="1019"/>
      <c r="K639" s="1019"/>
    </row>
    <row r="640" spans="1:11" ht="15.75" customHeight="1">
      <c r="A640" s="1020"/>
      <c r="J640" s="1019"/>
      <c r="K640" s="1019"/>
    </row>
    <row r="641" spans="1:11" ht="15.75" customHeight="1">
      <c r="A641" s="1020"/>
      <c r="J641" s="1019"/>
      <c r="K641" s="1019"/>
    </row>
    <row r="642" spans="1:11" ht="15.75" customHeight="1">
      <c r="A642" s="1020"/>
      <c r="J642" s="1019"/>
      <c r="K642" s="1019"/>
    </row>
    <row r="643" spans="1:11" ht="15.75" customHeight="1">
      <c r="A643" s="1020"/>
      <c r="J643" s="1019"/>
      <c r="K643" s="1019"/>
    </row>
    <row r="644" spans="1:11" ht="15.75" customHeight="1">
      <c r="A644" s="1020"/>
      <c r="J644" s="1019"/>
      <c r="K644" s="1019"/>
    </row>
    <row r="645" spans="1:11" ht="15.75" customHeight="1">
      <c r="A645" s="1020"/>
      <c r="J645" s="1019"/>
      <c r="K645" s="1019"/>
    </row>
    <row r="646" spans="1:11" ht="15.75" customHeight="1">
      <c r="A646" s="1020"/>
      <c r="J646" s="1019"/>
      <c r="K646" s="1019"/>
    </row>
    <row r="647" spans="1:11" ht="15.75" customHeight="1">
      <c r="A647" s="1020"/>
      <c r="J647" s="1019"/>
      <c r="K647" s="1019"/>
    </row>
    <row r="648" spans="1:11" ht="15.75" customHeight="1">
      <c r="A648" s="1020"/>
      <c r="J648" s="1019"/>
      <c r="K648" s="1019"/>
    </row>
    <row r="649" spans="1:11" ht="15.75" customHeight="1">
      <c r="A649" s="1020"/>
      <c r="J649" s="1019"/>
      <c r="K649" s="1019"/>
    </row>
    <row r="650" spans="1:11" ht="15.75" customHeight="1">
      <c r="A650" s="1020"/>
      <c r="J650" s="1019"/>
      <c r="K650" s="1019"/>
    </row>
    <row r="651" spans="1:11" ht="15.75" customHeight="1">
      <c r="A651" s="1020"/>
      <c r="J651" s="1019"/>
      <c r="K651" s="1019"/>
    </row>
    <row r="652" spans="1:11" ht="15.75" customHeight="1">
      <c r="A652" s="1020"/>
      <c r="J652" s="1019"/>
      <c r="K652" s="1019"/>
    </row>
    <row r="653" spans="1:11" ht="15.75" customHeight="1">
      <c r="A653" s="1020"/>
      <c r="J653" s="1019"/>
      <c r="K653" s="1019"/>
    </row>
    <row r="654" spans="1:11" ht="15.75" customHeight="1">
      <c r="A654" s="1020"/>
      <c r="J654" s="1019"/>
      <c r="K654" s="1019"/>
    </row>
    <row r="655" spans="1:11" ht="15.75" customHeight="1">
      <c r="A655" s="1020"/>
      <c r="J655" s="1019"/>
      <c r="K655" s="1019"/>
    </row>
    <row r="656" spans="1:11" ht="15.75" customHeight="1">
      <c r="A656" s="1020"/>
      <c r="J656" s="1019"/>
      <c r="K656" s="1019"/>
    </row>
    <row r="657" spans="1:11" ht="15.75" customHeight="1">
      <c r="A657" s="1020"/>
      <c r="J657" s="1019"/>
      <c r="K657" s="1019"/>
    </row>
    <row r="658" spans="1:11" ht="15.75" customHeight="1">
      <c r="A658" s="1020"/>
      <c r="J658" s="1019"/>
      <c r="K658" s="1019"/>
    </row>
    <row r="659" spans="1:11" ht="15.75" customHeight="1">
      <c r="A659" s="1020"/>
      <c r="J659" s="1019"/>
      <c r="K659" s="1019"/>
    </row>
    <row r="660" spans="1:11" ht="15.75" customHeight="1">
      <c r="A660" s="1020"/>
      <c r="J660" s="1019"/>
      <c r="K660" s="1019"/>
    </row>
    <row r="661" spans="1:11" ht="15.75" customHeight="1">
      <c r="A661" s="1020"/>
      <c r="J661" s="1019"/>
      <c r="K661" s="1019"/>
    </row>
    <row r="662" spans="1:11" ht="15.75" customHeight="1">
      <c r="A662" s="1020"/>
      <c r="J662" s="1019"/>
      <c r="K662" s="1019"/>
    </row>
    <row r="663" spans="1:11" ht="15.75" customHeight="1">
      <c r="A663" s="1020"/>
      <c r="J663" s="1019"/>
      <c r="K663" s="1019"/>
    </row>
    <row r="664" spans="1:11" ht="15.75" customHeight="1">
      <c r="A664" s="1020"/>
      <c r="J664" s="1019"/>
      <c r="K664" s="1019"/>
    </row>
    <row r="665" spans="1:11" ht="15.75" customHeight="1">
      <c r="A665" s="1020"/>
      <c r="J665" s="1019"/>
      <c r="K665" s="1019"/>
    </row>
    <row r="666" spans="1:11" ht="15.75" customHeight="1">
      <c r="A666" s="1020"/>
      <c r="J666" s="1019"/>
      <c r="K666" s="1019"/>
    </row>
    <row r="667" spans="1:11" ht="15.75" customHeight="1">
      <c r="A667" s="1020"/>
      <c r="J667" s="1019"/>
      <c r="K667" s="1019"/>
    </row>
    <row r="668" spans="1:11" ht="15.75" customHeight="1">
      <c r="A668" s="1020"/>
      <c r="J668" s="1019"/>
      <c r="K668" s="1019"/>
    </row>
    <row r="669" spans="1:11" ht="15.75" customHeight="1">
      <c r="A669" s="1020"/>
      <c r="J669" s="1019"/>
      <c r="K669" s="1019"/>
    </row>
    <row r="670" spans="1:11" ht="15.75" customHeight="1">
      <c r="A670" s="1020"/>
      <c r="J670" s="1019"/>
      <c r="K670" s="1019"/>
    </row>
    <row r="671" spans="1:11" ht="15.75" customHeight="1">
      <c r="A671" s="1020"/>
      <c r="J671" s="1019"/>
      <c r="K671" s="1019"/>
    </row>
    <row r="672" spans="1:11" ht="15.75" customHeight="1">
      <c r="A672" s="1020"/>
      <c r="J672" s="1019"/>
      <c r="K672" s="1019"/>
    </row>
    <row r="673" spans="1:11" ht="15.75" customHeight="1">
      <c r="A673" s="1020"/>
      <c r="J673" s="1019"/>
      <c r="K673" s="1019"/>
    </row>
    <row r="674" spans="1:11" ht="15.75" customHeight="1">
      <c r="A674" s="1020"/>
      <c r="J674" s="1019"/>
      <c r="K674" s="1019"/>
    </row>
    <row r="675" spans="1:11" ht="15.75" customHeight="1">
      <c r="A675" s="1020"/>
      <c r="J675" s="1019"/>
      <c r="K675" s="1019"/>
    </row>
    <row r="676" spans="1:11" ht="15.75" customHeight="1">
      <c r="A676" s="1020"/>
      <c r="J676" s="1019"/>
      <c r="K676" s="1019"/>
    </row>
    <row r="677" spans="1:11" ht="15.75" customHeight="1">
      <c r="A677" s="1020"/>
      <c r="J677" s="1019"/>
      <c r="K677" s="1019"/>
    </row>
    <row r="678" spans="1:11" ht="15.75" customHeight="1">
      <c r="A678" s="1020"/>
      <c r="J678" s="1019"/>
      <c r="K678" s="1019"/>
    </row>
    <row r="679" spans="1:11" ht="15.75" customHeight="1">
      <c r="A679" s="1020"/>
      <c r="J679" s="1019"/>
      <c r="K679" s="1019"/>
    </row>
    <row r="680" spans="1:11" ht="15.75" customHeight="1">
      <c r="A680" s="1020"/>
      <c r="J680" s="1019"/>
      <c r="K680" s="1019"/>
    </row>
    <row r="681" spans="1:11" ht="15.75" customHeight="1">
      <c r="A681" s="1020"/>
      <c r="J681" s="1019"/>
      <c r="K681" s="1019"/>
    </row>
    <row r="682" spans="1:11" ht="15.75" customHeight="1">
      <c r="A682" s="1020"/>
      <c r="J682" s="1019"/>
      <c r="K682" s="1019"/>
    </row>
    <row r="683" spans="1:11" ht="15.75" customHeight="1">
      <c r="A683" s="1020"/>
      <c r="J683" s="1019"/>
      <c r="K683" s="1019"/>
    </row>
    <row r="684" spans="1:11" ht="15.75" customHeight="1">
      <c r="A684" s="1020"/>
      <c r="J684" s="1019"/>
      <c r="K684" s="1019"/>
    </row>
    <row r="685" spans="1:11" ht="15.75" customHeight="1">
      <c r="A685" s="1020"/>
      <c r="J685" s="1019"/>
      <c r="K685" s="1019"/>
    </row>
    <row r="686" spans="1:11" ht="15.75" customHeight="1">
      <c r="A686" s="1020"/>
      <c r="J686" s="1019"/>
      <c r="K686" s="1019"/>
    </row>
    <row r="687" spans="1:11" ht="15.75" customHeight="1">
      <c r="A687" s="1020"/>
      <c r="J687" s="1019"/>
      <c r="K687" s="1019"/>
    </row>
    <row r="688" spans="1:11" ht="15.75" customHeight="1">
      <c r="A688" s="1020"/>
      <c r="J688" s="1019"/>
      <c r="K688" s="1019"/>
    </row>
    <row r="689" spans="1:11" ht="15.75" customHeight="1">
      <c r="A689" s="1020"/>
      <c r="J689" s="1019"/>
      <c r="K689" s="1019"/>
    </row>
    <row r="690" spans="1:11" ht="15.75" customHeight="1">
      <c r="A690" s="1020"/>
      <c r="J690" s="1019"/>
      <c r="K690" s="1019"/>
    </row>
    <row r="691" spans="1:11" ht="15.75" customHeight="1">
      <c r="A691" s="1020"/>
      <c r="J691" s="1019"/>
      <c r="K691" s="1019"/>
    </row>
    <row r="692" spans="1:11" ht="15.75" customHeight="1">
      <c r="A692" s="1020"/>
      <c r="J692" s="1019"/>
      <c r="K692" s="1019"/>
    </row>
    <row r="693" spans="1:11" ht="15.75" customHeight="1">
      <c r="A693" s="1020"/>
      <c r="J693" s="1019"/>
      <c r="K693" s="1019"/>
    </row>
    <row r="694" spans="1:11" ht="15.75" customHeight="1">
      <c r="A694" s="1020"/>
      <c r="J694" s="1019"/>
      <c r="K694" s="1019"/>
    </row>
    <row r="695" spans="1:11" ht="15.75" customHeight="1">
      <c r="A695" s="1020"/>
      <c r="J695" s="1019"/>
      <c r="K695" s="1019"/>
    </row>
    <row r="696" spans="1:11" ht="15.75" customHeight="1">
      <c r="A696" s="1020"/>
      <c r="J696" s="1019"/>
      <c r="K696" s="1019"/>
    </row>
    <row r="697" spans="1:11" ht="15.75" customHeight="1">
      <c r="A697" s="1020"/>
      <c r="J697" s="1019"/>
      <c r="K697" s="1019"/>
    </row>
    <row r="698" spans="1:11" ht="15.75" customHeight="1">
      <c r="A698" s="1020"/>
      <c r="J698" s="1019"/>
      <c r="K698" s="1019"/>
    </row>
    <row r="699" spans="1:11" ht="15.75" customHeight="1">
      <c r="A699" s="1020"/>
      <c r="J699" s="1019"/>
      <c r="K699" s="1019"/>
    </row>
    <row r="700" spans="1:11" ht="15.75" customHeight="1">
      <c r="A700" s="1020"/>
      <c r="J700" s="1019"/>
      <c r="K700" s="1019"/>
    </row>
    <row r="701" spans="1:11" ht="15.75" customHeight="1">
      <c r="A701" s="1020"/>
      <c r="J701" s="1019"/>
      <c r="K701" s="1019"/>
    </row>
    <row r="702" spans="1:11" ht="15.75" customHeight="1">
      <c r="A702" s="1020"/>
      <c r="J702" s="1019"/>
      <c r="K702" s="1019"/>
    </row>
    <row r="703" spans="1:11" ht="15.75" customHeight="1">
      <c r="A703" s="1020"/>
      <c r="J703" s="1019"/>
      <c r="K703" s="1019"/>
    </row>
    <row r="704" spans="1:11" ht="15.75" customHeight="1">
      <c r="A704" s="1020"/>
      <c r="J704" s="1019"/>
      <c r="K704" s="1019"/>
    </row>
    <row r="705" spans="1:11" ht="15.75" customHeight="1">
      <c r="A705" s="1020"/>
      <c r="J705" s="1019"/>
      <c r="K705" s="1019"/>
    </row>
    <row r="706" spans="1:11" ht="15.75" customHeight="1">
      <c r="A706" s="1020"/>
      <c r="J706" s="1019"/>
      <c r="K706" s="1019"/>
    </row>
    <row r="707" spans="1:11" ht="15.75" customHeight="1">
      <c r="A707" s="1020"/>
      <c r="J707" s="1019"/>
      <c r="K707" s="1019"/>
    </row>
    <row r="708" spans="1:11" ht="15.75" customHeight="1">
      <c r="A708" s="1020"/>
      <c r="J708" s="1019"/>
      <c r="K708" s="1019"/>
    </row>
    <row r="709" spans="1:11" ht="15.75" customHeight="1">
      <c r="A709" s="1020"/>
      <c r="J709" s="1019"/>
      <c r="K709" s="1019"/>
    </row>
    <row r="710" spans="1:11" ht="15.75" customHeight="1">
      <c r="A710" s="1020"/>
      <c r="J710" s="1019"/>
      <c r="K710" s="1019"/>
    </row>
    <row r="711" spans="1:11" ht="15.75" customHeight="1">
      <c r="A711" s="1020"/>
      <c r="J711" s="1019"/>
      <c r="K711" s="1019"/>
    </row>
    <row r="712" spans="1:11" ht="15.75" customHeight="1">
      <c r="A712" s="1020"/>
      <c r="J712" s="1019"/>
      <c r="K712" s="1019"/>
    </row>
    <row r="713" spans="1:11" ht="15.75" customHeight="1">
      <c r="A713" s="1020"/>
      <c r="J713" s="1019"/>
      <c r="K713" s="1019"/>
    </row>
    <row r="714" spans="1:11" ht="15.75" customHeight="1">
      <c r="A714" s="1020"/>
      <c r="J714" s="1019"/>
      <c r="K714" s="1019"/>
    </row>
    <row r="715" spans="1:11" ht="15.75" customHeight="1">
      <c r="A715" s="1020"/>
      <c r="J715" s="1019"/>
      <c r="K715" s="1019"/>
    </row>
    <row r="716" spans="1:11" ht="15.75" customHeight="1">
      <c r="A716" s="1020"/>
      <c r="J716" s="1019"/>
      <c r="K716" s="1019"/>
    </row>
    <row r="717" spans="1:11" ht="15.75" customHeight="1">
      <c r="A717" s="1020"/>
      <c r="J717" s="1019"/>
      <c r="K717" s="1019"/>
    </row>
    <row r="718" spans="1:11" ht="15.75" customHeight="1">
      <c r="A718" s="1020"/>
      <c r="J718" s="1019"/>
      <c r="K718" s="1019"/>
    </row>
    <row r="719" spans="1:11" ht="15.75" customHeight="1">
      <c r="A719" s="1020"/>
      <c r="J719" s="1019"/>
      <c r="K719" s="1019"/>
    </row>
    <row r="720" spans="1:11" ht="15.75" customHeight="1">
      <c r="A720" s="1020"/>
      <c r="J720" s="1019"/>
      <c r="K720" s="1019"/>
    </row>
    <row r="721" spans="1:11" ht="15.75" customHeight="1">
      <c r="A721" s="1020"/>
      <c r="J721" s="1019"/>
      <c r="K721" s="1019"/>
    </row>
    <row r="722" spans="1:11" ht="15.75" customHeight="1">
      <c r="A722" s="1020"/>
      <c r="J722" s="1019"/>
      <c r="K722" s="1019"/>
    </row>
    <row r="723" spans="1:11" ht="15.75" customHeight="1">
      <c r="A723" s="1020"/>
      <c r="J723" s="1019"/>
      <c r="K723" s="1019"/>
    </row>
    <row r="724" spans="1:11" ht="15.75" customHeight="1">
      <c r="A724" s="1020"/>
      <c r="J724" s="1019"/>
      <c r="K724" s="1019"/>
    </row>
    <row r="725" spans="1:11" ht="15.75" customHeight="1">
      <c r="A725" s="1020"/>
      <c r="J725" s="1019"/>
      <c r="K725" s="1019"/>
    </row>
    <row r="726" spans="1:11" ht="15.75" customHeight="1">
      <c r="A726" s="1020"/>
      <c r="J726" s="1019"/>
      <c r="K726" s="1019"/>
    </row>
    <row r="727" spans="1:11" ht="15.75" customHeight="1">
      <c r="A727" s="1020"/>
      <c r="J727" s="1019"/>
      <c r="K727" s="1019"/>
    </row>
    <row r="728" spans="1:11" ht="15.75" customHeight="1">
      <c r="A728" s="1020"/>
      <c r="J728" s="1019"/>
      <c r="K728" s="1019"/>
    </row>
    <row r="729" spans="1:11" ht="15.75" customHeight="1">
      <c r="A729" s="1020"/>
      <c r="J729" s="1019"/>
      <c r="K729" s="1019"/>
    </row>
    <row r="730" spans="1:11" ht="15.75" customHeight="1">
      <c r="A730" s="1020"/>
      <c r="J730" s="1019"/>
      <c r="K730" s="1019"/>
    </row>
    <row r="731" spans="1:11" ht="15.75" customHeight="1">
      <c r="A731" s="1020"/>
      <c r="J731" s="1019"/>
      <c r="K731" s="1019"/>
    </row>
    <row r="732" spans="1:11" ht="15.75" customHeight="1">
      <c r="A732" s="1020"/>
      <c r="J732" s="1019"/>
      <c r="K732" s="1019"/>
    </row>
    <row r="733" spans="1:11" ht="15.75" customHeight="1">
      <c r="A733" s="1020"/>
      <c r="J733" s="1019"/>
      <c r="K733" s="1019"/>
    </row>
    <row r="734" spans="1:11" ht="15.75" customHeight="1">
      <c r="A734" s="1020"/>
      <c r="J734" s="1019"/>
      <c r="K734" s="1019"/>
    </row>
    <row r="735" spans="1:11" ht="15.75" customHeight="1">
      <c r="A735" s="1020"/>
      <c r="J735" s="1019"/>
      <c r="K735" s="1019"/>
    </row>
    <row r="736" spans="1:11" ht="15.75" customHeight="1">
      <c r="A736" s="1020"/>
      <c r="J736" s="1019"/>
      <c r="K736" s="1019"/>
    </row>
    <row r="737" spans="1:11" ht="15.75" customHeight="1">
      <c r="A737" s="1020"/>
      <c r="J737" s="1019"/>
      <c r="K737" s="1019"/>
    </row>
    <row r="738" spans="1:11" ht="15.75" customHeight="1">
      <c r="A738" s="1020"/>
      <c r="J738" s="1019"/>
      <c r="K738" s="1019"/>
    </row>
    <row r="739" spans="1:11" ht="15.75" customHeight="1">
      <c r="A739" s="1020"/>
      <c r="J739" s="1019"/>
      <c r="K739" s="1019"/>
    </row>
    <row r="740" spans="1:11" ht="15.75" customHeight="1">
      <c r="A740" s="1020"/>
      <c r="J740" s="1019"/>
      <c r="K740" s="1019"/>
    </row>
    <row r="741" spans="1:11" ht="15.75" customHeight="1">
      <c r="A741" s="1020"/>
      <c r="J741" s="1019"/>
      <c r="K741" s="1019"/>
    </row>
    <row r="742" spans="1:11" ht="15.75" customHeight="1">
      <c r="A742" s="1020"/>
      <c r="J742" s="1019"/>
      <c r="K742" s="1019"/>
    </row>
    <row r="743" spans="1:11" ht="15.75" customHeight="1">
      <c r="A743" s="1020"/>
      <c r="J743" s="1019"/>
      <c r="K743" s="1019"/>
    </row>
    <row r="744" spans="1:11" ht="15.75" customHeight="1">
      <c r="A744" s="1020"/>
      <c r="J744" s="1019"/>
      <c r="K744" s="1019"/>
    </row>
    <row r="745" spans="1:11" ht="15.75" customHeight="1">
      <c r="A745" s="1020"/>
      <c r="J745" s="1019"/>
      <c r="K745" s="1019"/>
    </row>
    <row r="746" spans="1:11" ht="15.75" customHeight="1">
      <c r="A746" s="1020"/>
      <c r="J746" s="1019"/>
      <c r="K746" s="1019"/>
    </row>
    <row r="747" spans="1:11" ht="15.75" customHeight="1">
      <c r="A747" s="1020"/>
      <c r="J747" s="1019"/>
      <c r="K747" s="1019"/>
    </row>
    <row r="748" spans="1:11" ht="15.75" customHeight="1">
      <c r="A748" s="1020"/>
      <c r="J748" s="1019"/>
      <c r="K748" s="1019"/>
    </row>
    <row r="749" spans="1:11" ht="15.75" customHeight="1">
      <c r="A749" s="1020"/>
      <c r="J749" s="1019"/>
      <c r="K749" s="1019"/>
    </row>
    <row r="750" spans="1:11" ht="15.75" customHeight="1">
      <c r="A750" s="1020"/>
      <c r="J750" s="1019"/>
      <c r="K750" s="1019"/>
    </row>
    <row r="751" spans="1:11" ht="15.75" customHeight="1">
      <c r="A751" s="1020"/>
      <c r="J751" s="1019"/>
      <c r="K751" s="1019"/>
    </row>
    <row r="752" spans="1:11" ht="15.75" customHeight="1">
      <c r="A752" s="1020"/>
      <c r="J752" s="1019"/>
      <c r="K752" s="1019"/>
    </row>
    <row r="753" spans="1:11" ht="15.75" customHeight="1">
      <c r="A753" s="1020"/>
      <c r="J753" s="1019"/>
      <c r="K753" s="1019"/>
    </row>
    <row r="754" spans="1:11" ht="15.75" customHeight="1">
      <c r="A754" s="1020"/>
      <c r="J754" s="1019"/>
      <c r="K754" s="1019"/>
    </row>
    <row r="755" spans="1:11" ht="15.75" customHeight="1">
      <c r="A755" s="1020"/>
      <c r="J755" s="1019"/>
      <c r="K755" s="1019"/>
    </row>
    <row r="756" spans="1:11" ht="15.75" customHeight="1">
      <c r="A756" s="1020"/>
      <c r="J756" s="1019"/>
      <c r="K756" s="1019"/>
    </row>
    <row r="757" spans="1:11" ht="15.75" customHeight="1">
      <c r="A757" s="1020"/>
      <c r="J757" s="1019"/>
      <c r="K757" s="1019"/>
    </row>
    <row r="758" spans="1:11" ht="15.75" customHeight="1">
      <c r="A758" s="1020"/>
      <c r="J758" s="1019"/>
      <c r="K758" s="1019"/>
    </row>
    <row r="759" spans="1:11" ht="15.75" customHeight="1">
      <c r="A759" s="1020"/>
      <c r="J759" s="1019"/>
      <c r="K759" s="1019"/>
    </row>
    <row r="760" spans="1:11" ht="15.75" customHeight="1">
      <c r="A760" s="1020"/>
      <c r="J760" s="1019"/>
      <c r="K760" s="1019"/>
    </row>
    <row r="761" spans="1:11" ht="15.75" customHeight="1">
      <c r="A761" s="1020"/>
      <c r="J761" s="1019"/>
      <c r="K761" s="1019"/>
    </row>
    <row r="762" spans="1:11" ht="15.75" customHeight="1">
      <c r="A762" s="1020"/>
      <c r="J762" s="1019"/>
      <c r="K762" s="1019"/>
    </row>
    <row r="763" spans="1:11" ht="15.75" customHeight="1">
      <c r="A763" s="1020"/>
      <c r="J763" s="1019"/>
      <c r="K763" s="1019"/>
    </row>
    <row r="764" spans="1:11" ht="15.75" customHeight="1">
      <c r="A764" s="1020"/>
      <c r="J764" s="1019"/>
      <c r="K764" s="1019"/>
    </row>
    <row r="765" spans="1:11" ht="15.75" customHeight="1">
      <c r="A765" s="1020"/>
      <c r="J765" s="1019"/>
      <c r="K765" s="1019"/>
    </row>
    <row r="766" spans="1:11" ht="15.75" customHeight="1">
      <c r="A766" s="1020"/>
      <c r="J766" s="1019"/>
      <c r="K766" s="1019"/>
    </row>
    <row r="767" spans="1:11" ht="15.75" customHeight="1">
      <c r="A767" s="1020"/>
      <c r="J767" s="1019"/>
      <c r="K767" s="1019"/>
    </row>
    <row r="768" spans="1:11" ht="15.75" customHeight="1">
      <c r="A768" s="1020"/>
      <c r="J768" s="1019"/>
      <c r="K768" s="1019"/>
    </row>
    <row r="769" spans="1:11" ht="15.75" customHeight="1">
      <c r="A769" s="1020"/>
      <c r="J769" s="1019"/>
      <c r="K769" s="1019"/>
    </row>
    <row r="770" spans="1:11" ht="15.75" customHeight="1">
      <c r="A770" s="1020"/>
      <c r="J770" s="1019"/>
      <c r="K770" s="1019"/>
    </row>
    <row r="771" spans="1:11" ht="15.75" customHeight="1">
      <c r="A771" s="1020"/>
      <c r="J771" s="1019"/>
      <c r="K771" s="1019"/>
    </row>
    <row r="772" spans="1:11" ht="15.75" customHeight="1">
      <c r="A772" s="1020"/>
      <c r="J772" s="1019"/>
      <c r="K772" s="1019"/>
    </row>
    <row r="773" spans="1:11" ht="15.75" customHeight="1">
      <c r="A773" s="1020"/>
      <c r="J773" s="1019"/>
      <c r="K773" s="1019"/>
    </row>
    <row r="774" spans="1:11" ht="15.75" customHeight="1">
      <c r="A774" s="1020"/>
      <c r="J774" s="1019"/>
      <c r="K774" s="1019"/>
    </row>
    <row r="775" spans="1:11" ht="15.75" customHeight="1">
      <c r="A775" s="1020"/>
      <c r="J775" s="1019"/>
      <c r="K775" s="1019"/>
    </row>
    <row r="776" spans="1:11" ht="15.75" customHeight="1">
      <c r="A776" s="1020"/>
      <c r="J776" s="1019"/>
      <c r="K776" s="1019"/>
    </row>
    <row r="777" spans="1:11" ht="15.75" customHeight="1">
      <c r="A777" s="1020"/>
      <c r="J777" s="1019"/>
      <c r="K777" s="1019"/>
    </row>
    <row r="778" spans="1:11" ht="15.75" customHeight="1">
      <c r="A778" s="1020"/>
      <c r="J778" s="1019"/>
      <c r="K778" s="1019"/>
    </row>
    <row r="779" spans="1:11" ht="15.75" customHeight="1">
      <c r="A779" s="1020"/>
      <c r="J779" s="1019"/>
      <c r="K779" s="1019"/>
    </row>
    <row r="780" spans="1:11" ht="15.75" customHeight="1">
      <c r="A780" s="1020"/>
      <c r="J780" s="1019"/>
      <c r="K780" s="1019"/>
    </row>
    <row r="781" spans="1:11" ht="15.75" customHeight="1">
      <c r="A781" s="1020"/>
      <c r="J781" s="1019"/>
      <c r="K781" s="1019"/>
    </row>
    <row r="782" spans="1:11" ht="15.75" customHeight="1">
      <c r="A782" s="1020"/>
      <c r="J782" s="1019"/>
      <c r="K782" s="1019"/>
    </row>
    <row r="783" spans="1:11" ht="15.75" customHeight="1">
      <c r="A783" s="1020"/>
      <c r="J783" s="1019"/>
      <c r="K783" s="1019"/>
    </row>
    <row r="784" spans="1:11" ht="15.75" customHeight="1">
      <c r="A784" s="1020"/>
      <c r="J784" s="1019"/>
      <c r="K784" s="1019"/>
    </row>
    <row r="785" spans="1:11" ht="15.75" customHeight="1">
      <c r="A785" s="1020"/>
      <c r="J785" s="1019"/>
      <c r="K785" s="1019"/>
    </row>
    <row r="786" spans="1:11" ht="15.75" customHeight="1">
      <c r="A786" s="1020"/>
      <c r="J786" s="1019"/>
      <c r="K786" s="1019"/>
    </row>
    <row r="787" spans="1:11" ht="15.75" customHeight="1">
      <c r="A787" s="1020"/>
      <c r="J787" s="1019"/>
      <c r="K787" s="1019"/>
    </row>
    <row r="788" spans="1:11" ht="15.75" customHeight="1">
      <c r="A788" s="1020"/>
      <c r="J788" s="1019"/>
      <c r="K788" s="1019"/>
    </row>
    <row r="789" spans="1:11" ht="15.75" customHeight="1">
      <c r="A789" s="1020"/>
      <c r="J789" s="1019"/>
      <c r="K789" s="1019"/>
    </row>
    <row r="790" spans="1:11" ht="15.75" customHeight="1">
      <c r="A790" s="1020"/>
      <c r="J790" s="1019"/>
      <c r="K790" s="1019"/>
    </row>
    <row r="791" spans="1:11" ht="15.75" customHeight="1">
      <c r="A791" s="1020"/>
      <c r="J791" s="1019"/>
      <c r="K791" s="1019"/>
    </row>
    <row r="792" spans="1:11" ht="15.75" customHeight="1">
      <c r="A792" s="1020"/>
      <c r="J792" s="1019"/>
      <c r="K792" s="1019"/>
    </row>
    <row r="793" spans="1:11" ht="15.75" customHeight="1">
      <c r="A793" s="1020"/>
      <c r="J793" s="1019"/>
      <c r="K793" s="1019"/>
    </row>
    <row r="794" spans="1:11" ht="15.75" customHeight="1">
      <c r="A794" s="1020"/>
      <c r="J794" s="1019"/>
      <c r="K794" s="1019"/>
    </row>
    <row r="795" spans="1:11" ht="15.75" customHeight="1">
      <c r="A795" s="1020"/>
      <c r="J795" s="1019"/>
      <c r="K795" s="1019"/>
    </row>
    <row r="796" spans="1:11" ht="15.75" customHeight="1">
      <c r="A796" s="1020"/>
      <c r="J796" s="1019"/>
      <c r="K796" s="1019"/>
    </row>
    <row r="797" spans="1:11" ht="15.75" customHeight="1">
      <c r="A797" s="1020"/>
      <c r="J797" s="1019"/>
      <c r="K797" s="1019"/>
    </row>
    <row r="798" spans="1:11" ht="15.75" customHeight="1">
      <c r="A798" s="1020"/>
      <c r="J798" s="1019"/>
      <c r="K798" s="1019"/>
    </row>
    <row r="799" spans="1:11" ht="15.75" customHeight="1">
      <c r="A799" s="1020"/>
      <c r="J799" s="1019"/>
      <c r="K799" s="1019"/>
    </row>
    <row r="800" spans="1:11" ht="15.75" customHeight="1">
      <c r="A800" s="1020"/>
      <c r="J800" s="1019"/>
      <c r="K800" s="1019"/>
    </row>
    <row r="801" spans="1:11" ht="15.75" customHeight="1">
      <c r="A801" s="1020"/>
      <c r="J801" s="1019"/>
      <c r="K801" s="1019"/>
    </row>
    <row r="802" spans="1:11" ht="15.75" customHeight="1">
      <c r="A802" s="1020"/>
      <c r="J802" s="1019"/>
      <c r="K802" s="1019"/>
    </row>
    <row r="803" spans="1:11" ht="15.75" customHeight="1">
      <c r="A803" s="1020"/>
      <c r="J803" s="1019"/>
      <c r="K803" s="1019"/>
    </row>
    <row r="804" spans="1:11" ht="15.75" customHeight="1">
      <c r="A804" s="1020"/>
      <c r="J804" s="1019"/>
      <c r="K804" s="1019"/>
    </row>
    <row r="805" spans="1:11" ht="15.75" customHeight="1">
      <c r="A805" s="1020"/>
      <c r="J805" s="1019"/>
      <c r="K805" s="1019"/>
    </row>
    <row r="806" spans="1:11" ht="15.75" customHeight="1">
      <c r="A806" s="1020"/>
      <c r="J806" s="1019"/>
      <c r="K806" s="1019"/>
    </row>
    <row r="807" spans="1:11" ht="15.75" customHeight="1">
      <c r="A807" s="1020"/>
      <c r="J807" s="1019"/>
      <c r="K807" s="1019"/>
    </row>
    <row r="808" spans="1:11" ht="15.75" customHeight="1">
      <c r="A808" s="1020"/>
      <c r="J808" s="1019"/>
      <c r="K808" s="1019"/>
    </row>
    <row r="809" spans="1:11" ht="15.75" customHeight="1">
      <c r="A809" s="1020"/>
      <c r="J809" s="1019"/>
      <c r="K809" s="1019"/>
    </row>
    <row r="810" spans="1:11" ht="15.75" customHeight="1">
      <c r="A810" s="1020"/>
      <c r="J810" s="1019"/>
      <c r="K810" s="1019"/>
    </row>
    <row r="811" spans="1:11" ht="15.75" customHeight="1">
      <c r="A811" s="1020"/>
      <c r="J811" s="1019"/>
      <c r="K811" s="1019"/>
    </row>
    <row r="812" spans="1:11" ht="15.75" customHeight="1">
      <c r="A812" s="1020"/>
      <c r="J812" s="1019"/>
      <c r="K812" s="1019"/>
    </row>
    <row r="813" spans="1:11" ht="15.75" customHeight="1">
      <c r="A813" s="1020"/>
      <c r="J813" s="1019"/>
      <c r="K813" s="1019"/>
    </row>
    <row r="814" spans="1:11" ht="15.75" customHeight="1">
      <c r="A814" s="1020"/>
      <c r="J814" s="1019"/>
      <c r="K814" s="1019"/>
    </row>
    <row r="815" spans="1:11" ht="15.75" customHeight="1">
      <c r="A815" s="1020"/>
      <c r="J815" s="1019"/>
      <c r="K815" s="1019"/>
    </row>
    <row r="816" spans="1:11" ht="15.75" customHeight="1">
      <c r="A816" s="1020"/>
      <c r="J816" s="1019"/>
      <c r="K816" s="1019"/>
    </row>
    <row r="817" spans="1:11" ht="15.75" customHeight="1">
      <c r="A817" s="1020"/>
      <c r="J817" s="1019"/>
      <c r="K817" s="1019"/>
    </row>
    <row r="818" spans="1:11" ht="15.75" customHeight="1">
      <c r="A818" s="1020"/>
      <c r="J818" s="1019"/>
      <c r="K818" s="1019"/>
    </row>
    <row r="819" spans="1:11" ht="15.75" customHeight="1">
      <c r="A819" s="1020"/>
      <c r="J819" s="1019"/>
      <c r="K819" s="1019"/>
    </row>
    <row r="820" spans="1:11" ht="15.75" customHeight="1">
      <c r="A820" s="1020"/>
      <c r="J820" s="1019"/>
      <c r="K820" s="1019"/>
    </row>
    <row r="821" spans="1:11" ht="15.75" customHeight="1">
      <c r="A821" s="1020"/>
      <c r="J821" s="1019"/>
      <c r="K821" s="1019"/>
    </row>
    <row r="822" spans="1:11" ht="15.75" customHeight="1">
      <c r="A822" s="1020"/>
      <c r="J822" s="1019"/>
      <c r="K822" s="1019"/>
    </row>
    <row r="823" spans="1:11" ht="15.75" customHeight="1">
      <c r="A823" s="1020"/>
      <c r="J823" s="1019"/>
      <c r="K823" s="1019"/>
    </row>
    <row r="824" spans="1:11" ht="15.75" customHeight="1">
      <c r="A824" s="1020"/>
      <c r="J824" s="1019"/>
      <c r="K824" s="1019"/>
    </row>
    <row r="825" spans="1:11" ht="15.75" customHeight="1">
      <c r="A825" s="1020"/>
      <c r="J825" s="1019"/>
      <c r="K825" s="1019"/>
    </row>
    <row r="826" spans="1:11" ht="15.75" customHeight="1">
      <c r="A826" s="1020"/>
      <c r="J826" s="1019"/>
      <c r="K826" s="1019"/>
    </row>
    <row r="827" spans="1:11" ht="15.75" customHeight="1">
      <c r="A827" s="1020"/>
      <c r="J827" s="1019"/>
      <c r="K827" s="1019"/>
    </row>
    <row r="828" spans="1:11" ht="15.75" customHeight="1">
      <c r="A828" s="1020"/>
      <c r="J828" s="1019"/>
      <c r="K828" s="1019"/>
    </row>
    <row r="829" spans="1:11" ht="15.75" customHeight="1">
      <c r="A829" s="1020"/>
      <c r="J829" s="1019"/>
      <c r="K829" s="1019"/>
    </row>
    <row r="830" spans="1:11" ht="15.75" customHeight="1">
      <c r="A830" s="1020"/>
      <c r="J830" s="1019"/>
      <c r="K830" s="1019"/>
    </row>
    <row r="831" spans="1:11" ht="15.75" customHeight="1">
      <c r="A831" s="1020"/>
      <c r="J831" s="1019"/>
      <c r="K831" s="1019"/>
    </row>
    <row r="832" spans="1:11" ht="15.75" customHeight="1">
      <c r="A832" s="1020"/>
      <c r="J832" s="1019"/>
      <c r="K832" s="1019"/>
    </row>
    <row r="833" spans="1:11" ht="15.75" customHeight="1">
      <c r="A833" s="1020"/>
      <c r="J833" s="1019"/>
      <c r="K833" s="1019"/>
    </row>
    <row r="834" spans="1:11" ht="15.75" customHeight="1">
      <c r="A834" s="1020"/>
      <c r="J834" s="1019"/>
      <c r="K834" s="1019"/>
    </row>
    <row r="835" spans="1:11" ht="15.75" customHeight="1">
      <c r="A835" s="1020"/>
      <c r="J835" s="1019"/>
      <c r="K835" s="1019"/>
    </row>
    <row r="836" spans="1:11" ht="15.75" customHeight="1">
      <c r="A836" s="1020"/>
      <c r="J836" s="1019"/>
      <c r="K836" s="1019"/>
    </row>
    <row r="837" spans="1:11" ht="15.75" customHeight="1">
      <c r="A837" s="1020"/>
      <c r="J837" s="1019"/>
      <c r="K837" s="1019"/>
    </row>
    <row r="838" spans="1:11" ht="15.75" customHeight="1">
      <c r="A838" s="1020"/>
      <c r="J838" s="1019"/>
      <c r="K838" s="1019"/>
    </row>
    <row r="839" spans="1:11" ht="15.75" customHeight="1">
      <c r="A839" s="1020"/>
      <c r="J839" s="1019"/>
      <c r="K839" s="1019"/>
    </row>
    <row r="840" spans="1:11" ht="15.75" customHeight="1">
      <c r="A840" s="1020"/>
      <c r="J840" s="1019"/>
      <c r="K840" s="1019"/>
    </row>
    <row r="841" spans="1:11" ht="15.75" customHeight="1">
      <c r="A841" s="1020"/>
      <c r="J841" s="1019"/>
      <c r="K841" s="1019"/>
    </row>
    <row r="842" spans="1:11" ht="15.75" customHeight="1">
      <c r="A842" s="1020"/>
      <c r="J842" s="1019"/>
      <c r="K842" s="1019"/>
    </row>
    <row r="843" spans="1:11" ht="15.75" customHeight="1">
      <c r="A843" s="1020"/>
      <c r="J843" s="1019"/>
      <c r="K843" s="1019"/>
    </row>
    <row r="844" spans="1:11" ht="15.75" customHeight="1">
      <c r="A844" s="1020"/>
      <c r="J844" s="1019"/>
      <c r="K844" s="1019"/>
    </row>
    <row r="845" spans="1:11" ht="15.75" customHeight="1">
      <c r="A845" s="1020"/>
      <c r="J845" s="1019"/>
      <c r="K845" s="1019"/>
    </row>
    <row r="846" spans="1:11" ht="15.75" customHeight="1">
      <c r="A846" s="1020"/>
      <c r="J846" s="1019"/>
      <c r="K846" s="1019"/>
    </row>
    <row r="847" spans="1:11" ht="15.75" customHeight="1">
      <c r="A847" s="1020"/>
      <c r="J847" s="1019"/>
      <c r="K847" s="1019"/>
    </row>
    <row r="848" spans="1:11" ht="15.75" customHeight="1">
      <c r="A848" s="1020"/>
      <c r="J848" s="1019"/>
      <c r="K848" s="1019"/>
    </row>
    <row r="849" spans="1:11" ht="15.75" customHeight="1">
      <c r="A849" s="1020"/>
      <c r="J849" s="1019"/>
      <c r="K849" s="1019"/>
    </row>
    <row r="850" spans="1:11" ht="15.75" customHeight="1">
      <c r="A850" s="1020"/>
      <c r="J850" s="1019"/>
      <c r="K850" s="1019"/>
    </row>
    <row r="851" spans="1:11" ht="15.75" customHeight="1">
      <c r="A851" s="1020"/>
      <c r="J851" s="1019"/>
      <c r="K851" s="1019"/>
    </row>
    <row r="852" spans="1:11" ht="15.75" customHeight="1">
      <c r="A852" s="1020"/>
      <c r="J852" s="1019"/>
      <c r="K852" s="1019"/>
    </row>
    <row r="853" spans="1:11" ht="15.75" customHeight="1">
      <c r="A853" s="1020"/>
      <c r="J853" s="1019"/>
      <c r="K853" s="1019"/>
    </row>
    <row r="854" spans="1:11" ht="15.75" customHeight="1">
      <c r="A854" s="1020"/>
      <c r="J854" s="1019"/>
      <c r="K854" s="1019"/>
    </row>
    <row r="855" spans="1:11" ht="15.75" customHeight="1">
      <c r="A855" s="1020"/>
      <c r="J855" s="1019"/>
      <c r="K855" s="1019"/>
    </row>
    <row r="856" spans="1:11" ht="15.75" customHeight="1">
      <c r="A856" s="1020"/>
      <c r="J856" s="1019"/>
      <c r="K856" s="1019"/>
    </row>
    <row r="857" spans="1:11" ht="15.75" customHeight="1">
      <c r="A857" s="1020"/>
      <c r="J857" s="1019"/>
      <c r="K857" s="1019"/>
    </row>
    <row r="858" spans="1:11" ht="15.75" customHeight="1">
      <c r="A858" s="1020"/>
      <c r="J858" s="1019"/>
      <c r="K858" s="1019"/>
    </row>
    <row r="859" spans="1:11" ht="15.75" customHeight="1">
      <c r="A859" s="1020"/>
      <c r="J859" s="1019"/>
      <c r="K859" s="1019"/>
    </row>
    <row r="860" spans="1:11" ht="15.75" customHeight="1">
      <c r="A860" s="1020"/>
      <c r="J860" s="1019"/>
      <c r="K860" s="1019"/>
    </row>
    <row r="861" spans="1:11" ht="15.75" customHeight="1">
      <c r="A861" s="1020"/>
      <c r="J861" s="1019"/>
      <c r="K861" s="1019"/>
    </row>
    <row r="862" spans="1:11" ht="15.75" customHeight="1">
      <c r="A862" s="1020"/>
      <c r="J862" s="1019"/>
      <c r="K862" s="1019"/>
    </row>
    <row r="863" spans="1:11" ht="15.75" customHeight="1">
      <c r="A863" s="1020"/>
      <c r="J863" s="1019"/>
      <c r="K863" s="1019"/>
    </row>
    <row r="864" spans="1:11" ht="15.75" customHeight="1">
      <c r="A864" s="1020"/>
      <c r="J864" s="1019"/>
      <c r="K864" s="1019"/>
    </row>
    <row r="865" spans="1:11" ht="15.75" customHeight="1">
      <c r="A865" s="1020"/>
      <c r="J865" s="1019"/>
      <c r="K865" s="1019"/>
    </row>
    <row r="866" spans="1:11" ht="15.75" customHeight="1">
      <c r="A866" s="1020"/>
      <c r="J866" s="1019"/>
      <c r="K866" s="1019"/>
    </row>
    <row r="867" spans="1:11" ht="15.75" customHeight="1">
      <c r="A867" s="1020"/>
      <c r="J867" s="1019"/>
      <c r="K867" s="1019"/>
    </row>
    <row r="868" spans="1:11" ht="15.75" customHeight="1">
      <c r="A868" s="1020"/>
      <c r="J868" s="1019"/>
      <c r="K868" s="1019"/>
    </row>
    <row r="869" spans="1:11" ht="15.75" customHeight="1">
      <c r="A869" s="1020"/>
      <c r="J869" s="1019"/>
      <c r="K869" s="1019"/>
    </row>
    <row r="870" spans="1:11" ht="15.75" customHeight="1">
      <c r="A870" s="1020"/>
      <c r="J870" s="1019"/>
      <c r="K870" s="1019"/>
    </row>
    <row r="871" spans="1:11" ht="15.75" customHeight="1">
      <c r="A871" s="1020"/>
      <c r="J871" s="1019"/>
      <c r="K871" s="1019"/>
    </row>
    <row r="872" spans="1:11" ht="15.75" customHeight="1">
      <c r="A872" s="1020"/>
      <c r="J872" s="1019"/>
      <c r="K872" s="1019"/>
    </row>
    <row r="873" spans="1:11" ht="15.75" customHeight="1">
      <c r="A873" s="1020"/>
      <c r="J873" s="1019"/>
      <c r="K873" s="1019"/>
    </row>
    <row r="874" spans="1:11" ht="15.75" customHeight="1">
      <c r="A874" s="1020"/>
      <c r="J874" s="1019"/>
      <c r="K874" s="1019"/>
    </row>
    <row r="875" spans="1:11" ht="15.75" customHeight="1">
      <c r="A875" s="1020"/>
      <c r="J875" s="1019"/>
      <c r="K875" s="1019"/>
    </row>
    <row r="876" spans="1:11" ht="15.75" customHeight="1">
      <c r="A876" s="1020"/>
      <c r="J876" s="1019"/>
      <c r="K876" s="1019"/>
    </row>
    <row r="877" spans="1:11" ht="15.75" customHeight="1">
      <c r="A877" s="1020"/>
      <c r="J877" s="1019"/>
      <c r="K877" s="1019"/>
    </row>
    <row r="878" spans="1:11" ht="15.75" customHeight="1">
      <c r="A878" s="1020"/>
      <c r="J878" s="1019"/>
      <c r="K878" s="1019"/>
    </row>
    <row r="879" spans="1:11" ht="15.75" customHeight="1">
      <c r="A879" s="1020"/>
      <c r="J879" s="1019"/>
      <c r="K879" s="1019"/>
    </row>
    <row r="880" spans="1:11" ht="15.75" customHeight="1">
      <c r="A880" s="1020"/>
      <c r="J880" s="1019"/>
      <c r="K880" s="1019"/>
    </row>
    <row r="881" spans="1:11" ht="15.75" customHeight="1">
      <c r="A881" s="1020"/>
      <c r="J881" s="1019"/>
      <c r="K881" s="1019"/>
    </row>
    <row r="882" spans="1:11" ht="15.75" customHeight="1">
      <c r="A882" s="1020"/>
      <c r="J882" s="1019"/>
      <c r="K882" s="1019"/>
    </row>
    <row r="883" spans="1:11" ht="15.75" customHeight="1">
      <c r="A883" s="1020"/>
      <c r="J883" s="1019"/>
      <c r="K883" s="1019"/>
    </row>
    <row r="884" spans="1:11" ht="15.75" customHeight="1">
      <c r="A884" s="1020"/>
      <c r="J884" s="1019"/>
      <c r="K884" s="1019"/>
    </row>
    <row r="885" spans="1:11" ht="15.75" customHeight="1">
      <c r="A885" s="1020"/>
      <c r="J885" s="1019"/>
      <c r="K885" s="1019"/>
    </row>
    <row r="886" spans="1:11" ht="15.75" customHeight="1">
      <c r="A886" s="1020"/>
      <c r="J886" s="1019"/>
      <c r="K886" s="1019"/>
    </row>
    <row r="887" spans="1:11" ht="15.75" customHeight="1">
      <c r="A887" s="1020"/>
      <c r="J887" s="1019"/>
      <c r="K887" s="1019"/>
    </row>
    <row r="888" spans="1:11" ht="15.75" customHeight="1">
      <c r="A888" s="1020"/>
      <c r="J888" s="1019"/>
      <c r="K888" s="1019"/>
    </row>
    <row r="889" spans="1:11" ht="15.75" customHeight="1">
      <c r="A889" s="1020"/>
      <c r="J889" s="1019"/>
      <c r="K889" s="1019"/>
    </row>
    <row r="890" spans="1:11" ht="15.75" customHeight="1">
      <c r="A890" s="1020"/>
      <c r="J890" s="1019"/>
      <c r="K890" s="1019"/>
    </row>
    <row r="891" spans="1:11" ht="15.75" customHeight="1">
      <c r="A891" s="1020"/>
      <c r="J891" s="1019"/>
      <c r="K891" s="1019"/>
    </row>
    <row r="892" spans="1:11" ht="15.75" customHeight="1">
      <c r="A892" s="1020"/>
      <c r="J892" s="1019"/>
      <c r="K892" s="1019"/>
    </row>
    <row r="893" spans="1:11" ht="15.75" customHeight="1">
      <c r="A893" s="1020"/>
      <c r="J893" s="1019"/>
      <c r="K893" s="1019"/>
    </row>
    <row r="894" spans="1:11" ht="15.75" customHeight="1">
      <c r="A894" s="1020"/>
      <c r="J894" s="1019"/>
      <c r="K894" s="1019"/>
    </row>
    <row r="895" spans="1:11" ht="15.75" customHeight="1">
      <c r="A895" s="1020"/>
      <c r="J895" s="1019"/>
      <c r="K895" s="1019"/>
    </row>
    <row r="896" spans="1:11" ht="15.75" customHeight="1">
      <c r="A896" s="1020"/>
      <c r="J896" s="1019"/>
      <c r="K896" s="1019"/>
    </row>
    <row r="897" spans="1:11" ht="15.75" customHeight="1">
      <c r="A897" s="1020"/>
      <c r="J897" s="1019"/>
      <c r="K897" s="1019"/>
    </row>
    <row r="898" spans="1:11" ht="15.75" customHeight="1">
      <c r="A898" s="1020"/>
      <c r="J898" s="1019"/>
      <c r="K898" s="1019"/>
    </row>
    <row r="899" spans="1:11" ht="15.75" customHeight="1">
      <c r="A899" s="1020"/>
      <c r="J899" s="1019"/>
      <c r="K899" s="1019"/>
    </row>
    <row r="900" spans="1:11" ht="15.75" customHeight="1">
      <c r="A900" s="1020"/>
      <c r="J900" s="1019"/>
      <c r="K900" s="1019"/>
    </row>
    <row r="901" spans="1:11" ht="15.75" customHeight="1">
      <c r="A901" s="1020"/>
      <c r="J901" s="1019"/>
      <c r="K901" s="1019"/>
    </row>
    <row r="902" spans="1:11" ht="15.75" customHeight="1">
      <c r="A902" s="1020"/>
      <c r="J902" s="1019"/>
      <c r="K902" s="1019"/>
    </row>
    <row r="903" spans="1:11" ht="15.75" customHeight="1">
      <c r="A903" s="1020"/>
      <c r="J903" s="1019"/>
      <c r="K903" s="1019"/>
    </row>
    <row r="904" spans="1:11" ht="15.75" customHeight="1">
      <c r="A904" s="1020"/>
      <c r="J904" s="1019"/>
      <c r="K904" s="1019"/>
    </row>
    <row r="905" spans="1:11" ht="15.75" customHeight="1">
      <c r="A905" s="1020"/>
      <c r="J905" s="1019"/>
      <c r="K905" s="1019"/>
    </row>
    <row r="906" spans="1:11" ht="15.75" customHeight="1">
      <c r="A906" s="1020"/>
      <c r="J906" s="1019"/>
      <c r="K906" s="1019"/>
    </row>
    <row r="907" spans="1:11" ht="15.75" customHeight="1">
      <c r="A907" s="1020"/>
      <c r="J907" s="1019"/>
      <c r="K907" s="1019"/>
    </row>
    <row r="908" spans="1:11" ht="15.75" customHeight="1">
      <c r="A908" s="1020"/>
      <c r="J908" s="1019"/>
      <c r="K908" s="1019"/>
    </row>
    <row r="909" spans="1:11" ht="15.75" customHeight="1">
      <c r="A909" s="1020"/>
      <c r="J909" s="1019"/>
      <c r="K909" s="1019"/>
    </row>
    <row r="910" spans="1:11" ht="15.75" customHeight="1">
      <c r="A910" s="1020"/>
      <c r="J910" s="1019"/>
      <c r="K910" s="1019"/>
    </row>
    <row r="911" spans="1:11" ht="15.75" customHeight="1">
      <c r="A911" s="1020"/>
      <c r="J911" s="1019"/>
      <c r="K911" s="1019"/>
    </row>
    <row r="912" spans="1:11" ht="15.75" customHeight="1">
      <c r="A912" s="1020"/>
      <c r="J912" s="1019"/>
      <c r="K912" s="1019"/>
    </row>
    <row r="913" spans="1:11" ht="15.75" customHeight="1">
      <c r="A913" s="1020"/>
      <c r="J913" s="1019"/>
      <c r="K913" s="1019"/>
    </row>
    <row r="914" spans="1:11" ht="15.75" customHeight="1">
      <c r="A914" s="1020"/>
      <c r="J914" s="1019"/>
      <c r="K914" s="1019"/>
    </row>
    <row r="915" spans="1:11" ht="15.75" customHeight="1">
      <c r="A915" s="1020"/>
      <c r="J915" s="1019"/>
      <c r="K915" s="1019"/>
    </row>
    <row r="916" spans="1:11" ht="15.75" customHeight="1">
      <c r="A916" s="1020"/>
      <c r="J916" s="1019"/>
      <c r="K916" s="1019"/>
    </row>
    <row r="917" spans="1:11" ht="15.75" customHeight="1">
      <c r="A917" s="1020"/>
      <c r="J917" s="1019"/>
      <c r="K917" s="1019"/>
    </row>
    <row r="918" spans="1:11" ht="15.75" customHeight="1">
      <c r="A918" s="1020"/>
      <c r="J918" s="1019"/>
      <c r="K918" s="1019"/>
    </row>
    <row r="919" spans="1:11" ht="15.75" customHeight="1">
      <c r="A919" s="1020"/>
      <c r="J919" s="1019"/>
      <c r="K919" s="1019"/>
    </row>
    <row r="920" spans="1:11" ht="15.75" customHeight="1">
      <c r="A920" s="1020"/>
      <c r="J920" s="1019"/>
      <c r="K920" s="1019"/>
    </row>
    <row r="921" spans="1:11" ht="15.75" customHeight="1">
      <c r="A921" s="1020"/>
      <c r="J921" s="1019"/>
      <c r="K921" s="1019"/>
    </row>
    <row r="922" spans="1:11" ht="15.75" customHeight="1">
      <c r="A922" s="1020"/>
      <c r="J922" s="1019"/>
      <c r="K922" s="1019"/>
    </row>
    <row r="923" spans="1:11" ht="15.75" customHeight="1">
      <c r="A923" s="1020"/>
      <c r="J923" s="1019"/>
      <c r="K923" s="1019"/>
    </row>
    <row r="924" spans="1:11" ht="15.75" customHeight="1">
      <c r="A924" s="1020"/>
      <c r="J924" s="1019"/>
      <c r="K924" s="1019"/>
    </row>
    <row r="925" spans="1:11" ht="15.75" customHeight="1">
      <c r="A925" s="1020"/>
      <c r="J925" s="1019"/>
      <c r="K925" s="1019"/>
    </row>
    <row r="926" spans="1:11" ht="15.75" customHeight="1">
      <c r="A926" s="1020"/>
      <c r="J926" s="1019"/>
      <c r="K926" s="1019"/>
    </row>
    <row r="927" spans="1:11" ht="15.75" customHeight="1">
      <c r="A927" s="1020"/>
      <c r="J927" s="1019"/>
      <c r="K927" s="1019"/>
    </row>
    <row r="928" spans="1:11" ht="15.75" customHeight="1">
      <c r="A928" s="1020"/>
      <c r="J928" s="1019"/>
      <c r="K928" s="1019"/>
    </row>
    <row r="929" spans="1:11" ht="15.75" customHeight="1">
      <c r="A929" s="1020"/>
      <c r="J929" s="1019"/>
      <c r="K929" s="1019"/>
    </row>
    <row r="930" spans="1:11" ht="15.75" customHeight="1">
      <c r="A930" s="1020"/>
      <c r="J930" s="1019"/>
      <c r="K930" s="1019"/>
    </row>
    <row r="931" spans="1:11" ht="15.75" customHeight="1">
      <c r="A931" s="1020"/>
      <c r="J931" s="1019"/>
      <c r="K931" s="1019"/>
    </row>
    <row r="932" spans="1:11" ht="15.75" customHeight="1">
      <c r="A932" s="1020"/>
      <c r="J932" s="1019"/>
      <c r="K932" s="1019"/>
    </row>
    <row r="933" spans="1:11" ht="15.75" customHeight="1">
      <c r="A933" s="1020"/>
      <c r="J933" s="1019"/>
      <c r="K933" s="1019"/>
    </row>
    <row r="934" spans="1:11" ht="15.75" customHeight="1">
      <c r="A934" s="1020"/>
      <c r="J934" s="1019"/>
      <c r="K934" s="1019"/>
    </row>
    <row r="935" spans="1:11" ht="15.75" customHeight="1">
      <c r="A935" s="1020"/>
      <c r="J935" s="1019"/>
      <c r="K935" s="1019"/>
    </row>
    <row r="936" spans="1:11" ht="15.75" customHeight="1">
      <c r="A936" s="1020"/>
      <c r="J936" s="1019"/>
      <c r="K936" s="1019"/>
    </row>
    <row r="937" spans="1:11" ht="15.75" customHeight="1">
      <c r="A937" s="1020"/>
      <c r="J937" s="1019"/>
      <c r="K937" s="1019"/>
    </row>
    <row r="938" spans="1:11" ht="15.75" customHeight="1">
      <c r="A938" s="1020"/>
      <c r="J938" s="1019"/>
      <c r="K938" s="1019"/>
    </row>
    <row r="939" spans="1:11" ht="15.75" customHeight="1">
      <c r="A939" s="1020"/>
      <c r="J939" s="1019"/>
      <c r="K939" s="1019"/>
    </row>
    <row r="940" spans="1:11" ht="15.75" customHeight="1">
      <c r="A940" s="1020"/>
      <c r="J940" s="1019"/>
      <c r="K940" s="1019"/>
    </row>
    <row r="941" spans="1:11" ht="15.75" customHeight="1">
      <c r="A941" s="1020"/>
      <c r="J941" s="1019"/>
      <c r="K941" s="1019"/>
    </row>
    <row r="942" spans="1:11" ht="15.75" customHeight="1">
      <c r="A942" s="1020"/>
      <c r="J942" s="1019"/>
      <c r="K942" s="1019"/>
    </row>
    <row r="943" spans="1:11" ht="15.75" customHeight="1">
      <c r="A943" s="1020"/>
      <c r="J943" s="1019"/>
      <c r="K943" s="1019"/>
    </row>
    <row r="944" spans="1:11" ht="15.75" customHeight="1">
      <c r="A944" s="1020"/>
      <c r="J944" s="1019"/>
      <c r="K944" s="1019"/>
    </row>
    <row r="945" spans="1:11" ht="15.75" customHeight="1">
      <c r="A945" s="1020"/>
      <c r="J945" s="1019"/>
      <c r="K945" s="1019"/>
    </row>
    <row r="946" spans="1:11" ht="15.75" customHeight="1">
      <c r="A946" s="1020"/>
      <c r="J946" s="1019"/>
      <c r="K946" s="1019"/>
    </row>
    <row r="947" spans="1:11" ht="15.75" customHeight="1">
      <c r="A947" s="1020"/>
      <c r="J947" s="1019"/>
      <c r="K947" s="1019"/>
    </row>
    <row r="948" spans="1:11" ht="15.75" customHeight="1">
      <c r="A948" s="1020"/>
      <c r="J948" s="1019"/>
      <c r="K948" s="1019"/>
    </row>
    <row r="949" spans="1:11" ht="15.75" customHeight="1">
      <c r="A949" s="1020"/>
      <c r="J949" s="1019"/>
      <c r="K949" s="1019"/>
    </row>
    <row r="950" spans="1:11" ht="15.75" customHeight="1">
      <c r="A950" s="1020"/>
      <c r="J950" s="1019"/>
      <c r="K950" s="1019"/>
    </row>
    <row r="951" spans="1:11" ht="15.75" customHeight="1">
      <c r="A951" s="1020"/>
      <c r="J951" s="1019"/>
      <c r="K951" s="1019"/>
    </row>
    <row r="952" spans="1:11" ht="15.75" customHeight="1">
      <c r="A952" s="1020"/>
      <c r="J952" s="1019"/>
      <c r="K952" s="1019"/>
    </row>
    <row r="953" spans="1:11" ht="15.75" customHeight="1">
      <c r="A953" s="1020"/>
      <c r="J953" s="1019"/>
      <c r="K953" s="1019"/>
    </row>
    <row r="954" spans="1:11" ht="15.75" customHeight="1">
      <c r="A954" s="1020"/>
      <c r="J954" s="1019"/>
      <c r="K954" s="1019"/>
    </row>
    <row r="955" spans="1:11" ht="15.75" customHeight="1">
      <c r="A955" s="1020"/>
      <c r="J955" s="1019"/>
      <c r="K955" s="1019"/>
    </row>
    <row r="956" spans="1:11" ht="15.75" customHeight="1">
      <c r="A956" s="1020"/>
      <c r="J956" s="1019"/>
      <c r="K956" s="1019"/>
    </row>
    <row r="957" spans="1:11" ht="15.75" customHeight="1">
      <c r="A957" s="1020"/>
      <c r="J957" s="1019"/>
      <c r="K957" s="1019"/>
    </row>
    <row r="958" spans="1:11" ht="15.75" customHeight="1">
      <c r="A958" s="1020"/>
      <c r="J958" s="1019"/>
      <c r="K958" s="1019"/>
    </row>
    <row r="959" spans="1:11" ht="15.75" customHeight="1">
      <c r="A959" s="1020"/>
      <c r="J959" s="1019"/>
      <c r="K959" s="1019"/>
    </row>
    <row r="960" spans="1:11" ht="15.75" customHeight="1">
      <c r="A960" s="1020"/>
      <c r="J960" s="1019"/>
      <c r="K960" s="1019"/>
    </row>
    <row r="961" spans="1:11" ht="15.75" customHeight="1">
      <c r="A961" s="1020"/>
      <c r="J961" s="1019"/>
      <c r="K961" s="1019"/>
    </row>
    <row r="962" spans="1:11" ht="15.75" customHeight="1">
      <c r="A962" s="1020"/>
      <c r="J962" s="1019"/>
      <c r="K962" s="1019"/>
    </row>
    <row r="963" spans="1:11" ht="15.75" customHeight="1">
      <c r="A963" s="1020"/>
      <c r="J963" s="1019"/>
      <c r="K963" s="1019"/>
    </row>
    <row r="964" spans="1:11" ht="15.75" customHeight="1">
      <c r="A964" s="1020"/>
      <c r="J964" s="1019"/>
      <c r="K964" s="1019"/>
    </row>
    <row r="965" spans="1:11" ht="15.75" customHeight="1">
      <c r="A965" s="1020"/>
      <c r="J965" s="1019"/>
      <c r="K965" s="1019"/>
    </row>
    <row r="966" spans="1:11" ht="15.75" customHeight="1">
      <c r="A966" s="1020"/>
      <c r="J966" s="1019"/>
      <c r="K966" s="1019"/>
    </row>
    <row r="967" spans="1:11" ht="15.75" customHeight="1">
      <c r="A967" s="1020"/>
      <c r="J967" s="1019"/>
      <c r="K967" s="1019"/>
    </row>
    <row r="968" spans="1:11" ht="15.75" customHeight="1">
      <c r="A968" s="1020"/>
      <c r="J968" s="1019"/>
      <c r="K968" s="1019"/>
    </row>
    <row r="969" spans="1:11" ht="15.75" customHeight="1">
      <c r="A969" s="1020"/>
      <c r="J969" s="1019"/>
      <c r="K969" s="1019"/>
    </row>
    <row r="970" spans="1:11" ht="15.75" customHeight="1">
      <c r="A970" s="1020"/>
      <c r="J970" s="1019"/>
      <c r="K970" s="1019"/>
    </row>
    <row r="971" spans="1:11" ht="15.75" customHeight="1">
      <c r="A971" s="1020"/>
      <c r="J971" s="1019"/>
      <c r="K971" s="1019"/>
    </row>
    <row r="972" spans="1:11" ht="15.75" customHeight="1">
      <c r="A972" s="1020"/>
      <c r="J972" s="1019"/>
      <c r="K972" s="1019"/>
    </row>
    <row r="973" spans="1:11" ht="15.75" customHeight="1">
      <c r="A973" s="1020"/>
      <c r="J973" s="1019"/>
      <c r="K973" s="1019"/>
    </row>
    <row r="974" spans="1:11" ht="15.75" customHeight="1">
      <c r="A974" s="1020"/>
      <c r="J974" s="1019"/>
      <c r="K974" s="1019"/>
    </row>
    <row r="975" spans="1:11" ht="15.75" customHeight="1">
      <c r="A975" s="1020"/>
      <c r="J975" s="1019"/>
      <c r="K975" s="1019"/>
    </row>
    <row r="976" spans="1:11" ht="15.75" customHeight="1">
      <c r="A976" s="1020"/>
      <c r="J976" s="1019"/>
      <c r="K976" s="1019"/>
    </row>
    <row r="977" spans="1:11" ht="15.75" customHeight="1">
      <c r="A977" s="1020"/>
      <c r="J977" s="1019"/>
      <c r="K977" s="1019"/>
    </row>
    <row r="978" spans="1:11" ht="15.75" customHeight="1">
      <c r="A978" s="1020"/>
      <c r="J978" s="1019"/>
      <c r="K978" s="1019"/>
    </row>
    <row r="979" spans="1:11" ht="15.75" customHeight="1">
      <c r="A979" s="1020"/>
      <c r="J979" s="1019"/>
      <c r="K979" s="1019"/>
    </row>
    <row r="980" spans="1:11" ht="15.75" customHeight="1">
      <c r="A980" s="1020"/>
      <c r="J980" s="1019"/>
      <c r="K980" s="1019"/>
    </row>
    <row r="981" spans="1:11" ht="15.75" customHeight="1">
      <c r="A981" s="1020"/>
      <c r="J981" s="1019"/>
      <c r="K981" s="1019"/>
    </row>
    <row r="982" spans="1:11" ht="15.75" customHeight="1">
      <c r="A982" s="1020"/>
      <c r="J982" s="1019"/>
      <c r="K982" s="1019"/>
    </row>
    <row r="983" spans="1:11" ht="15.75" customHeight="1">
      <c r="A983" s="1020"/>
      <c r="J983" s="1019"/>
      <c r="K983" s="1019"/>
    </row>
  </sheetData>
  <mergeCells count="5">
    <mergeCell ref="G1:H1"/>
    <mergeCell ref="C1:D1"/>
    <mergeCell ref="E1:F1"/>
    <mergeCell ref="A1:A2"/>
    <mergeCell ref="B1:B2"/>
  </mergeCells>
  <phoneticPr fontId="172" type="noConversion"/>
  <hyperlinks>
    <hyperlink ref="H65" display="https://www.homecenter.com.co/homecenter-co/product/300294/bolsa-basura-80x110cm-10-unidades-negra-80-105-litros/300294/?kid=bnnext1031773&amp;shop=googleShopping&amp;gclid=Cj0KCQjw1vSZBhDuARIsAKZlijQh2vBN8ejRPuHcEUCbyDd30HRytoGxCBnzd79295wNw5w2_Q0n27IaArhUEALw_w" xr:uid="{00000000-0004-0000-2E00-000000000000}"/>
    <hyperlink ref="H66" display="https://www.homecenter.com.co/homecenter-co/product/300294/bolsa-basura-80x110cm-10-unidades-negra-80-105-litros/300294/?kid=bnnext1031773&amp;shop=googleShopping&amp;gclid=Cj0KCQjw1vSZBhDuARIsAKZlijQh2vBN8ejRPuHcEUCbyDd30HRytoGxCBnzd79295wNw5w2_Q0n27IaArhUEALw_w" xr:uid="{00000000-0004-0000-2E00-000001000000}"/>
  </hyperlinks>
  <pageMargins left="0.7" right="0.7" top="0.75" bottom="0.75" header="0" footer="0"/>
  <pageSetup orientation="portrait" r:id="rId1"/>
  <legacy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92D050"/>
  </sheetPr>
  <dimension ref="A1:D4"/>
  <sheetViews>
    <sheetView workbookViewId="0">
      <selection activeCell="C2" sqref="C2"/>
    </sheetView>
  </sheetViews>
  <sheetFormatPr baseColWidth="10" defaultRowHeight="12.75"/>
  <cols>
    <col min="1" max="1" width="39.28515625" bestFit="1" customWidth="1"/>
    <col min="4" max="4" width="26.42578125" customWidth="1"/>
    <col min="5" max="5" width="11.42578125" customWidth="1"/>
  </cols>
  <sheetData>
    <row r="1" spans="1:4">
      <c r="A1" s="1736" t="s">
        <v>1260</v>
      </c>
      <c r="B1" s="1736" t="s">
        <v>63</v>
      </c>
      <c r="C1" s="1736" t="s">
        <v>1261</v>
      </c>
      <c r="D1" s="1737" t="s">
        <v>1262</v>
      </c>
    </row>
    <row r="2" spans="1:4">
      <c r="A2" s="1735" t="s">
        <v>1264</v>
      </c>
      <c r="B2" s="1735" t="s">
        <v>1265</v>
      </c>
      <c r="C2" s="1793">
        <v>14803</v>
      </c>
      <c r="D2" s="1735" t="s">
        <v>1279</v>
      </c>
    </row>
    <row r="3" spans="1:4">
      <c r="A3" s="1735" t="s">
        <v>773</v>
      </c>
      <c r="B3" s="1735" t="s">
        <v>1265</v>
      </c>
      <c r="C3" s="1793">
        <v>5605</v>
      </c>
      <c r="D3" s="1735" t="s">
        <v>1279</v>
      </c>
    </row>
    <row r="4" spans="1:4">
      <c r="A4" s="1735" t="s">
        <v>1269</v>
      </c>
      <c r="B4" s="1735" t="s">
        <v>1265</v>
      </c>
      <c r="C4" s="1793">
        <v>10743</v>
      </c>
      <c r="D4" s="1735" t="s">
        <v>1279</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Hoja24">
    <tabColor rgb="FFFF0000"/>
  </sheetPr>
  <dimension ref="A1:DO269"/>
  <sheetViews>
    <sheetView workbookViewId="0"/>
  </sheetViews>
  <sheetFormatPr baseColWidth="10" defaultColWidth="11.42578125" defaultRowHeight="12.75"/>
  <cols>
    <col min="1" max="4" width="6" style="200" customWidth="1"/>
    <col min="5" max="5" width="6.85546875" style="200" customWidth="1"/>
    <col min="6" max="6" width="4.85546875" style="200" customWidth="1"/>
    <col min="7" max="7" width="30.7109375" style="200" customWidth="1"/>
    <col min="8" max="8" width="11.5703125" style="200" customWidth="1"/>
    <col min="9" max="9" width="12.5703125" style="200" customWidth="1"/>
    <col min="10" max="10" width="10.140625" style="200" customWidth="1"/>
    <col min="11" max="11" width="11.42578125" style="200" customWidth="1"/>
    <col min="12" max="12" width="7.5703125" style="200" customWidth="1"/>
    <col min="13" max="14" width="8.140625" style="200" customWidth="1"/>
    <col min="15" max="16" width="3.5703125" style="200" customWidth="1"/>
    <col min="17" max="17" width="4.140625" style="200" customWidth="1"/>
    <col min="18" max="18" width="7.5703125" style="200" customWidth="1"/>
    <col min="19" max="19" width="9.42578125" style="200" customWidth="1"/>
    <col min="20" max="20" width="5.42578125" style="200" customWidth="1"/>
    <col min="21" max="21" width="8.42578125" style="200" customWidth="1"/>
    <col min="22" max="22" width="5.28515625" style="200" customWidth="1"/>
    <col min="23" max="23" width="7" style="200" customWidth="1"/>
    <col min="24" max="24" width="6.42578125" style="200" customWidth="1"/>
    <col min="25" max="25" width="4" style="200" hidden="1" customWidth="1"/>
    <col min="26" max="26" width="35.7109375" style="200" hidden="1" customWidth="1"/>
    <col min="27" max="27" width="10.28515625" style="200" hidden="1" customWidth="1"/>
    <col min="28" max="28" width="12.5703125" style="200" hidden="1" customWidth="1"/>
    <col min="29" max="29" width="10.140625" style="200" hidden="1" customWidth="1"/>
    <col min="30" max="30" width="10.7109375" style="200" hidden="1" customWidth="1"/>
    <col min="31" max="31" width="7.5703125" style="200" hidden="1" customWidth="1"/>
    <col min="32" max="33" width="8.140625" style="200" hidden="1" customWidth="1"/>
    <col min="34" max="35" width="3.5703125" style="200" hidden="1" customWidth="1"/>
    <col min="36" max="36" width="4.140625" style="200" hidden="1" customWidth="1"/>
    <col min="37" max="37" width="7.5703125" style="200" hidden="1" customWidth="1"/>
    <col min="38" max="38" width="9.42578125" style="200" hidden="1" customWidth="1"/>
    <col min="39" max="39" width="5.42578125" style="200" hidden="1" customWidth="1"/>
    <col min="40" max="40" width="8.42578125" style="200" hidden="1" customWidth="1"/>
    <col min="41" max="41" width="5.28515625" style="200" hidden="1" customWidth="1"/>
    <col min="42" max="42" width="7" style="200" hidden="1" customWidth="1"/>
    <col min="43" max="43" width="6.42578125" style="200" hidden="1" customWidth="1"/>
    <col min="44" max="44" width="4" style="200" hidden="1" customWidth="1"/>
    <col min="45" max="45" width="35.7109375" style="200" hidden="1" customWidth="1"/>
    <col min="46" max="46" width="10.28515625" style="200" hidden="1" customWidth="1"/>
    <col min="47" max="47" width="12.5703125" style="200" hidden="1" customWidth="1"/>
    <col min="48" max="48" width="10.140625" style="200" hidden="1" customWidth="1"/>
    <col min="49" max="49" width="10.85546875" style="200" hidden="1" customWidth="1"/>
    <col min="50" max="50" width="7.5703125" style="200" hidden="1" customWidth="1"/>
    <col min="51" max="52" width="8.140625" style="200" hidden="1" customWidth="1"/>
    <col min="53" max="54" width="3.5703125" style="200" hidden="1" customWidth="1"/>
    <col min="55" max="55" width="4.140625" style="200" hidden="1" customWidth="1"/>
    <col min="56" max="56" width="7.5703125" style="200" hidden="1" customWidth="1"/>
    <col min="57" max="57" width="9.42578125" style="200" hidden="1" customWidth="1"/>
    <col min="58" max="58" width="5.42578125" style="200" hidden="1" customWidth="1"/>
    <col min="59" max="59" width="8.42578125" style="200" hidden="1" customWidth="1"/>
    <col min="60" max="60" width="5.28515625" style="200" hidden="1" customWidth="1"/>
    <col min="61" max="61" width="7" style="200" hidden="1" customWidth="1"/>
    <col min="62" max="62" width="6.42578125" style="200" hidden="1" customWidth="1"/>
    <col min="63" max="63" width="4" style="200" hidden="1" customWidth="1"/>
    <col min="64" max="64" width="35.7109375" style="200" hidden="1" customWidth="1"/>
    <col min="65" max="65" width="10.28515625" style="200" hidden="1" customWidth="1"/>
    <col min="66" max="66" width="12.5703125" style="200" hidden="1" customWidth="1"/>
    <col min="67" max="67" width="10.140625" style="200" hidden="1" customWidth="1"/>
    <col min="68" max="68" width="11.140625" style="200" hidden="1" customWidth="1"/>
    <col min="69" max="69" width="7.5703125" style="200" hidden="1" customWidth="1"/>
    <col min="70" max="71" width="8.140625" style="200" hidden="1" customWidth="1"/>
    <col min="72" max="73" width="3.5703125" style="200" hidden="1" customWidth="1"/>
    <col min="74" max="74" width="4.140625" style="200" hidden="1" customWidth="1"/>
    <col min="75" max="75" width="7.5703125" style="200" hidden="1" customWidth="1"/>
    <col min="76" max="76" width="9.42578125" style="200" hidden="1" customWidth="1"/>
    <col min="77" max="77" width="5.42578125" style="200" hidden="1" customWidth="1"/>
    <col min="78" max="78" width="8.42578125" style="200" hidden="1" customWidth="1"/>
    <col min="79" max="79" width="5.28515625" style="200" hidden="1" customWidth="1"/>
    <col min="80" max="80" width="7" style="200" hidden="1" customWidth="1"/>
    <col min="81" max="81" width="6.42578125" style="200" hidden="1" customWidth="1"/>
    <col min="82" max="82" width="4" style="200" hidden="1" customWidth="1"/>
    <col min="83" max="83" width="35.7109375" style="200" hidden="1" customWidth="1"/>
    <col min="84" max="84" width="10.28515625" style="200" hidden="1" customWidth="1"/>
    <col min="85" max="85" width="12.5703125" style="200" hidden="1" customWidth="1"/>
    <col min="86" max="86" width="10.140625" style="200" hidden="1" customWidth="1"/>
    <col min="87" max="87" width="11" style="200" hidden="1" customWidth="1"/>
    <col min="88" max="88" width="7.5703125" style="200" hidden="1" customWidth="1"/>
    <col min="89" max="90" width="8.140625" style="200" hidden="1" customWidth="1"/>
    <col min="91" max="92" width="3.5703125" style="200" hidden="1" customWidth="1"/>
    <col min="93" max="93" width="4.140625" style="200" hidden="1" customWidth="1"/>
    <col min="94" max="94" width="7.5703125" style="200" hidden="1" customWidth="1"/>
    <col min="95" max="95" width="9.42578125" style="200" hidden="1" customWidth="1"/>
    <col min="96" max="96" width="5.42578125" style="200" hidden="1" customWidth="1"/>
    <col min="97" max="97" width="8.42578125" style="200" hidden="1" customWidth="1"/>
    <col min="98" max="98" width="5.28515625" style="200" hidden="1" customWidth="1"/>
    <col min="99" max="99" width="7" style="200" hidden="1" customWidth="1"/>
    <col min="100" max="100" width="6.42578125" style="200" hidden="1" customWidth="1"/>
    <col min="101" max="101" width="4" style="200" hidden="1" customWidth="1"/>
    <col min="102" max="102" width="35.7109375" style="200" hidden="1" customWidth="1"/>
    <col min="103" max="103" width="10.28515625" style="200" hidden="1" customWidth="1"/>
    <col min="104" max="104" width="12.5703125" style="200" hidden="1" customWidth="1"/>
    <col min="105" max="105" width="10.140625" style="200" hidden="1" customWidth="1"/>
    <col min="106" max="106" width="10.7109375" style="200" hidden="1" customWidth="1"/>
    <col min="107" max="107" width="7.5703125" style="200" hidden="1" customWidth="1"/>
    <col min="108" max="109" width="8.140625" style="200" hidden="1" customWidth="1"/>
    <col min="110" max="111" width="3.5703125" style="200" hidden="1" customWidth="1"/>
    <col min="112" max="112" width="4.140625" style="200" hidden="1" customWidth="1"/>
    <col min="113" max="113" width="7.5703125" style="200" hidden="1" customWidth="1"/>
    <col min="114" max="114" width="9.42578125" style="200" hidden="1" customWidth="1"/>
    <col min="115" max="115" width="5.42578125" style="200" hidden="1" customWidth="1"/>
    <col min="116" max="116" width="8.42578125" style="200" hidden="1" customWidth="1"/>
    <col min="117" max="117" width="5.28515625" style="200" hidden="1" customWidth="1"/>
    <col min="118" max="118" width="7" style="200" hidden="1" customWidth="1"/>
    <col min="119" max="119" width="6.42578125" style="200" customWidth="1"/>
    <col min="120" max="16384" width="11.42578125" style="200"/>
  </cols>
  <sheetData>
    <row r="1" spans="1:119" ht="13.5" customHeight="1" thickBot="1"/>
    <row r="2" spans="1:119" ht="60.75" customHeight="1">
      <c r="B2" s="2559"/>
      <c r="C2" s="2560"/>
      <c r="D2" s="2560"/>
      <c r="E2" s="2560"/>
      <c r="F2" s="2563" t="s">
        <v>317</v>
      </c>
      <c r="G2" s="2564"/>
      <c r="H2" s="2564"/>
      <c r="I2" s="2564"/>
      <c r="J2" s="2564"/>
      <c r="K2" s="2564"/>
      <c r="L2" s="2564"/>
      <c r="M2" s="2564"/>
      <c r="N2" s="2564"/>
      <c r="O2" s="2564"/>
      <c r="P2" s="2564"/>
      <c r="Q2" s="2564"/>
      <c r="R2" s="2564"/>
      <c r="S2" s="2564"/>
      <c r="T2" s="2565"/>
      <c r="U2" s="2569" t="e">
        <f>+#REF!</f>
        <v>#REF!</v>
      </c>
      <c r="V2" s="2569"/>
      <c r="W2" s="2570"/>
      <c r="Y2" s="2571" t="s">
        <v>317</v>
      </c>
      <c r="Z2" s="2572"/>
      <c r="AA2" s="2572"/>
      <c r="AB2" s="2572"/>
      <c r="AC2" s="2572"/>
      <c r="AD2" s="2572"/>
      <c r="AE2" s="2572"/>
      <c r="AF2" s="2572"/>
      <c r="AG2" s="2572"/>
      <c r="AH2" s="2572"/>
      <c r="AI2" s="2572"/>
      <c r="AJ2" s="2572"/>
      <c r="AK2" s="2572"/>
      <c r="AL2" s="2572"/>
      <c r="AM2" s="2573"/>
      <c r="AN2" s="2569" t="e">
        <f>+#REF!</f>
        <v>#REF!</v>
      </c>
      <c r="AO2" s="2569"/>
      <c r="AP2" s="2570"/>
      <c r="AR2" s="2571" t="s">
        <v>317</v>
      </c>
      <c r="AS2" s="2572"/>
      <c r="AT2" s="2572"/>
      <c r="AU2" s="2572"/>
      <c r="AV2" s="2572"/>
      <c r="AW2" s="2572"/>
      <c r="AX2" s="2572"/>
      <c r="AY2" s="2572"/>
      <c r="AZ2" s="2572"/>
      <c r="BA2" s="2572"/>
      <c r="BB2" s="2572"/>
      <c r="BC2" s="2572"/>
      <c r="BD2" s="2572"/>
      <c r="BE2" s="2572"/>
      <c r="BF2" s="2573"/>
      <c r="BG2" s="2569" t="e">
        <f>+#REF!</f>
        <v>#REF!</v>
      </c>
      <c r="BH2" s="2569"/>
      <c r="BI2" s="2570"/>
      <c r="BK2" s="2571" t="s">
        <v>317</v>
      </c>
      <c r="BL2" s="2572"/>
      <c r="BM2" s="2572"/>
      <c r="BN2" s="2572"/>
      <c r="BO2" s="2572"/>
      <c r="BP2" s="2572"/>
      <c r="BQ2" s="2572"/>
      <c r="BR2" s="2572"/>
      <c r="BS2" s="2572"/>
      <c r="BT2" s="2572"/>
      <c r="BU2" s="2572"/>
      <c r="BV2" s="2572"/>
      <c r="BW2" s="2572"/>
      <c r="BX2" s="2572"/>
      <c r="BY2" s="2573"/>
      <c r="BZ2" s="2569" t="e">
        <f>+#REF!</f>
        <v>#REF!</v>
      </c>
      <c r="CA2" s="2569"/>
      <c r="CB2" s="2570"/>
      <c r="CD2" s="2586"/>
      <c r="CE2" s="2586"/>
      <c r="CF2" s="2586"/>
      <c r="CG2" s="2586"/>
      <c r="CH2" s="2586"/>
      <c r="CI2" s="2586"/>
      <c r="CJ2" s="2586"/>
      <c r="CK2" s="2586"/>
      <c r="CL2" s="2586"/>
      <c r="CM2" s="2586"/>
      <c r="CN2" s="2586"/>
      <c r="CO2" s="2586"/>
      <c r="CP2" s="2586"/>
      <c r="CQ2" s="2586"/>
      <c r="CR2" s="2586"/>
      <c r="CS2" s="2581"/>
      <c r="CT2" s="2581"/>
      <c r="CU2" s="2581"/>
      <c r="CW2" s="2586"/>
      <c r="CX2" s="2586"/>
      <c r="CY2" s="2586"/>
      <c r="CZ2" s="2586"/>
      <c r="DA2" s="2586"/>
      <c r="DB2" s="2586"/>
      <c r="DC2" s="2586"/>
      <c r="DD2" s="2586"/>
      <c r="DE2" s="2586"/>
      <c r="DF2" s="2586"/>
      <c r="DG2" s="2586"/>
      <c r="DH2" s="2586"/>
      <c r="DI2" s="2586"/>
      <c r="DJ2" s="2586"/>
      <c r="DK2" s="2586"/>
      <c r="DL2" s="2581"/>
      <c r="DM2" s="2581"/>
      <c r="DN2" s="2581"/>
    </row>
    <row r="3" spans="1:119" ht="44.25" customHeight="1" thickBot="1">
      <c r="B3" s="2561"/>
      <c r="C3" s="2562"/>
      <c r="D3" s="2562"/>
      <c r="E3" s="2562"/>
      <c r="F3" s="2566"/>
      <c r="G3" s="2567"/>
      <c r="H3" s="2567"/>
      <c r="I3" s="2567"/>
      <c r="J3" s="2567"/>
      <c r="K3" s="2567"/>
      <c r="L3" s="2567"/>
      <c r="M3" s="2567"/>
      <c r="N3" s="2567"/>
      <c r="O3" s="2567"/>
      <c r="P3" s="2567"/>
      <c r="Q3" s="2567"/>
      <c r="R3" s="2567"/>
      <c r="S3" s="2567"/>
      <c r="T3" s="2568"/>
      <c r="U3" s="2582" t="e">
        <f>+#REF!</f>
        <v>#REF!</v>
      </c>
      <c r="V3" s="2583"/>
      <c r="W3" s="2584"/>
      <c r="Y3" s="2574"/>
      <c r="Z3" s="2575"/>
      <c r="AA3" s="2575"/>
      <c r="AB3" s="2575"/>
      <c r="AC3" s="2575"/>
      <c r="AD3" s="2575"/>
      <c r="AE3" s="2575"/>
      <c r="AF3" s="2575"/>
      <c r="AG3" s="2575"/>
      <c r="AH3" s="2575"/>
      <c r="AI3" s="2575"/>
      <c r="AJ3" s="2575"/>
      <c r="AK3" s="2575"/>
      <c r="AL3" s="2575"/>
      <c r="AM3" s="2576"/>
      <c r="AN3" s="2582" t="e">
        <f>+#REF!</f>
        <v>#REF!</v>
      </c>
      <c r="AO3" s="2583"/>
      <c r="AP3" s="2584"/>
      <c r="AR3" s="2574"/>
      <c r="AS3" s="2575"/>
      <c r="AT3" s="2575"/>
      <c r="AU3" s="2575"/>
      <c r="AV3" s="2575"/>
      <c r="AW3" s="2575"/>
      <c r="AX3" s="2575"/>
      <c r="AY3" s="2575"/>
      <c r="AZ3" s="2575"/>
      <c r="BA3" s="2575"/>
      <c r="BB3" s="2575"/>
      <c r="BC3" s="2575"/>
      <c r="BD3" s="2575"/>
      <c r="BE3" s="2575"/>
      <c r="BF3" s="2576"/>
      <c r="BG3" s="2582" t="e">
        <f>+#REF!</f>
        <v>#REF!</v>
      </c>
      <c r="BH3" s="2583"/>
      <c r="BI3" s="2584"/>
      <c r="BK3" s="2574"/>
      <c r="BL3" s="2575"/>
      <c r="BM3" s="2575"/>
      <c r="BN3" s="2575"/>
      <c r="BO3" s="2575"/>
      <c r="BP3" s="2575"/>
      <c r="BQ3" s="2575"/>
      <c r="BR3" s="2575"/>
      <c r="BS3" s="2575"/>
      <c r="BT3" s="2575"/>
      <c r="BU3" s="2575"/>
      <c r="BV3" s="2575"/>
      <c r="BW3" s="2575"/>
      <c r="BX3" s="2575"/>
      <c r="BY3" s="2576"/>
      <c r="BZ3" s="2582" t="e">
        <f>+#REF!</f>
        <v>#REF!</v>
      </c>
      <c r="CA3" s="2583"/>
      <c r="CB3" s="2584"/>
      <c r="CD3" s="2586"/>
      <c r="CE3" s="2586"/>
      <c r="CF3" s="2586"/>
      <c r="CG3" s="2586"/>
      <c r="CH3" s="2586"/>
      <c r="CI3" s="2586"/>
      <c r="CJ3" s="2586"/>
      <c r="CK3" s="2586"/>
      <c r="CL3" s="2586"/>
      <c r="CM3" s="2586"/>
      <c r="CN3" s="2586"/>
      <c r="CO3" s="2586"/>
      <c r="CP3" s="2586"/>
      <c r="CQ3" s="2586"/>
      <c r="CR3" s="2586"/>
      <c r="CS3" s="2585"/>
      <c r="CT3" s="2581"/>
      <c r="CU3" s="2581"/>
      <c r="CW3" s="2586"/>
      <c r="CX3" s="2586"/>
      <c r="CY3" s="2586"/>
      <c r="CZ3" s="2586"/>
      <c r="DA3" s="2586"/>
      <c r="DB3" s="2586"/>
      <c r="DC3" s="2586"/>
      <c r="DD3" s="2586"/>
      <c r="DE3" s="2586"/>
      <c r="DF3" s="2586"/>
      <c r="DG3" s="2586"/>
      <c r="DH3" s="2586"/>
      <c r="DI3" s="2586"/>
      <c r="DJ3" s="2586"/>
      <c r="DK3" s="2586"/>
      <c r="DL3" s="2585"/>
      <c r="DM3" s="2581"/>
      <c r="DN3" s="2581"/>
    </row>
    <row r="4" spans="1:119" ht="16.5" customHeight="1">
      <c r="B4" s="201"/>
      <c r="C4" s="202"/>
      <c r="D4" s="202"/>
      <c r="E4" s="203"/>
      <c r="W4" s="204"/>
      <c r="Y4" s="205"/>
      <c r="Z4" s="205"/>
      <c r="AA4" s="205"/>
      <c r="AB4" s="206"/>
      <c r="AC4" s="207"/>
      <c r="AD4" s="207"/>
      <c r="AE4" s="207"/>
      <c r="AF4" s="207"/>
      <c r="AG4" s="207"/>
      <c r="AH4" s="207"/>
      <c r="AI4" s="207"/>
      <c r="AJ4" s="207"/>
      <c r="AK4" s="207"/>
      <c r="AL4" s="207"/>
      <c r="AM4" s="207"/>
      <c r="AN4" s="207"/>
      <c r="AO4" s="207"/>
      <c r="AP4" s="208"/>
      <c r="AR4" s="207"/>
      <c r="AS4" s="207"/>
      <c r="AT4" s="207"/>
      <c r="AU4" s="207"/>
      <c r="AV4" s="207"/>
      <c r="AW4" s="207"/>
      <c r="AX4" s="207"/>
      <c r="AY4" s="207"/>
      <c r="AZ4" s="207"/>
      <c r="BA4" s="207"/>
      <c r="BB4" s="207"/>
      <c r="BC4" s="207"/>
      <c r="BD4" s="207"/>
      <c r="BE4" s="207"/>
      <c r="BF4" s="207"/>
      <c r="BG4" s="207"/>
      <c r="BH4" s="207"/>
      <c r="BI4" s="208"/>
      <c r="BK4" s="207"/>
      <c r="BL4" s="207"/>
      <c r="BM4" s="207"/>
      <c r="BN4" s="207"/>
      <c r="BO4" s="207"/>
      <c r="BP4" s="207"/>
      <c r="BQ4" s="207"/>
      <c r="BR4" s="207"/>
      <c r="BS4" s="207"/>
      <c r="BT4" s="207"/>
      <c r="BU4" s="207"/>
      <c r="BV4" s="207"/>
      <c r="BW4" s="207"/>
      <c r="BX4" s="207"/>
      <c r="BY4" s="207"/>
      <c r="BZ4" s="207"/>
      <c r="CA4" s="207"/>
      <c r="CB4" s="208"/>
    </row>
    <row r="5" spans="1:119" s="209" customFormat="1" ht="33.75" customHeight="1">
      <c r="B5" s="210"/>
      <c r="F5" s="2577" t="s">
        <v>281</v>
      </c>
      <c r="G5" s="2577"/>
      <c r="H5" s="2578" t="e">
        <f>#REF!</f>
        <v>#REF!</v>
      </c>
      <c r="I5" s="2578"/>
      <c r="J5" s="2578"/>
      <c r="K5" s="2578"/>
      <c r="L5" s="2578"/>
      <c r="M5" s="2578"/>
      <c r="N5" s="2578"/>
      <c r="O5" s="2578"/>
      <c r="P5" s="2578"/>
      <c r="Q5" s="2578"/>
      <c r="R5" s="2578"/>
      <c r="S5" s="2578"/>
      <c r="T5" s="2578"/>
      <c r="U5" s="2578"/>
      <c r="V5" s="2578"/>
      <c r="W5" s="2579"/>
      <c r="Y5" s="2577" t="s">
        <v>281</v>
      </c>
      <c r="Z5" s="2577"/>
      <c r="AA5" s="2578" t="e">
        <f>H5</f>
        <v>#REF!</v>
      </c>
      <c r="AB5" s="2578"/>
      <c r="AC5" s="2578"/>
      <c r="AD5" s="2578"/>
      <c r="AE5" s="2578"/>
      <c r="AF5" s="2578"/>
      <c r="AG5" s="2578"/>
      <c r="AH5" s="2578"/>
      <c r="AI5" s="2578"/>
      <c r="AJ5" s="2578"/>
      <c r="AK5" s="2578"/>
      <c r="AL5" s="2578"/>
      <c r="AM5" s="2578"/>
      <c r="AN5" s="2578"/>
      <c r="AO5" s="2578"/>
      <c r="AP5" s="2579"/>
      <c r="AQ5" s="200"/>
      <c r="AR5" s="2577" t="s">
        <v>281</v>
      </c>
      <c r="AS5" s="2577"/>
      <c r="AT5" s="2578" t="e">
        <f>#REF!</f>
        <v>#REF!</v>
      </c>
      <c r="AU5" s="2578"/>
      <c r="AV5" s="2578"/>
      <c r="AW5" s="2578"/>
      <c r="AX5" s="2578"/>
      <c r="AY5" s="2578"/>
      <c r="AZ5" s="2578"/>
      <c r="BA5" s="2578"/>
      <c r="BB5" s="2578"/>
      <c r="BC5" s="2578"/>
      <c r="BD5" s="2578"/>
      <c r="BE5" s="2578"/>
      <c r="BF5" s="2578"/>
      <c r="BG5" s="2578"/>
      <c r="BH5" s="2578"/>
      <c r="BI5" s="2579"/>
      <c r="BJ5" s="200"/>
      <c r="BK5" s="2577" t="s">
        <v>281</v>
      </c>
      <c r="BL5" s="2577"/>
      <c r="BM5" s="2578" t="e">
        <f>#REF!</f>
        <v>#REF!</v>
      </c>
      <c r="BN5" s="2578"/>
      <c r="BO5" s="2578"/>
      <c r="BP5" s="2578"/>
      <c r="BQ5" s="2578"/>
      <c r="BR5" s="2578"/>
      <c r="BS5" s="2578"/>
      <c r="BT5" s="2578"/>
      <c r="BU5" s="2578"/>
      <c r="BV5" s="2578"/>
      <c r="BW5" s="2578"/>
      <c r="BX5" s="2578"/>
      <c r="BY5" s="2578"/>
      <c r="BZ5" s="2578"/>
      <c r="CA5" s="2578"/>
      <c r="CB5" s="2579"/>
      <c r="CC5" s="200"/>
      <c r="CD5" s="2577"/>
      <c r="CE5" s="2577"/>
      <c r="CF5" s="2580"/>
      <c r="CG5" s="2580"/>
      <c r="CH5" s="2580"/>
      <c r="CI5" s="2580"/>
      <c r="CJ5" s="2580"/>
      <c r="CK5" s="2580"/>
      <c r="CL5" s="2580"/>
      <c r="CM5" s="2580"/>
      <c r="CN5" s="2580"/>
      <c r="CO5" s="2580"/>
      <c r="CP5" s="2580"/>
      <c r="CQ5" s="2580"/>
      <c r="CR5" s="2580"/>
      <c r="CS5" s="2580"/>
      <c r="CT5" s="2580"/>
      <c r="CU5" s="2580"/>
      <c r="CV5" s="200"/>
      <c r="CW5" s="2577"/>
      <c r="CX5" s="2577"/>
      <c r="CY5" s="2580"/>
      <c r="CZ5" s="2580"/>
      <c r="DA5" s="2580"/>
      <c r="DB5" s="2580"/>
      <c r="DC5" s="2580"/>
      <c r="DD5" s="2580"/>
      <c r="DE5" s="2580"/>
      <c r="DF5" s="2580"/>
      <c r="DG5" s="2580"/>
      <c r="DH5" s="2580"/>
      <c r="DI5" s="2580"/>
      <c r="DJ5" s="2580"/>
      <c r="DK5" s="2580"/>
      <c r="DL5" s="2580"/>
      <c r="DM5" s="2580"/>
      <c r="DN5" s="2580"/>
    </row>
    <row r="6" spans="1:119" ht="12.75" customHeight="1">
      <c r="B6" s="2598" t="s">
        <v>240</v>
      </c>
      <c r="C6" s="2599"/>
      <c r="D6" s="2599"/>
      <c r="E6" s="2600">
        <v>1</v>
      </c>
      <c r="F6" s="211"/>
      <c r="G6" s="211"/>
      <c r="H6" s="211"/>
      <c r="I6" s="211"/>
      <c r="J6" s="211"/>
      <c r="K6" s="211"/>
      <c r="L6" s="211"/>
      <c r="M6" s="211"/>
      <c r="N6" s="211"/>
      <c r="O6" s="211"/>
      <c r="P6" s="211"/>
      <c r="Q6" s="211"/>
      <c r="R6" s="211"/>
      <c r="S6" s="211"/>
      <c r="T6" s="211"/>
      <c r="U6" s="211"/>
      <c r="V6" s="211"/>
      <c r="W6" s="212"/>
      <c r="Y6" s="211"/>
      <c r="Z6" s="211"/>
      <c r="AA6" s="211"/>
      <c r="AB6" s="211"/>
      <c r="AC6" s="211"/>
      <c r="AD6" s="211"/>
      <c r="AE6" s="211"/>
      <c r="AF6" s="211"/>
      <c r="AG6" s="211"/>
      <c r="AH6" s="211"/>
      <c r="AI6" s="211"/>
      <c r="AJ6" s="211"/>
      <c r="AK6" s="211"/>
      <c r="AL6" s="211"/>
      <c r="AM6" s="211"/>
      <c r="AN6" s="211"/>
      <c r="AO6" s="211"/>
      <c r="AP6" s="212"/>
      <c r="AQ6" s="209"/>
      <c r="AR6" s="211"/>
      <c r="AS6" s="211"/>
      <c r="AT6" s="211"/>
      <c r="AU6" s="211"/>
      <c r="AV6" s="211"/>
      <c r="AW6" s="211"/>
      <c r="AX6" s="211"/>
      <c r="AY6" s="211"/>
      <c r="AZ6" s="211"/>
      <c r="BA6" s="211"/>
      <c r="BB6" s="211"/>
      <c r="BC6" s="211"/>
      <c r="BD6" s="211"/>
      <c r="BE6" s="211"/>
      <c r="BF6" s="211"/>
      <c r="BG6" s="211"/>
      <c r="BH6" s="211"/>
      <c r="BI6" s="212"/>
      <c r="BJ6" s="209"/>
      <c r="BK6" s="211"/>
      <c r="BL6" s="211"/>
      <c r="BM6" s="211"/>
      <c r="BN6" s="211"/>
      <c r="BO6" s="211"/>
      <c r="BP6" s="211"/>
      <c r="BQ6" s="211"/>
      <c r="BR6" s="211"/>
      <c r="BS6" s="211"/>
      <c r="BT6" s="211"/>
      <c r="BU6" s="211"/>
      <c r="BV6" s="211"/>
      <c r="BW6" s="211"/>
      <c r="BX6" s="211"/>
      <c r="BY6" s="211"/>
      <c r="BZ6" s="211"/>
      <c r="CA6" s="211"/>
      <c r="CB6" s="212"/>
      <c r="CC6" s="209"/>
      <c r="CD6" s="213"/>
      <c r="CE6" s="213"/>
      <c r="CF6" s="213"/>
      <c r="CG6" s="213"/>
      <c r="CH6" s="213"/>
      <c r="CI6" s="213"/>
      <c r="CJ6" s="213"/>
      <c r="CK6" s="213"/>
      <c r="CL6" s="213"/>
      <c r="CM6" s="213"/>
      <c r="CN6" s="213"/>
      <c r="CO6" s="213"/>
      <c r="CP6" s="213"/>
      <c r="CQ6" s="213"/>
      <c r="CR6" s="213"/>
      <c r="CS6" s="213"/>
      <c r="CT6" s="213"/>
      <c r="CU6" s="213"/>
      <c r="CW6" s="213"/>
      <c r="CX6" s="213"/>
      <c r="CY6" s="213"/>
      <c r="CZ6" s="213"/>
      <c r="DA6" s="213"/>
      <c r="DB6" s="213"/>
      <c r="DC6" s="213"/>
      <c r="DD6" s="213"/>
      <c r="DE6" s="213"/>
      <c r="DF6" s="213"/>
      <c r="DG6" s="213"/>
      <c r="DH6" s="213"/>
      <c r="DI6" s="213"/>
      <c r="DJ6" s="213"/>
      <c r="DK6" s="213"/>
      <c r="DL6" s="213"/>
      <c r="DM6" s="213"/>
      <c r="DN6" s="213"/>
    </row>
    <row r="7" spans="1:119" ht="21" customHeight="1">
      <c r="B7" s="2598"/>
      <c r="C7" s="2599"/>
      <c r="D7" s="2599"/>
      <c r="E7" s="2600"/>
      <c r="F7" s="211"/>
      <c r="G7" s="214" t="s">
        <v>166</v>
      </c>
      <c r="H7" s="2578" t="str">
        <f>Objetivos!D7</f>
        <v>Municipio del Tablón de Gómez</v>
      </c>
      <c r="I7" s="2578"/>
      <c r="J7" s="2578"/>
      <c r="K7" s="2578"/>
      <c r="L7" s="2578"/>
      <c r="M7" s="2578"/>
      <c r="N7" s="2578"/>
      <c r="O7" s="2578"/>
      <c r="P7" s="2578"/>
      <c r="Q7" s="2578"/>
      <c r="R7" s="2578"/>
      <c r="S7" s="2578"/>
      <c r="T7" s="2578"/>
      <c r="U7" s="2578"/>
      <c r="V7" s="2578"/>
      <c r="W7" s="2579"/>
      <c r="Y7" s="211"/>
      <c r="Z7" s="214" t="s">
        <v>166</v>
      </c>
      <c r="AA7" s="2578" t="str">
        <f>H7</f>
        <v>Municipio del Tablón de Gómez</v>
      </c>
      <c r="AB7" s="2578"/>
      <c r="AC7" s="2578"/>
      <c r="AD7" s="2578"/>
      <c r="AE7" s="2578"/>
      <c r="AF7" s="2578"/>
      <c r="AG7" s="2578"/>
      <c r="AH7" s="2578"/>
      <c r="AI7" s="2578"/>
      <c r="AJ7" s="2578"/>
      <c r="AK7" s="2578"/>
      <c r="AL7" s="2578"/>
      <c r="AM7" s="2578"/>
      <c r="AN7" s="2578"/>
      <c r="AO7" s="2578"/>
      <c r="AP7" s="2579"/>
      <c r="AR7" s="211"/>
      <c r="AS7" s="214" t="s">
        <v>166</v>
      </c>
      <c r="AT7" s="2578">
        <f>Objetivos!AP7</f>
        <v>0</v>
      </c>
      <c r="AU7" s="2578"/>
      <c r="AV7" s="2578"/>
      <c r="AW7" s="2578"/>
      <c r="AX7" s="2578"/>
      <c r="AY7" s="2578"/>
      <c r="AZ7" s="2578"/>
      <c r="BA7" s="2578"/>
      <c r="BB7" s="2578"/>
      <c r="BC7" s="2578"/>
      <c r="BD7" s="2578"/>
      <c r="BE7" s="2578"/>
      <c r="BF7" s="2578"/>
      <c r="BG7" s="2578"/>
      <c r="BH7" s="2578"/>
      <c r="BI7" s="2579"/>
      <c r="BK7" s="211"/>
      <c r="BL7" s="214" t="s">
        <v>166</v>
      </c>
      <c r="BM7" s="2578">
        <f>Objetivos!BI7</f>
        <v>0</v>
      </c>
      <c r="BN7" s="2578"/>
      <c r="BO7" s="2578"/>
      <c r="BP7" s="2578"/>
      <c r="BQ7" s="2578"/>
      <c r="BR7" s="2578"/>
      <c r="BS7" s="2578"/>
      <c r="BT7" s="2578"/>
      <c r="BU7" s="2578"/>
      <c r="BV7" s="2578"/>
      <c r="BW7" s="2578"/>
      <c r="BX7" s="2578"/>
      <c r="BY7" s="2578"/>
      <c r="BZ7" s="2578"/>
      <c r="CA7" s="2578"/>
      <c r="CB7" s="2579"/>
      <c r="CD7" s="213"/>
      <c r="CE7" s="215"/>
      <c r="CF7" s="2580"/>
      <c r="CG7" s="2580"/>
      <c r="CH7" s="2580"/>
      <c r="CI7" s="2580"/>
      <c r="CJ7" s="2580"/>
      <c r="CK7" s="2580"/>
      <c r="CL7" s="2580"/>
      <c r="CM7" s="2580"/>
      <c r="CN7" s="2580"/>
      <c r="CO7" s="2580"/>
      <c r="CP7" s="2580"/>
      <c r="CQ7" s="2580"/>
      <c r="CR7" s="2580"/>
      <c r="CS7" s="2580"/>
      <c r="CT7" s="2580"/>
      <c r="CU7" s="2580"/>
      <c r="CW7" s="213"/>
      <c r="CX7" s="215"/>
      <c r="CY7" s="2580"/>
      <c r="CZ7" s="2580"/>
      <c r="DA7" s="2580"/>
      <c r="DB7" s="2580"/>
      <c r="DC7" s="2580"/>
      <c r="DD7" s="2580"/>
      <c r="DE7" s="2580"/>
      <c r="DF7" s="2580"/>
      <c r="DG7" s="2580"/>
      <c r="DH7" s="2580"/>
      <c r="DI7" s="2580"/>
      <c r="DJ7" s="2580"/>
      <c r="DK7" s="2580"/>
      <c r="DL7" s="2580"/>
      <c r="DM7" s="2580"/>
      <c r="DN7" s="2580"/>
    </row>
    <row r="8" spans="1:119" ht="16.5" customHeight="1">
      <c r="B8" s="216"/>
      <c r="F8" s="211"/>
      <c r="G8" s="211"/>
      <c r="H8" s="211"/>
      <c r="I8" s="211"/>
      <c r="J8" s="211"/>
      <c r="K8" s="211"/>
      <c r="L8" s="211"/>
      <c r="M8" s="211"/>
      <c r="N8" s="211"/>
      <c r="O8" s="211"/>
      <c r="P8" s="211"/>
      <c r="Q8" s="211"/>
      <c r="R8" s="211"/>
      <c r="S8" s="211"/>
      <c r="T8" s="211"/>
      <c r="U8" s="211"/>
      <c r="V8" s="211"/>
      <c r="W8" s="212"/>
      <c r="Y8" s="211"/>
      <c r="Z8" s="211"/>
      <c r="AA8" s="211"/>
      <c r="AB8" s="211"/>
      <c r="AC8" s="211"/>
      <c r="AD8" s="211"/>
      <c r="AE8" s="211"/>
      <c r="AF8" s="211"/>
      <c r="AG8" s="211"/>
      <c r="AH8" s="211"/>
      <c r="AI8" s="211"/>
      <c r="AJ8" s="211"/>
      <c r="AK8" s="211"/>
      <c r="AL8" s="211"/>
      <c r="AM8" s="211"/>
      <c r="AN8" s="211"/>
      <c r="AO8" s="211"/>
      <c r="AP8" s="212"/>
      <c r="AR8" s="211"/>
      <c r="AS8" s="211"/>
      <c r="AT8" s="211"/>
      <c r="AU8" s="211"/>
      <c r="AV8" s="211"/>
      <c r="AW8" s="211"/>
      <c r="AX8" s="211"/>
      <c r="AY8" s="211"/>
      <c r="AZ8" s="211"/>
      <c r="BA8" s="211"/>
      <c r="BB8" s="211"/>
      <c r="BC8" s="211"/>
      <c r="BD8" s="211"/>
      <c r="BE8" s="211"/>
      <c r="BF8" s="211"/>
      <c r="BG8" s="211"/>
      <c r="BH8" s="211"/>
      <c r="BI8" s="212"/>
      <c r="BK8" s="211"/>
      <c r="BL8" s="211"/>
      <c r="BM8" s="211"/>
      <c r="BN8" s="211"/>
      <c r="BO8" s="211"/>
      <c r="BP8" s="211"/>
      <c r="BQ8" s="211"/>
      <c r="BR8" s="211"/>
      <c r="BS8" s="211"/>
      <c r="BT8" s="211"/>
      <c r="BU8" s="211"/>
      <c r="BV8" s="211"/>
      <c r="BW8" s="211"/>
      <c r="BX8" s="211"/>
      <c r="BY8" s="211"/>
      <c r="BZ8" s="211"/>
      <c r="CA8" s="211"/>
      <c r="CB8" s="212"/>
      <c r="CD8" s="213"/>
      <c r="CE8" s="213"/>
      <c r="CF8" s="213"/>
      <c r="CG8" s="213"/>
      <c r="CH8" s="213"/>
      <c r="CI8" s="213"/>
      <c r="CJ8" s="213"/>
      <c r="CK8" s="213"/>
      <c r="CL8" s="213"/>
      <c r="CM8" s="213"/>
      <c r="CN8" s="213"/>
      <c r="CO8" s="213"/>
      <c r="CP8" s="213"/>
      <c r="CQ8" s="213"/>
      <c r="CR8" s="213"/>
      <c r="CS8" s="213"/>
      <c r="CT8" s="213"/>
      <c r="CU8" s="213"/>
      <c r="CW8" s="213"/>
      <c r="CX8" s="213"/>
      <c r="CY8" s="213"/>
      <c r="CZ8" s="213"/>
      <c r="DA8" s="213"/>
      <c r="DB8" s="213"/>
      <c r="DC8" s="213"/>
      <c r="DD8" s="213"/>
      <c r="DE8" s="213"/>
      <c r="DF8" s="213"/>
      <c r="DG8" s="213"/>
      <c r="DH8" s="213"/>
      <c r="DI8" s="213"/>
      <c r="DJ8" s="213"/>
      <c r="DK8" s="213"/>
      <c r="DL8" s="213"/>
      <c r="DM8" s="213"/>
      <c r="DN8" s="213"/>
    </row>
    <row r="9" spans="1:119" ht="16.5" customHeight="1">
      <c r="A9" s="217"/>
      <c r="B9" s="218"/>
      <c r="C9" s="217"/>
      <c r="D9" s="217"/>
      <c r="E9" s="217"/>
      <c r="F9" s="211"/>
      <c r="G9" s="219" t="s">
        <v>236</v>
      </c>
      <c r="H9" s="2595" t="str">
        <f>Objetivos!D9</f>
        <v>ÓSCAR DIDIER BOLAÑOS GÓMEZ</v>
      </c>
      <c r="I9" s="2595"/>
      <c r="J9" s="2595"/>
      <c r="K9" s="2595"/>
      <c r="L9" s="2595"/>
      <c r="M9" s="2595"/>
      <c r="N9" s="2595"/>
      <c r="O9" s="2595"/>
      <c r="P9" s="2595"/>
      <c r="Q9" s="2595"/>
      <c r="R9" s="2595"/>
      <c r="S9" s="2595"/>
      <c r="T9" s="2595"/>
      <c r="U9" s="2595"/>
      <c r="V9" s="2595"/>
      <c r="W9" s="2596"/>
      <c r="X9" s="217"/>
      <c r="Y9" s="211"/>
      <c r="Z9" s="219" t="s">
        <v>236</v>
      </c>
      <c r="AA9" s="2595" t="str">
        <f>H9</f>
        <v>ÓSCAR DIDIER BOLAÑOS GÓMEZ</v>
      </c>
      <c r="AB9" s="2595"/>
      <c r="AC9" s="2595"/>
      <c r="AD9" s="2595"/>
      <c r="AE9" s="2595"/>
      <c r="AF9" s="2595"/>
      <c r="AG9" s="2595"/>
      <c r="AH9" s="2595"/>
      <c r="AI9" s="2595"/>
      <c r="AJ9" s="2595"/>
      <c r="AK9" s="2595"/>
      <c r="AL9" s="2595"/>
      <c r="AM9" s="2595"/>
      <c r="AN9" s="2595"/>
      <c r="AO9" s="2595"/>
      <c r="AP9" s="2596"/>
      <c r="AR9" s="211"/>
      <c r="AS9" s="219" t="s">
        <v>236</v>
      </c>
      <c r="AT9" s="2595">
        <f>Objetivos!AP9</f>
        <v>0</v>
      </c>
      <c r="AU9" s="2595"/>
      <c r="AV9" s="2595"/>
      <c r="AW9" s="2595"/>
      <c r="AX9" s="2595"/>
      <c r="AY9" s="2595"/>
      <c r="AZ9" s="2595"/>
      <c r="BA9" s="2595"/>
      <c r="BB9" s="2595"/>
      <c r="BC9" s="2595"/>
      <c r="BD9" s="2595"/>
      <c r="BE9" s="2595"/>
      <c r="BF9" s="2595"/>
      <c r="BG9" s="2595"/>
      <c r="BH9" s="2595"/>
      <c r="BI9" s="2596"/>
      <c r="BK9" s="211"/>
      <c r="BL9" s="219" t="s">
        <v>236</v>
      </c>
      <c r="BM9" s="2595">
        <f>Objetivos!BI9</f>
        <v>0</v>
      </c>
      <c r="BN9" s="2595"/>
      <c r="BO9" s="2595"/>
      <c r="BP9" s="2595"/>
      <c r="BQ9" s="2595"/>
      <c r="BR9" s="2595"/>
      <c r="BS9" s="2595"/>
      <c r="BT9" s="2595"/>
      <c r="BU9" s="2595"/>
      <c r="BV9" s="2595"/>
      <c r="BW9" s="2595"/>
      <c r="BX9" s="2595"/>
      <c r="BY9" s="2595"/>
      <c r="BZ9" s="2595"/>
      <c r="CA9" s="2595"/>
      <c r="CB9" s="2596"/>
      <c r="CD9" s="213"/>
      <c r="CE9" s="220"/>
      <c r="CF9" s="2597"/>
      <c r="CG9" s="2597"/>
      <c r="CH9" s="2597"/>
      <c r="CI9" s="2597"/>
      <c r="CJ9" s="2597"/>
      <c r="CK9" s="2597"/>
      <c r="CL9" s="2597"/>
      <c r="CM9" s="2597"/>
      <c r="CN9" s="2597"/>
      <c r="CO9" s="2597"/>
      <c r="CP9" s="2597"/>
      <c r="CQ9" s="2597"/>
      <c r="CR9" s="2597"/>
      <c r="CS9" s="2597"/>
      <c r="CT9" s="2597"/>
      <c r="CU9" s="2597"/>
      <c r="CW9" s="213"/>
      <c r="CX9" s="220"/>
      <c r="CY9" s="2597"/>
      <c r="CZ9" s="2597"/>
      <c r="DA9" s="2597"/>
      <c r="DB9" s="2597"/>
      <c r="DC9" s="2597"/>
      <c r="DD9" s="2597"/>
      <c r="DE9" s="2597"/>
      <c r="DF9" s="2597"/>
      <c r="DG9" s="2597"/>
      <c r="DH9" s="2597"/>
      <c r="DI9" s="2597"/>
      <c r="DJ9" s="2597"/>
      <c r="DK9" s="2597"/>
      <c r="DL9" s="2597"/>
      <c r="DM9" s="2597"/>
      <c r="DN9" s="2597"/>
      <c r="DO9" s="217"/>
    </row>
    <row r="10" spans="1:119" ht="16.5" customHeight="1">
      <c r="A10" s="217"/>
      <c r="B10" s="2587" t="s">
        <v>339</v>
      </c>
      <c r="C10" s="2588"/>
      <c r="D10" s="2588"/>
      <c r="E10" s="2588"/>
      <c r="F10" s="221"/>
      <c r="G10" s="221"/>
      <c r="H10" s="221"/>
      <c r="J10" s="222"/>
      <c r="K10" s="222"/>
      <c r="L10" s="222"/>
      <c r="O10" s="223"/>
      <c r="V10" s="224"/>
      <c r="W10" s="204"/>
      <c r="X10" s="217"/>
      <c r="Y10" s="221"/>
      <c r="Z10" s="221"/>
      <c r="AA10" s="221"/>
      <c r="AC10" s="222"/>
      <c r="AD10" s="222"/>
      <c r="AE10" s="222"/>
      <c r="AH10" s="223"/>
      <c r="AO10" s="224"/>
      <c r="AP10" s="204"/>
      <c r="AQ10" s="217"/>
      <c r="AR10" s="221"/>
      <c r="AS10" s="221"/>
      <c r="AT10" s="221"/>
      <c r="AV10" s="222"/>
      <c r="AW10" s="222"/>
      <c r="AX10" s="222"/>
      <c r="BA10" s="223"/>
      <c r="BH10" s="224"/>
      <c r="BI10" s="204"/>
      <c r="BJ10" s="217"/>
      <c r="BK10" s="221"/>
      <c r="BL10" s="221"/>
      <c r="BM10" s="221"/>
      <c r="BO10" s="222"/>
      <c r="BP10" s="222"/>
      <c r="BQ10" s="222"/>
      <c r="BT10" s="223"/>
      <c r="CA10" s="224"/>
      <c r="CB10" s="204"/>
      <c r="CC10" s="217"/>
      <c r="CD10" s="225"/>
      <c r="CE10" s="225"/>
      <c r="CF10" s="225"/>
      <c r="CH10" s="226"/>
      <c r="CI10" s="226"/>
      <c r="CJ10" s="226"/>
      <c r="CM10" s="227"/>
      <c r="CT10" s="228"/>
      <c r="CV10" s="217"/>
      <c r="CW10" s="225"/>
      <c r="CX10" s="225"/>
      <c r="CY10" s="225"/>
      <c r="DA10" s="226"/>
      <c r="DB10" s="226"/>
      <c r="DC10" s="226"/>
      <c r="DF10" s="227"/>
      <c r="DM10" s="228"/>
      <c r="DO10" s="217"/>
    </row>
    <row r="11" spans="1:119" ht="16.5" customHeight="1">
      <c r="B11" s="216"/>
      <c r="C11" s="2589"/>
      <c r="D11" s="2589"/>
      <c r="G11" s="229" t="s">
        <v>340</v>
      </c>
      <c r="H11" s="230">
        <f>+C11</f>
        <v>0</v>
      </c>
      <c r="I11" s="231">
        <f>Cronog!H11</f>
        <v>2021</v>
      </c>
      <c r="J11" s="232" t="s">
        <v>66</v>
      </c>
      <c r="K11" s="233" t="s">
        <v>219</v>
      </c>
      <c r="L11" s="234">
        <v>2013</v>
      </c>
      <c r="M11" s="2590" t="s">
        <v>316</v>
      </c>
      <c r="N11" s="2590"/>
      <c r="O11" s="2590"/>
      <c r="P11" s="2591">
        <v>41090</v>
      </c>
      <c r="Q11" s="2591"/>
      <c r="R11" s="2591"/>
      <c r="S11" s="2592" t="s">
        <v>288</v>
      </c>
      <c r="T11" s="2592"/>
      <c r="U11" s="2593" t="s">
        <v>289</v>
      </c>
      <c r="V11" s="2593"/>
      <c r="W11" s="2594"/>
      <c r="Y11" s="221"/>
      <c r="Z11" s="229" t="s">
        <v>340</v>
      </c>
      <c r="AA11" s="235" t="str">
        <f>+VLOOKUP(K11,$G$246:$H$257,2,0)</f>
        <v>Abril</v>
      </c>
      <c r="AB11" s="231">
        <f>+IF(K11="Diciembre",L11+1,L11)</f>
        <v>2013</v>
      </c>
      <c r="AC11" s="232" t="s">
        <v>66</v>
      </c>
      <c r="AD11" s="233" t="str">
        <f>+IF(AA11=$H$246,$G$247,IF(AA11=$H$247,$G$248,IF(AA11=$H$248,$G$249,IF(AA11=$H$249,$G$246,0))))</f>
        <v>Junio</v>
      </c>
      <c r="AE11" s="231">
        <f>+IF(AA11="Diciembre",AB11+1,AB11)</f>
        <v>2013</v>
      </c>
      <c r="AF11" s="2590" t="s">
        <v>316</v>
      </c>
      <c r="AG11" s="2590"/>
      <c r="AH11" s="2590"/>
      <c r="AI11" s="2591"/>
      <c r="AJ11" s="2591"/>
      <c r="AK11" s="2591"/>
      <c r="AL11" s="2592" t="s">
        <v>288</v>
      </c>
      <c r="AM11" s="2592"/>
      <c r="AN11" s="2623"/>
      <c r="AO11" s="2623"/>
      <c r="AP11" s="2624"/>
      <c r="AQ11" s="217"/>
      <c r="AR11" s="221"/>
      <c r="AS11" s="229" t="s">
        <v>340</v>
      </c>
      <c r="AT11" s="235" t="str">
        <f>+VLOOKUP(AD11,$G$246:$H$257,2,0)</f>
        <v>Julio</v>
      </c>
      <c r="AU11" s="231">
        <f>+IF(AD11="Diciembre",AE11+1,AE11)</f>
        <v>2013</v>
      </c>
      <c r="AV11" s="232" t="s">
        <v>66</v>
      </c>
      <c r="AW11" s="233" t="str">
        <f>+IF(AT11=$H$246,$G$247,IF(AT11=$H$247,$G$248,IF(AT11=$H$248,$G$249,IF(AT11=$H$249,$G$246,0))))</f>
        <v>Septiembre</v>
      </c>
      <c r="AX11" s="231">
        <f>+IF(AT11="Diciembre",AU11+1,AU11)</f>
        <v>2013</v>
      </c>
      <c r="AY11" s="2590" t="s">
        <v>316</v>
      </c>
      <c r="AZ11" s="2590"/>
      <c r="BA11" s="2590"/>
      <c r="BB11" s="2591"/>
      <c r="BC11" s="2591"/>
      <c r="BD11" s="2591"/>
      <c r="BE11" s="2592" t="s">
        <v>288</v>
      </c>
      <c r="BF11" s="2592"/>
      <c r="BG11" s="2623"/>
      <c r="BH11" s="2623"/>
      <c r="BI11" s="2624"/>
      <c r="BJ11" s="217"/>
      <c r="BK11" s="221"/>
      <c r="BL11" s="229" t="s">
        <v>340</v>
      </c>
      <c r="BM11" s="235" t="str">
        <f>+VLOOKUP(AW11,$G$246:$H$257,2,0)</f>
        <v>Octubre</v>
      </c>
      <c r="BN11" s="231">
        <f>+IF(AW11="Diciembre",AX11+1,AX11)</f>
        <v>2013</v>
      </c>
      <c r="BO11" s="232" t="s">
        <v>66</v>
      </c>
      <c r="BP11" s="233" t="str">
        <f>+IF(BM11=$H$246,$G$247,IF(BM11=$H$247,$G$248,IF(BM11=$H$248,$G$249,IF(BM11=$H$249,$G$246,0))))</f>
        <v>Diciembre</v>
      </c>
      <c r="BQ11" s="231">
        <f>+IF(BM11="Diciembre",BN11+1,BN11)</f>
        <v>2013</v>
      </c>
      <c r="BR11" s="2590" t="s">
        <v>316</v>
      </c>
      <c r="BS11" s="2590"/>
      <c r="BT11" s="2590"/>
      <c r="BU11" s="2591"/>
      <c r="BV11" s="2591"/>
      <c r="BW11" s="2591"/>
      <c r="BX11" s="2592" t="s">
        <v>288</v>
      </c>
      <c r="BY11" s="2592"/>
      <c r="BZ11" s="2623"/>
      <c r="CA11" s="2623"/>
      <c r="CB11" s="2624"/>
      <c r="CC11" s="217"/>
      <c r="CD11" s="225"/>
      <c r="CE11" s="236"/>
      <c r="CF11" s="237"/>
      <c r="CG11" s="238"/>
      <c r="CH11" s="239"/>
      <c r="CI11" s="240"/>
      <c r="CJ11" s="238"/>
      <c r="CK11" s="2621"/>
      <c r="CL11" s="2621"/>
      <c r="CM11" s="2621"/>
      <c r="CN11" s="2622"/>
      <c r="CO11" s="2622"/>
      <c r="CP11" s="2622"/>
      <c r="CQ11" s="2592"/>
      <c r="CR11" s="2592"/>
      <c r="CS11" s="2616"/>
      <c r="CT11" s="2616"/>
      <c r="CU11" s="2616"/>
      <c r="CV11" s="217"/>
      <c r="CW11" s="225"/>
      <c r="CX11" s="236"/>
      <c r="CY11" s="237"/>
      <c r="CZ11" s="238"/>
      <c r="DA11" s="239"/>
      <c r="DB11" s="240"/>
      <c r="DC11" s="238"/>
      <c r="DD11" s="2621"/>
      <c r="DE11" s="2621"/>
      <c r="DF11" s="2621"/>
      <c r="DG11" s="2622"/>
      <c r="DH11" s="2622"/>
      <c r="DI11" s="2622"/>
      <c r="DJ11" s="2592"/>
      <c r="DK11" s="2592"/>
      <c r="DL11" s="2616"/>
      <c r="DM11" s="2616"/>
      <c r="DN11" s="2616"/>
    </row>
    <row r="12" spans="1:119" ht="6.75" customHeight="1" thickBot="1">
      <c r="B12" s="216"/>
      <c r="F12" s="202"/>
      <c r="G12" s="202"/>
      <c r="H12" s="202"/>
      <c r="I12" s="203"/>
      <c r="J12" s="203"/>
      <c r="K12" s="203"/>
      <c r="L12" s="203"/>
      <c r="M12" s="239"/>
      <c r="N12" s="239"/>
      <c r="O12" s="239"/>
      <c r="P12" s="239"/>
      <c r="Q12" s="239"/>
      <c r="R12" s="239"/>
      <c r="S12" s="239"/>
      <c r="T12" s="241"/>
      <c r="U12" s="241"/>
      <c r="V12" s="241"/>
      <c r="W12" s="242"/>
      <c r="X12" s="243"/>
      <c r="Y12" s="202"/>
      <c r="Z12" s="202"/>
      <c r="AA12" s="202"/>
      <c r="AB12" s="203"/>
      <c r="AC12" s="203"/>
      <c r="AD12" s="203"/>
      <c r="AE12" s="203"/>
      <c r="AF12" s="239"/>
      <c r="AG12" s="239"/>
      <c r="AH12" s="239"/>
      <c r="AI12" s="239"/>
      <c r="AJ12" s="239"/>
      <c r="AK12" s="239"/>
      <c r="AL12" s="239"/>
      <c r="AM12" s="241"/>
      <c r="AN12" s="241"/>
      <c r="AO12" s="241"/>
      <c r="AP12" s="242"/>
      <c r="AR12" s="202"/>
      <c r="AS12" s="202"/>
      <c r="AT12" s="244"/>
      <c r="AU12" s="245"/>
      <c r="AV12" s="245"/>
      <c r="AW12" s="245"/>
      <c r="AX12" s="245"/>
      <c r="AY12" s="246"/>
      <c r="AZ12" s="246"/>
      <c r="BA12" s="246"/>
      <c r="BB12" s="246"/>
      <c r="BC12" s="246"/>
      <c r="BD12" s="246"/>
      <c r="BE12" s="246"/>
      <c r="BF12" s="247"/>
      <c r="BG12" s="247"/>
      <c r="BH12" s="247"/>
      <c r="BI12" s="248"/>
      <c r="BK12" s="202"/>
      <c r="BL12" s="202"/>
      <c r="BM12" s="202"/>
      <c r="BN12" s="203"/>
      <c r="BO12" s="203"/>
      <c r="BP12" s="203"/>
      <c r="BQ12" s="203"/>
      <c r="BR12" s="239"/>
      <c r="BS12" s="239"/>
      <c r="BT12" s="239"/>
      <c r="BU12" s="239"/>
      <c r="BV12" s="239"/>
      <c r="BW12" s="239"/>
      <c r="BX12" s="239"/>
      <c r="BY12" s="241"/>
      <c r="BZ12" s="241"/>
      <c r="CA12" s="241"/>
      <c r="CB12" s="242"/>
      <c r="CD12" s="202"/>
      <c r="CE12" s="202"/>
      <c r="CF12" s="202"/>
      <c r="CG12" s="203"/>
      <c r="CH12" s="203"/>
      <c r="CI12" s="203"/>
      <c r="CJ12" s="203"/>
      <c r="CK12" s="239"/>
      <c r="CL12" s="239"/>
      <c r="CM12" s="239"/>
      <c r="CN12" s="239"/>
      <c r="CO12" s="239"/>
      <c r="CP12" s="239"/>
      <c r="CQ12" s="239"/>
      <c r="CR12" s="241"/>
      <c r="CS12" s="241"/>
      <c r="CT12" s="241"/>
      <c r="CU12" s="241"/>
      <c r="CW12" s="202"/>
      <c r="CX12" s="202"/>
      <c r="CY12" s="202"/>
      <c r="CZ12" s="203"/>
      <c r="DA12" s="203"/>
      <c r="DB12" s="203"/>
      <c r="DC12" s="203"/>
      <c r="DD12" s="239"/>
      <c r="DE12" s="239"/>
      <c r="DF12" s="239"/>
      <c r="DG12" s="239"/>
      <c r="DH12" s="239"/>
      <c r="DI12" s="239"/>
      <c r="DJ12" s="239"/>
      <c r="DK12" s="241"/>
      <c r="DL12" s="241"/>
      <c r="DM12" s="241"/>
      <c r="DN12" s="241"/>
      <c r="DO12" s="243"/>
    </row>
    <row r="13" spans="1:119" ht="21.75" customHeight="1" thickBot="1">
      <c r="B13" s="249"/>
      <c r="C13" s="250"/>
      <c r="D13" s="250"/>
      <c r="E13" s="250"/>
      <c r="F13" s="2617" t="s">
        <v>318</v>
      </c>
      <c r="G13" s="2618"/>
      <c r="H13" s="2618"/>
      <c r="I13" s="2618"/>
      <c r="J13" s="2618"/>
      <c r="K13" s="2618"/>
      <c r="L13" s="2618"/>
      <c r="M13" s="2618"/>
      <c r="N13" s="2618"/>
      <c r="O13" s="2618"/>
      <c r="P13" s="2618"/>
      <c r="Q13" s="2618"/>
      <c r="R13" s="2618"/>
      <c r="S13" s="2618"/>
      <c r="T13" s="2618"/>
      <c r="U13" s="2618"/>
      <c r="V13" s="2618"/>
      <c r="W13" s="2619"/>
      <c r="Y13" s="2617" t="s">
        <v>282</v>
      </c>
      <c r="Z13" s="2618"/>
      <c r="AA13" s="2618"/>
      <c r="AB13" s="2618"/>
      <c r="AC13" s="2618"/>
      <c r="AD13" s="2618"/>
      <c r="AE13" s="2618"/>
      <c r="AF13" s="2618"/>
      <c r="AG13" s="2618"/>
      <c r="AH13" s="2618"/>
      <c r="AI13" s="2618"/>
      <c r="AJ13" s="2618"/>
      <c r="AK13" s="2618"/>
      <c r="AL13" s="2618"/>
      <c r="AM13" s="2618"/>
      <c r="AN13" s="2618"/>
      <c r="AO13" s="2618"/>
      <c r="AP13" s="2619"/>
      <c r="AQ13" s="243"/>
      <c r="AR13" s="2617" t="s">
        <v>282</v>
      </c>
      <c r="AS13" s="2618"/>
      <c r="AT13" s="2618"/>
      <c r="AU13" s="2618"/>
      <c r="AV13" s="2618"/>
      <c r="AW13" s="2618"/>
      <c r="AX13" s="2618"/>
      <c r="AY13" s="2618"/>
      <c r="AZ13" s="2618"/>
      <c r="BA13" s="2618"/>
      <c r="BB13" s="2618"/>
      <c r="BC13" s="2618"/>
      <c r="BD13" s="2618"/>
      <c r="BE13" s="2618"/>
      <c r="BF13" s="2618"/>
      <c r="BG13" s="2618"/>
      <c r="BH13" s="2618"/>
      <c r="BI13" s="2619"/>
      <c r="BJ13" s="243"/>
      <c r="BK13" s="2617" t="s">
        <v>282</v>
      </c>
      <c r="BL13" s="2618"/>
      <c r="BM13" s="2618"/>
      <c r="BN13" s="2618"/>
      <c r="BO13" s="2618"/>
      <c r="BP13" s="2618"/>
      <c r="BQ13" s="2618"/>
      <c r="BR13" s="2618"/>
      <c r="BS13" s="2618"/>
      <c r="BT13" s="2618"/>
      <c r="BU13" s="2618"/>
      <c r="BV13" s="2618"/>
      <c r="BW13" s="2618"/>
      <c r="BX13" s="2618"/>
      <c r="BY13" s="2618"/>
      <c r="BZ13" s="2618"/>
      <c r="CA13" s="2618"/>
      <c r="CB13" s="2619"/>
      <c r="CC13" s="243"/>
      <c r="CD13" s="2620"/>
      <c r="CE13" s="2620"/>
      <c r="CF13" s="2620"/>
      <c r="CG13" s="2620"/>
      <c r="CH13" s="2620"/>
      <c r="CI13" s="2620"/>
      <c r="CJ13" s="2620"/>
      <c r="CK13" s="2620"/>
      <c r="CL13" s="2620"/>
      <c r="CM13" s="2620"/>
      <c r="CN13" s="2620"/>
      <c r="CO13" s="2620"/>
      <c r="CP13" s="2620"/>
      <c r="CQ13" s="2620"/>
      <c r="CR13" s="2620"/>
      <c r="CS13" s="2620"/>
      <c r="CT13" s="2620"/>
      <c r="CU13" s="2620"/>
      <c r="CV13" s="243"/>
      <c r="CW13" s="2620"/>
      <c r="CX13" s="2620"/>
      <c r="CY13" s="2620"/>
      <c r="CZ13" s="2620"/>
      <c r="DA13" s="2620"/>
      <c r="DB13" s="2620"/>
      <c r="DC13" s="2620"/>
      <c r="DD13" s="2620"/>
      <c r="DE13" s="2620"/>
      <c r="DF13" s="2620"/>
      <c r="DG13" s="2620"/>
      <c r="DH13" s="2620"/>
      <c r="DI13" s="2620"/>
      <c r="DJ13" s="2620"/>
      <c r="DK13" s="2620"/>
      <c r="DL13" s="2620"/>
      <c r="DM13" s="2620"/>
      <c r="DN13" s="2620"/>
    </row>
    <row r="14" spans="1:119" ht="15.75" customHeight="1">
      <c r="A14" s="251"/>
      <c r="B14" s="2601" t="s">
        <v>62</v>
      </c>
      <c r="C14" s="2602"/>
      <c r="D14" s="2602"/>
      <c r="E14" s="2603"/>
      <c r="F14" s="2601" t="s">
        <v>197</v>
      </c>
      <c r="G14" s="2603"/>
      <c r="H14" s="2607" t="s">
        <v>5</v>
      </c>
      <c r="I14" s="2609" t="s">
        <v>168</v>
      </c>
      <c r="J14" s="2610"/>
      <c r="K14" s="2611" t="s">
        <v>227</v>
      </c>
      <c r="L14" s="2613" t="s">
        <v>228</v>
      </c>
      <c r="M14" s="2614"/>
      <c r="N14" s="2615"/>
      <c r="O14" s="2601" t="s">
        <v>64</v>
      </c>
      <c r="P14" s="2602"/>
      <c r="Q14" s="2602"/>
      <c r="R14" s="2602"/>
      <c r="S14" s="2602"/>
      <c r="T14" s="2602"/>
      <c r="U14" s="2602"/>
      <c r="V14" s="2602"/>
      <c r="W14" s="2603"/>
      <c r="X14" s="251"/>
      <c r="Y14" s="2601" t="s">
        <v>197</v>
      </c>
      <c r="Z14" s="2603"/>
      <c r="AA14" s="2607" t="s">
        <v>5</v>
      </c>
      <c r="AB14" s="2609" t="s">
        <v>168</v>
      </c>
      <c r="AC14" s="2610"/>
      <c r="AD14" s="2611" t="s">
        <v>227</v>
      </c>
      <c r="AE14" s="2613" t="s">
        <v>228</v>
      </c>
      <c r="AF14" s="2614"/>
      <c r="AG14" s="2615"/>
      <c r="AH14" s="2601" t="s">
        <v>64</v>
      </c>
      <c r="AI14" s="2602"/>
      <c r="AJ14" s="2602"/>
      <c r="AK14" s="2602"/>
      <c r="AL14" s="2602"/>
      <c r="AM14" s="2602"/>
      <c r="AN14" s="2602"/>
      <c r="AO14" s="2602"/>
      <c r="AP14" s="2603"/>
      <c r="AQ14" s="251"/>
      <c r="AR14" s="2601" t="s">
        <v>197</v>
      </c>
      <c r="AS14" s="2603"/>
      <c r="AT14" s="2607" t="s">
        <v>5</v>
      </c>
      <c r="AU14" s="2609" t="s">
        <v>168</v>
      </c>
      <c r="AV14" s="2610"/>
      <c r="AW14" s="2611" t="s">
        <v>227</v>
      </c>
      <c r="AX14" s="2613" t="s">
        <v>228</v>
      </c>
      <c r="AY14" s="2614"/>
      <c r="AZ14" s="2615"/>
      <c r="BA14" s="2601" t="s">
        <v>64</v>
      </c>
      <c r="BB14" s="2602"/>
      <c r="BC14" s="2602"/>
      <c r="BD14" s="2602"/>
      <c r="BE14" s="2602"/>
      <c r="BF14" s="2602"/>
      <c r="BG14" s="2602"/>
      <c r="BH14" s="2602"/>
      <c r="BI14" s="2603"/>
      <c r="BJ14" s="251"/>
      <c r="BK14" s="2601" t="s">
        <v>197</v>
      </c>
      <c r="BL14" s="2603"/>
      <c r="BM14" s="2607" t="s">
        <v>5</v>
      </c>
      <c r="BN14" s="2609" t="s">
        <v>168</v>
      </c>
      <c r="BO14" s="2610"/>
      <c r="BP14" s="2611" t="s">
        <v>227</v>
      </c>
      <c r="BQ14" s="2613" t="s">
        <v>228</v>
      </c>
      <c r="BR14" s="2614"/>
      <c r="BS14" s="2615"/>
      <c r="BT14" s="2601" t="s">
        <v>64</v>
      </c>
      <c r="BU14" s="2602"/>
      <c r="BV14" s="2602"/>
      <c r="BW14" s="2602"/>
      <c r="BX14" s="2602"/>
      <c r="BY14" s="2602"/>
      <c r="BZ14" s="2602"/>
      <c r="CA14" s="2602"/>
      <c r="CB14" s="2603"/>
      <c r="CC14" s="251"/>
      <c r="CD14" s="2592"/>
      <c r="CE14" s="2592"/>
      <c r="CF14" s="2642"/>
      <c r="CG14" s="2592"/>
      <c r="CH14" s="2592"/>
      <c r="CI14" s="2643"/>
      <c r="CJ14" s="2642"/>
      <c r="CK14" s="2642"/>
      <c r="CL14" s="2642"/>
      <c r="CM14" s="2592"/>
      <c r="CN14" s="2592"/>
      <c r="CO14" s="2592"/>
      <c r="CP14" s="2592"/>
      <c r="CQ14" s="2592"/>
      <c r="CR14" s="2592"/>
      <c r="CS14" s="2592"/>
      <c r="CT14" s="2592"/>
      <c r="CU14" s="2592"/>
      <c r="CV14" s="251"/>
      <c r="CW14" s="2592"/>
      <c r="CX14" s="2592"/>
      <c r="CY14" s="2642"/>
      <c r="CZ14" s="2592"/>
      <c r="DA14" s="2592"/>
      <c r="DB14" s="2643"/>
      <c r="DC14" s="2642"/>
      <c r="DD14" s="2642"/>
      <c r="DE14" s="2642"/>
      <c r="DF14" s="2592"/>
      <c r="DG14" s="2592"/>
      <c r="DH14" s="2592"/>
      <c r="DI14" s="2592"/>
      <c r="DJ14" s="2592"/>
      <c r="DK14" s="2592"/>
      <c r="DL14" s="2592"/>
      <c r="DM14" s="2592"/>
      <c r="DN14" s="2592"/>
      <c r="DO14" s="251"/>
    </row>
    <row r="15" spans="1:119" ht="17.25" customHeight="1" thickBot="1">
      <c r="A15" s="251"/>
      <c r="B15" s="2604"/>
      <c r="C15" s="2605"/>
      <c r="D15" s="2605"/>
      <c r="E15" s="2606"/>
      <c r="F15" s="2604"/>
      <c r="G15" s="2606"/>
      <c r="H15" s="2608"/>
      <c r="I15" s="252" t="s">
        <v>229</v>
      </c>
      <c r="J15" s="252" t="s">
        <v>230</v>
      </c>
      <c r="K15" s="2612"/>
      <c r="L15" s="253" t="s">
        <v>231</v>
      </c>
      <c r="M15" s="254" t="s">
        <v>232</v>
      </c>
      <c r="N15" s="255" t="s">
        <v>233</v>
      </c>
      <c r="O15" s="2604"/>
      <c r="P15" s="2605"/>
      <c r="Q15" s="2605"/>
      <c r="R15" s="2605"/>
      <c r="S15" s="2605"/>
      <c r="T15" s="2605"/>
      <c r="U15" s="2605"/>
      <c r="V15" s="2605"/>
      <c r="W15" s="2606"/>
      <c r="X15" s="256"/>
      <c r="Y15" s="2604"/>
      <c r="Z15" s="2606"/>
      <c r="AA15" s="2608"/>
      <c r="AB15" s="252" t="s">
        <v>229</v>
      </c>
      <c r="AC15" s="252" t="s">
        <v>230</v>
      </c>
      <c r="AD15" s="2612"/>
      <c r="AE15" s="253" t="s">
        <v>231</v>
      </c>
      <c r="AF15" s="254" t="s">
        <v>232</v>
      </c>
      <c r="AG15" s="255" t="s">
        <v>233</v>
      </c>
      <c r="AH15" s="2604"/>
      <c r="AI15" s="2605"/>
      <c r="AJ15" s="2605"/>
      <c r="AK15" s="2605"/>
      <c r="AL15" s="2605"/>
      <c r="AM15" s="2605"/>
      <c r="AN15" s="2605"/>
      <c r="AO15" s="2605"/>
      <c r="AP15" s="2606"/>
      <c r="AQ15" s="256"/>
      <c r="AR15" s="2604"/>
      <c r="AS15" s="2606"/>
      <c r="AT15" s="2608"/>
      <c r="AU15" s="252" t="s">
        <v>229</v>
      </c>
      <c r="AV15" s="252" t="s">
        <v>230</v>
      </c>
      <c r="AW15" s="2612"/>
      <c r="AX15" s="253" t="s">
        <v>231</v>
      </c>
      <c r="AY15" s="254" t="s">
        <v>232</v>
      </c>
      <c r="AZ15" s="255" t="s">
        <v>233</v>
      </c>
      <c r="BA15" s="2604"/>
      <c r="BB15" s="2605"/>
      <c r="BC15" s="2605"/>
      <c r="BD15" s="2605"/>
      <c r="BE15" s="2605"/>
      <c r="BF15" s="2605"/>
      <c r="BG15" s="2605"/>
      <c r="BH15" s="2605"/>
      <c r="BI15" s="2606"/>
      <c r="BJ15" s="256"/>
      <c r="BK15" s="2604"/>
      <c r="BL15" s="2606"/>
      <c r="BM15" s="2608"/>
      <c r="BN15" s="252" t="s">
        <v>229</v>
      </c>
      <c r="BO15" s="252" t="s">
        <v>230</v>
      </c>
      <c r="BP15" s="2612"/>
      <c r="BQ15" s="253" t="s">
        <v>231</v>
      </c>
      <c r="BR15" s="254" t="s">
        <v>232</v>
      </c>
      <c r="BS15" s="255" t="s">
        <v>233</v>
      </c>
      <c r="BT15" s="2604"/>
      <c r="BU15" s="2605"/>
      <c r="BV15" s="2605"/>
      <c r="BW15" s="2605"/>
      <c r="BX15" s="2605"/>
      <c r="BY15" s="2605"/>
      <c r="BZ15" s="2605"/>
      <c r="CA15" s="2605"/>
      <c r="CB15" s="2606"/>
      <c r="CC15" s="256"/>
      <c r="CD15" s="2592"/>
      <c r="CE15" s="2592"/>
      <c r="CF15" s="2642"/>
      <c r="CG15" s="257"/>
      <c r="CH15" s="257"/>
      <c r="CI15" s="2643"/>
      <c r="CJ15" s="239"/>
      <c r="CK15" s="239"/>
      <c r="CL15" s="243"/>
      <c r="CM15" s="2592"/>
      <c r="CN15" s="2592"/>
      <c r="CO15" s="2592"/>
      <c r="CP15" s="2592"/>
      <c r="CQ15" s="2592"/>
      <c r="CR15" s="2592"/>
      <c r="CS15" s="2592"/>
      <c r="CT15" s="2592"/>
      <c r="CU15" s="2592"/>
      <c r="CV15" s="256"/>
      <c r="CW15" s="2592"/>
      <c r="CX15" s="2592"/>
      <c r="CY15" s="2642"/>
      <c r="CZ15" s="257"/>
      <c r="DA15" s="257"/>
      <c r="DB15" s="2643"/>
      <c r="DC15" s="239"/>
      <c r="DD15" s="239"/>
      <c r="DE15" s="243"/>
      <c r="DF15" s="2592"/>
      <c r="DG15" s="2592"/>
      <c r="DH15" s="2592"/>
      <c r="DI15" s="2592"/>
      <c r="DJ15" s="2592"/>
      <c r="DK15" s="2592"/>
      <c r="DL15" s="2592"/>
      <c r="DM15" s="2592"/>
      <c r="DN15" s="2592"/>
      <c r="DO15" s="256"/>
    </row>
    <row r="16" spans="1:119" ht="18" customHeight="1">
      <c r="A16" s="217"/>
      <c r="B16" s="2625" t="s">
        <v>199</v>
      </c>
      <c r="C16" s="2626"/>
      <c r="D16" s="2626"/>
      <c r="E16" s="2627"/>
      <c r="F16" s="2634" t="s">
        <v>234</v>
      </c>
      <c r="G16" s="2635"/>
      <c r="H16" s="2635"/>
      <c r="I16" s="2635"/>
      <c r="J16" s="2635"/>
      <c r="K16" s="2635"/>
      <c r="L16" s="2635"/>
      <c r="M16" s="2635"/>
      <c r="N16" s="2635"/>
      <c r="O16" s="2635"/>
      <c r="P16" s="2635"/>
      <c r="Q16" s="2635"/>
      <c r="R16" s="2635"/>
      <c r="S16" s="2635"/>
      <c r="T16" s="2635"/>
      <c r="U16" s="2635"/>
      <c r="V16" s="2635"/>
      <c r="W16" s="2636"/>
      <c r="X16" s="217"/>
      <c r="Y16" s="2634" t="s">
        <v>234</v>
      </c>
      <c r="Z16" s="2635"/>
      <c r="AA16" s="2635"/>
      <c r="AB16" s="2635"/>
      <c r="AC16" s="2635"/>
      <c r="AD16" s="2635"/>
      <c r="AE16" s="2635"/>
      <c r="AF16" s="2635"/>
      <c r="AG16" s="2635"/>
      <c r="AH16" s="2635"/>
      <c r="AI16" s="2635"/>
      <c r="AJ16" s="2635"/>
      <c r="AK16" s="2635"/>
      <c r="AL16" s="2635"/>
      <c r="AM16" s="2635"/>
      <c r="AN16" s="2635"/>
      <c r="AO16" s="2635"/>
      <c r="AP16" s="2636"/>
      <c r="AQ16" s="217"/>
      <c r="AR16" s="2634" t="s">
        <v>234</v>
      </c>
      <c r="AS16" s="2635"/>
      <c r="AT16" s="2635"/>
      <c r="AU16" s="2635"/>
      <c r="AV16" s="2635"/>
      <c r="AW16" s="2635"/>
      <c r="AX16" s="2635"/>
      <c r="AY16" s="2635"/>
      <c r="AZ16" s="2635"/>
      <c r="BA16" s="2635"/>
      <c r="BB16" s="2635"/>
      <c r="BC16" s="2635"/>
      <c r="BD16" s="2635"/>
      <c r="BE16" s="2635"/>
      <c r="BF16" s="2635"/>
      <c r="BG16" s="2635"/>
      <c r="BH16" s="2635"/>
      <c r="BI16" s="2636"/>
      <c r="BJ16" s="217"/>
      <c r="BK16" s="2634" t="s">
        <v>234</v>
      </c>
      <c r="BL16" s="2635"/>
      <c r="BM16" s="2635"/>
      <c r="BN16" s="2635"/>
      <c r="BO16" s="2635"/>
      <c r="BP16" s="2635"/>
      <c r="BQ16" s="2635"/>
      <c r="BR16" s="2635"/>
      <c r="BS16" s="2635"/>
      <c r="BT16" s="2635"/>
      <c r="BU16" s="2635"/>
      <c r="BV16" s="2635"/>
      <c r="BW16" s="2635"/>
      <c r="BX16" s="2635"/>
      <c r="BY16" s="2635"/>
      <c r="BZ16" s="2635"/>
      <c r="CA16" s="2635"/>
      <c r="CB16" s="2636"/>
      <c r="CC16" s="217"/>
      <c r="CD16" s="2621"/>
      <c r="CE16" s="2621"/>
      <c r="CF16" s="2621"/>
      <c r="CG16" s="2621"/>
      <c r="CH16" s="2621"/>
      <c r="CI16" s="2621"/>
      <c r="CJ16" s="2621"/>
      <c r="CK16" s="2621"/>
      <c r="CL16" s="2621"/>
      <c r="CM16" s="2621"/>
      <c r="CN16" s="2621"/>
      <c r="CO16" s="2621"/>
      <c r="CP16" s="2621"/>
      <c r="CQ16" s="2621"/>
      <c r="CR16" s="2621"/>
      <c r="CS16" s="2621"/>
      <c r="CT16" s="2621"/>
      <c r="CU16" s="2621"/>
      <c r="CV16" s="217"/>
      <c r="CW16" s="2621"/>
      <c r="CX16" s="2621"/>
      <c r="CY16" s="2621"/>
      <c r="CZ16" s="2621"/>
      <c r="DA16" s="2621"/>
      <c r="DB16" s="2621"/>
      <c r="DC16" s="2621"/>
      <c r="DD16" s="2621"/>
      <c r="DE16" s="2621"/>
      <c r="DF16" s="2621"/>
      <c r="DG16" s="2621"/>
      <c r="DH16" s="2621"/>
      <c r="DI16" s="2621"/>
      <c r="DJ16" s="2621"/>
      <c r="DK16" s="2621"/>
      <c r="DL16" s="2621"/>
      <c r="DM16" s="2621"/>
      <c r="DN16" s="2621"/>
      <c r="DO16" s="217"/>
    </row>
    <row r="17" spans="1:119" ht="12.75" customHeight="1">
      <c r="A17" s="217"/>
      <c r="B17" s="2628"/>
      <c r="C17" s="2629"/>
      <c r="D17" s="2629"/>
      <c r="E17" s="2630"/>
      <c r="F17" s="2637" t="str">
        <f>Cronog!B14</f>
        <v>1. Contratación personal proyecto</v>
      </c>
      <c r="G17" s="2638"/>
      <c r="H17" s="258" t="str">
        <f>Cronog!C14</f>
        <v>Personal</v>
      </c>
      <c r="I17" s="259">
        <f>+Cronog!E14+Cronog!I14+Cronog!M14</f>
        <v>0</v>
      </c>
      <c r="J17" s="260">
        <v>0</v>
      </c>
      <c r="K17" s="261" t="e">
        <f t="shared" ref="K17:K33" si="0">J17/I17</f>
        <v>#DIV/0!</v>
      </c>
      <c r="L17" s="474" t="str">
        <f>+IF(I17=J17,"x",0)</f>
        <v>x</v>
      </c>
      <c r="M17" s="475">
        <f>+IF(L17="x",0,IF(J17&gt;0,"x",0))</f>
        <v>0</v>
      </c>
      <c r="N17" s="476">
        <f>+IF(L17="x",0,IF(M17="x",0,"x"))</f>
        <v>0</v>
      </c>
      <c r="O17" s="2639"/>
      <c r="P17" s="2640"/>
      <c r="Q17" s="2640"/>
      <c r="R17" s="2640"/>
      <c r="S17" s="2640"/>
      <c r="T17" s="2640"/>
      <c r="U17" s="2640"/>
      <c r="V17" s="2640"/>
      <c r="W17" s="2641"/>
      <c r="X17" s="217"/>
      <c r="Y17" s="2637" t="str">
        <f>F17</f>
        <v>1. Contratación personal proyecto</v>
      </c>
      <c r="Z17" s="2638"/>
      <c r="AA17" s="258" t="str">
        <f>H17</f>
        <v>Personal</v>
      </c>
      <c r="AB17" s="259">
        <f>IF((I17-J17)=0,Cronog!Q14+Cronog!U14+Cronog!Y14,Cronog!Q14+Cronog!U14+Cronog!Y14+Seguimiento!I17-Seguimiento!J17)</f>
        <v>0</v>
      </c>
      <c r="AC17" s="260"/>
      <c r="AD17" s="261" t="e">
        <f>AC17/AB17</f>
        <v>#DIV/0!</v>
      </c>
      <c r="AE17" s="474" t="str">
        <f>+IF(AB17=AC17,"x",0)</f>
        <v>x</v>
      </c>
      <c r="AF17" s="475">
        <f>+IF(AE17="x",0,IF(AC17&gt;0,"x",0))</f>
        <v>0</v>
      </c>
      <c r="AG17" s="476">
        <f>+IF(AE17="x",0,IF(AF17="x",0,"x"))</f>
        <v>0</v>
      </c>
      <c r="AH17" s="2639"/>
      <c r="AI17" s="2640"/>
      <c r="AJ17" s="2640"/>
      <c r="AK17" s="2640"/>
      <c r="AL17" s="2640"/>
      <c r="AM17" s="2640"/>
      <c r="AN17" s="2640"/>
      <c r="AO17" s="2640"/>
      <c r="AP17" s="2641"/>
      <c r="AQ17" s="217"/>
      <c r="AR17" s="2637" t="str">
        <f>Y17</f>
        <v>1. Contratación personal proyecto</v>
      </c>
      <c r="AS17" s="2638"/>
      <c r="AT17" s="258" t="str">
        <f>AA17</f>
        <v>Personal</v>
      </c>
      <c r="AU17" s="259">
        <f>IF((AB17-AC17)=0,Cronog!AC14+Cronog!AG14+Cronog!AK14,Cronog!AC14+Cronog!AG14+Cronog!AK14+Seguimiento!AB17-Seguimiento!AC17)</f>
        <v>0</v>
      </c>
      <c r="AV17" s="260"/>
      <c r="AW17" s="261" t="e">
        <f>AV17/AU17</f>
        <v>#DIV/0!</v>
      </c>
      <c r="AX17" s="474" t="str">
        <f>+IF(AU17=AV17,"x",0)</f>
        <v>x</v>
      </c>
      <c r="AY17" s="475">
        <f>+IF(AX17="x",0,IF(AV17&gt;0,"x",0))</f>
        <v>0</v>
      </c>
      <c r="AZ17" s="476">
        <f>+IF(AX17="x",0,IF(AY17="x",0,"x"))</f>
        <v>0</v>
      </c>
      <c r="BA17" s="2639"/>
      <c r="BB17" s="2640"/>
      <c r="BC17" s="2640"/>
      <c r="BD17" s="2640"/>
      <c r="BE17" s="2640"/>
      <c r="BF17" s="2640"/>
      <c r="BG17" s="2640"/>
      <c r="BH17" s="2640"/>
      <c r="BI17" s="2641"/>
      <c r="BJ17" s="217"/>
      <c r="BK17" s="2637" t="str">
        <f>AR17</f>
        <v>1. Contratación personal proyecto</v>
      </c>
      <c r="BL17" s="2638"/>
      <c r="BM17" s="258" t="str">
        <f>AT17</f>
        <v>Personal</v>
      </c>
      <c r="BN17" s="259">
        <f>IF((AU17-AV17)=0,Cronog!AO14+Cronog!AS14+Cronog!AW14,Cronog!AO14+Cronog!AS14+Cronog!AW14+AU17-AV17)</f>
        <v>0</v>
      </c>
      <c r="BO17" s="260"/>
      <c r="BP17" s="261" t="e">
        <f>BO17/BN17</f>
        <v>#DIV/0!</v>
      </c>
      <c r="BQ17" s="474" t="str">
        <f>+IF(BN17=BO17,"x",0)</f>
        <v>x</v>
      </c>
      <c r="BR17" s="475">
        <f>+IF(BQ17="x",0,IF(BO17&gt;0,"x",0))</f>
        <v>0</v>
      </c>
      <c r="BS17" s="476">
        <f>+IF(BQ17="x",0,IF(BR17="x",0,"x"))</f>
        <v>0</v>
      </c>
      <c r="BT17" s="2639"/>
      <c r="BU17" s="2640"/>
      <c r="BV17" s="2640"/>
      <c r="BW17" s="2640"/>
      <c r="BX17" s="2640"/>
      <c r="BY17" s="2640"/>
      <c r="BZ17" s="2640"/>
      <c r="CA17" s="2640"/>
      <c r="CB17" s="2641"/>
      <c r="CC17" s="217"/>
      <c r="CD17" s="2644"/>
      <c r="CE17" s="2644"/>
      <c r="CF17" s="265"/>
      <c r="CG17" s="266"/>
      <c r="CH17" s="267"/>
      <c r="CI17" s="268"/>
      <c r="CJ17" s="269"/>
      <c r="CK17" s="269"/>
      <c r="CL17" s="269"/>
      <c r="CM17" s="2645"/>
      <c r="CN17" s="2645"/>
      <c r="CO17" s="2645"/>
      <c r="CP17" s="2645"/>
      <c r="CQ17" s="2645"/>
      <c r="CR17" s="2645"/>
      <c r="CS17" s="2645"/>
      <c r="CT17" s="2645"/>
      <c r="CU17" s="2645"/>
      <c r="CV17" s="217"/>
      <c r="CW17" s="2644"/>
      <c r="CX17" s="2644"/>
      <c r="CY17" s="265"/>
      <c r="CZ17" s="266"/>
      <c r="DA17" s="267"/>
      <c r="DB17" s="268"/>
      <c r="DC17" s="269"/>
      <c r="DD17" s="269"/>
      <c r="DE17" s="269"/>
      <c r="DF17" s="2645"/>
      <c r="DG17" s="2645"/>
      <c r="DH17" s="2645"/>
      <c r="DI17" s="2645"/>
      <c r="DJ17" s="2645"/>
      <c r="DK17" s="2645"/>
      <c r="DL17" s="2645"/>
      <c r="DM17" s="2645"/>
      <c r="DN17" s="2645"/>
      <c r="DO17" s="217"/>
    </row>
    <row r="18" spans="1:119" ht="12.75" customHeight="1">
      <c r="A18" s="217"/>
      <c r="B18" s="2628"/>
      <c r="C18" s="2629"/>
      <c r="D18" s="2629"/>
      <c r="E18" s="2630"/>
      <c r="F18" s="2637" t="str">
        <f>Cronog!B15</f>
        <v>2. Concertación y selección de usuarios</v>
      </c>
      <c r="G18" s="2638"/>
      <c r="H18" s="258" t="str">
        <f>Cronog!C15</f>
        <v>Usuarios</v>
      </c>
      <c r="I18" s="259">
        <f>+Cronog!E15+Cronog!I15+Cronog!M15</f>
        <v>0</v>
      </c>
      <c r="J18" s="260"/>
      <c r="K18" s="261" t="e">
        <f t="shared" si="0"/>
        <v>#DIV/0!</v>
      </c>
      <c r="L18" s="474" t="str">
        <f t="shared" ref="L18:L33" si="1">+IF(I18=J18,"x",0)</f>
        <v>x</v>
      </c>
      <c r="M18" s="475">
        <f t="shared" ref="M18:M33" si="2">+IF(L18="x",0,IF(J18&gt;0,"x",0))</f>
        <v>0</v>
      </c>
      <c r="N18" s="476">
        <f t="shared" ref="N18:N33" si="3">+IF(L18="x",0,IF(M18="x",0,"x"))</f>
        <v>0</v>
      </c>
      <c r="O18" s="2639"/>
      <c r="P18" s="2640"/>
      <c r="Q18" s="2640"/>
      <c r="R18" s="2640"/>
      <c r="S18" s="2640"/>
      <c r="T18" s="2640"/>
      <c r="U18" s="2640"/>
      <c r="V18" s="2640"/>
      <c r="W18" s="2641"/>
      <c r="X18" s="217"/>
      <c r="Y18" s="2637" t="str">
        <f t="shared" ref="Y18:Y33" si="4">F18</f>
        <v>2. Concertación y selección de usuarios</v>
      </c>
      <c r="Z18" s="2638"/>
      <c r="AA18" s="258" t="str">
        <f t="shared" ref="AA18:AA33" si="5">H18</f>
        <v>Usuarios</v>
      </c>
      <c r="AB18" s="259">
        <f>IF((I18-J18)=0,Cronog!Q15+Cronog!U15+Cronog!Y15,Cronog!Q15+Cronog!U15+Cronog!Y15+Seguimiento!I18-Seguimiento!J18)</f>
        <v>0</v>
      </c>
      <c r="AC18" s="260"/>
      <c r="AD18" s="261" t="e">
        <f>AC18/AB18</f>
        <v>#DIV/0!</v>
      </c>
      <c r="AE18" s="474" t="str">
        <f>+IF(AB18=AC18,"x",0)</f>
        <v>x</v>
      </c>
      <c r="AF18" s="475">
        <f>+IF(AE18="x",0,IF(AC18&gt;0,"x",0))</f>
        <v>0</v>
      </c>
      <c r="AG18" s="476">
        <f>+IF(AE18="x",0,IF(AF18="x",0,"x"))</f>
        <v>0</v>
      </c>
      <c r="AH18" s="2639"/>
      <c r="AI18" s="2640"/>
      <c r="AJ18" s="2640"/>
      <c r="AK18" s="2640"/>
      <c r="AL18" s="2640"/>
      <c r="AM18" s="2640"/>
      <c r="AN18" s="2640"/>
      <c r="AO18" s="2640"/>
      <c r="AP18" s="2641"/>
      <c r="AQ18" s="217"/>
      <c r="AR18" s="2637" t="str">
        <f t="shared" ref="AR18:AR33" si="6">Y18</f>
        <v>2. Concertación y selección de usuarios</v>
      </c>
      <c r="AS18" s="2638"/>
      <c r="AT18" s="258" t="str">
        <f>AA18</f>
        <v>Usuarios</v>
      </c>
      <c r="AU18" s="259">
        <f>IF((AB18-AC18)=0,Cronog!AC15+Cronog!AG15+Cronog!AK15,Cronog!AC15+Cronog!AG15+Cronog!AK15+Seguimiento!AB18-Seguimiento!AC18)</f>
        <v>0</v>
      </c>
      <c r="AV18" s="260"/>
      <c r="AW18" s="261" t="e">
        <f>AV18/AU18</f>
        <v>#DIV/0!</v>
      </c>
      <c r="AX18" s="474" t="str">
        <f>+IF(AU18=AV18,"x",0)</f>
        <v>x</v>
      </c>
      <c r="AY18" s="475">
        <f>+IF(AX18="x",0,IF(AV18&gt;0,"x",0))</f>
        <v>0</v>
      </c>
      <c r="AZ18" s="476">
        <f>+IF(AX18="x",0,IF(AY18="x",0,"x"))</f>
        <v>0</v>
      </c>
      <c r="BA18" s="2639"/>
      <c r="BB18" s="2640"/>
      <c r="BC18" s="2640"/>
      <c r="BD18" s="2640"/>
      <c r="BE18" s="2640"/>
      <c r="BF18" s="2640"/>
      <c r="BG18" s="2640"/>
      <c r="BH18" s="2640"/>
      <c r="BI18" s="2641"/>
      <c r="BJ18" s="217"/>
      <c r="BK18" s="2637" t="str">
        <f t="shared" ref="BK18:BK33" si="7">AR18</f>
        <v>2. Concertación y selección de usuarios</v>
      </c>
      <c r="BL18" s="2638"/>
      <c r="BM18" s="258" t="str">
        <f>AT18</f>
        <v>Usuarios</v>
      </c>
      <c r="BN18" s="259">
        <f>IF((AU18-AV18)=0,Cronog!AO15+Cronog!AS15+Cronog!AW15,Cronog!AO15+Cronog!AS15+Cronog!AW15+AU18-AV18)</f>
        <v>0</v>
      </c>
      <c r="BO18" s="260"/>
      <c r="BP18" s="261" t="e">
        <f>BO18/BN18</f>
        <v>#DIV/0!</v>
      </c>
      <c r="BQ18" s="474" t="str">
        <f>+IF(BN18=BO18,"x",0)</f>
        <v>x</v>
      </c>
      <c r="BR18" s="475">
        <f>+IF(BQ18="x",0,IF(BO18&gt;0,"x",0))</f>
        <v>0</v>
      </c>
      <c r="BS18" s="476">
        <f>+IF(BQ18="x",0,IF(BR18="x",0,"x"))</f>
        <v>0</v>
      </c>
      <c r="BT18" s="2639"/>
      <c r="BU18" s="2640"/>
      <c r="BV18" s="2640"/>
      <c r="BW18" s="2640"/>
      <c r="BX18" s="2640"/>
      <c r="BY18" s="2640"/>
      <c r="BZ18" s="2640"/>
      <c r="CA18" s="2640"/>
      <c r="CB18" s="2641"/>
      <c r="CC18" s="217"/>
      <c r="CD18" s="2644"/>
      <c r="CE18" s="2644"/>
      <c r="CF18" s="265"/>
      <c r="CG18" s="266"/>
      <c r="CH18" s="267"/>
      <c r="CI18" s="268"/>
      <c r="CJ18" s="269"/>
      <c r="CK18" s="269"/>
      <c r="CL18" s="269"/>
      <c r="CM18" s="2645"/>
      <c r="CN18" s="2645"/>
      <c r="CO18" s="2645"/>
      <c r="CP18" s="2645"/>
      <c r="CQ18" s="2645"/>
      <c r="CR18" s="2645"/>
      <c r="CS18" s="2645"/>
      <c r="CT18" s="2645"/>
      <c r="CU18" s="2645"/>
      <c r="CV18" s="217"/>
      <c r="CW18" s="2644"/>
      <c r="CX18" s="2644"/>
      <c r="CY18" s="265"/>
      <c r="CZ18" s="266"/>
      <c r="DA18" s="267"/>
      <c r="DB18" s="268"/>
      <c r="DC18" s="269"/>
      <c r="DD18" s="269"/>
      <c r="DE18" s="269"/>
      <c r="DF18" s="2645"/>
      <c r="DG18" s="2645"/>
      <c r="DH18" s="2645"/>
      <c r="DI18" s="2645"/>
      <c r="DJ18" s="2645"/>
      <c r="DK18" s="2645"/>
      <c r="DL18" s="2645"/>
      <c r="DM18" s="2645"/>
      <c r="DN18" s="2645"/>
      <c r="DO18" s="217"/>
    </row>
    <row r="19" spans="1:119" ht="11.45" customHeight="1">
      <c r="A19" s="217"/>
      <c r="B19" s="2628"/>
      <c r="C19" s="2629"/>
      <c r="D19" s="2629"/>
      <c r="E19" s="2630"/>
      <c r="F19" s="2637" t="str">
        <f>Cronog!B16</f>
        <v>3. Presupuesto total del proyecto a comprometer</v>
      </c>
      <c r="G19" s="2638"/>
      <c r="H19" s="258" t="str">
        <f>Cronog!C16</f>
        <v>$</v>
      </c>
      <c r="I19" s="259">
        <f>+Cronog!E16+Cronog!I16+Cronog!M16</f>
        <v>0</v>
      </c>
      <c r="J19" s="260">
        <v>1500000000</v>
      </c>
      <c r="K19" s="261" t="e">
        <f t="shared" si="0"/>
        <v>#DIV/0!</v>
      </c>
      <c r="L19" s="474">
        <f t="shared" si="1"/>
        <v>0</v>
      </c>
      <c r="M19" s="475" t="str">
        <f t="shared" si="2"/>
        <v>x</v>
      </c>
      <c r="N19" s="476">
        <f t="shared" si="3"/>
        <v>0</v>
      </c>
      <c r="O19" s="2639"/>
      <c r="P19" s="2640"/>
      <c r="Q19" s="2640"/>
      <c r="R19" s="2640"/>
      <c r="S19" s="2640"/>
      <c r="T19" s="2640"/>
      <c r="U19" s="2640"/>
      <c r="V19" s="2640"/>
      <c r="W19" s="2641"/>
      <c r="X19" s="217"/>
      <c r="Y19" s="2637" t="str">
        <f t="shared" si="4"/>
        <v>3. Presupuesto total del proyecto a comprometer</v>
      </c>
      <c r="Z19" s="2638"/>
      <c r="AA19" s="258" t="str">
        <f t="shared" si="5"/>
        <v>$</v>
      </c>
      <c r="AB19" s="259">
        <f>IF((I19-J19)=0,Cronog!Q16+Cronog!U16+Cronog!Y16,Cronog!Q16+Cronog!U16+Cronog!Y16+Seguimiento!I19-Seguimiento!J19)</f>
        <v>-1500000000</v>
      </c>
      <c r="AC19" s="260"/>
      <c r="AD19" s="261">
        <f>AC19/AB19</f>
        <v>0</v>
      </c>
      <c r="AE19" s="474">
        <f>+IF(AB19=AC19,"x",0)</f>
        <v>0</v>
      </c>
      <c r="AF19" s="475">
        <f>+IF(AE19="x",0,IF(AC19&gt;0,"x",0))</f>
        <v>0</v>
      </c>
      <c r="AG19" s="476" t="str">
        <f>+IF(AE19="x",0,IF(AF19="x",0,"x"))</f>
        <v>x</v>
      </c>
      <c r="AH19" s="2639"/>
      <c r="AI19" s="2640"/>
      <c r="AJ19" s="2640"/>
      <c r="AK19" s="2640"/>
      <c r="AL19" s="2640"/>
      <c r="AM19" s="2640"/>
      <c r="AN19" s="2640"/>
      <c r="AO19" s="2640"/>
      <c r="AP19" s="2641"/>
      <c r="AQ19" s="217"/>
      <c r="AR19" s="2637" t="str">
        <f t="shared" si="6"/>
        <v>3. Presupuesto total del proyecto a comprometer</v>
      </c>
      <c r="AS19" s="2638"/>
      <c r="AT19" s="258" t="str">
        <f>AA19</f>
        <v>$</v>
      </c>
      <c r="AU19" s="259">
        <f>IF((AB19-AC19)=0,Cronog!AC16+Cronog!AG16+Cronog!AK16,Cronog!AC16+Cronog!AG16+Cronog!AK16+Seguimiento!AB19-Seguimiento!AC19)</f>
        <v>-1500000000</v>
      </c>
      <c r="AV19" s="260"/>
      <c r="AW19" s="261">
        <f>AV19/AU19</f>
        <v>0</v>
      </c>
      <c r="AX19" s="474"/>
      <c r="AY19" s="475"/>
      <c r="AZ19" s="476"/>
      <c r="BA19" s="2639"/>
      <c r="BB19" s="2640"/>
      <c r="BC19" s="2640"/>
      <c r="BD19" s="2640"/>
      <c r="BE19" s="2640"/>
      <c r="BF19" s="2640"/>
      <c r="BG19" s="2640"/>
      <c r="BH19" s="2640"/>
      <c r="BI19" s="2641"/>
      <c r="BJ19" s="217"/>
      <c r="BK19" s="2637" t="str">
        <f t="shared" si="7"/>
        <v>3. Presupuesto total del proyecto a comprometer</v>
      </c>
      <c r="BL19" s="2638"/>
      <c r="BM19" s="258" t="str">
        <f>AT19</f>
        <v>$</v>
      </c>
      <c r="BN19" s="259">
        <f>IF((AU19-AV19)=0,Cronog!AO16+Cronog!AS16+Cronog!AW16,Cronog!AO16+Cronog!AS16+Cronog!AW16+AU19-AV19)</f>
        <v>-1500000000</v>
      </c>
      <c r="BO19" s="260"/>
      <c r="BP19" s="261">
        <f>BO19/BN19</f>
        <v>0</v>
      </c>
      <c r="BQ19" s="474">
        <f>+IF(BN19=BO19,"x",0)</f>
        <v>0</v>
      </c>
      <c r="BR19" s="475">
        <f>+IF(BQ19="x",0,IF(BO19&gt;0,"x",0))</f>
        <v>0</v>
      </c>
      <c r="BS19" s="476" t="str">
        <f>+IF(BQ19="x",0,IF(BR19="x",0,"x"))</f>
        <v>x</v>
      </c>
      <c r="BT19" s="2639"/>
      <c r="BU19" s="2640"/>
      <c r="BV19" s="2640"/>
      <c r="BW19" s="2640"/>
      <c r="BX19" s="2640"/>
      <c r="BY19" s="2640"/>
      <c r="BZ19" s="2640"/>
      <c r="CA19" s="2640"/>
      <c r="CB19" s="2641"/>
      <c r="CC19" s="217"/>
      <c r="CD19" s="2644"/>
      <c r="CE19" s="2644"/>
      <c r="CF19" s="265"/>
      <c r="CG19" s="266"/>
      <c r="CH19" s="267"/>
      <c r="CI19" s="268"/>
      <c r="CJ19" s="269"/>
      <c r="CK19" s="269"/>
      <c r="CL19" s="269"/>
      <c r="CM19" s="2645"/>
      <c r="CN19" s="2645"/>
      <c r="CO19" s="2645"/>
      <c r="CP19" s="2645"/>
      <c r="CQ19" s="2645"/>
      <c r="CR19" s="2645"/>
      <c r="CS19" s="2645"/>
      <c r="CT19" s="2645"/>
      <c r="CU19" s="2645"/>
      <c r="CV19" s="217"/>
      <c r="CW19" s="2644"/>
      <c r="CX19" s="2644"/>
      <c r="CY19" s="265"/>
      <c r="CZ19" s="266"/>
      <c r="DA19" s="267"/>
      <c r="DB19" s="268"/>
      <c r="DC19" s="269"/>
      <c r="DD19" s="269"/>
      <c r="DE19" s="269"/>
      <c r="DF19" s="2645"/>
      <c r="DG19" s="2645"/>
      <c r="DH19" s="2645"/>
      <c r="DI19" s="2645"/>
      <c r="DJ19" s="2645"/>
      <c r="DK19" s="2645"/>
      <c r="DL19" s="2645"/>
      <c r="DM19" s="2645"/>
      <c r="DN19" s="2645"/>
      <c r="DO19" s="217"/>
    </row>
    <row r="20" spans="1:119" ht="12.75" customHeight="1">
      <c r="A20" s="217"/>
      <c r="B20" s="2628"/>
      <c r="C20" s="2629"/>
      <c r="D20" s="2629"/>
      <c r="E20" s="2630"/>
      <c r="F20" s="2637" t="str">
        <f>Cronog!B17</f>
        <v>4. Selección definitiva predios y localización</v>
      </c>
      <c r="G20" s="2638"/>
      <c r="H20" s="258" t="str">
        <f>Cronog!C17</f>
        <v>Predios</v>
      </c>
      <c r="I20" s="259">
        <f>+Cronog!E17+Cronog!I17+Cronog!M17</f>
        <v>0</v>
      </c>
      <c r="J20" s="260"/>
      <c r="K20" s="261" t="e">
        <f t="shared" si="0"/>
        <v>#DIV/0!</v>
      </c>
      <c r="L20" s="474" t="str">
        <f t="shared" si="1"/>
        <v>x</v>
      </c>
      <c r="M20" s="475">
        <f t="shared" si="2"/>
        <v>0</v>
      </c>
      <c r="N20" s="476">
        <f t="shared" si="3"/>
        <v>0</v>
      </c>
      <c r="O20" s="2639"/>
      <c r="P20" s="2640"/>
      <c r="Q20" s="2640"/>
      <c r="R20" s="2640"/>
      <c r="S20" s="2640"/>
      <c r="T20" s="2640"/>
      <c r="U20" s="2640"/>
      <c r="V20" s="2640"/>
      <c r="W20" s="2641"/>
      <c r="X20" s="217"/>
      <c r="Y20" s="2637" t="str">
        <f t="shared" si="4"/>
        <v>4. Selección definitiva predios y localización</v>
      </c>
      <c r="Z20" s="2638"/>
      <c r="AA20" s="258" t="str">
        <f t="shared" si="5"/>
        <v>Predios</v>
      </c>
      <c r="AB20" s="259">
        <f>IF((I20-J20)=0,Cronog!Q17+Cronog!U17+Cronog!Y17,Cronog!Q17+Cronog!U17+Cronog!Y17+Seguimiento!I20-Seguimiento!J20)</f>
        <v>0</v>
      </c>
      <c r="AC20" s="260"/>
      <c r="AD20" s="261" t="e">
        <f>AC20/AB20</f>
        <v>#DIV/0!</v>
      </c>
      <c r="AE20" s="474" t="str">
        <f>+IF(AB20=AC20,"x",0)</f>
        <v>x</v>
      </c>
      <c r="AF20" s="475">
        <f>+IF(AE20="x",0,IF(AC20&gt;0,"x",0))</f>
        <v>0</v>
      </c>
      <c r="AG20" s="476">
        <f>+IF(AE20="x",0,IF(AF20="x",0,"x"))</f>
        <v>0</v>
      </c>
      <c r="AH20" s="2639"/>
      <c r="AI20" s="2640"/>
      <c r="AJ20" s="2640"/>
      <c r="AK20" s="2640"/>
      <c r="AL20" s="2640"/>
      <c r="AM20" s="2640"/>
      <c r="AN20" s="2640"/>
      <c r="AO20" s="2640"/>
      <c r="AP20" s="2641"/>
      <c r="AQ20" s="217"/>
      <c r="AR20" s="2637" t="str">
        <f t="shared" si="6"/>
        <v>4. Selección definitiva predios y localización</v>
      </c>
      <c r="AS20" s="2638"/>
      <c r="AT20" s="258" t="str">
        <f>AA20</f>
        <v>Predios</v>
      </c>
      <c r="AU20" s="259">
        <f>IF((AB20-AC20)=0,Cronog!AC17+Cronog!AG17+Cronog!AK17,Cronog!AC17+Cronog!AG17+Cronog!AK17+Seguimiento!AB20-Seguimiento!AC20)</f>
        <v>0</v>
      </c>
      <c r="AV20" s="260"/>
      <c r="AW20" s="261" t="e">
        <f>AV20/AU20</f>
        <v>#DIV/0!</v>
      </c>
      <c r="AX20" s="474" t="str">
        <f>+IF(AU20=AV20,"x",0)</f>
        <v>x</v>
      </c>
      <c r="AY20" s="475">
        <f>+IF(AX20="x",0,IF(AV20&gt;0,"x",0))</f>
        <v>0</v>
      </c>
      <c r="AZ20" s="476">
        <f>+IF(AX20="x",0,IF(AY20="x",0,"x"))</f>
        <v>0</v>
      </c>
      <c r="BA20" s="2639"/>
      <c r="BB20" s="2640"/>
      <c r="BC20" s="2640"/>
      <c r="BD20" s="2640"/>
      <c r="BE20" s="2640"/>
      <c r="BF20" s="2640"/>
      <c r="BG20" s="2640"/>
      <c r="BH20" s="2640"/>
      <c r="BI20" s="2641"/>
      <c r="BJ20" s="217"/>
      <c r="BK20" s="2637" t="str">
        <f t="shared" si="7"/>
        <v>4. Selección definitiva predios y localización</v>
      </c>
      <c r="BL20" s="2638"/>
      <c r="BM20" s="258" t="str">
        <f>AT20</f>
        <v>Predios</v>
      </c>
      <c r="BN20" s="259">
        <f>IF((AU20-AV20)=0,Cronog!AO17+Cronog!AS17+Cronog!AW17,Cronog!AO17+Cronog!AS17+Cronog!AW17+AU20-AV20)</f>
        <v>0</v>
      </c>
      <c r="BO20" s="260"/>
      <c r="BP20" s="261" t="e">
        <f>BO20/BN20</f>
        <v>#DIV/0!</v>
      </c>
      <c r="BQ20" s="474" t="str">
        <f>+IF(BN20=BO20,"x",0)</f>
        <v>x</v>
      </c>
      <c r="BR20" s="475">
        <f>+IF(BQ20="x",0,IF(BO20&gt;0,"x",0))</f>
        <v>0</v>
      </c>
      <c r="BS20" s="476">
        <f>+IF(BQ20="x",0,IF(BR20="x",0,"x"))</f>
        <v>0</v>
      </c>
      <c r="BT20" s="2639"/>
      <c r="BU20" s="2640"/>
      <c r="BV20" s="2640"/>
      <c r="BW20" s="2640"/>
      <c r="BX20" s="2640"/>
      <c r="BY20" s="2640"/>
      <c r="BZ20" s="2640"/>
      <c r="CA20" s="2640"/>
      <c r="CB20" s="2641"/>
      <c r="CC20" s="217"/>
      <c r="CD20" s="2644"/>
      <c r="CE20" s="2644"/>
      <c r="CF20" s="265"/>
      <c r="CG20" s="266"/>
      <c r="CH20" s="267"/>
      <c r="CI20" s="268"/>
      <c r="CJ20" s="269"/>
      <c r="CK20" s="269"/>
      <c r="CL20" s="269"/>
      <c r="CM20" s="2645"/>
      <c r="CN20" s="2645"/>
      <c r="CO20" s="2645"/>
      <c r="CP20" s="2645"/>
      <c r="CQ20" s="2645"/>
      <c r="CR20" s="2645"/>
      <c r="CS20" s="2645"/>
      <c r="CT20" s="2645"/>
      <c r="CU20" s="2645"/>
      <c r="CV20" s="217"/>
      <c r="CW20" s="2644"/>
      <c r="CX20" s="2644"/>
      <c r="CY20" s="265"/>
      <c r="CZ20" s="266"/>
      <c r="DA20" s="267"/>
      <c r="DB20" s="268"/>
      <c r="DC20" s="269"/>
      <c r="DD20" s="269"/>
      <c r="DE20" s="269"/>
      <c r="DF20" s="2645"/>
      <c r="DG20" s="2645"/>
      <c r="DH20" s="2645"/>
      <c r="DI20" s="2645"/>
      <c r="DJ20" s="2645"/>
      <c r="DK20" s="2645"/>
      <c r="DL20" s="2645"/>
      <c r="DM20" s="2645"/>
      <c r="DN20" s="2645"/>
      <c r="DO20" s="217"/>
    </row>
    <row r="21" spans="1:119" ht="0.6" customHeight="1">
      <c r="A21" s="217"/>
      <c r="B21" s="2628"/>
      <c r="C21" s="2629"/>
      <c r="D21" s="2629"/>
      <c r="E21" s="2630"/>
      <c r="F21" s="2637">
        <f>Cronog!B18</f>
        <v>0</v>
      </c>
      <c r="G21" s="2638"/>
      <c r="H21" s="258">
        <f>Cronog!C18</f>
        <v>0</v>
      </c>
      <c r="I21" s="259">
        <f>+Cronog!E18+Cronog!I18+Cronog!M18</f>
        <v>0</v>
      </c>
      <c r="J21" s="260"/>
      <c r="K21" s="261" t="e">
        <f t="shared" si="0"/>
        <v>#DIV/0!</v>
      </c>
      <c r="L21" s="262" t="str">
        <f t="shared" si="1"/>
        <v>x</v>
      </c>
      <c r="M21" s="263">
        <f t="shared" si="2"/>
        <v>0</v>
      </c>
      <c r="N21" s="264">
        <f t="shared" si="3"/>
        <v>0</v>
      </c>
      <c r="O21" s="2639"/>
      <c r="P21" s="2640"/>
      <c r="Q21" s="2640"/>
      <c r="R21" s="2640"/>
      <c r="S21" s="2640"/>
      <c r="T21" s="2640"/>
      <c r="U21" s="2640"/>
      <c r="V21" s="2640"/>
      <c r="W21" s="2641"/>
      <c r="X21" s="217"/>
      <c r="Y21" s="2637">
        <f t="shared" si="4"/>
        <v>0</v>
      </c>
      <c r="Z21" s="2638"/>
      <c r="AA21" s="258">
        <f t="shared" si="5"/>
        <v>0</v>
      </c>
      <c r="AB21" s="259">
        <f>IF((I21-J21)=0,Cronog!Q18+Cronog!U18+Cronog!Y18,Cronog!Q18+Cronog!U18+Cronog!Y18+Seguimiento!I21-Seguimiento!J21)</f>
        <v>0</v>
      </c>
      <c r="AC21" s="260"/>
      <c r="AD21" s="261" t="e">
        <f>AC21/AB21</f>
        <v>#DIV/0!</v>
      </c>
      <c r="AE21" s="262"/>
      <c r="AF21" s="263"/>
      <c r="AG21" s="264"/>
      <c r="AH21" s="2639"/>
      <c r="AI21" s="2640"/>
      <c r="AJ21" s="2640"/>
      <c r="AK21" s="2640"/>
      <c r="AL21" s="2640"/>
      <c r="AM21" s="2640"/>
      <c r="AN21" s="2640"/>
      <c r="AO21" s="2640"/>
      <c r="AP21" s="2641"/>
      <c r="AQ21" s="217"/>
      <c r="AR21" s="2637">
        <f t="shared" si="6"/>
        <v>0</v>
      </c>
      <c r="AS21" s="2638"/>
      <c r="AT21" s="258">
        <f>AA21</f>
        <v>0</v>
      </c>
      <c r="AU21" s="259">
        <f>+I21-J21-AC21</f>
        <v>0</v>
      </c>
      <c r="AV21" s="260"/>
      <c r="AW21" s="261" t="e">
        <f>AV21/AU21</f>
        <v>#DIV/0!</v>
      </c>
      <c r="AX21" s="262"/>
      <c r="AY21" s="263"/>
      <c r="AZ21" s="264"/>
      <c r="BA21" s="2639"/>
      <c r="BB21" s="2640"/>
      <c r="BC21" s="2640"/>
      <c r="BD21" s="2640"/>
      <c r="BE21" s="2640"/>
      <c r="BF21" s="2640"/>
      <c r="BG21" s="2640"/>
      <c r="BH21" s="2640"/>
      <c r="BI21" s="2641"/>
      <c r="BJ21" s="217"/>
      <c r="BK21" s="2637">
        <f t="shared" si="7"/>
        <v>0</v>
      </c>
      <c r="BL21" s="2638"/>
      <c r="BM21" s="258">
        <f>AT21</f>
        <v>0</v>
      </c>
      <c r="BN21" s="259">
        <f>IF((AU21-AV21)=0,Cronog!AV18+Cronog!AZ18+Cronog!BA18,Cronog!AV18+Cronog!AZ18+Cronog!BA18+Seguimiento!AU21-Seguimiento!AV21)</f>
        <v>0</v>
      </c>
      <c r="BO21" s="260"/>
      <c r="BP21" s="261" t="e">
        <f>BO21/BN21</f>
        <v>#DIV/0!</v>
      </c>
      <c r="BQ21" s="262"/>
      <c r="BR21" s="263"/>
      <c r="BS21" s="264"/>
      <c r="BT21" s="2639"/>
      <c r="BU21" s="2640"/>
      <c r="BV21" s="2640"/>
      <c r="BW21" s="2640"/>
      <c r="BX21" s="2640"/>
      <c r="BY21" s="2640"/>
      <c r="BZ21" s="2640"/>
      <c r="CA21" s="2640"/>
      <c r="CB21" s="2641"/>
      <c r="CC21" s="217"/>
      <c r="CD21" s="2644"/>
      <c r="CE21" s="2644"/>
      <c r="CF21" s="265"/>
      <c r="CG21" s="266"/>
      <c r="CH21" s="267"/>
      <c r="CI21" s="268"/>
      <c r="CJ21" s="269"/>
      <c r="CK21" s="269"/>
      <c r="CL21" s="269"/>
      <c r="CM21" s="2645"/>
      <c r="CN21" s="2645"/>
      <c r="CO21" s="2645"/>
      <c r="CP21" s="2645"/>
      <c r="CQ21" s="2645"/>
      <c r="CR21" s="2645"/>
      <c r="CS21" s="2645"/>
      <c r="CT21" s="2645"/>
      <c r="CU21" s="2645"/>
      <c r="CV21" s="217"/>
      <c r="CW21" s="2644"/>
      <c r="CX21" s="2644"/>
      <c r="CY21" s="265"/>
      <c r="CZ21" s="266"/>
      <c r="DA21" s="267"/>
      <c r="DB21" s="268"/>
      <c r="DC21" s="269"/>
      <c r="DD21" s="269"/>
      <c r="DE21" s="269"/>
      <c r="DF21" s="2645"/>
      <c r="DG21" s="2645"/>
      <c r="DH21" s="2645"/>
      <c r="DI21" s="2645"/>
      <c r="DJ21" s="2645"/>
      <c r="DK21" s="2645"/>
      <c r="DL21" s="2645"/>
      <c r="DM21" s="2645"/>
      <c r="DN21" s="2645"/>
      <c r="DO21" s="217"/>
    </row>
    <row r="22" spans="1:119" ht="12.75" customHeight="1">
      <c r="A22" s="217"/>
      <c r="B22" s="2628"/>
      <c r="C22" s="2629"/>
      <c r="D22" s="2629"/>
      <c r="E22" s="2630"/>
      <c r="F22" s="2637" t="str">
        <f>Cronog!B19</f>
        <v>5. Adquisición y contratación de insumos:</v>
      </c>
      <c r="G22" s="2638"/>
      <c r="H22" s="2646"/>
      <c r="I22" s="2647"/>
      <c r="J22" s="2647"/>
      <c r="K22" s="2647"/>
      <c r="L22" s="2647"/>
      <c r="M22" s="2647"/>
      <c r="N22" s="2647"/>
      <c r="O22" s="2647"/>
      <c r="P22" s="2647"/>
      <c r="Q22" s="2647"/>
      <c r="R22" s="2647"/>
      <c r="S22" s="2647"/>
      <c r="T22" s="2647"/>
      <c r="U22" s="2647"/>
      <c r="V22" s="2647"/>
      <c r="W22" s="2648"/>
      <c r="X22" s="217"/>
      <c r="Y22" s="2637" t="str">
        <f t="shared" si="4"/>
        <v>5. Adquisición y contratación de insumos:</v>
      </c>
      <c r="Z22" s="2638"/>
      <c r="AA22" s="2646"/>
      <c r="AB22" s="2647"/>
      <c r="AC22" s="2647"/>
      <c r="AD22" s="2647"/>
      <c r="AE22" s="2647"/>
      <c r="AF22" s="2647"/>
      <c r="AG22" s="2647"/>
      <c r="AH22" s="2647"/>
      <c r="AI22" s="2647"/>
      <c r="AJ22" s="2647"/>
      <c r="AK22" s="2647"/>
      <c r="AL22" s="2647"/>
      <c r="AM22" s="2647"/>
      <c r="AN22" s="2647"/>
      <c r="AO22" s="2647"/>
      <c r="AP22" s="2648"/>
      <c r="AQ22" s="217"/>
      <c r="AR22" s="2637" t="str">
        <f t="shared" si="6"/>
        <v>5. Adquisición y contratación de insumos:</v>
      </c>
      <c r="AS22" s="2638"/>
      <c r="AT22" s="2646"/>
      <c r="AU22" s="2647"/>
      <c r="AV22" s="2647"/>
      <c r="AW22" s="2647"/>
      <c r="AX22" s="2647"/>
      <c r="AY22" s="2647"/>
      <c r="AZ22" s="2647"/>
      <c r="BA22" s="2647"/>
      <c r="BB22" s="2647"/>
      <c r="BC22" s="2647"/>
      <c r="BD22" s="2647"/>
      <c r="BE22" s="2647"/>
      <c r="BF22" s="2647"/>
      <c r="BG22" s="2647"/>
      <c r="BH22" s="2647"/>
      <c r="BI22" s="2648"/>
      <c r="BJ22" s="217"/>
      <c r="BK22" s="2637" t="str">
        <f t="shared" si="7"/>
        <v>5. Adquisición y contratación de insumos:</v>
      </c>
      <c r="BL22" s="2638"/>
      <c r="BM22" s="2646"/>
      <c r="BN22" s="2647"/>
      <c r="BO22" s="2647"/>
      <c r="BP22" s="2647"/>
      <c r="BQ22" s="2647"/>
      <c r="BR22" s="2647"/>
      <c r="BS22" s="2647"/>
      <c r="BT22" s="2647"/>
      <c r="BU22" s="2647"/>
      <c r="BV22" s="2647"/>
      <c r="BW22" s="2647"/>
      <c r="BX22" s="2647"/>
      <c r="BY22" s="2647"/>
      <c r="BZ22" s="2647"/>
      <c r="CA22" s="2647"/>
      <c r="CB22" s="2648"/>
      <c r="CC22" s="217"/>
      <c r="CD22" s="2644"/>
      <c r="CE22" s="2644"/>
      <c r="CF22" s="265"/>
      <c r="CG22" s="266"/>
      <c r="CH22" s="267"/>
      <c r="CI22" s="268"/>
      <c r="CJ22" s="269"/>
      <c r="CK22" s="269"/>
      <c r="CL22" s="269"/>
      <c r="CM22" s="2645"/>
      <c r="CN22" s="2645"/>
      <c r="CO22" s="2645"/>
      <c r="CP22" s="2645"/>
      <c r="CQ22" s="2645"/>
      <c r="CR22" s="2645"/>
      <c r="CS22" s="2645"/>
      <c r="CT22" s="2645"/>
      <c r="CU22" s="2645"/>
      <c r="CV22" s="217"/>
      <c r="CW22" s="2644"/>
      <c r="CX22" s="2644"/>
      <c r="CY22" s="265"/>
      <c r="CZ22" s="266"/>
      <c r="DA22" s="267"/>
      <c r="DB22" s="268"/>
      <c r="DC22" s="269"/>
      <c r="DD22" s="269"/>
      <c r="DE22" s="269"/>
      <c r="DF22" s="2645"/>
      <c r="DG22" s="2645"/>
      <c r="DH22" s="2645"/>
      <c r="DI22" s="2645"/>
      <c r="DJ22" s="2645"/>
      <c r="DK22" s="2645"/>
      <c r="DL22" s="2645"/>
      <c r="DM22" s="2645"/>
      <c r="DN22" s="2645"/>
      <c r="DO22" s="217"/>
    </row>
    <row r="23" spans="1:119" ht="12.75" customHeight="1">
      <c r="A23" s="217"/>
      <c r="B23" s="2628"/>
      <c r="C23" s="2629"/>
      <c r="D23" s="2629"/>
      <c r="E23" s="2630"/>
      <c r="F23" s="2637" t="str">
        <f>Cronog!B20</f>
        <v xml:space="preserve">   - Material vegetal</v>
      </c>
      <c r="G23" s="2638"/>
      <c r="H23" s="303" t="e">
        <f>Cronog!C20</f>
        <v>#REF!</v>
      </c>
      <c r="I23" s="259">
        <f>+Cronog!E20+Cronog!I20+Cronog!M20</f>
        <v>0</v>
      </c>
      <c r="J23" s="260"/>
      <c r="K23" s="261" t="e">
        <f t="shared" si="0"/>
        <v>#DIV/0!</v>
      </c>
      <c r="L23" s="474" t="str">
        <f t="shared" si="1"/>
        <v>x</v>
      </c>
      <c r="M23" s="475">
        <f t="shared" si="2"/>
        <v>0</v>
      </c>
      <c r="N23" s="476">
        <f t="shared" si="3"/>
        <v>0</v>
      </c>
      <c r="O23" s="2639"/>
      <c r="P23" s="2640"/>
      <c r="Q23" s="2640"/>
      <c r="R23" s="2640"/>
      <c r="S23" s="2640"/>
      <c r="T23" s="2640"/>
      <c r="U23" s="2640"/>
      <c r="V23" s="2640"/>
      <c r="W23" s="2641"/>
      <c r="X23" s="217"/>
      <c r="Y23" s="2637" t="str">
        <f t="shared" si="4"/>
        <v xml:space="preserve">   - Material vegetal</v>
      </c>
      <c r="Z23" s="2638"/>
      <c r="AA23" s="303" t="e">
        <f t="shared" si="5"/>
        <v>#REF!</v>
      </c>
      <c r="AB23" s="259">
        <f>IF((I23-J23)=0,Cronog!Q20+Cronog!U20+Cronog!Y20,Cronog!Q20+Cronog!U20+Cronog!Y20+Seguimiento!I23-Seguimiento!J23)</f>
        <v>0</v>
      </c>
      <c r="AC23" s="260"/>
      <c r="AD23" s="261" t="e">
        <f t="shared" ref="AD23:AD33" si="8">AC23/AB23</f>
        <v>#DIV/0!</v>
      </c>
      <c r="AE23" s="474" t="str">
        <f t="shared" ref="AE23:AE33" si="9">+IF(AB23=AC23,"x",0)</f>
        <v>x</v>
      </c>
      <c r="AF23" s="475">
        <f t="shared" ref="AF23:AF33" si="10">+IF(AE23="x",0,IF(AC23&gt;0,"x",0))</f>
        <v>0</v>
      </c>
      <c r="AG23" s="476">
        <f t="shared" ref="AG23:AG33" si="11">+IF(AE23="x",0,IF(AF23="x",0,"x"))</f>
        <v>0</v>
      </c>
      <c r="AH23" s="2639"/>
      <c r="AI23" s="2640"/>
      <c r="AJ23" s="2640"/>
      <c r="AK23" s="2640"/>
      <c r="AL23" s="2640"/>
      <c r="AM23" s="2640"/>
      <c r="AN23" s="2640"/>
      <c r="AO23" s="2640"/>
      <c r="AP23" s="2641"/>
      <c r="AQ23" s="217"/>
      <c r="AR23" s="2637" t="str">
        <f t="shared" si="6"/>
        <v xml:space="preserve">   - Material vegetal</v>
      </c>
      <c r="AS23" s="2638"/>
      <c r="AT23" s="303" t="e">
        <f t="shared" ref="AT23:AT33" si="12">AA23</f>
        <v>#REF!</v>
      </c>
      <c r="AU23" s="259">
        <f>IF((AB23-AC23)=0,Cronog!AC20+Cronog!AG20+Cronog!AK20,Cronog!AC20+Cronog!AG20+Cronog!AK20+Seguimiento!AB23-Seguimiento!AC23)</f>
        <v>0</v>
      </c>
      <c r="AV23" s="260"/>
      <c r="AW23" s="261" t="e">
        <f t="shared" ref="AW23:AW33" si="13">AV23/AU23</f>
        <v>#DIV/0!</v>
      </c>
      <c r="AX23" s="474" t="str">
        <f t="shared" ref="AX23:AX33" si="14">+IF(AU23=AV23,"x",0)</f>
        <v>x</v>
      </c>
      <c r="AY23" s="475">
        <f t="shared" ref="AY23:AY33" si="15">+IF(AX23="x",0,IF(AV23&gt;0,"x",0))</f>
        <v>0</v>
      </c>
      <c r="AZ23" s="476">
        <f t="shared" ref="AZ23:AZ33" si="16">+IF(AX23="x",0,IF(AY23="x",0,"x"))</f>
        <v>0</v>
      </c>
      <c r="BA23" s="2639"/>
      <c r="BB23" s="2640"/>
      <c r="BC23" s="2640"/>
      <c r="BD23" s="2640"/>
      <c r="BE23" s="2640"/>
      <c r="BF23" s="2640"/>
      <c r="BG23" s="2640"/>
      <c r="BH23" s="2640"/>
      <c r="BI23" s="2641"/>
      <c r="BJ23" s="217"/>
      <c r="BK23" s="2637" t="str">
        <f t="shared" si="7"/>
        <v xml:space="preserve">   - Material vegetal</v>
      </c>
      <c r="BL23" s="2638"/>
      <c r="BM23" s="303" t="e">
        <f t="shared" ref="BM23:BM33" si="17">AT23</f>
        <v>#REF!</v>
      </c>
      <c r="BN23" s="259">
        <f>IF((AU23-AV23)=0,Cronog!AO20+Cronog!AS20+Cronog!AW20,Cronog!AO20+Cronog!AS20+Cronog!AW20+AU23-AV23)</f>
        <v>0</v>
      </c>
      <c r="BO23" s="260"/>
      <c r="BP23" s="261" t="e">
        <f t="shared" ref="BP23:BP33" si="18">BO23/BN23</f>
        <v>#DIV/0!</v>
      </c>
      <c r="BQ23" s="474" t="str">
        <f t="shared" ref="BQ23:BQ33" si="19">+IF(BN23=BO23,"x",0)</f>
        <v>x</v>
      </c>
      <c r="BR23" s="475">
        <f t="shared" ref="BR23:BR33" si="20">+IF(BQ23="x",0,IF(BO23&gt;0,"x",0))</f>
        <v>0</v>
      </c>
      <c r="BS23" s="476">
        <f t="shared" ref="BS23:BS33" si="21">+IF(BQ23="x",0,IF(BR23="x",0,"x"))</f>
        <v>0</v>
      </c>
      <c r="BT23" s="2639"/>
      <c r="BU23" s="2640"/>
      <c r="BV23" s="2640"/>
      <c r="BW23" s="2640"/>
      <c r="BX23" s="2640"/>
      <c r="BY23" s="2640"/>
      <c r="BZ23" s="2640"/>
      <c r="CA23" s="2640"/>
      <c r="CB23" s="2641"/>
      <c r="CC23" s="217"/>
      <c r="CD23" s="2644"/>
      <c r="CE23" s="2644"/>
      <c r="CF23" s="265"/>
      <c r="CG23" s="266"/>
      <c r="CH23" s="267"/>
      <c r="CI23" s="268"/>
      <c r="CJ23" s="269"/>
      <c r="CK23" s="269"/>
      <c r="CL23" s="269"/>
      <c r="CM23" s="2645"/>
      <c r="CN23" s="2645"/>
      <c r="CO23" s="2645"/>
      <c r="CP23" s="2645"/>
      <c r="CQ23" s="2645"/>
      <c r="CR23" s="2645"/>
      <c r="CS23" s="2645"/>
      <c r="CT23" s="2645"/>
      <c r="CU23" s="2645"/>
      <c r="CV23" s="217"/>
      <c r="CW23" s="2644"/>
      <c r="CX23" s="2644"/>
      <c r="CY23" s="265"/>
      <c r="CZ23" s="266"/>
      <c r="DA23" s="267"/>
      <c r="DB23" s="268"/>
      <c r="DC23" s="269"/>
      <c r="DD23" s="269"/>
      <c r="DE23" s="269"/>
      <c r="DF23" s="2645"/>
      <c r="DG23" s="2645"/>
      <c r="DH23" s="2645"/>
      <c r="DI23" s="2645"/>
      <c r="DJ23" s="2645"/>
      <c r="DK23" s="2645"/>
      <c r="DL23" s="2645"/>
      <c r="DM23" s="2645"/>
      <c r="DN23" s="2645"/>
      <c r="DO23" s="217"/>
    </row>
    <row r="24" spans="1:119" ht="12.75" customHeight="1">
      <c r="A24" s="217"/>
      <c r="B24" s="2628"/>
      <c r="C24" s="2629"/>
      <c r="D24" s="2629"/>
      <c r="E24" s="2630"/>
      <c r="F24" s="2637" t="str">
        <f>Cronog!B21</f>
        <v xml:space="preserve">   - Fertilizantes</v>
      </c>
      <c r="G24" s="2638"/>
      <c r="H24" s="303" t="e">
        <f>Cronog!C21</f>
        <v>#REF!</v>
      </c>
      <c r="I24" s="259">
        <f>+Cronog!E21+Cronog!I21+Cronog!M21</f>
        <v>0</v>
      </c>
      <c r="J24" s="260"/>
      <c r="K24" s="261" t="e">
        <f t="shared" si="0"/>
        <v>#DIV/0!</v>
      </c>
      <c r="L24" s="474" t="str">
        <f t="shared" si="1"/>
        <v>x</v>
      </c>
      <c r="M24" s="475">
        <f t="shared" si="2"/>
        <v>0</v>
      </c>
      <c r="N24" s="476">
        <f t="shared" si="3"/>
        <v>0</v>
      </c>
      <c r="O24" s="2639"/>
      <c r="P24" s="2640"/>
      <c r="Q24" s="2640"/>
      <c r="R24" s="2640"/>
      <c r="S24" s="2640"/>
      <c r="T24" s="2640"/>
      <c r="U24" s="2640"/>
      <c r="V24" s="2640"/>
      <c r="W24" s="2641"/>
      <c r="X24" s="217"/>
      <c r="Y24" s="2637" t="str">
        <f t="shared" si="4"/>
        <v xml:space="preserve">   - Fertilizantes</v>
      </c>
      <c r="Z24" s="2638"/>
      <c r="AA24" s="303" t="e">
        <f t="shared" si="5"/>
        <v>#REF!</v>
      </c>
      <c r="AB24" s="259">
        <f>IF((I24-J24)=0,Cronog!Q21+Cronog!U21+Cronog!Y21,Cronog!Q21+Cronog!U21+Cronog!Y21+Seguimiento!I24-Seguimiento!J24)</f>
        <v>0</v>
      </c>
      <c r="AC24" s="260"/>
      <c r="AD24" s="261" t="e">
        <f t="shared" si="8"/>
        <v>#DIV/0!</v>
      </c>
      <c r="AE24" s="474" t="str">
        <f t="shared" si="9"/>
        <v>x</v>
      </c>
      <c r="AF24" s="475">
        <f t="shared" si="10"/>
        <v>0</v>
      </c>
      <c r="AG24" s="476">
        <f t="shared" si="11"/>
        <v>0</v>
      </c>
      <c r="AH24" s="2639"/>
      <c r="AI24" s="2640"/>
      <c r="AJ24" s="2640"/>
      <c r="AK24" s="2640"/>
      <c r="AL24" s="2640"/>
      <c r="AM24" s="2640"/>
      <c r="AN24" s="2640"/>
      <c r="AO24" s="2640"/>
      <c r="AP24" s="2641"/>
      <c r="AQ24" s="217"/>
      <c r="AR24" s="2637" t="str">
        <f t="shared" si="6"/>
        <v xml:space="preserve">   - Fertilizantes</v>
      </c>
      <c r="AS24" s="2638"/>
      <c r="AT24" s="303" t="e">
        <f t="shared" si="12"/>
        <v>#REF!</v>
      </c>
      <c r="AU24" s="259">
        <f>IF((AB24-AC24)=0,Cronog!AC21+Cronog!AG21+Cronog!AK21,Cronog!AC21+Cronog!AG21+Cronog!AK21+Seguimiento!AB24-Seguimiento!AC24)</f>
        <v>0</v>
      </c>
      <c r="AV24" s="260"/>
      <c r="AW24" s="261" t="e">
        <f t="shared" si="13"/>
        <v>#DIV/0!</v>
      </c>
      <c r="AX24" s="474" t="str">
        <f t="shared" si="14"/>
        <v>x</v>
      </c>
      <c r="AY24" s="475">
        <f t="shared" si="15"/>
        <v>0</v>
      </c>
      <c r="AZ24" s="476">
        <f t="shared" si="16"/>
        <v>0</v>
      </c>
      <c r="BA24" s="2639"/>
      <c r="BB24" s="2640"/>
      <c r="BC24" s="2640"/>
      <c r="BD24" s="2640"/>
      <c r="BE24" s="2640"/>
      <c r="BF24" s="2640"/>
      <c r="BG24" s="2640"/>
      <c r="BH24" s="2640"/>
      <c r="BI24" s="2641"/>
      <c r="BJ24" s="217"/>
      <c r="BK24" s="2637" t="str">
        <f t="shared" si="7"/>
        <v xml:space="preserve">   - Fertilizantes</v>
      </c>
      <c r="BL24" s="2638"/>
      <c r="BM24" s="303" t="e">
        <f t="shared" si="17"/>
        <v>#REF!</v>
      </c>
      <c r="BN24" s="259">
        <f>IF((AU24-AV24)=0,Cronog!AO21+Cronog!AS21+Cronog!AW21,Cronog!AO21+Cronog!AS21+Cronog!AW21+AU24-AV24)</f>
        <v>0</v>
      </c>
      <c r="BO24" s="260"/>
      <c r="BP24" s="261" t="e">
        <f t="shared" si="18"/>
        <v>#DIV/0!</v>
      </c>
      <c r="BQ24" s="474" t="str">
        <f t="shared" si="19"/>
        <v>x</v>
      </c>
      <c r="BR24" s="475">
        <f t="shared" si="20"/>
        <v>0</v>
      </c>
      <c r="BS24" s="476">
        <f t="shared" si="21"/>
        <v>0</v>
      </c>
      <c r="BT24" s="2639"/>
      <c r="BU24" s="2640"/>
      <c r="BV24" s="2640"/>
      <c r="BW24" s="2640"/>
      <c r="BX24" s="2640"/>
      <c r="BY24" s="2640"/>
      <c r="BZ24" s="2640"/>
      <c r="CA24" s="2640"/>
      <c r="CB24" s="2641"/>
      <c r="CC24" s="217"/>
      <c r="CD24" s="2644"/>
      <c r="CE24" s="2644"/>
      <c r="CF24" s="265"/>
      <c r="CG24" s="266"/>
      <c r="CH24" s="267"/>
      <c r="CI24" s="268"/>
      <c r="CJ24" s="269"/>
      <c r="CK24" s="269"/>
      <c r="CL24" s="269"/>
      <c r="CM24" s="2645"/>
      <c r="CN24" s="2645"/>
      <c r="CO24" s="2645"/>
      <c r="CP24" s="2645"/>
      <c r="CQ24" s="2645"/>
      <c r="CR24" s="2645"/>
      <c r="CS24" s="2645"/>
      <c r="CT24" s="2645"/>
      <c r="CU24" s="2645"/>
      <c r="CV24" s="217"/>
      <c r="CW24" s="2644"/>
      <c r="CX24" s="2644"/>
      <c r="CY24" s="265"/>
      <c r="CZ24" s="266"/>
      <c r="DA24" s="267"/>
      <c r="DB24" s="268"/>
      <c r="DC24" s="269"/>
      <c r="DD24" s="269"/>
      <c r="DE24" s="269"/>
      <c r="DF24" s="2645"/>
      <c r="DG24" s="2645"/>
      <c r="DH24" s="2645"/>
      <c r="DI24" s="2645"/>
      <c r="DJ24" s="2645"/>
      <c r="DK24" s="2645"/>
      <c r="DL24" s="2645"/>
      <c r="DM24" s="2645"/>
      <c r="DN24" s="2645"/>
      <c r="DO24" s="217"/>
    </row>
    <row r="25" spans="1:119" ht="12.75" customHeight="1">
      <c r="A25" s="217"/>
      <c r="B25" s="2628"/>
      <c r="C25" s="2629"/>
      <c r="D25" s="2629"/>
      <c r="E25" s="2630"/>
      <c r="F25" s="2637" t="str">
        <f>Cronog!B22</f>
        <v xml:space="preserve">   - Correctivos</v>
      </c>
      <c r="G25" s="2638"/>
      <c r="H25" s="303" t="e">
        <f>Cronog!C22</f>
        <v>#REF!</v>
      </c>
      <c r="I25" s="259">
        <f>+Cronog!E22+Cronog!I22+Cronog!M22</f>
        <v>0</v>
      </c>
      <c r="J25" s="260"/>
      <c r="K25" s="261" t="e">
        <f t="shared" si="0"/>
        <v>#DIV/0!</v>
      </c>
      <c r="L25" s="474" t="str">
        <f t="shared" si="1"/>
        <v>x</v>
      </c>
      <c r="M25" s="475">
        <f t="shared" si="2"/>
        <v>0</v>
      </c>
      <c r="N25" s="476">
        <f t="shared" si="3"/>
        <v>0</v>
      </c>
      <c r="O25" s="2639"/>
      <c r="P25" s="2640"/>
      <c r="Q25" s="2640"/>
      <c r="R25" s="2640"/>
      <c r="S25" s="2640"/>
      <c r="T25" s="2640"/>
      <c r="U25" s="2640"/>
      <c r="V25" s="2640"/>
      <c r="W25" s="2641"/>
      <c r="X25" s="217"/>
      <c r="Y25" s="2637" t="str">
        <f t="shared" si="4"/>
        <v xml:space="preserve">   - Correctivos</v>
      </c>
      <c r="Z25" s="2638"/>
      <c r="AA25" s="303" t="e">
        <f t="shared" si="5"/>
        <v>#REF!</v>
      </c>
      <c r="AB25" s="259">
        <f>IF((I25-J25)=0,Cronog!Q22+Cronog!U22+Cronog!Y22,Cronog!Q22+Cronog!U22+Cronog!Y22+Seguimiento!I25-Seguimiento!J25)</f>
        <v>0</v>
      </c>
      <c r="AC25" s="260"/>
      <c r="AD25" s="261" t="e">
        <f t="shared" si="8"/>
        <v>#DIV/0!</v>
      </c>
      <c r="AE25" s="474" t="str">
        <f t="shared" si="9"/>
        <v>x</v>
      </c>
      <c r="AF25" s="475">
        <f t="shared" si="10"/>
        <v>0</v>
      </c>
      <c r="AG25" s="476">
        <f t="shared" si="11"/>
        <v>0</v>
      </c>
      <c r="AH25" s="2639"/>
      <c r="AI25" s="2640"/>
      <c r="AJ25" s="2640"/>
      <c r="AK25" s="2640"/>
      <c r="AL25" s="2640"/>
      <c r="AM25" s="2640"/>
      <c r="AN25" s="2640"/>
      <c r="AO25" s="2640"/>
      <c r="AP25" s="2641"/>
      <c r="AQ25" s="217"/>
      <c r="AR25" s="2637" t="str">
        <f t="shared" si="6"/>
        <v xml:space="preserve">   - Correctivos</v>
      </c>
      <c r="AS25" s="2638"/>
      <c r="AT25" s="303" t="e">
        <f t="shared" si="12"/>
        <v>#REF!</v>
      </c>
      <c r="AU25" s="259">
        <f>IF((AB25-AC25)=0,Cronog!AC22+Cronog!AG22+Cronog!AK22,Cronog!AC22+Cronog!AG22+Cronog!AK22+Seguimiento!AB25-Seguimiento!AC25)</f>
        <v>0</v>
      </c>
      <c r="AV25" s="260"/>
      <c r="AW25" s="261" t="e">
        <f t="shared" si="13"/>
        <v>#DIV/0!</v>
      </c>
      <c r="AX25" s="474" t="str">
        <f t="shared" si="14"/>
        <v>x</v>
      </c>
      <c r="AY25" s="475">
        <f t="shared" si="15"/>
        <v>0</v>
      </c>
      <c r="AZ25" s="476">
        <f t="shared" si="16"/>
        <v>0</v>
      </c>
      <c r="BA25" s="2639"/>
      <c r="BB25" s="2640"/>
      <c r="BC25" s="2640"/>
      <c r="BD25" s="2640"/>
      <c r="BE25" s="2640"/>
      <c r="BF25" s="2640"/>
      <c r="BG25" s="2640"/>
      <c r="BH25" s="2640"/>
      <c r="BI25" s="2641"/>
      <c r="BJ25" s="217"/>
      <c r="BK25" s="2637" t="str">
        <f t="shared" si="7"/>
        <v xml:space="preserve">   - Correctivos</v>
      </c>
      <c r="BL25" s="2638"/>
      <c r="BM25" s="303" t="e">
        <f t="shared" si="17"/>
        <v>#REF!</v>
      </c>
      <c r="BN25" s="259">
        <f>IF((AU25-AV25)=0,Cronog!AO22+Cronog!AS22+Cronog!AW22,Cronog!AO22+Cronog!AS22+Cronog!AW22+AU25-AV25)</f>
        <v>0</v>
      </c>
      <c r="BO25" s="260"/>
      <c r="BP25" s="261" t="e">
        <f t="shared" si="18"/>
        <v>#DIV/0!</v>
      </c>
      <c r="BQ25" s="474" t="str">
        <f t="shared" si="19"/>
        <v>x</v>
      </c>
      <c r="BR25" s="475">
        <f t="shared" si="20"/>
        <v>0</v>
      </c>
      <c r="BS25" s="476">
        <f t="shared" si="21"/>
        <v>0</v>
      </c>
      <c r="BT25" s="2639"/>
      <c r="BU25" s="2640"/>
      <c r="BV25" s="2640"/>
      <c r="BW25" s="2640"/>
      <c r="BX25" s="2640"/>
      <c r="BY25" s="2640"/>
      <c r="BZ25" s="2640"/>
      <c r="CA25" s="2640"/>
      <c r="CB25" s="2641"/>
      <c r="CC25" s="217"/>
      <c r="CD25" s="2644"/>
      <c r="CE25" s="2644"/>
      <c r="CF25" s="265"/>
      <c r="CG25" s="266"/>
      <c r="CH25" s="267"/>
      <c r="CI25" s="268"/>
      <c r="CJ25" s="269"/>
      <c r="CK25" s="269"/>
      <c r="CL25" s="269"/>
      <c r="CM25" s="2645"/>
      <c r="CN25" s="2645"/>
      <c r="CO25" s="2645"/>
      <c r="CP25" s="2645"/>
      <c r="CQ25" s="2645"/>
      <c r="CR25" s="2645"/>
      <c r="CS25" s="2645"/>
      <c r="CT25" s="2645"/>
      <c r="CU25" s="2645"/>
      <c r="CV25" s="217"/>
      <c r="CW25" s="2644"/>
      <c r="CX25" s="2644"/>
      <c r="CY25" s="265"/>
      <c r="CZ25" s="266"/>
      <c r="DA25" s="267"/>
      <c r="DB25" s="268"/>
      <c r="DC25" s="269"/>
      <c r="DD25" s="269"/>
      <c r="DE25" s="269"/>
      <c r="DF25" s="2645"/>
      <c r="DG25" s="2645"/>
      <c r="DH25" s="2645"/>
      <c r="DI25" s="2645"/>
      <c r="DJ25" s="2645"/>
      <c r="DK25" s="2645"/>
      <c r="DL25" s="2645"/>
      <c r="DM25" s="2645"/>
      <c r="DN25" s="2645"/>
      <c r="DO25" s="217"/>
    </row>
    <row r="26" spans="1:119" ht="12.75" customHeight="1">
      <c r="A26" s="217"/>
      <c r="B26" s="2628"/>
      <c r="C26" s="2629"/>
      <c r="D26" s="2629"/>
      <c r="E26" s="2630"/>
      <c r="F26" s="2637" t="str">
        <f>Cronog!B23</f>
        <v xml:space="preserve">   - Microelementos / Abono orgánico RPPG</v>
      </c>
      <c r="G26" s="2638"/>
      <c r="H26" s="303" t="e">
        <f>Cronog!C23</f>
        <v>#REF!</v>
      </c>
      <c r="I26" s="259">
        <f>+Cronog!E23+Cronog!I23+Cronog!M23</f>
        <v>0</v>
      </c>
      <c r="J26" s="260"/>
      <c r="K26" s="261" t="e">
        <f t="shared" si="0"/>
        <v>#DIV/0!</v>
      </c>
      <c r="L26" s="474" t="str">
        <f t="shared" si="1"/>
        <v>x</v>
      </c>
      <c r="M26" s="475">
        <f t="shared" si="2"/>
        <v>0</v>
      </c>
      <c r="N26" s="476">
        <f t="shared" si="3"/>
        <v>0</v>
      </c>
      <c r="O26" s="2639"/>
      <c r="P26" s="2640"/>
      <c r="Q26" s="2640"/>
      <c r="R26" s="2640"/>
      <c r="S26" s="2640"/>
      <c r="T26" s="2640"/>
      <c r="U26" s="2640"/>
      <c r="V26" s="2640"/>
      <c r="W26" s="2641"/>
      <c r="X26" s="217"/>
      <c r="Y26" s="2637" t="str">
        <f t="shared" si="4"/>
        <v xml:space="preserve">   - Microelementos / Abono orgánico RPPG</v>
      </c>
      <c r="Z26" s="2638"/>
      <c r="AA26" s="303" t="e">
        <f t="shared" si="5"/>
        <v>#REF!</v>
      </c>
      <c r="AB26" s="259">
        <f>IF((I26-J26)=0,Cronog!Q23+Cronog!U23+Cronog!Y23,Cronog!Q23+Cronog!U23+Cronog!Y23+Seguimiento!I26-Seguimiento!J26)</f>
        <v>0</v>
      </c>
      <c r="AC26" s="260"/>
      <c r="AD26" s="261" t="e">
        <f t="shared" si="8"/>
        <v>#DIV/0!</v>
      </c>
      <c r="AE26" s="474" t="str">
        <f t="shared" si="9"/>
        <v>x</v>
      </c>
      <c r="AF26" s="475">
        <f t="shared" si="10"/>
        <v>0</v>
      </c>
      <c r="AG26" s="476">
        <f t="shared" si="11"/>
        <v>0</v>
      </c>
      <c r="AH26" s="2639"/>
      <c r="AI26" s="2640"/>
      <c r="AJ26" s="2640"/>
      <c r="AK26" s="2640"/>
      <c r="AL26" s="2640"/>
      <c r="AM26" s="2640"/>
      <c r="AN26" s="2640"/>
      <c r="AO26" s="2640"/>
      <c r="AP26" s="2641"/>
      <c r="AQ26" s="217"/>
      <c r="AR26" s="2637" t="str">
        <f t="shared" si="6"/>
        <v xml:space="preserve">   - Microelementos / Abono orgánico RPPG</v>
      </c>
      <c r="AS26" s="2638"/>
      <c r="AT26" s="303" t="e">
        <f t="shared" si="12"/>
        <v>#REF!</v>
      </c>
      <c r="AU26" s="259">
        <f>IF((AB26-AC26)=0,Cronog!AC23+Cronog!AG23+Cronog!AK23,Cronog!AC23+Cronog!AG23+Cronog!AK23+Seguimiento!AB26-Seguimiento!AC26)</f>
        <v>0</v>
      </c>
      <c r="AV26" s="260"/>
      <c r="AW26" s="261" t="e">
        <f t="shared" si="13"/>
        <v>#DIV/0!</v>
      </c>
      <c r="AX26" s="474" t="str">
        <f t="shared" si="14"/>
        <v>x</v>
      </c>
      <c r="AY26" s="475">
        <f t="shared" si="15"/>
        <v>0</v>
      </c>
      <c r="AZ26" s="476">
        <f t="shared" si="16"/>
        <v>0</v>
      </c>
      <c r="BA26" s="2639"/>
      <c r="BB26" s="2640"/>
      <c r="BC26" s="2640"/>
      <c r="BD26" s="2640"/>
      <c r="BE26" s="2640"/>
      <c r="BF26" s="2640"/>
      <c r="BG26" s="2640"/>
      <c r="BH26" s="2640"/>
      <c r="BI26" s="2641"/>
      <c r="BJ26" s="217"/>
      <c r="BK26" s="2637" t="str">
        <f t="shared" si="7"/>
        <v xml:space="preserve">   - Microelementos / Abono orgánico RPPG</v>
      </c>
      <c r="BL26" s="2638"/>
      <c r="BM26" s="303" t="e">
        <f t="shared" si="17"/>
        <v>#REF!</v>
      </c>
      <c r="BN26" s="259">
        <f>IF((AU26-AV26)=0,Cronog!AO23+Cronog!AS23+Cronog!AW23,Cronog!AO23+Cronog!AS23+Cronog!AW23+AU26-AV26)</f>
        <v>0</v>
      </c>
      <c r="BO26" s="260"/>
      <c r="BP26" s="261" t="e">
        <f t="shared" si="18"/>
        <v>#DIV/0!</v>
      </c>
      <c r="BQ26" s="474" t="str">
        <f t="shared" si="19"/>
        <v>x</v>
      </c>
      <c r="BR26" s="475">
        <f t="shared" si="20"/>
        <v>0</v>
      </c>
      <c r="BS26" s="476">
        <f t="shared" si="21"/>
        <v>0</v>
      </c>
      <c r="BT26" s="2639"/>
      <c r="BU26" s="2640"/>
      <c r="BV26" s="2640"/>
      <c r="BW26" s="2640"/>
      <c r="BX26" s="2640"/>
      <c r="BY26" s="2640"/>
      <c r="BZ26" s="2640"/>
      <c r="CA26" s="2640"/>
      <c r="CB26" s="2641"/>
      <c r="CC26" s="217"/>
      <c r="CD26" s="2644"/>
      <c r="CE26" s="2644"/>
      <c r="CF26" s="265"/>
      <c r="CG26" s="266"/>
      <c r="CH26" s="267"/>
      <c r="CI26" s="268"/>
      <c r="CJ26" s="269"/>
      <c r="CK26" s="269"/>
      <c r="CL26" s="269"/>
      <c r="CM26" s="2645"/>
      <c r="CN26" s="2645"/>
      <c r="CO26" s="2645"/>
      <c r="CP26" s="2645"/>
      <c r="CQ26" s="2645"/>
      <c r="CR26" s="2645"/>
      <c r="CS26" s="2645"/>
      <c r="CT26" s="2645"/>
      <c r="CU26" s="2645"/>
      <c r="CV26" s="217"/>
      <c r="CW26" s="2644"/>
      <c r="CX26" s="2644"/>
      <c r="CY26" s="265"/>
      <c r="CZ26" s="266"/>
      <c r="DA26" s="267"/>
      <c r="DB26" s="268"/>
      <c r="DC26" s="269"/>
      <c r="DD26" s="269"/>
      <c r="DE26" s="269"/>
      <c r="DF26" s="2645"/>
      <c r="DG26" s="2645"/>
      <c r="DH26" s="2645"/>
      <c r="DI26" s="2645"/>
      <c r="DJ26" s="2645"/>
      <c r="DK26" s="2645"/>
      <c r="DL26" s="2645"/>
      <c r="DM26" s="2645"/>
      <c r="DN26" s="2645"/>
      <c r="DO26" s="217"/>
    </row>
    <row r="27" spans="1:119" ht="12.75" customHeight="1">
      <c r="A27" s="217"/>
      <c r="B27" s="2628"/>
      <c r="C27" s="2629"/>
      <c r="D27" s="2629"/>
      <c r="E27" s="2630"/>
      <c r="F27" s="2637" t="str">
        <f>Cronog!B24</f>
        <v xml:space="preserve">   - Hidroretenedor</v>
      </c>
      <c r="G27" s="2638"/>
      <c r="H27" s="303" t="e">
        <f>Cronog!#REF!</f>
        <v>#REF!</v>
      </c>
      <c r="I27" s="259" t="e">
        <f>+Cronog!#REF!+Cronog!#REF!+Cronog!#REF!</f>
        <v>#REF!</v>
      </c>
      <c r="J27" s="260"/>
      <c r="K27" s="261" t="e">
        <f t="shared" si="0"/>
        <v>#REF!</v>
      </c>
      <c r="L27" s="474" t="e">
        <f t="shared" si="1"/>
        <v>#REF!</v>
      </c>
      <c r="M27" s="475" t="e">
        <f t="shared" si="2"/>
        <v>#REF!</v>
      </c>
      <c r="N27" s="476" t="e">
        <f t="shared" si="3"/>
        <v>#REF!</v>
      </c>
      <c r="O27" s="2639"/>
      <c r="P27" s="2640"/>
      <c r="Q27" s="2640"/>
      <c r="R27" s="2640"/>
      <c r="S27" s="2640"/>
      <c r="T27" s="2640"/>
      <c r="U27" s="2640"/>
      <c r="V27" s="2640"/>
      <c r="W27" s="2641"/>
      <c r="X27" s="217"/>
      <c r="Y27" s="2637" t="str">
        <f t="shared" si="4"/>
        <v xml:space="preserve">   - Hidroretenedor</v>
      </c>
      <c r="Z27" s="2638"/>
      <c r="AA27" s="303" t="e">
        <f t="shared" si="5"/>
        <v>#REF!</v>
      </c>
      <c r="AB27" s="259" t="e">
        <f>IF((I27-J27)=0,Cronog!#REF!+Cronog!#REF!+Cronog!#REF!,Cronog!#REF!+Cronog!#REF!+Cronog!#REF!+Seguimiento!I27-Seguimiento!J27)</f>
        <v>#REF!</v>
      </c>
      <c r="AC27" s="260"/>
      <c r="AD27" s="261" t="e">
        <f t="shared" si="8"/>
        <v>#REF!</v>
      </c>
      <c r="AE27" s="474" t="e">
        <f t="shared" si="9"/>
        <v>#REF!</v>
      </c>
      <c r="AF27" s="475" t="e">
        <f t="shared" si="10"/>
        <v>#REF!</v>
      </c>
      <c r="AG27" s="476" t="e">
        <f t="shared" si="11"/>
        <v>#REF!</v>
      </c>
      <c r="AH27" s="2639"/>
      <c r="AI27" s="2640"/>
      <c r="AJ27" s="2640"/>
      <c r="AK27" s="2640"/>
      <c r="AL27" s="2640"/>
      <c r="AM27" s="2640"/>
      <c r="AN27" s="2640"/>
      <c r="AO27" s="2640"/>
      <c r="AP27" s="2641"/>
      <c r="AQ27" s="217"/>
      <c r="AR27" s="2637" t="str">
        <f t="shared" si="6"/>
        <v xml:space="preserve">   - Hidroretenedor</v>
      </c>
      <c r="AS27" s="2638"/>
      <c r="AT27" s="303" t="e">
        <f t="shared" si="12"/>
        <v>#REF!</v>
      </c>
      <c r="AU27" s="259" t="e">
        <f>IF((AB27-AC27)=0,Cronog!#REF!+Cronog!#REF!+Cronog!#REF!,Cronog!#REF!+Cronog!#REF!+Cronog!#REF!+Seguimiento!AB27-Seguimiento!AC27)</f>
        <v>#REF!</v>
      </c>
      <c r="AV27" s="260"/>
      <c r="AW27" s="261" t="e">
        <f t="shared" si="13"/>
        <v>#REF!</v>
      </c>
      <c r="AX27" s="474" t="e">
        <f t="shared" si="14"/>
        <v>#REF!</v>
      </c>
      <c r="AY27" s="475" t="e">
        <f t="shared" si="15"/>
        <v>#REF!</v>
      </c>
      <c r="AZ27" s="476" t="e">
        <f t="shared" si="16"/>
        <v>#REF!</v>
      </c>
      <c r="BA27" s="2639"/>
      <c r="BB27" s="2640"/>
      <c r="BC27" s="2640"/>
      <c r="BD27" s="2640"/>
      <c r="BE27" s="2640"/>
      <c r="BF27" s="2640"/>
      <c r="BG27" s="2640"/>
      <c r="BH27" s="2640"/>
      <c r="BI27" s="2641"/>
      <c r="BJ27" s="217"/>
      <c r="BK27" s="2637" t="str">
        <f t="shared" si="7"/>
        <v xml:space="preserve">   - Hidroretenedor</v>
      </c>
      <c r="BL27" s="2638"/>
      <c r="BM27" s="303" t="e">
        <f t="shared" si="17"/>
        <v>#REF!</v>
      </c>
      <c r="BN27" s="259" t="e">
        <f>IF((AU27-AV27)=0,Cronog!#REF!+Cronog!#REF!+Cronog!#REF!,Cronog!#REF!+Cronog!#REF!+Cronog!#REF!+AU27-AV27)</f>
        <v>#REF!</v>
      </c>
      <c r="BO27" s="260"/>
      <c r="BP27" s="261" t="e">
        <f t="shared" si="18"/>
        <v>#REF!</v>
      </c>
      <c r="BQ27" s="474" t="e">
        <f t="shared" si="19"/>
        <v>#REF!</v>
      </c>
      <c r="BR27" s="475" t="e">
        <f t="shared" si="20"/>
        <v>#REF!</v>
      </c>
      <c r="BS27" s="476" t="e">
        <f t="shared" si="21"/>
        <v>#REF!</v>
      </c>
      <c r="BT27" s="2639"/>
      <c r="BU27" s="2640"/>
      <c r="BV27" s="2640"/>
      <c r="BW27" s="2640"/>
      <c r="BX27" s="2640"/>
      <c r="BY27" s="2640"/>
      <c r="BZ27" s="2640"/>
      <c r="CA27" s="2640"/>
      <c r="CB27" s="2641"/>
      <c r="CC27" s="217"/>
      <c r="CD27" s="2644"/>
      <c r="CE27" s="2644"/>
      <c r="CF27" s="265"/>
      <c r="CG27" s="266"/>
      <c r="CH27" s="267"/>
      <c r="CI27" s="268"/>
      <c r="CJ27" s="269"/>
      <c r="CK27" s="269"/>
      <c r="CL27" s="269"/>
      <c r="CM27" s="2645"/>
      <c r="CN27" s="2645"/>
      <c r="CO27" s="2645"/>
      <c r="CP27" s="2645"/>
      <c r="CQ27" s="2645"/>
      <c r="CR27" s="2645"/>
      <c r="CS27" s="2645"/>
      <c r="CT27" s="2645"/>
      <c r="CU27" s="2645"/>
      <c r="CV27" s="217"/>
      <c r="CW27" s="2644"/>
      <c r="CX27" s="2644"/>
      <c r="CY27" s="265"/>
      <c r="CZ27" s="266"/>
      <c r="DA27" s="267"/>
      <c r="DB27" s="268"/>
      <c r="DC27" s="269"/>
      <c r="DD27" s="269"/>
      <c r="DE27" s="269"/>
      <c r="DF27" s="2645"/>
      <c r="DG27" s="2645"/>
      <c r="DH27" s="2645"/>
      <c r="DI27" s="2645"/>
      <c r="DJ27" s="2645"/>
      <c r="DK27" s="2645"/>
      <c r="DL27" s="2645"/>
      <c r="DM27" s="2645"/>
      <c r="DN27" s="2645"/>
      <c r="DO27" s="217"/>
    </row>
    <row r="28" spans="1:119" ht="12.75" customHeight="1">
      <c r="A28" s="217"/>
      <c r="B28" s="2628"/>
      <c r="C28" s="2629"/>
      <c r="D28" s="2629"/>
      <c r="E28" s="2630"/>
      <c r="F28" s="2637" t="str">
        <f>Cronog!B24</f>
        <v xml:space="preserve">   - Hidroretenedor</v>
      </c>
      <c r="G28" s="2638"/>
      <c r="H28" s="303" t="e">
        <f>Cronog!C24</f>
        <v>#REF!</v>
      </c>
      <c r="I28" s="259">
        <f>+Cronog!E24+Cronog!I24+Cronog!M24</f>
        <v>0</v>
      </c>
      <c r="J28" s="260"/>
      <c r="K28" s="261" t="e">
        <f t="shared" si="0"/>
        <v>#DIV/0!</v>
      </c>
      <c r="L28" s="474" t="str">
        <f t="shared" si="1"/>
        <v>x</v>
      </c>
      <c r="M28" s="475">
        <f t="shared" si="2"/>
        <v>0</v>
      </c>
      <c r="N28" s="476">
        <f t="shared" si="3"/>
        <v>0</v>
      </c>
      <c r="O28" s="2639"/>
      <c r="P28" s="2640"/>
      <c r="Q28" s="2640"/>
      <c r="R28" s="2640"/>
      <c r="S28" s="2640"/>
      <c r="T28" s="2640"/>
      <c r="U28" s="2640"/>
      <c r="V28" s="2640"/>
      <c r="W28" s="2641"/>
      <c r="X28" s="217"/>
      <c r="Y28" s="2637" t="str">
        <f t="shared" si="4"/>
        <v xml:space="preserve">   - Hidroretenedor</v>
      </c>
      <c r="Z28" s="2638"/>
      <c r="AA28" s="303" t="e">
        <f t="shared" si="5"/>
        <v>#REF!</v>
      </c>
      <c r="AB28" s="259">
        <f>IF((I28-J28)=0,Cronog!Q24+Cronog!U24+Cronog!Y24,Cronog!Q24+Cronog!U24+Cronog!Y24+Seguimiento!I28-Seguimiento!J28)</f>
        <v>0</v>
      </c>
      <c r="AC28" s="260"/>
      <c r="AD28" s="261" t="e">
        <f t="shared" si="8"/>
        <v>#DIV/0!</v>
      </c>
      <c r="AE28" s="474" t="str">
        <f t="shared" si="9"/>
        <v>x</v>
      </c>
      <c r="AF28" s="475">
        <f t="shared" si="10"/>
        <v>0</v>
      </c>
      <c r="AG28" s="476">
        <f t="shared" si="11"/>
        <v>0</v>
      </c>
      <c r="AH28" s="2639"/>
      <c r="AI28" s="2640"/>
      <c r="AJ28" s="2640"/>
      <c r="AK28" s="2640"/>
      <c r="AL28" s="2640"/>
      <c r="AM28" s="2640"/>
      <c r="AN28" s="2640"/>
      <c r="AO28" s="2640"/>
      <c r="AP28" s="2641"/>
      <c r="AQ28" s="217"/>
      <c r="AR28" s="2637" t="str">
        <f t="shared" si="6"/>
        <v xml:space="preserve">   - Hidroretenedor</v>
      </c>
      <c r="AS28" s="2638"/>
      <c r="AT28" s="303" t="e">
        <f t="shared" si="12"/>
        <v>#REF!</v>
      </c>
      <c r="AU28" s="259">
        <f>IF((AB28-AC28)=0,Cronog!AC24+Cronog!AG24+Cronog!AK24,Cronog!AC24+Cronog!AG24+Cronog!AK24+Seguimiento!AB28-Seguimiento!AC28)</f>
        <v>0</v>
      </c>
      <c r="AV28" s="260"/>
      <c r="AW28" s="261" t="e">
        <f t="shared" si="13"/>
        <v>#DIV/0!</v>
      </c>
      <c r="AX28" s="474" t="str">
        <f t="shared" si="14"/>
        <v>x</v>
      </c>
      <c r="AY28" s="475">
        <f t="shared" si="15"/>
        <v>0</v>
      </c>
      <c r="AZ28" s="476">
        <f t="shared" si="16"/>
        <v>0</v>
      </c>
      <c r="BA28" s="2639"/>
      <c r="BB28" s="2640"/>
      <c r="BC28" s="2640"/>
      <c r="BD28" s="2640"/>
      <c r="BE28" s="2640"/>
      <c r="BF28" s="2640"/>
      <c r="BG28" s="2640"/>
      <c r="BH28" s="2640"/>
      <c r="BI28" s="2641"/>
      <c r="BJ28" s="217"/>
      <c r="BK28" s="2637" t="str">
        <f t="shared" si="7"/>
        <v xml:space="preserve">   - Hidroretenedor</v>
      </c>
      <c r="BL28" s="2638"/>
      <c r="BM28" s="303" t="e">
        <f t="shared" si="17"/>
        <v>#REF!</v>
      </c>
      <c r="BN28" s="259">
        <f>IF((AU28-AV28)=0,Cronog!AO24+Cronog!AS24+Cronog!AW24,Cronog!AO24+Cronog!AS24+Cronog!AW24+AU28-AV28)</f>
        <v>0</v>
      </c>
      <c r="BO28" s="260"/>
      <c r="BP28" s="261" t="e">
        <f t="shared" si="18"/>
        <v>#DIV/0!</v>
      </c>
      <c r="BQ28" s="474" t="str">
        <f t="shared" si="19"/>
        <v>x</v>
      </c>
      <c r="BR28" s="475">
        <f t="shared" si="20"/>
        <v>0</v>
      </c>
      <c r="BS28" s="476">
        <f t="shared" si="21"/>
        <v>0</v>
      </c>
      <c r="BT28" s="2639"/>
      <c r="BU28" s="2640"/>
      <c r="BV28" s="2640"/>
      <c r="BW28" s="2640"/>
      <c r="BX28" s="2640"/>
      <c r="BY28" s="2640"/>
      <c r="BZ28" s="2640"/>
      <c r="CA28" s="2640"/>
      <c r="CB28" s="2641"/>
      <c r="CC28" s="217"/>
      <c r="CD28" s="2644"/>
      <c r="CE28" s="2644"/>
      <c r="CF28" s="265"/>
      <c r="CG28" s="266"/>
      <c r="CH28" s="267"/>
      <c r="CI28" s="268"/>
      <c r="CJ28" s="269"/>
      <c r="CK28" s="269"/>
      <c r="CL28" s="269"/>
      <c r="CM28" s="2645"/>
      <c r="CN28" s="2645"/>
      <c r="CO28" s="2645"/>
      <c r="CP28" s="2645"/>
      <c r="CQ28" s="2645"/>
      <c r="CR28" s="2645"/>
      <c r="CS28" s="2645"/>
      <c r="CT28" s="2645"/>
      <c r="CU28" s="2645"/>
      <c r="CV28" s="217"/>
      <c r="CW28" s="2644"/>
      <c r="CX28" s="2644"/>
      <c r="CY28" s="265"/>
      <c r="CZ28" s="266"/>
      <c r="DA28" s="267"/>
      <c r="DB28" s="268"/>
      <c r="DC28" s="269"/>
      <c r="DD28" s="269"/>
      <c r="DE28" s="269"/>
      <c r="DF28" s="2645"/>
      <c r="DG28" s="2645"/>
      <c r="DH28" s="2645"/>
      <c r="DI28" s="2645"/>
      <c r="DJ28" s="2645"/>
      <c r="DK28" s="2645"/>
      <c r="DL28" s="2645"/>
      <c r="DM28" s="2645"/>
      <c r="DN28" s="2645"/>
      <c r="DO28" s="217"/>
    </row>
    <row r="29" spans="1:119" ht="12.75" customHeight="1">
      <c r="A29" s="217"/>
      <c r="B29" s="2628"/>
      <c r="C29" s="2629"/>
      <c r="D29" s="2629"/>
      <c r="E29" s="2630"/>
      <c r="F29" s="2637" t="str">
        <f>Cronog!B25</f>
        <v xml:space="preserve">   - Insecticidas </v>
      </c>
      <c r="G29" s="2638"/>
      <c r="H29" s="303" t="e">
        <f>Cronog!C25</f>
        <v>#REF!</v>
      </c>
      <c r="I29" s="259">
        <f>+Cronog!E25+Cronog!I25+Cronog!M25</f>
        <v>0</v>
      </c>
      <c r="J29" s="260"/>
      <c r="K29" s="261" t="e">
        <f t="shared" si="0"/>
        <v>#DIV/0!</v>
      </c>
      <c r="L29" s="474" t="str">
        <f t="shared" si="1"/>
        <v>x</v>
      </c>
      <c r="M29" s="475">
        <f t="shared" si="2"/>
        <v>0</v>
      </c>
      <c r="N29" s="476">
        <f t="shared" si="3"/>
        <v>0</v>
      </c>
      <c r="O29" s="2639"/>
      <c r="P29" s="2640"/>
      <c r="Q29" s="2640"/>
      <c r="R29" s="2640"/>
      <c r="S29" s="2640"/>
      <c r="T29" s="2640"/>
      <c r="U29" s="2640"/>
      <c r="V29" s="2640"/>
      <c r="W29" s="2641"/>
      <c r="X29" s="217"/>
      <c r="Y29" s="2637" t="str">
        <f t="shared" si="4"/>
        <v xml:space="preserve">   - Insecticidas </v>
      </c>
      <c r="Z29" s="2638"/>
      <c r="AA29" s="303" t="e">
        <f t="shared" si="5"/>
        <v>#REF!</v>
      </c>
      <c r="AB29" s="259">
        <f>IF((I29-J29)=0,Cronog!Q25+Cronog!U25+Cronog!Y25,Cronog!Q25+Cronog!U25+Cronog!Y25+Seguimiento!I29-Seguimiento!J29)</f>
        <v>0</v>
      </c>
      <c r="AC29" s="260"/>
      <c r="AD29" s="261" t="e">
        <f t="shared" si="8"/>
        <v>#DIV/0!</v>
      </c>
      <c r="AE29" s="474" t="str">
        <f t="shared" si="9"/>
        <v>x</v>
      </c>
      <c r="AF29" s="475">
        <f t="shared" si="10"/>
        <v>0</v>
      </c>
      <c r="AG29" s="476">
        <f t="shared" si="11"/>
        <v>0</v>
      </c>
      <c r="AH29" s="2639"/>
      <c r="AI29" s="2640"/>
      <c r="AJ29" s="2640"/>
      <c r="AK29" s="2640"/>
      <c r="AL29" s="2640"/>
      <c r="AM29" s="2640"/>
      <c r="AN29" s="2640"/>
      <c r="AO29" s="2640"/>
      <c r="AP29" s="2641"/>
      <c r="AQ29" s="217"/>
      <c r="AR29" s="2637" t="str">
        <f t="shared" si="6"/>
        <v xml:space="preserve">   - Insecticidas </v>
      </c>
      <c r="AS29" s="2638"/>
      <c r="AT29" s="303" t="e">
        <f t="shared" si="12"/>
        <v>#REF!</v>
      </c>
      <c r="AU29" s="259">
        <f>IF((AB29-AC29)=0,Cronog!AC25+Cronog!AG25+Cronog!AK25,Cronog!AC25+Cronog!AG25+Cronog!AK25+Seguimiento!AB29-Seguimiento!AC29)</f>
        <v>0</v>
      </c>
      <c r="AV29" s="260"/>
      <c r="AW29" s="261" t="e">
        <f t="shared" si="13"/>
        <v>#DIV/0!</v>
      </c>
      <c r="AX29" s="474" t="str">
        <f t="shared" si="14"/>
        <v>x</v>
      </c>
      <c r="AY29" s="475">
        <f t="shared" si="15"/>
        <v>0</v>
      </c>
      <c r="AZ29" s="476">
        <f t="shared" si="16"/>
        <v>0</v>
      </c>
      <c r="BA29" s="2639"/>
      <c r="BB29" s="2640"/>
      <c r="BC29" s="2640"/>
      <c r="BD29" s="2640"/>
      <c r="BE29" s="2640"/>
      <c r="BF29" s="2640"/>
      <c r="BG29" s="2640"/>
      <c r="BH29" s="2640"/>
      <c r="BI29" s="2641"/>
      <c r="BJ29" s="217"/>
      <c r="BK29" s="2637" t="str">
        <f t="shared" si="7"/>
        <v xml:space="preserve">   - Insecticidas </v>
      </c>
      <c r="BL29" s="2638"/>
      <c r="BM29" s="303" t="e">
        <f t="shared" si="17"/>
        <v>#REF!</v>
      </c>
      <c r="BN29" s="259">
        <f>IF((AU29-AV29)=0,Cronog!AO25+Cronog!AS25+Cronog!AW25,Cronog!AO25+Cronog!AS25+Cronog!AW25+AU29-AV29)</f>
        <v>0</v>
      </c>
      <c r="BO29" s="260"/>
      <c r="BP29" s="261" t="e">
        <f t="shared" si="18"/>
        <v>#DIV/0!</v>
      </c>
      <c r="BQ29" s="474" t="str">
        <f t="shared" si="19"/>
        <v>x</v>
      </c>
      <c r="BR29" s="475">
        <f t="shared" si="20"/>
        <v>0</v>
      </c>
      <c r="BS29" s="476">
        <f t="shared" si="21"/>
        <v>0</v>
      </c>
      <c r="BT29" s="2639"/>
      <c r="BU29" s="2640"/>
      <c r="BV29" s="2640"/>
      <c r="BW29" s="2640"/>
      <c r="BX29" s="2640"/>
      <c r="BY29" s="2640"/>
      <c r="BZ29" s="2640"/>
      <c r="CA29" s="2640"/>
      <c r="CB29" s="2641"/>
      <c r="CC29" s="217"/>
      <c r="CD29" s="2644"/>
      <c r="CE29" s="2644"/>
      <c r="CF29" s="265"/>
      <c r="CG29" s="266"/>
      <c r="CH29" s="267"/>
      <c r="CI29" s="268"/>
      <c r="CJ29" s="269"/>
      <c r="CK29" s="269"/>
      <c r="CL29" s="269"/>
      <c r="CM29" s="2645"/>
      <c r="CN29" s="2645"/>
      <c r="CO29" s="2645"/>
      <c r="CP29" s="2645"/>
      <c r="CQ29" s="2645"/>
      <c r="CR29" s="2645"/>
      <c r="CS29" s="2645"/>
      <c r="CT29" s="2645"/>
      <c r="CU29" s="2645"/>
      <c r="CV29" s="217"/>
      <c r="CW29" s="2644"/>
      <c r="CX29" s="2644"/>
      <c r="CY29" s="265"/>
      <c r="CZ29" s="266"/>
      <c r="DA29" s="267"/>
      <c r="DB29" s="268"/>
      <c r="DC29" s="269"/>
      <c r="DD29" s="269"/>
      <c r="DE29" s="269"/>
      <c r="DF29" s="2645"/>
      <c r="DG29" s="2645"/>
      <c r="DH29" s="2645"/>
      <c r="DI29" s="2645"/>
      <c r="DJ29" s="2645"/>
      <c r="DK29" s="2645"/>
      <c r="DL29" s="2645"/>
      <c r="DM29" s="2645"/>
      <c r="DN29" s="2645"/>
      <c r="DO29" s="217"/>
    </row>
    <row r="30" spans="1:119" ht="12" customHeight="1">
      <c r="A30" s="217"/>
      <c r="B30" s="2628"/>
      <c r="C30" s="2629"/>
      <c r="D30" s="2629"/>
      <c r="E30" s="2630"/>
      <c r="F30" s="2637" t="str">
        <f>Cronog!B26</f>
        <v xml:space="preserve">   - Herramientas </v>
      </c>
      <c r="G30" s="2638"/>
      <c r="H30" s="303" t="e">
        <f>Cronog!C26</f>
        <v>#REF!</v>
      </c>
      <c r="I30" s="259">
        <f>+Cronog!E26+Cronog!I26+Cronog!M26</f>
        <v>0</v>
      </c>
      <c r="J30" s="260"/>
      <c r="K30" s="261" t="e">
        <f t="shared" si="0"/>
        <v>#DIV/0!</v>
      </c>
      <c r="L30" s="474" t="str">
        <f t="shared" si="1"/>
        <v>x</v>
      </c>
      <c r="M30" s="475">
        <f t="shared" si="2"/>
        <v>0</v>
      </c>
      <c r="N30" s="476">
        <f t="shared" si="3"/>
        <v>0</v>
      </c>
      <c r="O30" s="2639"/>
      <c r="P30" s="2640"/>
      <c r="Q30" s="2640"/>
      <c r="R30" s="2640"/>
      <c r="S30" s="2640"/>
      <c r="T30" s="2640"/>
      <c r="U30" s="2640"/>
      <c r="V30" s="2640"/>
      <c r="W30" s="2641"/>
      <c r="X30" s="217"/>
      <c r="Y30" s="2637" t="str">
        <f t="shared" si="4"/>
        <v xml:space="preserve">   - Herramientas </v>
      </c>
      <c r="Z30" s="2638"/>
      <c r="AA30" s="303" t="e">
        <f t="shared" si="5"/>
        <v>#REF!</v>
      </c>
      <c r="AB30" s="259">
        <f>IF((I30-J30)=0,Cronog!Q26+Cronog!U26+Cronog!Y26,Cronog!Q26+Cronog!U26+Cronog!Y26+Seguimiento!I30-Seguimiento!J30)</f>
        <v>0</v>
      </c>
      <c r="AC30" s="260"/>
      <c r="AD30" s="261" t="e">
        <f t="shared" si="8"/>
        <v>#DIV/0!</v>
      </c>
      <c r="AE30" s="474" t="str">
        <f t="shared" si="9"/>
        <v>x</v>
      </c>
      <c r="AF30" s="475">
        <f t="shared" si="10"/>
        <v>0</v>
      </c>
      <c r="AG30" s="476">
        <f t="shared" si="11"/>
        <v>0</v>
      </c>
      <c r="AH30" s="2639"/>
      <c r="AI30" s="2640"/>
      <c r="AJ30" s="2640"/>
      <c r="AK30" s="2640"/>
      <c r="AL30" s="2640"/>
      <c r="AM30" s="2640"/>
      <c r="AN30" s="2640"/>
      <c r="AO30" s="2640"/>
      <c r="AP30" s="2641"/>
      <c r="AQ30" s="217"/>
      <c r="AR30" s="2637" t="str">
        <f t="shared" si="6"/>
        <v xml:space="preserve">   - Herramientas </v>
      </c>
      <c r="AS30" s="2638"/>
      <c r="AT30" s="303" t="e">
        <f t="shared" si="12"/>
        <v>#REF!</v>
      </c>
      <c r="AU30" s="259">
        <f>IF((AB30-AC30)=0,Cronog!AC26+Cronog!AG26+Cronog!AK26,Cronog!AC26+Cronog!AG26+Cronog!AK26+Seguimiento!AB30-Seguimiento!AC30)</f>
        <v>0</v>
      </c>
      <c r="AV30" s="260"/>
      <c r="AW30" s="261" t="e">
        <f t="shared" si="13"/>
        <v>#DIV/0!</v>
      </c>
      <c r="AX30" s="474" t="str">
        <f t="shared" si="14"/>
        <v>x</v>
      </c>
      <c r="AY30" s="475">
        <f t="shared" si="15"/>
        <v>0</v>
      </c>
      <c r="AZ30" s="476">
        <f t="shared" si="16"/>
        <v>0</v>
      </c>
      <c r="BA30" s="2639"/>
      <c r="BB30" s="2640"/>
      <c r="BC30" s="2640"/>
      <c r="BD30" s="2640"/>
      <c r="BE30" s="2640"/>
      <c r="BF30" s="2640"/>
      <c r="BG30" s="2640"/>
      <c r="BH30" s="2640"/>
      <c r="BI30" s="2641"/>
      <c r="BJ30" s="217"/>
      <c r="BK30" s="2637" t="str">
        <f t="shared" si="7"/>
        <v xml:space="preserve">   - Herramientas </v>
      </c>
      <c r="BL30" s="2638"/>
      <c r="BM30" s="303" t="e">
        <f t="shared" si="17"/>
        <v>#REF!</v>
      </c>
      <c r="BN30" s="259">
        <f>IF((AU30-AV30)=0,Cronog!AO26+Cronog!AS26+Cronog!AW26,Cronog!AO26+Cronog!AS26+Cronog!AW26+AU30-AV30)</f>
        <v>0</v>
      </c>
      <c r="BO30" s="260"/>
      <c r="BP30" s="261" t="e">
        <f t="shared" si="18"/>
        <v>#DIV/0!</v>
      </c>
      <c r="BQ30" s="474" t="str">
        <f t="shared" si="19"/>
        <v>x</v>
      </c>
      <c r="BR30" s="475">
        <f t="shared" si="20"/>
        <v>0</v>
      </c>
      <c r="BS30" s="476">
        <f t="shared" si="21"/>
        <v>0</v>
      </c>
      <c r="BT30" s="2639"/>
      <c r="BU30" s="2640"/>
      <c r="BV30" s="2640"/>
      <c r="BW30" s="2640"/>
      <c r="BX30" s="2640"/>
      <c r="BY30" s="2640"/>
      <c r="BZ30" s="2640"/>
      <c r="CA30" s="2640"/>
      <c r="CB30" s="2641"/>
      <c r="CC30" s="217"/>
      <c r="CD30" s="2644"/>
      <c r="CE30" s="2644"/>
      <c r="CF30" s="265"/>
      <c r="CG30" s="266"/>
      <c r="CH30" s="267"/>
      <c r="CI30" s="268"/>
      <c r="CJ30" s="269"/>
      <c r="CK30" s="269"/>
      <c r="CL30" s="269"/>
      <c r="CM30" s="2645"/>
      <c r="CN30" s="2645"/>
      <c r="CO30" s="2645"/>
      <c r="CP30" s="2645"/>
      <c r="CQ30" s="2645"/>
      <c r="CR30" s="2645"/>
      <c r="CS30" s="2645"/>
      <c r="CT30" s="2645"/>
      <c r="CU30" s="2645"/>
      <c r="CV30" s="217"/>
      <c r="CW30" s="2644"/>
      <c r="CX30" s="2644"/>
      <c r="CY30" s="265"/>
      <c r="CZ30" s="266"/>
      <c r="DA30" s="267"/>
      <c r="DB30" s="268"/>
      <c r="DC30" s="269"/>
      <c r="DD30" s="269"/>
      <c r="DE30" s="269"/>
      <c r="DF30" s="2645"/>
      <c r="DG30" s="2645"/>
      <c r="DH30" s="2645"/>
      <c r="DI30" s="2645"/>
      <c r="DJ30" s="2645"/>
      <c r="DK30" s="2645"/>
      <c r="DL30" s="2645"/>
      <c r="DM30" s="2645"/>
      <c r="DN30" s="2645"/>
      <c r="DO30" s="217"/>
    </row>
    <row r="31" spans="1:119" ht="12" customHeight="1">
      <c r="A31" s="217"/>
      <c r="B31" s="2628"/>
      <c r="C31" s="2629"/>
      <c r="D31" s="2629"/>
      <c r="E31" s="2630"/>
      <c r="F31" s="2637" t="str">
        <f>Cronog!B27</f>
        <v xml:space="preserve">   - Postes y pie amigos</v>
      </c>
      <c r="G31" s="2638"/>
      <c r="H31" s="303" t="e">
        <f>Cronog!C27</f>
        <v>#REF!</v>
      </c>
      <c r="I31" s="259">
        <f>+Cronog!E27+Cronog!I27+Cronog!M27</f>
        <v>0</v>
      </c>
      <c r="J31" s="260"/>
      <c r="K31" s="261" t="e">
        <f t="shared" si="0"/>
        <v>#DIV/0!</v>
      </c>
      <c r="L31" s="474" t="str">
        <f t="shared" si="1"/>
        <v>x</v>
      </c>
      <c r="M31" s="475">
        <f t="shared" si="2"/>
        <v>0</v>
      </c>
      <c r="N31" s="476">
        <f t="shared" si="3"/>
        <v>0</v>
      </c>
      <c r="O31" s="2639"/>
      <c r="P31" s="2640"/>
      <c r="Q31" s="2640"/>
      <c r="R31" s="2640"/>
      <c r="S31" s="2640"/>
      <c r="T31" s="2640"/>
      <c r="U31" s="2640"/>
      <c r="V31" s="2640"/>
      <c r="W31" s="2641"/>
      <c r="X31" s="217"/>
      <c r="Y31" s="2637" t="str">
        <f t="shared" si="4"/>
        <v xml:space="preserve">   - Postes y pie amigos</v>
      </c>
      <c r="Z31" s="2638"/>
      <c r="AA31" s="303" t="e">
        <f t="shared" si="5"/>
        <v>#REF!</v>
      </c>
      <c r="AB31" s="259">
        <f>IF((I31-J31)=0,Cronog!Q27+Cronog!U27+Cronog!Y27,Cronog!Q27+Cronog!U27+Cronog!Y27+Seguimiento!I31-Seguimiento!J31)</f>
        <v>0</v>
      </c>
      <c r="AC31" s="260"/>
      <c r="AD31" s="261" t="e">
        <f t="shared" si="8"/>
        <v>#DIV/0!</v>
      </c>
      <c r="AE31" s="474" t="str">
        <f t="shared" si="9"/>
        <v>x</v>
      </c>
      <c r="AF31" s="475">
        <f t="shared" si="10"/>
        <v>0</v>
      </c>
      <c r="AG31" s="476">
        <f t="shared" si="11"/>
        <v>0</v>
      </c>
      <c r="AH31" s="2639"/>
      <c r="AI31" s="2640"/>
      <c r="AJ31" s="2640"/>
      <c r="AK31" s="2640"/>
      <c r="AL31" s="2640"/>
      <c r="AM31" s="2640"/>
      <c r="AN31" s="2640"/>
      <c r="AO31" s="2640"/>
      <c r="AP31" s="2641"/>
      <c r="AQ31" s="217"/>
      <c r="AR31" s="2637" t="str">
        <f t="shared" si="6"/>
        <v xml:space="preserve">   - Postes y pie amigos</v>
      </c>
      <c r="AS31" s="2638"/>
      <c r="AT31" s="303" t="e">
        <f t="shared" si="12"/>
        <v>#REF!</v>
      </c>
      <c r="AU31" s="259">
        <f>IF((AB31-AC31)=0,Cronog!AC27+Cronog!AG27+Cronog!AK27,Cronog!AC27+Cronog!AG27+Cronog!AK27+Seguimiento!AB31-Seguimiento!AC31)</f>
        <v>0</v>
      </c>
      <c r="AV31" s="260"/>
      <c r="AW31" s="261" t="e">
        <f t="shared" si="13"/>
        <v>#DIV/0!</v>
      </c>
      <c r="AX31" s="474" t="str">
        <f t="shared" si="14"/>
        <v>x</v>
      </c>
      <c r="AY31" s="475">
        <f t="shared" si="15"/>
        <v>0</v>
      </c>
      <c r="AZ31" s="476">
        <f t="shared" si="16"/>
        <v>0</v>
      </c>
      <c r="BA31" s="2639"/>
      <c r="BB31" s="2640"/>
      <c r="BC31" s="2640"/>
      <c r="BD31" s="2640"/>
      <c r="BE31" s="2640"/>
      <c r="BF31" s="2640"/>
      <c r="BG31" s="2640"/>
      <c r="BH31" s="2640"/>
      <c r="BI31" s="2641"/>
      <c r="BJ31" s="217"/>
      <c r="BK31" s="2637" t="str">
        <f t="shared" si="7"/>
        <v xml:space="preserve">   - Postes y pie amigos</v>
      </c>
      <c r="BL31" s="2638"/>
      <c r="BM31" s="303" t="e">
        <f t="shared" si="17"/>
        <v>#REF!</v>
      </c>
      <c r="BN31" s="259">
        <f>IF((AU31-AV31)=0,Cronog!AO27+Cronog!AS27+Cronog!AW27,Cronog!AO27+Cronog!AS27+Cronog!AW27+AU31-AV31)</f>
        <v>0</v>
      </c>
      <c r="BO31" s="260"/>
      <c r="BP31" s="261" t="e">
        <f t="shared" si="18"/>
        <v>#DIV/0!</v>
      </c>
      <c r="BQ31" s="474" t="str">
        <f t="shared" si="19"/>
        <v>x</v>
      </c>
      <c r="BR31" s="475">
        <f t="shared" si="20"/>
        <v>0</v>
      </c>
      <c r="BS31" s="476">
        <f t="shared" si="21"/>
        <v>0</v>
      </c>
      <c r="BT31" s="2639"/>
      <c r="BU31" s="2640"/>
      <c r="BV31" s="2640"/>
      <c r="BW31" s="2640"/>
      <c r="BX31" s="2640"/>
      <c r="BY31" s="2640"/>
      <c r="BZ31" s="2640"/>
      <c r="CA31" s="2640"/>
      <c r="CB31" s="2641"/>
      <c r="CC31" s="217"/>
      <c r="CD31" s="2644"/>
      <c r="CE31" s="2644"/>
      <c r="CF31" s="265"/>
      <c r="CG31" s="266"/>
      <c r="CH31" s="267"/>
      <c r="CI31" s="268"/>
      <c r="CJ31" s="269"/>
      <c r="CK31" s="269"/>
      <c r="CL31" s="269"/>
      <c r="CM31" s="2645"/>
      <c r="CN31" s="2645"/>
      <c r="CO31" s="2645"/>
      <c r="CP31" s="2645"/>
      <c r="CQ31" s="2645"/>
      <c r="CR31" s="2645"/>
      <c r="CS31" s="2645"/>
      <c r="CT31" s="2645"/>
      <c r="CU31" s="2645"/>
      <c r="CV31" s="217"/>
      <c r="CW31" s="2644"/>
      <c r="CX31" s="2644"/>
      <c r="CY31" s="265"/>
      <c r="CZ31" s="266"/>
      <c r="DA31" s="267"/>
      <c r="DB31" s="268"/>
      <c r="DC31" s="269"/>
      <c r="DD31" s="269"/>
      <c r="DE31" s="269"/>
      <c r="DF31" s="2645"/>
      <c r="DG31" s="2645"/>
      <c r="DH31" s="2645"/>
      <c r="DI31" s="2645"/>
      <c r="DJ31" s="2645"/>
      <c r="DK31" s="2645"/>
      <c r="DL31" s="2645"/>
      <c r="DM31" s="2645"/>
      <c r="DN31" s="2645"/>
      <c r="DO31" s="217"/>
    </row>
    <row r="32" spans="1:119" ht="12" customHeight="1">
      <c r="A32" s="217"/>
      <c r="B32" s="2628"/>
      <c r="C32" s="2629"/>
      <c r="D32" s="2629"/>
      <c r="E32" s="2630"/>
      <c r="F32" s="2637" t="str">
        <f>Cronog!B28</f>
        <v xml:space="preserve">   - Alambre </v>
      </c>
      <c r="G32" s="2638"/>
      <c r="H32" s="303" t="e">
        <f>Cronog!C28</f>
        <v>#REF!</v>
      </c>
      <c r="I32" s="259">
        <f>+Cronog!E28+Cronog!I28+Cronog!M28</f>
        <v>0</v>
      </c>
      <c r="J32" s="260"/>
      <c r="K32" s="261" t="e">
        <f t="shared" si="0"/>
        <v>#DIV/0!</v>
      </c>
      <c r="L32" s="474" t="str">
        <f t="shared" si="1"/>
        <v>x</v>
      </c>
      <c r="M32" s="475">
        <f t="shared" si="2"/>
        <v>0</v>
      </c>
      <c r="N32" s="476">
        <f t="shared" si="3"/>
        <v>0</v>
      </c>
      <c r="O32" s="2639"/>
      <c r="P32" s="2640"/>
      <c r="Q32" s="2640"/>
      <c r="R32" s="2640"/>
      <c r="S32" s="2640"/>
      <c r="T32" s="2640"/>
      <c r="U32" s="2640"/>
      <c r="V32" s="2640"/>
      <c r="W32" s="2641"/>
      <c r="X32" s="217"/>
      <c r="Y32" s="2637" t="str">
        <f t="shared" si="4"/>
        <v xml:space="preserve">   - Alambre </v>
      </c>
      <c r="Z32" s="2638"/>
      <c r="AA32" s="303" t="e">
        <f t="shared" si="5"/>
        <v>#REF!</v>
      </c>
      <c r="AB32" s="259">
        <f>IF((I32-J32)=0,Cronog!Q28+Cronog!U28+Cronog!Y28,Cronog!Q28+Cronog!U28+Cronog!Y28+Seguimiento!I32-Seguimiento!J32)</f>
        <v>0</v>
      </c>
      <c r="AC32" s="260"/>
      <c r="AD32" s="261" t="e">
        <f t="shared" si="8"/>
        <v>#DIV/0!</v>
      </c>
      <c r="AE32" s="474" t="str">
        <f t="shared" si="9"/>
        <v>x</v>
      </c>
      <c r="AF32" s="475">
        <f t="shared" si="10"/>
        <v>0</v>
      </c>
      <c r="AG32" s="476">
        <f t="shared" si="11"/>
        <v>0</v>
      </c>
      <c r="AH32" s="2639"/>
      <c r="AI32" s="2640"/>
      <c r="AJ32" s="2640"/>
      <c r="AK32" s="2640"/>
      <c r="AL32" s="2640"/>
      <c r="AM32" s="2640"/>
      <c r="AN32" s="2640"/>
      <c r="AO32" s="2640"/>
      <c r="AP32" s="2641"/>
      <c r="AQ32" s="217"/>
      <c r="AR32" s="2637" t="str">
        <f t="shared" si="6"/>
        <v xml:space="preserve">   - Alambre </v>
      </c>
      <c r="AS32" s="2638"/>
      <c r="AT32" s="303" t="e">
        <f t="shared" si="12"/>
        <v>#REF!</v>
      </c>
      <c r="AU32" s="259">
        <f>IF((AB32-AC32)=0,Cronog!AC28+Cronog!AG28+Cronog!AK28,Cronog!AC28+Cronog!AG28+Cronog!AK28+Seguimiento!AB32-Seguimiento!AC32)</f>
        <v>0</v>
      </c>
      <c r="AV32" s="260"/>
      <c r="AW32" s="261" t="e">
        <f t="shared" si="13"/>
        <v>#DIV/0!</v>
      </c>
      <c r="AX32" s="474" t="str">
        <f t="shared" si="14"/>
        <v>x</v>
      </c>
      <c r="AY32" s="475">
        <f t="shared" si="15"/>
        <v>0</v>
      </c>
      <c r="AZ32" s="476">
        <f t="shared" si="16"/>
        <v>0</v>
      </c>
      <c r="BA32" s="2639"/>
      <c r="BB32" s="2640"/>
      <c r="BC32" s="2640"/>
      <c r="BD32" s="2640"/>
      <c r="BE32" s="2640"/>
      <c r="BF32" s="2640"/>
      <c r="BG32" s="2640"/>
      <c r="BH32" s="2640"/>
      <c r="BI32" s="2641"/>
      <c r="BJ32" s="217"/>
      <c r="BK32" s="2637" t="str">
        <f t="shared" si="7"/>
        <v xml:space="preserve">   - Alambre </v>
      </c>
      <c r="BL32" s="2638"/>
      <c r="BM32" s="303" t="e">
        <f t="shared" si="17"/>
        <v>#REF!</v>
      </c>
      <c r="BN32" s="259">
        <f>IF((AU32-AV32)=0,Cronog!AO28+Cronog!AS28+Cronog!AW28,Cronog!AO28+Cronog!AS28+Cronog!AW28+AU32-AV32)</f>
        <v>0</v>
      </c>
      <c r="BO32" s="260"/>
      <c r="BP32" s="261" t="e">
        <f t="shared" si="18"/>
        <v>#DIV/0!</v>
      </c>
      <c r="BQ32" s="474" t="str">
        <f t="shared" si="19"/>
        <v>x</v>
      </c>
      <c r="BR32" s="475">
        <f t="shared" si="20"/>
        <v>0</v>
      </c>
      <c r="BS32" s="476">
        <f t="shared" si="21"/>
        <v>0</v>
      </c>
      <c r="BT32" s="2639"/>
      <c r="BU32" s="2640"/>
      <c r="BV32" s="2640"/>
      <c r="BW32" s="2640"/>
      <c r="BX32" s="2640"/>
      <c r="BY32" s="2640"/>
      <c r="BZ32" s="2640"/>
      <c r="CA32" s="2640"/>
      <c r="CB32" s="2641"/>
      <c r="CC32" s="217"/>
      <c r="CD32" s="2644"/>
      <c r="CE32" s="2644"/>
      <c r="CF32" s="265"/>
      <c r="CG32" s="266"/>
      <c r="CH32" s="267"/>
      <c r="CI32" s="268"/>
      <c r="CJ32" s="269"/>
      <c r="CK32" s="269"/>
      <c r="CL32" s="269"/>
      <c r="CM32" s="2645"/>
      <c r="CN32" s="2645"/>
      <c r="CO32" s="2645"/>
      <c r="CP32" s="2645"/>
      <c r="CQ32" s="2645"/>
      <c r="CR32" s="2645"/>
      <c r="CS32" s="2645"/>
      <c r="CT32" s="2645"/>
      <c r="CU32" s="2645"/>
      <c r="CV32" s="217"/>
      <c r="CW32" s="2644"/>
      <c r="CX32" s="2644"/>
      <c r="CY32" s="265"/>
      <c r="CZ32" s="266"/>
      <c r="DA32" s="267"/>
      <c r="DB32" s="268"/>
      <c r="DC32" s="269"/>
      <c r="DD32" s="269"/>
      <c r="DE32" s="269"/>
      <c r="DF32" s="2645"/>
      <c r="DG32" s="2645"/>
      <c r="DH32" s="2645"/>
      <c r="DI32" s="2645"/>
      <c r="DJ32" s="2645"/>
      <c r="DK32" s="2645"/>
      <c r="DL32" s="2645"/>
      <c r="DM32" s="2645"/>
      <c r="DN32" s="2645"/>
      <c r="DO32" s="217"/>
    </row>
    <row r="33" spans="1:119" ht="12" customHeight="1" thickBot="1">
      <c r="A33" s="217"/>
      <c r="B33" s="2628"/>
      <c r="C33" s="2629"/>
      <c r="D33" s="2629"/>
      <c r="E33" s="2630"/>
      <c r="F33" s="2654" t="str">
        <f>Cronog!B29</f>
        <v xml:space="preserve">   - Grapas</v>
      </c>
      <c r="G33" s="2655"/>
      <c r="H33" s="303" t="e">
        <f>Cronog!C29</f>
        <v>#REF!</v>
      </c>
      <c r="I33" s="259">
        <f>+Cronog!E29+Cronog!I29+Cronog!M29</f>
        <v>0</v>
      </c>
      <c r="J33" s="260"/>
      <c r="K33" s="261" t="e">
        <f t="shared" si="0"/>
        <v>#DIV/0!</v>
      </c>
      <c r="L33" s="477" t="str">
        <f t="shared" si="1"/>
        <v>x</v>
      </c>
      <c r="M33" s="478">
        <f t="shared" si="2"/>
        <v>0</v>
      </c>
      <c r="N33" s="479">
        <f t="shared" si="3"/>
        <v>0</v>
      </c>
      <c r="O33" s="2656"/>
      <c r="P33" s="2657"/>
      <c r="Q33" s="2657"/>
      <c r="R33" s="2657"/>
      <c r="S33" s="2657"/>
      <c r="T33" s="2657"/>
      <c r="U33" s="2657"/>
      <c r="V33" s="2657"/>
      <c r="W33" s="2658"/>
      <c r="X33" s="217"/>
      <c r="Y33" s="2654" t="str">
        <f t="shared" si="4"/>
        <v xml:space="preserve">   - Grapas</v>
      </c>
      <c r="Z33" s="2655"/>
      <c r="AA33" s="303" t="e">
        <f t="shared" si="5"/>
        <v>#REF!</v>
      </c>
      <c r="AB33" s="259">
        <f>IF((I33-J33)=0,Cronog!Q29+Cronog!U29+Cronog!Y29,Cronog!Q29+Cronog!U29+Cronog!Y29+Seguimiento!I33-Seguimiento!J33)</f>
        <v>0</v>
      </c>
      <c r="AC33" s="260"/>
      <c r="AD33" s="261" t="e">
        <f t="shared" si="8"/>
        <v>#DIV/0!</v>
      </c>
      <c r="AE33" s="477" t="str">
        <f t="shared" si="9"/>
        <v>x</v>
      </c>
      <c r="AF33" s="478">
        <f t="shared" si="10"/>
        <v>0</v>
      </c>
      <c r="AG33" s="479">
        <f t="shared" si="11"/>
        <v>0</v>
      </c>
      <c r="AH33" s="2656"/>
      <c r="AI33" s="2657"/>
      <c r="AJ33" s="2657"/>
      <c r="AK33" s="2657"/>
      <c r="AL33" s="2657"/>
      <c r="AM33" s="2657"/>
      <c r="AN33" s="2657"/>
      <c r="AO33" s="2657"/>
      <c r="AP33" s="2658"/>
      <c r="AQ33" s="217"/>
      <c r="AR33" s="2654" t="str">
        <f t="shared" si="6"/>
        <v xml:space="preserve">   - Grapas</v>
      </c>
      <c r="AS33" s="2655"/>
      <c r="AT33" s="303" t="e">
        <f t="shared" si="12"/>
        <v>#REF!</v>
      </c>
      <c r="AU33" s="259">
        <f>IF((AB33-AC33)=0,Cronog!AC29+Cronog!AG29+Cronog!AK29,Cronog!AC29+Cronog!AG29+Cronog!AK29+Seguimiento!AB33-Seguimiento!AC33)</f>
        <v>0</v>
      </c>
      <c r="AV33" s="260"/>
      <c r="AW33" s="261" t="e">
        <f t="shared" si="13"/>
        <v>#DIV/0!</v>
      </c>
      <c r="AX33" s="477" t="str">
        <f t="shared" si="14"/>
        <v>x</v>
      </c>
      <c r="AY33" s="478">
        <f t="shared" si="15"/>
        <v>0</v>
      </c>
      <c r="AZ33" s="479">
        <f t="shared" si="16"/>
        <v>0</v>
      </c>
      <c r="BA33" s="2656"/>
      <c r="BB33" s="2657"/>
      <c r="BC33" s="2657"/>
      <c r="BD33" s="2657"/>
      <c r="BE33" s="2657"/>
      <c r="BF33" s="2657"/>
      <c r="BG33" s="2657"/>
      <c r="BH33" s="2657"/>
      <c r="BI33" s="2658"/>
      <c r="BJ33" s="217"/>
      <c r="BK33" s="2654" t="str">
        <f t="shared" si="7"/>
        <v xml:space="preserve">   - Grapas</v>
      </c>
      <c r="BL33" s="2655"/>
      <c r="BM33" s="303" t="e">
        <f t="shared" si="17"/>
        <v>#REF!</v>
      </c>
      <c r="BN33" s="259">
        <f>IF((AU33-AV33)=0,Cronog!AO29+Cronog!AS29+Cronog!AW29,Cronog!AO29+Cronog!AS29+Cronog!AW29+AU33-AV33)</f>
        <v>0</v>
      </c>
      <c r="BO33" s="260"/>
      <c r="BP33" s="261" t="e">
        <f t="shared" si="18"/>
        <v>#DIV/0!</v>
      </c>
      <c r="BQ33" s="477" t="str">
        <f t="shared" si="19"/>
        <v>x</v>
      </c>
      <c r="BR33" s="478">
        <f t="shared" si="20"/>
        <v>0</v>
      </c>
      <c r="BS33" s="479">
        <f t="shared" si="21"/>
        <v>0</v>
      </c>
      <c r="BT33" s="2656"/>
      <c r="BU33" s="2657"/>
      <c r="BV33" s="2657"/>
      <c r="BW33" s="2657"/>
      <c r="BX33" s="2657"/>
      <c r="BY33" s="2657"/>
      <c r="BZ33" s="2657"/>
      <c r="CA33" s="2657"/>
      <c r="CB33" s="2658"/>
      <c r="CC33" s="217"/>
      <c r="CD33" s="2644"/>
      <c r="CE33" s="2644"/>
      <c r="CF33" s="265"/>
      <c r="CG33" s="266"/>
      <c r="CH33" s="267"/>
      <c r="CI33" s="268"/>
      <c r="CJ33" s="269"/>
      <c r="CK33" s="269"/>
      <c r="CL33" s="269"/>
      <c r="CM33" s="2645"/>
      <c r="CN33" s="2645"/>
      <c r="CO33" s="2645"/>
      <c r="CP33" s="2645"/>
      <c r="CQ33" s="2645"/>
      <c r="CR33" s="2645"/>
      <c r="CS33" s="2645"/>
      <c r="CT33" s="2645"/>
      <c r="CU33" s="2645"/>
      <c r="CV33" s="217"/>
      <c r="CW33" s="2644"/>
      <c r="CX33" s="2644"/>
      <c r="CY33" s="265"/>
      <c r="CZ33" s="266"/>
      <c r="DA33" s="267"/>
      <c r="DB33" s="268"/>
      <c r="DC33" s="269"/>
      <c r="DD33" s="269"/>
      <c r="DE33" s="269"/>
      <c r="DF33" s="2645"/>
      <c r="DG33" s="2645"/>
      <c r="DH33" s="2645"/>
      <c r="DI33" s="2645"/>
      <c r="DJ33" s="2645"/>
      <c r="DK33" s="2645"/>
      <c r="DL33" s="2645"/>
      <c r="DM33" s="2645"/>
      <c r="DN33" s="2645"/>
      <c r="DO33" s="217"/>
    </row>
    <row r="34" spans="1:119" ht="24" customHeight="1" thickTop="1" thickBot="1">
      <c r="A34" s="217"/>
      <c r="B34" s="2631"/>
      <c r="C34" s="2632"/>
      <c r="D34" s="2632"/>
      <c r="E34" s="2633"/>
      <c r="F34" s="2665" t="s">
        <v>235</v>
      </c>
      <c r="G34" s="2666"/>
      <c r="H34" s="2649" t="str">
        <f>+F16</f>
        <v>APRESTAMIENTO</v>
      </c>
      <c r="I34" s="2649"/>
      <c r="J34" s="2649"/>
      <c r="K34" s="2650"/>
      <c r="L34" s="276">
        <f>K247/N247</f>
        <v>0.93333333333333335</v>
      </c>
      <c r="M34" s="277">
        <f>L247/N247</f>
        <v>6.6666666666666666E-2</v>
      </c>
      <c r="N34" s="278">
        <f>M247/N247</f>
        <v>0</v>
      </c>
      <c r="O34" s="2651"/>
      <c r="P34" s="2652"/>
      <c r="Q34" s="2652"/>
      <c r="R34" s="2652"/>
      <c r="S34" s="2652"/>
      <c r="T34" s="2652"/>
      <c r="U34" s="2652"/>
      <c r="V34" s="2652"/>
      <c r="W34" s="2653"/>
      <c r="X34" s="217"/>
      <c r="Y34" s="2665" t="s">
        <v>235</v>
      </c>
      <c r="Z34" s="2666"/>
      <c r="AA34" s="2649" t="str">
        <f>+Y16</f>
        <v>APRESTAMIENTO</v>
      </c>
      <c r="AB34" s="2649"/>
      <c r="AC34" s="2649"/>
      <c r="AD34" s="2650"/>
      <c r="AE34" s="276">
        <f>AD247/AG247</f>
        <v>0.9285714285714286</v>
      </c>
      <c r="AF34" s="277">
        <f>AE247/AG247</f>
        <v>0</v>
      </c>
      <c r="AG34" s="278">
        <f>AF247/AG247</f>
        <v>7.1428571428571425E-2</v>
      </c>
      <c r="AH34" s="2651"/>
      <c r="AI34" s="2652"/>
      <c r="AJ34" s="2652"/>
      <c r="AK34" s="2652"/>
      <c r="AL34" s="2652"/>
      <c r="AM34" s="2652"/>
      <c r="AN34" s="2652"/>
      <c r="AO34" s="2652"/>
      <c r="AP34" s="2653"/>
      <c r="AQ34" s="217"/>
      <c r="AR34" s="2665" t="s">
        <v>235</v>
      </c>
      <c r="AS34" s="2666"/>
      <c r="AT34" s="2649" t="str">
        <f>+AR16</f>
        <v>APRESTAMIENTO</v>
      </c>
      <c r="AU34" s="2649"/>
      <c r="AV34" s="2649"/>
      <c r="AW34" s="2650"/>
      <c r="AX34" s="276">
        <f>AW247/AZ247</f>
        <v>1</v>
      </c>
      <c r="AY34" s="277">
        <f>AX247/AZ247</f>
        <v>0</v>
      </c>
      <c r="AZ34" s="278">
        <f>AY247/AZ247</f>
        <v>0</v>
      </c>
      <c r="BA34" s="2651"/>
      <c r="BB34" s="2652"/>
      <c r="BC34" s="2652"/>
      <c r="BD34" s="2652"/>
      <c r="BE34" s="2652"/>
      <c r="BF34" s="2652"/>
      <c r="BG34" s="2652"/>
      <c r="BH34" s="2652"/>
      <c r="BI34" s="2653"/>
      <c r="BJ34" s="217"/>
      <c r="BK34" s="2665" t="s">
        <v>235</v>
      </c>
      <c r="BL34" s="2666"/>
      <c r="BM34" s="2649" t="str">
        <f>+BK16</f>
        <v>APRESTAMIENTO</v>
      </c>
      <c r="BN34" s="2649"/>
      <c r="BO34" s="2649"/>
      <c r="BP34" s="2650"/>
      <c r="BQ34" s="276">
        <f>BP247/BS247</f>
        <v>0.9285714285714286</v>
      </c>
      <c r="BR34" s="277">
        <f>BQ247/BS247</f>
        <v>0</v>
      </c>
      <c r="BS34" s="278">
        <f>BR247/BS247</f>
        <v>7.1428571428571425E-2</v>
      </c>
      <c r="BT34" s="2651"/>
      <c r="BU34" s="2652"/>
      <c r="BV34" s="2652"/>
      <c r="BW34" s="2652"/>
      <c r="BX34" s="2652"/>
      <c r="BY34" s="2652"/>
      <c r="BZ34" s="2652"/>
      <c r="CA34" s="2652"/>
      <c r="CB34" s="2653"/>
      <c r="CC34" s="217"/>
      <c r="CD34" s="2662"/>
      <c r="CE34" s="2662"/>
      <c r="CF34" s="2663"/>
      <c r="CG34" s="2663"/>
      <c r="CH34" s="2663"/>
      <c r="CI34" s="2663"/>
      <c r="CJ34" s="279"/>
      <c r="CK34" s="279"/>
      <c r="CL34" s="279"/>
      <c r="CM34" s="2664"/>
      <c r="CN34" s="2664"/>
      <c r="CO34" s="2664"/>
      <c r="CP34" s="2664"/>
      <c r="CQ34" s="2664"/>
      <c r="CR34" s="2664"/>
      <c r="CS34" s="2664"/>
      <c r="CT34" s="2664"/>
      <c r="CU34" s="2664"/>
      <c r="CV34" s="217"/>
      <c r="CW34" s="2662"/>
      <c r="CX34" s="2662"/>
      <c r="CY34" s="2663"/>
      <c r="CZ34" s="2663"/>
      <c r="DA34" s="2663"/>
      <c r="DB34" s="2663"/>
      <c r="DC34" s="279"/>
      <c r="DD34" s="279"/>
      <c r="DE34" s="279"/>
      <c r="DF34" s="2664"/>
      <c r="DG34" s="2664"/>
      <c r="DH34" s="2664"/>
      <c r="DI34" s="2664"/>
      <c r="DJ34" s="2664"/>
      <c r="DK34" s="2664"/>
      <c r="DL34" s="2664"/>
      <c r="DM34" s="2664"/>
      <c r="DN34" s="2664"/>
      <c r="DO34" s="217"/>
    </row>
    <row r="35" spans="1:119" ht="19.5" customHeight="1">
      <c r="A35" s="217"/>
      <c r="B35" s="280"/>
      <c r="C35" s="281"/>
      <c r="D35" s="281"/>
      <c r="E35" s="282"/>
      <c r="F35" s="2634" t="s">
        <v>238</v>
      </c>
      <c r="G35" s="2635"/>
      <c r="H35" s="2635"/>
      <c r="I35" s="2635"/>
      <c r="J35" s="2635"/>
      <c r="K35" s="2635"/>
      <c r="L35" s="2635"/>
      <c r="M35" s="2635"/>
      <c r="N35" s="2635"/>
      <c r="O35" s="2635"/>
      <c r="P35" s="2635"/>
      <c r="Q35" s="2635"/>
      <c r="R35" s="2635"/>
      <c r="S35" s="2635"/>
      <c r="T35" s="2635"/>
      <c r="U35" s="2635"/>
      <c r="V35" s="2635"/>
      <c r="W35" s="2636"/>
      <c r="X35" s="217"/>
      <c r="Y35" s="2634" t="s">
        <v>238</v>
      </c>
      <c r="Z35" s="2635"/>
      <c r="AA35" s="2635"/>
      <c r="AB35" s="2635"/>
      <c r="AC35" s="2635"/>
      <c r="AD35" s="2635"/>
      <c r="AE35" s="2635"/>
      <c r="AF35" s="2635"/>
      <c r="AG35" s="2635"/>
      <c r="AH35" s="2635"/>
      <c r="AI35" s="2635"/>
      <c r="AJ35" s="2635"/>
      <c r="AK35" s="2635"/>
      <c r="AL35" s="2635"/>
      <c r="AM35" s="2635"/>
      <c r="AN35" s="2635"/>
      <c r="AO35" s="2635"/>
      <c r="AP35" s="2636"/>
      <c r="AQ35" s="217"/>
      <c r="AR35" s="2634" t="s">
        <v>238</v>
      </c>
      <c r="AS35" s="2635"/>
      <c r="AT35" s="2635"/>
      <c r="AU35" s="2635"/>
      <c r="AV35" s="2635"/>
      <c r="AW35" s="2635"/>
      <c r="AX35" s="2635"/>
      <c r="AY35" s="2635"/>
      <c r="AZ35" s="2635"/>
      <c r="BA35" s="2635"/>
      <c r="BB35" s="2635"/>
      <c r="BC35" s="2635"/>
      <c r="BD35" s="2635"/>
      <c r="BE35" s="2635"/>
      <c r="BF35" s="2635"/>
      <c r="BG35" s="2635"/>
      <c r="BH35" s="2635"/>
      <c r="BI35" s="2636"/>
      <c r="BJ35" s="217"/>
      <c r="BK35" s="2634" t="s">
        <v>238</v>
      </c>
      <c r="BL35" s="2635"/>
      <c r="BM35" s="2635"/>
      <c r="BN35" s="2635"/>
      <c r="BO35" s="2635"/>
      <c r="BP35" s="2635"/>
      <c r="BQ35" s="2635"/>
      <c r="BR35" s="2635"/>
      <c r="BS35" s="2635"/>
      <c r="BT35" s="2635"/>
      <c r="BU35" s="2635"/>
      <c r="BV35" s="2635"/>
      <c r="BW35" s="2635"/>
      <c r="BX35" s="2635"/>
      <c r="BY35" s="2635"/>
      <c r="BZ35" s="2635"/>
      <c r="CA35" s="2635"/>
      <c r="CB35" s="2636"/>
      <c r="CC35" s="217"/>
      <c r="CD35" s="2621"/>
      <c r="CE35" s="2621"/>
      <c r="CF35" s="2621"/>
      <c r="CG35" s="2621"/>
      <c r="CH35" s="2621"/>
      <c r="CI35" s="2621"/>
      <c r="CJ35" s="2621"/>
      <c r="CK35" s="2621"/>
      <c r="CL35" s="2621"/>
      <c r="CM35" s="2621"/>
      <c r="CN35" s="2621"/>
      <c r="CO35" s="2621"/>
      <c r="CP35" s="2621"/>
      <c r="CQ35" s="2621"/>
      <c r="CR35" s="2621"/>
      <c r="CS35" s="2621"/>
      <c r="CT35" s="2621"/>
      <c r="CU35" s="2621"/>
      <c r="CV35" s="217"/>
      <c r="CW35" s="2621"/>
      <c r="CX35" s="2621"/>
      <c r="CY35" s="2621"/>
      <c r="CZ35" s="2621"/>
      <c r="DA35" s="2621"/>
      <c r="DB35" s="2621"/>
      <c r="DC35" s="2621"/>
      <c r="DD35" s="2621"/>
      <c r="DE35" s="2621"/>
      <c r="DF35" s="2621"/>
      <c r="DG35" s="2621"/>
      <c r="DH35" s="2621"/>
      <c r="DI35" s="2621"/>
      <c r="DJ35" s="2621"/>
      <c r="DK35" s="2621"/>
      <c r="DL35" s="2621"/>
      <c r="DM35" s="2621"/>
      <c r="DN35" s="2621"/>
      <c r="DO35" s="217"/>
    </row>
    <row r="36" spans="1:119" ht="19.5" customHeight="1">
      <c r="A36" s="217"/>
      <c r="B36" s="2628" t="s">
        <v>341</v>
      </c>
      <c r="C36" s="2629"/>
      <c r="D36" s="2629"/>
      <c r="E36" s="2630"/>
      <c r="F36" s="2659" t="str">
        <f>Objetivos!D25</f>
        <v>Reintroducción de Material Vegetal para la Restauración (RiMVR en sistema tradicional)</v>
      </c>
      <c r="G36" s="2660"/>
      <c r="H36" s="2660"/>
      <c r="I36" s="2660"/>
      <c r="J36" s="2660"/>
      <c r="K36" s="2660"/>
      <c r="L36" s="2660"/>
      <c r="M36" s="2660"/>
      <c r="N36" s="2660"/>
      <c r="O36" s="2660"/>
      <c r="P36" s="2660"/>
      <c r="Q36" s="2660"/>
      <c r="R36" s="2660"/>
      <c r="S36" s="2660"/>
      <c r="T36" s="2660"/>
      <c r="U36" s="2660"/>
      <c r="V36" s="2660"/>
      <c r="W36" s="2661"/>
      <c r="X36" s="217"/>
      <c r="Y36" s="2659" t="str">
        <f>F36</f>
        <v>Reintroducción de Material Vegetal para la Restauración (RiMVR en sistema tradicional)</v>
      </c>
      <c r="Z36" s="2660"/>
      <c r="AA36" s="2660"/>
      <c r="AB36" s="2660"/>
      <c r="AC36" s="2660"/>
      <c r="AD36" s="2660"/>
      <c r="AE36" s="2660"/>
      <c r="AF36" s="2660"/>
      <c r="AG36" s="2660"/>
      <c r="AH36" s="2660"/>
      <c r="AI36" s="2660"/>
      <c r="AJ36" s="2660"/>
      <c r="AK36" s="2660"/>
      <c r="AL36" s="2660"/>
      <c r="AM36" s="2660"/>
      <c r="AN36" s="2660"/>
      <c r="AO36" s="2660"/>
      <c r="AP36" s="2661"/>
      <c r="AQ36" s="217"/>
      <c r="AR36" s="2659" t="str">
        <f>Y36</f>
        <v>Reintroducción de Material Vegetal para la Restauración (RiMVR en sistema tradicional)</v>
      </c>
      <c r="AS36" s="2660"/>
      <c r="AT36" s="2660"/>
      <c r="AU36" s="2660"/>
      <c r="AV36" s="2660"/>
      <c r="AW36" s="2660"/>
      <c r="AX36" s="2660"/>
      <c r="AY36" s="2660"/>
      <c r="AZ36" s="2660"/>
      <c r="BA36" s="2660"/>
      <c r="BB36" s="2660"/>
      <c r="BC36" s="2660"/>
      <c r="BD36" s="2660"/>
      <c r="BE36" s="2660"/>
      <c r="BF36" s="2660"/>
      <c r="BG36" s="2660"/>
      <c r="BH36" s="2660"/>
      <c r="BI36" s="2661"/>
      <c r="BJ36" s="217"/>
      <c r="BK36" s="2659" t="str">
        <f>AR36</f>
        <v>Reintroducción de Material Vegetal para la Restauración (RiMVR en sistema tradicional)</v>
      </c>
      <c r="BL36" s="2660"/>
      <c r="BM36" s="2660"/>
      <c r="BN36" s="2660"/>
      <c r="BO36" s="2660"/>
      <c r="BP36" s="2660"/>
      <c r="BQ36" s="2660"/>
      <c r="BR36" s="2660"/>
      <c r="BS36" s="2660"/>
      <c r="BT36" s="2660"/>
      <c r="BU36" s="2660"/>
      <c r="BV36" s="2660"/>
      <c r="BW36" s="2660"/>
      <c r="BX36" s="2660"/>
      <c r="BY36" s="2660"/>
      <c r="BZ36" s="2660"/>
      <c r="CA36" s="2660"/>
      <c r="CB36" s="2661"/>
      <c r="CC36" s="217"/>
      <c r="CD36" s="2621"/>
      <c r="CE36" s="2621"/>
      <c r="CF36" s="2621"/>
      <c r="CG36" s="2621"/>
      <c r="CH36" s="2621"/>
      <c r="CI36" s="2621"/>
      <c r="CJ36" s="2621"/>
      <c r="CK36" s="2621"/>
      <c r="CL36" s="2621"/>
      <c r="CM36" s="2621"/>
      <c r="CN36" s="2621"/>
      <c r="CO36" s="2621"/>
      <c r="CP36" s="2621"/>
      <c r="CQ36" s="2621"/>
      <c r="CR36" s="2621"/>
      <c r="CS36" s="2621"/>
      <c r="CT36" s="2621"/>
      <c r="CU36" s="2621"/>
      <c r="CV36" s="217"/>
      <c r="CW36" s="2621"/>
      <c r="CX36" s="2621"/>
      <c r="CY36" s="2621"/>
      <c r="CZ36" s="2621"/>
      <c r="DA36" s="2621"/>
      <c r="DB36" s="2621"/>
      <c r="DC36" s="2621"/>
      <c r="DD36" s="2621"/>
      <c r="DE36" s="2621"/>
      <c r="DF36" s="2621"/>
      <c r="DG36" s="2621"/>
      <c r="DH36" s="2621"/>
      <c r="DI36" s="2621"/>
      <c r="DJ36" s="2621"/>
      <c r="DK36" s="2621"/>
      <c r="DL36" s="2621"/>
      <c r="DM36" s="2621"/>
      <c r="DN36" s="2621"/>
      <c r="DO36" s="217"/>
    </row>
    <row r="37" spans="1:119" ht="17.25" customHeight="1">
      <c r="A37" s="217"/>
      <c r="B37" s="2628"/>
      <c r="C37" s="2629"/>
      <c r="D37" s="2629"/>
      <c r="E37" s="2630"/>
      <c r="F37" s="2637" t="s">
        <v>349</v>
      </c>
      <c r="G37" s="2638"/>
      <c r="H37" s="258" t="str">
        <f>+Cronog!C32</f>
        <v>Has</v>
      </c>
      <c r="I37" s="259">
        <f>+Cronog!$E$32+Cronog!$I$32+Cronog!$M$32</f>
        <v>0</v>
      </c>
      <c r="J37" s="260"/>
      <c r="K37" s="261" t="e">
        <f>J37/I37</f>
        <v>#DIV/0!</v>
      </c>
      <c r="L37" s="474" t="str">
        <f t="shared" ref="L37:L42" si="22">+IF(I37=J37,"x",0)</f>
        <v>x</v>
      </c>
      <c r="M37" s="475">
        <f t="shared" ref="M37:M42" si="23">+IF(L37="x",0,IF(J37&gt;0,"x",0))</f>
        <v>0</v>
      </c>
      <c r="N37" s="476">
        <f t="shared" ref="N37:N42" si="24">+IF(L37="x",0,IF(M37="x",0,"x"))</f>
        <v>0</v>
      </c>
      <c r="O37" s="2639"/>
      <c r="P37" s="2640"/>
      <c r="Q37" s="2640"/>
      <c r="R37" s="2640"/>
      <c r="S37" s="2640"/>
      <c r="T37" s="2640"/>
      <c r="U37" s="2640"/>
      <c r="V37" s="2640"/>
      <c r="W37" s="2641"/>
      <c r="X37" s="217"/>
      <c r="Y37" s="2637" t="str">
        <f>F37</f>
        <v xml:space="preserve">5. Preparación del terreno                            </v>
      </c>
      <c r="Z37" s="2638"/>
      <c r="AA37" s="258" t="str">
        <f>H37</f>
        <v>Has</v>
      </c>
      <c r="AB37" s="259">
        <f>IF((I37-J37)=0,Cronog!Q32+Cronog!U32+Cronog!Y32,Cronog!Q32+Cronog!U32+Cronog!Y32+Seguimiento!I37-Seguimiento!J37)</f>
        <v>0</v>
      </c>
      <c r="AC37" s="260"/>
      <c r="AD37" s="261" t="e">
        <f>AC37/AB37</f>
        <v>#DIV/0!</v>
      </c>
      <c r="AE37" s="474" t="str">
        <f t="shared" ref="AE37:AE42" si="25">+IF(AB37=AC37,"x",0)</f>
        <v>x</v>
      </c>
      <c r="AF37" s="475">
        <f t="shared" ref="AF37:AF42" si="26">+IF(AE37="x",0,IF(AC37&gt;0,"x",0))</f>
        <v>0</v>
      </c>
      <c r="AG37" s="476">
        <f t="shared" ref="AG37:AG42" si="27">+IF(AE37="x",0,IF(AF37="x",0,"x"))</f>
        <v>0</v>
      </c>
      <c r="AH37" s="2639"/>
      <c r="AI37" s="2640"/>
      <c r="AJ37" s="2640"/>
      <c r="AK37" s="2640"/>
      <c r="AL37" s="2640"/>
      <c r="AM37" s="2640"/>
      <c r="AN37" s="2640"/>
      <c r="AO37" s="2640"/>
      <c r="AP37" s="2641"/>
      <c r="AQ37" s="217"/>
      <c r="AR37" s="2637" t="str">
        <f>Y37</f>
        <v xml:space="preserve">5. Preparación del terreno                            </v>
      </c>
      <c r="AS37" s="2638"/>
      <c r="AT37" s="258" t="str">
        <f t="shared" ref="AT37:AT56" si="28">AA37</f>
        <v>Has</v>
      </c>
      <c r="AU37" s="259">
        <f>IF((AB37-AC37)=0,Cronog!AC32+Cronog!AG32+Cronog!AK32,Cronog!AC32+Cronog!AG32+Cronog!AK32+Seguimiento!AB37-Seguimiento!AC37)</f>
        <v>0</v>
      </c>
      <c r="AV37" s="260"/>
      <c r="AW37" s="261" t="e">
        <f>AV37/AU37</f>
        <v>#DIV/0!</v>
      </c>
      <c r="AX37" s="474" t="str">
        <f t="shared" ref="AX37:AX42" si="29">+IF(AU37=AV37,"x",0)</f>
        <v>x</v>
      </c>
      <c r="AY37" s="475">
        <f t="shared" ref="AY37:AY42" si="30">+IF(AX37="x",0,IF(AV37&gt;0,"x",0))</f>
        <v>0</v>
      </c>
      <c r="AZ37" s="476">
        <f t="shared" ref="AZ37:AZ42" si="31">+IF(AX37="x",0,IF(AY37="x",0,"x"))</f>
        <v>0</v>
      </c>
      <c r="BA37" s="2639"/>
      <c r="BB37" s="2640"/>
      <c r="BC37" s="2640"/>
      <c r="BD37" s="2640"/>
      <c r="BE37" s="2640"/>
      <c r="BF37" s="2640"/>
      <c r="BG37" s="2640"/>
      <c r="BH37" s="2640"/>
      <c r="BI37" s="2641"/>
      <c r="BJ37" s="217"/>
      <c r="BK37" s="2637" t="str">
        <f>AR37</f>
        <v xml:space="preserve">5. Preparación del terreno                            </v>
      </c>
      <c r="BL37" s="2638"/>
      <c r="BM37" s="258" t="str">
        <f t="shared" ref="BM37:BM56" si="32">AT37</f>
        <v>Has</v>
      </c>
      <c r="BN37" s="259">
        <f>IF((AU37-AV37)=0,Cronog!AO32+Cronog!AS32+Cronog!AW32,Cronog!AO32+Cronog!AS32+Cronog!AW32+AU37-AV37)</f>
        <v>0</v>
      </c>
      <c r="BO37" s="260"/>
      <c r="BP37" s="261" t="e">
        <f>BO37/BN37</f>
        <v>#DIV/0!</v>
      </c>
      <c r="BQ37" s="474" t="str">
        <f t="shared" ref="BQ37:BQ42" si="33">+IF(BN37=BO37,"x",0)</f>
        <v>x</v>
      </c>
      <c r="BR37" s="475">
        <f t="shared" ref="BR37:BR42" si="34">+IF(BQ37="x",0,IF(BO37&gt;0,"x",0))</f>
        <v>0</v>
      </c>
      <c r="BS37" s="476">
        <f t="shared" ref="BS37:BS42" si="35">+IF(BQ37="x",0,IF(BR37="x",0,"x"))</f>
        <v>0</v>
      </c>
      <c r="BT37" s="2639"/>
      <c r="BU37" s="2640"/>
      <c r="BV37" s="2640"/>
      <c r="BW37" s="2640"/>
      <c r="BX37" s="2640"/>
      <c r="BY37" s="2640"/>
      <c r="BZ37" s="2640"/>
      <c r="CA37" s="2640"/>
      <c r="CB37" s="2641"/>
      <c r="CC37" s="217"/>
      <c r="CD37" s="2644"/>
      <c r="CE37" s="2644"/>
      <c r="CF37" s="265"/>
      <c r="CG37" s="266"/>
      <c r="CH37" s="267"/>
      <c r="CI37" s="268"/>
      <c r="CJ37" s="269"/>
      <c r="CK37" s="269"/>
      <c r="CL37" s="269"/>
      <c r="CM37" s="2645"/>
      <c r="CN37" s="2645"/>
      <c r="CO37" s="2645"/>
      <c r="CP37" s="2645"/>
      <c r="CQ37" s="2645"/>
      <c r="CR37" s="2645"/>
      <c r="CS37" s="2645"/>
      <c r="CT37" s="2645"/>
      <c r="CU37" s="2645"/>
      <c r="CV37" s="217"/>
      <c r="CW37" s="2644"/>
      <c r="CX37" s="2644"/>
      <c r="CY37" s="265"/>
      <c r="CZ37" s="266"/>
      <c r="DA37" s="267"/>
      <c r="DB37" s="268"/>
      <c r="DC37" s="269"/>
      <c r="DD37" s="269"/>
      <c r="DE37" s="269"/>
      <c r="DF37" s="2645"/>
      <c r="DG37" s="2645"/>
      <c r="DH37" s="2645"/>
      <c r="DI37" s="2645"/>
      <c r="DJ37" s="2645"/>
      <c r="DK37" s="2645"/>
      <c r="DL37" s="2645"/>
      <c r="DM37" s="2645"/>
      <c r="DN37" s="2645"/>
      <c r="DO37" s="217"/>
    </row>
    <row r="38" spans="1:119" ht="17.25" customHeight="1">
      <c r="A38" s="217"/>
      <c r="B38" s="2628"/>
      <c r="C38" s="2629"/>
      <c r="D38" s="2629"/>
      <c r="E38" s="2630"/>
      <c r="F38" s="2637" t="s">
        <v>350</v>
      </c>
      <c r="G38" s="2638"/>
      <c r="H38" s="258" t="str">
        <f>+Cronog!C33</f>
        <v>Has</v>
      </c>
      <c r="I38" s="259">
        <f>+Cronog!$E$33+Cronog!$I$33+Cronog!$M$33</f>
        <v>0</v>
      </c>
      <c r="J38" s="260"/>
      <c r="K38" s="261" t="e">
        <f t="shared" ref="K38:K46" si="36">J38/I38</f>
        <v>#DIV/0!</v>
      </c>
      <c r="L38" s="474" t="str">
        <f t="shared" si="22"/>
        <v>x</v>
      </c>
      <c r="M38" s="475">
        <f t="shared" si="23"/>
        <v>0</v>
      </c>
      <c r="N38" s="476">
        <f t="shared" si="24"/>
        <v>0</v>
      </c>
      <c r="O38" s="2639"/>
      <c r="P38" s="2640"/>
      <c r="Q38" s="2640"/>
      <c r="R38" s="2640"/>
      <c r="S38" s="2640"/>
      <c r="T38" s="2640"/>
      <c r="U38" s="2640"/>
      <c r="V38" s="2640"/>
      <c r="W38" s="2641"/>
      <c r="X38" s="217"/>
      <c r="Y38" s="2637" t="str">
        <f t="shared" ref="Y38:Y46" si="37">F38</f>
        <v xml:space="preserve">6. Plantación (Siembra)                               </v>
      </c>
      <c r="Z38" s="2638"/>
      <c r="AA38" s="258" t="str">
        <f t="shared" ref="AA38:AA46" si="38">H38</f>
        <v>Has</v>
      </c>
      <c r="AB38" s="259">
        <f>IF((I38-J38)=0,Cronog!Q33+Cronog!U33+Cronog!Y33,Cronog!Q33+Cronog!U33+Cronog!Y33+Seguimiento!I38-Seguimiento!J38)</f>
        <v>0</v>
      </c>
      <c r="AC38" s="260"/>
      <c r="AD38" s="261" t="e">
        <f t="shared" ref="AD38:AD46" si="39">AC38/AB38</f>
        <v>#DIV/0!</v>
      </c>
      <c r="AE38" s="474" t="str">
        <f t="shared" si="25"/>
        <v>x</v>
      </c>
      <c r="AF38" s="475">
        <f t="shared" si="26"/>
        <v>0</v>
      </c>
      <c r="AG38" s="476">
        <f t="shared" si="27"/>
        <v>0</v>
      </c>
      <c r="AH38" s="2639"/>
      <c r="AI38" s="2640"/>
      <c r="AJ38" s="2640"/>
      <c r="AK38" s="2640"/>
      <c r="AL38" s="2640"/>
      <c r="AM38" s="2640"/>
      <c r="AN38" s="2640"/>
      <c r="AO38" s="2640"/>
      <c r="AP38" s="2641"/>
      <c r="AQ38" s="217"/>
      <c r="AR38" s="2637" t="str">
        <f t="shared" ref="AR38:AR46" si="40">Y38</f>
        <v xml:space="preserve">6. Plantación (Siembra)                               </v>
      </c>
      <c r="AS38" s="2638"/>
      <c r="AT38" s="258" t="str">
        <f t="shared" si="28"/>
        <v>Has</v>
      </c>
      <c r="AU38" s="259">
        <f>IF((AB38-AC38)=0,Cronog!AC33+Cronog!AG33+Cronog!AK33,Cronog!AC33+Cronog!AG33+Cronog!AK33+Seguimiento!AB38-Seguimiento!AC38)</f>
        <v>0</v>
      </c>
      <c r="AV38" s="260"/>
      <c r="AW38" s="261" t="e">
        <f t="shared" ref="AW38:AW46" si="41">AV38/AU38</f>
        <v>#DIV/0!</v>
      </c>
      <c r="AX38" s="474" t="str">
        <f t="shared" si="29"/>
        <v>x</v>
      </c>
      <c r="AY38" s="475">
        <f t="shared" si="30"/>
        <v>0</v>
      </c>
      <c r="AZ38" s="476">
        <f t="shared" si="31"/>
        <v>0</v>
      </c>
      <c r="BA38" s="2639"/>
      <c r="BB38" s="2640"/>
      <c r="BC38" s="2640"/>
      <c r="BD38" s="2640"/>
      <c r="BE38" s="2640"/>
      <c r="BF38" s="2640"/>
      <c r="BG38" s="2640"/>
      <c r="BH38" s="2640"/>
      <c r="BI38" s="2641"/>
      <c r="BJ38" s="217"/>
      <c r="BK38" s="2637" t="str">
        <f t="shared" ref="BK38:BK46" si="42">AR38</f>
        <v xml:space="preserve">6. Plantación (Siembra)                               </v>
      </c>
      <c r="BL38" s="2638"/>
      <c r="BM38" s="258" t="str">
        <f t="shared" si="32"/>
        <v>Has</v>
      </c>
      <c r="BN38" s="259">
        <f>IF((AU38-AV38)=0,Cronog!AO33+Cronog!AS33+Cronog!AW33,Cronog!AO33+Cronog!AS33+Cronog!AW33+AU38-AV38)</f>
        <v>0</v>
      </c>
      <c r="BO38" s="260"/>
      <c r="BP38" s="261" t="e">
        <f t="shared" ref="BP38:BP46" si="43">BO38/BN38</f>
        <v>#DIV/0!</v>
      </c>
      <c r="BQ38" s="474" t="str">
        <f t="shared" si="33"/>
        <v>x</v>
      </c>
      <c r="BR38" s="475">
        <f t="shared" si="34"/>
        <v>0</v>
      </c>
      <c r="BS38" s="476">
        <f t="shared" si="35"/>
        <v>0</v>
      </c>
      <c r="BT38" s="2639"/>
      <c r="BU38" s="2640"/>
      <c r="BV38" s="2640"/>
      <c r="BW38" s="2640"/>
      <c r="BX38" s="2640"/>
      <c r="BY38" s="2640"/>
      <c r="BZ38" s="2640"/>
      <c r="CA38" s="2640"/>
      <c r="CB38" s="2641"/>
      <c r="CC38" s="217"/>
      <c r="CD38" s="2644"/>
      <c r="CE38" s="2644"/>
      <c r="CF38" s="265"/>
      <c r="CG38" s="266"/>
      <c r="CH38" s="267"/>
      <c r="CI38" s="268"/>
      <c r="CJ38" s="269"/>
      <c r="CK38" s="269"/>
      <c r="CL38" s="269"/>
      <c r="CM38" s="2645"/>
      <c r="CN38" s="2645"/>
      <c r="CO38" s="2645"/>
      <c r="CP38" s="2645"/>
      <c r="CQ38" s="2645"/>
      <c r="CR38" s="2645"/>
      <c r="CS38" s="2645"/>
      <c r="CT38" s="2645"/>
      <c r="CU38" s="2645"/>
      <c r="CV38" s="217"/>
      <c r="CW38" s="2644"/>
      <c r="CX38" s="2644"/>
      <c r="CY38" s="265"/>
      <c r="CZ38" s="266"/>
      <c r="DA38" s="267"/>
      <c r="DB38" s="268"/>
      <c r="DC38" s="269"/>
      <c r="DD38" s="269"/>
      <c r="DE38" s="269"/>
      <c r="DF38" s="2645"/>
      <c r="DG38" s="2645"/>
      <c r="DH38" s="2645"/>
      <c r="DI38" s="2645"/>
      <c r="DJ38" s="2645"/>
      <c r="DK38" s="2645"/>
      <c r="DL38" s="2645"/>
      <c r="DM38" s="2645"/>
      <c r="DN38" s="2645"/>
      <c r="DO38" s="217"/>
    </row>
    <row r="39" spans="1:119" ht="17.25" customHeight="1">
      <c r="A39" s="217"/>
      <c r="B39" s="2628"/>
      <c r="C39" s="2629"/>
      <c r="D39" s="2629"/>
      <c r="E39" s="2630"/>
      <c r="F39" s="2637" t="s">
        <v>351</v>
      </c>
      <c r="G39" s="2638"/>
      <c r="H39" s="258" t="str">
        <f>+Cronog!C34</f>
        <v>Has</v>
      </c>
      <c r="I39" s="259">
        <f>+Cronog!$E$34+Cronog!$I$34+Cronog!$M$34</f>
        <v>0</v>
      </c>
      <c r="J39" s="260"/>
      <c r="K39" s="261" t="e">
        <f t="shared" si="36"/>
        <v>#DIV/0!</v>
      </c>
      <c r="L39" s="474" t="str">
        <f t="shared" si="22"/>
        <v>x</v>
      </c>
      <c r="M39" s="475">
        <f t="shared" si="23"/>
        <v>0</v>
      </c>
      <c r="N39" s="476">
        <f t="shared" si="24"/>
        <v>0</v>
      </c>
      <c r="O39" s="2639"/>
      <c r="P39" s="2640"/>
      <c r="Q39" s="2640"/>
      <c r="R39" s="2640"/>
      <c r="S39" s="2640"/>
      <c r="T39" s="2640"/>
      <c r="U39" s="2640"/>
      <c r="V39" s="2640"/>
      <c r="W39" s="2641"/>
      <c r="X39" s="217"/>
      <c r="Y39" s="2637" t="str">
        <f t="shared" si="37"/>
        <v xml:space="preserve">7. Fertilización y Control Fitosa.                   </v>
      </c>
      <c r="Z39" s="2638"/>
      <c r="AA39" s="258" t="str">
        <f t="shared" si="38"/>
        <v>Has</v>
      </c>
      <c r="AB39" s="259">
        <f>IF((I39-J39)=0,Cronog!Q34+Cronog!U34+Cronog!Y34,Cronog!Q34+Cronog!U34+Cronog!Y34+Seguimiento!I39-Seguimiento!J39)</f>
        <v>0</v>
      </c>
      <c r="AC39" s="260"/>
      <c r="AD39" s="261" t="e">
        <f t="shared" si="39"/>
        <v>#DIV/0!</v>
      </c>
      <c r="AE39" s="474" t="str">
        <f t="shared" si="25"/>
        <v>x</v>
      </c>
      <c r="AF39" s="475">
        <f t="shared" si="26"/>
        <v>0</v>
      </c>
      <c r="AG39" s="476">
        <f t="shared" si="27"/>
        <v>0</v>
      </c>
      <c r="AH39" s="2639"/>
      <c r="AI39" s="2640"/>
      <c r="AJ39" s="2640"/>
      <c r="AK39" s="2640"/>
      <c r="AL39" s="2640"/>
      <c r="AM39" s="2640"/>
      <c r="AN39" s="2640"/>
      <c r="AO39" s="2640"/>
      <c r="AP39" s="2641"/>
      <c r="AQ39" s="217"/>
      <c r="AR39" s="2637" t="str">
        <f t="shared" si="40"/>
        <v xml:space="preserve">7. Fertilización y Control Fitosa.                   </v>
      </c>
      <c r="AS39" s="2638"/>
      <c r="AT39" s="258" t="str">
        <f t="shared" si="28"/>
        <v>Has</v>
      </c>
      <c r="AU39" s="259">
        <f>IF((AB39-AC39)=0,Cronog!AC34+Cronog!AG34+Cronog!AK34,Cronog!AC34+Cronog!AG34+Cronog!AK34+Seguimiento!AB39-Seguimiento!AC39)</f>
        <v>0</v>
      </c>
      <c r="AV39" s="260"/>
      <c r="AW39" s="261" t="e">
        <f t="shared" si="41"/>
        <v>#DIV/0!</v>
      </c>
      <c r="AX39" s="474" t="str">
        <f t="shared" si="29"/>
        <v>x</v>
      </c>
      <c r="AY39" s="475">
        <f t="shared" si="30"/>
        <v>0</v>
      </c>
      <c r="AZ39" s="476">
        <f t="shared" si="31"/>
        <v>0</v>
      </c>
      <c r="BA39" s="2639"/>
      <c r="BB39" s="2640"/>
      <c r="BC39" s="2640"/>
      <c r="BD39" s="2640"/>
      <c r="BE39" s="2640"/>
      <c r="BF39" s="2640"/>
      <c r="BG39" s="2640"/>
      <c r="BH39" s="2640"/>
      <c r="BI39" s="2641"/>
      <c r="BJ39" s="217"/>
      <c r="BK39" s="2637" t="str">
        <f t="shared" si="42"/>
        <v xml:space="preserve">7. Fertilización y Control Fitosa.                   </v>
      </c>
      <c r="BL39" s="2638"/>
      <c r="BM39" s="258" t="str">
        <f t="shared" si="32"/>
        <v>Has</v>
      </c>
      <c r="BN39" s="259">
        <f>IF((AU39-AV39)=0,Cronog!AO34+Cronog!AS34+Cronog!AW34,Cronog!AO34+Cronog!AS34+Cronog!AW34+AU39-AV39)</f>
        <v>0</v>
      </c>
      <c r="BO39" s="260"/>
      <c r="BP39" s="261" t="e">
        <f t="shared" si="43"/>
        <v>#DIV/0!</v>
      </c>
      <c r="BQ39" s="474" t="str">
        <f t="shared" si="33"/>
        <v>x</v>
      </c>
      <c r="BR39" s="475">
        <f t="shared" si="34"/>
        <v>0</v>
      </c>
      <c r="BS39" s="476">
        <f t="shared" si="35"/>
        <v>0</v>
      </c>
      <c r="BT39" s="2639"/>
      <c r="BU39" s="2640"/>
      <c r="BV39" s="2640"/>
      <c r="BW39" s="2640"/>
      <c r="BX39" s="2640"/>
      <c r="BY39" s="2640"/>
      <c r="BZ39" s="2640"/>
      <c r="CA39" s="2640"/>
      <c r="CB39" s="2641"/>
      <c r="CC39" s="217"/>
      <c r="CD39" s="2644"/>
      <c r="CE39" s="2644"/>
      <c r="CF39" s="265"/>
      <c r="CG39" s="266"/>
      <c r="CH39" s="267"/>
      <c r="CI39" s="268"/>
      <c r="CJ39" s="269"/>
      <c r="CK39" s="269"/>
      <c r="CL39" s="269"/>
      <c r="CM39" s="2645"/>
      <c r="CN39" s="2645"/>
      <c r="CO39" s="2645"/>
      <c r="CP39" s="2645"/>
      <c r="CQ39" s="2645"/>
      <c r="CR39" s="2645"/>
      <c r="CS39" s="2645"/>
      <c r="CT39" s="2645"/>
      <c r="CU39" s="2645"/>
      <c r="CV39" s="217"/>
      <c r="CW39" s="2644"/>
      <c r="CX39" s="2644"/>
      <c r="CY39" s="265"/>
      <c r="CZ39" s="266"/>
      <c r="DA39" s="267"/>
      <c r="DB39" s="268"/>
      <c r="DC39" s="269"/>
      <c r="DD39" s="269"/>
      <c r="DE39" s="269"/>
      <c r="DF39" s="2645"/>
      <c r="DG39" s="2645"/>
      <c r="DH39" s="2645"/>
      <c r="DI39" s="2645"/>
      <c r="DJ39" s="2645"/>
      <c r="DK39" s="2645"/>
      <c r="DL39" s="2645"/>
      <c r="DM39" s="2645"/>
      <c r="DN39" s="2645"/>
      <c r="DO39" s="217"/>
    </row>
    <row r="40" spans="1:119" ht="17.25" customHeight="1">
      <c r="A40" s="217"/>
      <c r="B40" s="2628"/>
      <c r="C40" s="2629"/>
      <c r="D40" s="2629"/>
      <c r="E40" s="2630"/>
      <c r="F40" s="2637" t="s">
        <v>352</v>
      </c>
      <c r="G40" s="2638"/>
      <c r="H40" s="303" t="str">
        <f>+Cronog!C35</f>
        <v>Plántulas</v>
      </c>
      <c r="I40" s="259">
        <f>+Cronog!$E$35+Cronog!$I$35+Cronog!$M$35</f>
        <v>0</v>
      </c>
      <c r="J40" s="260">
        <v>0</v>
      </c>
      <c r="K40" s="261" t="e">
        <f t="shared" si="36"/>
        <v>#DIV/0!</v>
      </c>
      <c r="L40" s="474" t="str">
        <f t="shared" si="22"/>
        <v>x</v>
      </c>
      <c r="M40" s="475">
        <f t="shared" si="23"/>
        <v>0</v>
      </c>
      <c r="N40" s="476">
        <f t="shared" si="24"/>
        <v>0</v>
      </c>
      <c r="O40" s="2639"/>
      <c r="P40" s="2640"/>
      <c r="Q40" s="2640"/>
      <c r="R40" s="2640"/>
      <c r="S40" s="2640"/>
      <c r="T40" s="2640"/>
      <c r="U40" s="2640"/>
      <c r="V40" s="2640"/>
      <c r="W40" s="2641"/>
      <c r="X40" s="217"/>
      <c r="Y40" s="2637" t="str">
        <f t="shared" si="37"/>
        <v xml:space="preserve">8. Reposición (material vegetal)                 </v>
      </c>
      <c r="Z40" s="2638"/>
      <c r="AA40" s="303" t="str">
        <f t="shared" si="38"/>
        <v>Plántulas</v>
      </c>
      <c r="AB40" s="259">
        <f>IF((I40-J40)=0,Cronog!Q35+Cronog!U35+Cronog!Y35,Cronog!Q35+Cronog!U35+Cronog!Y35+Seguimiento!I40-Seguimiento!J40)</f>
        <v>0</v>
      </c>
      <c r="AC40" s="260"/>
      <c r="AD40" s="261" t="e">
        <f t="shared" si="39"/>
        <v>#DIV/0!</v>
      </c>
      <c r="AE40" s="474" t="str">
        <f t="shared" si="25"/>
        <v>x</v>
      </c>
      <c r="AF40" s="475">
        <f t="shared" si="26"/>
        <v>0</v>
      </c>
      <c r="AG40" s="476">
        <f t="shared" si="27"/>
        <v>0</v>
      </c>
      <c r="AH40" s="2639"/>
      <c r="AI40" s="2640"/>
      <c r="AJ40" s="2640"/>
      <c r="AK40" s="2640"/>
      <c r="AL40" s="2640"/>
      <c r="AM40" s="2640"/>
      <c r="AN40" s="2640"/>
      <c r="AO40" s="2640"/>
      <c r="AP40" s="2641"/>
      <c r="AQ40" s="217"/>
      <c r="AR40" s="2637" t="str">
        <f t="shared" si="40"/>
        <v xml:space="preserve">8. Reposición (material vegetal)                 </v>
      </c>
      <c r="AS40" s="2638"/>
      <c r="AT40" s="303" t="str">
        <f t="shared" si="28"/>
        <v>Plántulas</v>
      </c>
      <c r="AU40" s="259">
        <f>IF((AB40-AC40)=0,Cronog!AC35+Cronog!AG35+Cronog!AK35,Cronog!AC35+Cronog!AG35+Cronog!AK35+Seguimiento!AB40-Seguimiento!AC40)</f>
        <v>0</v>
      </c>
      <c r="AV40" s="260"/>
      <c r="AW40" s="261" t="e">
        <f t="shared" si="41"/>
        <v>#DIV/0!</v>
      </c>
      <c r="AX40" s="474" t="str">
        <f t="shared" si="29"/>
        <v>x</v>
      </c>
      <c r="AY40" s="475">
        <f t="shared" si="30"/>
        <v>0</v>
      </c>
      <c r="AZ40" s="476">
        <f t="shared" si="31"/>
        <v>0</v>
      </c>
      <c r="BA40" s="2639"/>
      <c r="BB40" s="2640"/>
      <c r="BC40" s="2640"/>
      <c r="BD40" s="2640"/>
      <c r="BE40" s="2640"/>
      <c r="BF40" s="2640"/>
      <c r="BG40" s="2640"/>
      <c r="BH40" s="2640"/>
      <c r="BI40" s="2641"/>
      <c r="BJ40" s="217"/>
      <c r="BK40" s="2637" t="str">
        <f t="shared" si="42"/>
        <v xml:space="preserve">8. Reposición (material vegetal)                 </v>
      </c>
      <c r="BL40" s="2638"/>
      <c r="BM40" s="303" t="str">
        <f t="shared" si="32"/>
        <v>Plántulas</v>
      </c>
      <c r="BN40" s="259">
        <f>IF((AU40-AV40)=0,Cronog!AO35+Cronog!AS35+Cronog!AW35,Cronog!AO35+Cronog!AS35+Cronog!AW35+AU40-AV40)</f>
        <v>0</v>
      </c>
      <c r="BO40" s="260"/>
      <c r="BP40" s="261" t="e">
        <f t="shared" si="43"/>
        <v>#DIV/0!</v>
      </c>
      <c r="BQ40" s="474" t="str">
        <f t="shared" si="33"/>
        <v>x</v>
      </c>
      <c r="BR40" s="475">
        <f t="shared" si="34"/>
        <v>0</v>
      </c>
      <c r="BS40" s="476">
        <f t="shared" si="35"/>
        <v>0</v>
      </c>
      <c r="BT40" s="2639"/>
      <c r="BU40" s="2640"/>
      <c r="BV40" s="2640"/>
      <c r="BW40" s="2640"/>
      <c r="BX40" s="2640"/>
      <c r="BY40" s="2640"/>
      <c r="BZ40" s="2640"/>
      <c r="CA40" s="2640"/>
      <c r="CB40" s="2641"/>
      <c r="CC40" s="217"/>
      <c r="CD40" s="2644"/>
      <c r="CE40" s="2644"/>
      <c r="CF40" s="265"/>
      <c r="CG40" s="266"/>
      <c r="CH40" s="267"/>
      <c r="CI40" s="268"/>
      <c r="CJ40" s="269"/>
      <c r="CK40" s="269"/>
      <c r="CL40" s="269"/>
      <c r="CM40" s="2645"/>
      <c r="CN40" s="2645"/>
      <c r="CO40" s="2645"/>
      <c r="CP40" s="2645"/>
      <c r="CQ40" s="2645"/>
      <c r="CR40" s="2645"/>
      <c r="CS40" s="2645"/>
      <c r="CT40" s="2645"/>
      <c r="CU40" s="2645"/>
      <c r="CV40" s="217"/>
      <c r="CW40" s="2644"/>
      <c r="CX40" s="2644"/>
      <c r="CY40" s="265"/>
      <c r="CZ40" s="266"/>
      <c r="DA40" s="267"/>
      <c r="DB40" s="268"/>
      <c r="DC40" s="269"/>
      <c r="DD40" s="269"/>
      <c r="DE40" s="269"/>
      <c r="DF40" s="2645"/>
      <c r="DG40" s="2645"/>
      <c r="DH40" s="2645"/>
      <c r="DI40" s="2645"/>
      <c r="DJ40" s="2645"/>
      <c r="DK40" s="2645"/>
      <c r="DL40" s="2645"/>
      <c r="DM40" s="2645"/>
      <c r="DN40" s="2645"/>
      <c r="DO40" s="217"/>
    </row>
    <row r="41" spans="1:119" ht="17.25" customHeight="1">
      <c r="A41" s="217"/>
      <c r="B41" s="2628"/>
      <c r="C41" s="2629"/>
      <c r="D41" s="2629"/>
      <c r="E41" s="2630"/>
      <c r="F41" s="2637" t="s">
        <v>353</v>
      </c>
      <c r="G41" s="2638"/>
      <c r="H41" s="303" t="str">
        <f>+Cronog!C36</f>
        <v>Has</v>
      </c>
      <c r="I41" s="259">
        <f>+Cronog!$E$36+Cronog!$I$36+Cronog!$M$36</f>
        <v>0</v>
      </c>
      <c r="J41" s="260">
        <v>0</v>
      </c>
      <c r="K41" s="261" t="e">
        <f t="shared" si="36"/>
        <v>#DIV/0!</v>
      </c>
      <c r="L41" s="474" t="str">
        <f t="shared" si="22"/>
        <v>x</v>
      </c>
      <c r="M41" s="475">
        <f t="shared" si="23"/>
        <v>0</v>
      </c>
      <c r="N41" s="476">
        <f t="shared" si="24"/>
        <v>0</v>
      </c>
      <c r="O41" s="2639"/>
      <c r="P41" s="2640"/>
      <c r="Q41" s="2640"/>
      <c r="R41" s="2640"/>
      <c r="S41" s="2640"/>
      <c r="T41" s="2640"/>
      <c r="U41" s="2640"/>
      <c r="V41" s="2640"/>
      <c r="W41" s="2641"/>
      <c r="X41" s="217"/>
      <c r="Y41" s="2637" t="str">
        <f t="shared" si="37"/>
        <v xml:space="preserve">9. Limpias                                                    </v>
      </c>
      <c r="Z41" s="2638"/>
      <c r="AA41" s="303" t="str">
        <f t="shared" si="38"/>
        <v>Has</v>
      </c>
      <c r="AB41" s="259">
        <f>IF((I41-J41)=0,Cronog!Q36+Cronog!U36+Cronog!Y36,Cronog!Q36+Cronog!U36+Cronog!Y36+Seguimiento!I41-Seguimiento!J41)</f>
        <v>0</v>
      </c>
      <c r="AC41" s="260"/>
      <c r="AD41" s="261" t="e">
        <f t="shared" si="39"/>
        <v>#DIV/0!</v>
      </c>
      <c r="AE41" s="474" t="str">
        <f t="shared" si="25"/>
        <v>x</v>
      </c>
      <c r="AF41" s="475">
        <f t="shared" si="26"/>
        <v>0</v>
      </c>
      <c r="AG41" s="476">
        <f t="shared" si="27"/>
        <v>0</v>
      </c>
      <c r="AH41" s="2639"/>
      <c r="AI41" s="2640"/>
      <c r="AJ41" s="2640"/>
      <c r="AK41" s="2640"/>
      <c r="AL41" s="2640"/>
      <c r="AM41" s="2640"/>
      <c r="AN41" s="2640"/>
      <c r="AO41" s="2640"/>
      <c r="AP41" s="2641"/>
      <c r="AQ41" s="217"/>
      <c r="AR41" s="2637" t="str">
        <f t="shared" si="40"/>
        <v xml:space="preserve">9. Limpias                                                    </v>
      </c>
      <c r="AS41" s="2638"/>
      <c r="AT41" s="303" t="str">
        <f t="shared" si="28"/>
        <v>Has</v>
      </c>
      <c r="AU41" s="259">
        <f>IF((AB41-AC41)=0,Cronog!AC36+Cronog!AG36+Cronog!AK36,Cronog!AC36+Cronog!AG36+Cronog!AK36+Seguimiento!AB41-Seguimiento!AC41)</f>
        <v>0</v>
      </c>
      <c r="AV41" s="260"/>
      <c r="AW41" s="261" t="e">
        <f t="shared" si="41"/>
        <v>#DIV/0!</v>
      </c>
      <c r="AX41" s="474" t="str">
        <f t="shared" si="29"/>
        <v>x</v>
      </c>
      <c r="AY41" s="475">
        <f t="shared" si="30"/>
        <v>0</v>
      </c>
      <c r="AZ41" s="476">
        <f t="shared" si="31"/>
        <v>0</v>
      </c>
      <c r="BA41" s="2639"/>
      <c r="BB41" s="2640"/>
      <c r="BC41" s="2640"/>
      <c r="BD41" s="2640"/>
      <c r="BE41" s="2640"/>
      <c r="BF41" s="2640"/>
      <c r="BG41" s="2640"/>
      <c r="BH41" s="2640"/>
      <c r="BI41" s="2641"/>
      <c r="BJ41" s="217"/>
      <c r="BK41" s="2637" t="str">
        <f t="shared" si="42"/>
        <v xml:space="preserve">9. Limpias                                                    </v>
      </c>
      <c r="BL41" s="2638"/>
      <c r="BM41" s="303" t="str">
        <f t="shared" si="32"/>
        <v>Has</v>
      </c>
      <c r="BN41" s="259">
        <f>IF((AU41-AV41)=0,Cronog!AO36+Cronog!AS36+Cronog!AW36,Cronog!AO36+Cronog!AS36+Cronog!AW36+AU41-AV41)</f>
        <v>0</v>
      </c>
      <c r="BO41" s="260"/>
      <c r="BP41" s="261" t="e">
        <f t="shared" si="43"/>
        <v>#DIV/0!</v>
      </c>
      <c r="BQ41" s="474" t="str">
        <f t="shared" si="33"/>
        <v>x</v>
      </c>
      <c r="BR41" s="475">
        <f t="shared" si="34"/>
        <v>0</v>
      </c>
      <c r="BS41" s="476">
        <f t="shared" si="35"/>
        <v>0</v>
      </c>
      <c r="BT41" s="2639"/>
      <c r="BU41" s="2640"/>
      <c r="BV41" s="2640"/>
      <c r="BW41" s="2640"/>
      <c r="BX41" s="2640"/>
      <c r="BY41" s="2640"/>
      <c r="BZ41" s="2640"/>
      <c r="CA41" s="2640"/>
      <c r="CB41" s="2641"/>
      <c r="CC41" s="217"/>
      <c r="CD41" s="2644"/>
      <c r="CE41" s="2644"/>
      <c r="CF41" s="265"/>
      <c r="CG41" s="266"/>
      <c r="CH41" s="267"/>
      <c r="CI41" s="268"/>
      <c r="CJ41" s="269"/>
      <c r="CK41" s="269"/>
      <c r="CL41" s="269"/>
      <c r="CM41" s="2645"/>
      <c r="CN41" s="2645"/>
      <c r="CO41" s="2645"/>
      <c r="CP41" s="2645"/>
      <c r="CQ41" s="2645"/>
      <c r="CR41" s="2645"/>
      <c r="CS41" s="2645"/>
      <c r="CT41" s="2645"/>
      <c r="CU41" s="2645"/>
      <c r="CV41" s="217"/>
      <c r="CW41" s="2644"/>
      <c r="CX41" s="2644"/>
      <c r="CY41" s="265"/>
      <c r="CZ41" s="266"/>
      <c r="DA41" s="267"/>
      <c r="DB41" s="268"/>
      <c r="DC41" s="269"/>
      <c r="DD41" s="269"/>
      <c r="DE41" s="269"/>
      <c r="DF41" s="2645"/>
      <c r="DG41" s="2645"/>
      <c r="DH41" s="2645"/>
      <c r="DI41" s="2645"/>
      <c r="DJ41" s="2645"/>
      <c r="DK41" s="2645"/>
      <c r="DL41" s="2645"/>
      <c r="DM41" s="2645"/>
      <c r="DN41" s="2645"/>
      <c r="DO41" s="217"/>
    </row>
    <row r="42" spans="1:119" ht="17.25" customHeight="1" thickBot="1">
      <c r="A42" s="217"/>
      <c r="B42" s="2628"/>
      <c r="C42" s="2629"/>
      <c r="D42" s="2629"/>
      <c r="E42" s="2630"/>
      <c r="F42" s="2637" t="s">
        <v>354</v>
      </c>
      <c r="G42" s="2638"/>
      <c r="H42" s="258" t="str">
        <f>+Cronog!C37</f>
        <v>Valor  $</v>
      </c>
      <c r="I42" s="259">
        <f>+Cronog!$E$37+Cronog!$I$37+Cronog!$M$37</f>
        <v>0</v>
      </c>
      <c r="J42" s="260">
        <v>0</v>
      </c>
      <c r="K42" s="261" t="e">
        <f t="shared" si="36"/>
        <v>#DIV/0!</v>
      </c>
      <c r="L42" s="477" t="str">
        <f t="shared" si="22"/>
        <v>x</v>
      </c>
      <c r="M42" s="478">
        <f t="shared" si="23"/>
        <v>0</v>
      </c>
      <c r="N42" s="479">
        <f t="shared" si="24"/>
        <v>0</v>
      </c>
      <c r="O42" s="2639"/>
      <c r="P42" s="2640"/>
      <c r="Q42" s="2640"/>
      <c r="R42" s="2640"/>
      <c r="S42" s="2640"/>
      <c r="T42" s="2640"/>
      <c r="U42" s="2640"/>
      <c r="V42" s="2640"/>
      <c r="W42" s="2641"/>
      <c r="X42" s="217"/>
      <c r="Y42" s="2637" t="str">
        <f t="shared" si="37"/>
        <v xml:space="preserve">10. Pago de Mano de obra                      </v>
      </c>
      <c r="Z42" s="2638"/>
      <c r="AA42" s="258" t="str">
        <f t="shared" si="38"/>
        <v>Valor  $</v>
      </c>
      <c r="AB42" s="259">
        <f>IF((I42-J42)=0,Cronog!Q37+Cronog!U37+Cronog!Y37,Cronog!Q37+Cronog!U37+Cronog!Y37+Seguimiento!I42-Seguimiento!J42)</f>
        <v>0</v>
      </c>
      <c r="AC42" s="260"/>
      <c r="AD42" s="261" t="e">
        <f t="shared" si="39"/>
        <v>#DIV/0!</v>
      </c>
      <c r="AE42" s="477" t="str">
        <f t="shared" si="25"/>
        <v>x</v>
      </c>
      <c r="AF42" s="478">
        <f t="shared" si="26"/>
        <v>0</v>
      </c>
      <c r="AG42" s="479">
        <f t="shared" si="27"/>
        <v>0</v>
      </c>
      <c r="AH42" s="2639"/>
      <c r="AI42" s="2640"/>
      <c r="AJ42" s="2640"/>
      <c r="AK42" s="2640"/>
      <c r="AL42" s="2640"/>
      <c r="AM42" s="2640"/>
      <c r="AN42" s="2640"/>
      <c r="AO42" s="2640"/>
      <c r="AP42" s="2641"/>
      <c r="AQ42" s="217"/>
      <c r="AR42" s="2637" t="str">
        <f t="shared" si="40"/>
        <v xml:space="preserve">10. Pago de Mano de obra                      </v>
      </c>
      <c r="AS42" s="2638"/>
      <c r="AT42" s="258" t="str">
        <f t="shared" si="28"/>
        <v>Valor  $</v>
      </c>
      <c r="AU42" s="259">
        <f>IF((AB42-AC42)=0,Cronog!AC37+Cronog!AG37+Cronog!AK37,Cronog!AC37+Cronog!AG37+Cronog!AK37+Seguimiento!AB42-Seguimiento!AC42)</f>
        <v>0</v>
      </c>
      <c r="AV42" s="260"/>
      <c r="AW42" s="261" t="e">
        <f t="shared" si="41"/>
        <v>#DIV/0!</v>
      </c>
      <c r="AX42" s="477" t="str">
        <f t="shared" si="29"/>
        <v>x</v>
      </c>
      <c r="AY42" s="478">
        <f t="shared" si="30"/>
        <v>0</v>
      </c>
      <c r="AZ42" s="479">
        <f t="shared" si="31"/>
        <v>0</v>
      </c>
      <c r="BA42" s="2639"/>
      <c r="BB42" s="2640"/>
      <c r="BC42" s="2640"/>
      <c r="BD42" s="2640"/>
      <c r="BE42" s="2640"/>
      <c r="BF42" s="2640"/>
      <c r="BG42" s="2640"/>
      <c r="BH42" s="2640"/>
      <c r="BI42" s="2641"/>
      <c r="BJ42" s="217"/>
      <c r="BK42" s="2637" t="str">
        <f t="shared" si="42"/>
        <v xml:space="preserve">10. Pago de Mano de obra                      </v>
      </c>
      <c r="BL42" s="2638"/>
      <c r="BM42" s="258" t="str">
        <f t="shared" si="32"/>
        <v>Valor  $</v>
      </c>
      <c r="BN42" s="259">
        <f>IF((AU42-AV42)=0,Cronog!AO37+Cronog!AS37+Cronog!AW37,Cronog!AO37+Cronog!AS37+Cronog!AW37+AU42-AV42)</f>
        <v>0</v>
      </c>
      <c r="BO42" s="260"/>
      <c r="BP42" s="261" t="e">
        <f t="shared" si="43"/>
        <v>#DIV/0!</v>
      </c>
      <c r="BQ42" s="477" t="str">
        <f t="shared" si="33"/>
        <v>x</v>
      </c>
      <c r="BR42" s="478">
        <f t="shared" si="34"/>
        <v>0</v>
      </c>
      <c r="BS42" s="479">
        <f t="shared" si="35"/>
        <v>0</v>
      </c>
      <c r="BT42" s="2639"/>
      <c r="BU42" s="2640"/>
      <c r="BV42" s="2640"/>
      <c r="BW42" s="2640"/>
      <c r="BX42" s="2640"/>
      <c r="BY42" s="2640"/>
      <c r="BZ42" s="2640"/>
      <c r="CA42" s="2640"/>
      <c r="CB42" s="2641"/>
      <c r="CC42" s="217"/>
      <c r="CD42" s="2644"/>
      <c r="CE42" s="2644"/>
      <c r="CF42" s="265"/>
      <c r="CG42" s="266"/>
      <c r="CH42" s="267"/>
      <c r="CI42" s="268"/>
      <c r="CJ42" s="269"/>
      <c r="CK42" s="269"/>
      <c r="CL42" s="269"/>
      <c r="CM42" s="2645"/>
      <c r="CN42" s="2645"/>
      <c r="CO42" s="2645"/>
      <c r="CP42" s="2645"/>
      <c r="CQ42" s="2645"/>
      <c r="CR42" s="2645"/>
      <c r="CS42" s="2645"/>
      <c r="CT42" s="2645"/>
      <c r="CU42" s="2645"/>
      <c r="CV42" s="217"/>
      <c r="CW42" s="2644"/>
      <c r="CX42" s="2644"/>
      <c r="CY42" s="265"/>
      <c r="CZ42" s="266"/>
      <c r="DA42" s="267"/>
      <c r="DB42" s="268"/>
      <c r="DC42" s="269"/>
      <c r="DD42" s="269"/>
      <c r="DE42" s="269"/>
      <c r="DF42" s="2645"/>
      <c r="DG42" s="2645"/>
      <c r="DH42" s="2645"/>
      <c r="DI42" s="2645"/>
      <c r="DJ42" s="2645"/>
      <c r="DK42" s="2645"/>
      <c r="DL42" s="2645"/>
      <c r="DM42" s="2645"/>
      <c r="DN42" s="2645"/>
      <c r="DO42" s="217"/>
    </row>
    <row r="43" spans="1:119" ht="0.6" customHeight="1" thickTop="1">
      <c r="A43" s="217"/>
      <c r="B43" s="2628"/>
      <c r="C43" s="2629"/>
      <c r="D43" s="2629"/>
      <c r="E43" s="2630"/>
      <c r="F43" s="2637"/>
      <c r="G43" s="2638"/>
      <c r="H43" s="258"/>
      <c r="I43" s="259" t="e">
        <f>'1.2 Rest. Activa'!#REF!</f>
        <v>#REF!</v>
      </c>
      <c r="J43" s="260">
        <v>0</v>
      </c>
      <c r="K43" s="261" t="e">
        <f t="shared" si="36"/>
        <v>#REF!</v>
      </c>
      <c r="L43" s="480"/>
      <c r="M43" s="481"/>
      <c r="N43" s="482"/>
      <c r="O43" s="2639"/>
      <c r="P43" s="2640"/>
      <c r="Q43" s="2640"/>
      <c r="R43" s="2640"/>
      <c r="S43" s="2640"/>
      <c r="T43" s="2640"/>
      <c r="U43" s="2640"/>
      <c r="V43" s="2640"/>
      <c r="W43" s="2641"/>
      <c r="X43" s="217"/>
      <c r="Y43" s="2637">
        <f t="shared" si="37"/>
        <v>0</v>
      </c>
      <c r="Z43" s="2638"/>
      <c r="AA43" s="258">
        <f t="shared" si="38"/>
        <v>0</v>
      </c>
      <c r="AB43" s="259" t="e">
        <f t="shared" ref="AB43:AB56" si="44">+I43-J43</f>
        <v>#REF!</v>
      </c>
      <c r="AC43" s="260"/>
      <c r="AD43" s="261" t="e">
        <f t="shared" si="39"/>
        <v>#REF!</v>
      </c>
      <c r="AE43" s="480"/>
      <c r="AF43" s="481"/>
      <c r="AG43" s="482"/>
      <c r="AH43" s="2639"/>
      <c r="AI43" s="2640"/>
      <c r="AJ43" s="2640"/>
      <c r="AK43" s="2640"/>
      <c r="AL43" s="2640"/>
      <c r="AM43" s="2640"/>
      <c r="AN43" s="2640"/>
      <c r="AO43" s="2640"/>
      <c r="AP43" s="2641"/>
      <c r="AQ43" s="217"/>
      <c r="AR43" s="2637">
        <f t="shared" si="40"/>
        <v>0</v>
      </c>
      <c r="AS43" s="2638"/>
      <c r="AT43" s="258">
        <f t="shared" si="28"/>
        <v>0</v>
      </c>
      <c r="AU43" s="259" t="e">
        <f t="shared" ref="AU43:AU56" si="45">+I43-J43-AC43</f>
        <v>#REF!</v>
      </c>
      <c r="AV43" s="260"/>
      <c r="AW43" s="261" t="e">
        <f t="shared" si="41"/>
        <v>#REF!</v>
      </c>
      <c r="AX43" s="273"/>
      <c r="AY43" s="274"/>
      <c r="AZ43" s="275"/>
      <c r="BA43" s="2639"/>
      <c r="BB43" s="2640"/>
      <c r="BC43" s="2640"/>
      <c r="BD43" s="2640"/>
      <c r="BE43" s="2640"/>
      <c r="BF43" s="2640"/>
      <c r="BG43" s="2640"/>
      <c r="BH43" s="2640"/>
      <c r="BI43" s="2641"/>
      <c r="BJ43" s="217"/>
      <c r="BK43" s="2637">
        <f t="shared" si="42"/>
        <v>0</v>
      </c>
      <c r="BL43" s="2638"/>
      <c r="BM43" s="258">
        <f t="shared" si="32"/>
        <v>0</v>
      </c>
      <c r="BN43" s="259" t="e">
        <f t="shared" ref="BN43:BN56" si="46">+I43-J43-AC43-AV43</f>
        <v>#REF!</v>
      </c>
      <c r="BO43" s="260"/>
      <c r="BP43" s="261" t="e">
        <f t="shared" si="43"/>
        <v>#REF!</v>
      </c>
      <c r="BQ43" s="480"/>
      <c r="BR43" s="481"/>
      <c r="BS43" s="482"/>
      <c r="BT43" s="2639"/>
      <c r="BU43" s="2640"/>
      <c r="BV43" s="2640"/>
      <c r="BW43" s="2640"/>
      <c r="BX43" s="2640"/>
      <c r="BY43" s="2640"/>
      <c r="BZ43" s="2640"/>
      <c r="CA43" s="2640"/>
      <c r="CB43" s="2641"/>
      <c r="CC43" s="217"/>
      <c r="CD43" s="2644"/>
      <c r="CE43" s="2644"/>
      <c r="CF43" s="265"/>
      <c r="CG43" s="266"/>
      <c r="CH43" s="267"/>
      <c r="CI43" s="268"/>
      <c r="CJ43" s="269"/>
      <c r="CK43" s="269"/>
      <c r="CL43" s="269"/>
      <c r="CM43" s="2645"/>
      <c r="CN43" s="2645"/>
      <c r="CO43" s="2645"/>
      <c r="CP43" s="2645"/>
      <c r="CQ43" s="2645"/>
      <c r="CR43" s="2645"/>
      <c r="CS43" s="2645"/>
      <c r="CT43" s="2645"/>
      <c r="CU43" s="2645"/>
      <c r="CV43" s="217"/>
      <c r="CW43" s="2644"/>
      <c r="CX43" s="2644"/>
      <c r="CY43" s="265"/>
      <c r="CZ43" s="266"/>
      <c r="DA43" s="267"/>
      <c r="DB43" s="268"/>
      <c r="DC43" s="269"/>
      <c r="DD43" s="269"/>
      <c r="DE43" s="269"/>
      <c r="DF43" s="2645"/>
      <c r="DG43" s="2645"/>
      <c r="DH43" s="2645"/>
      <c r="DI43" s="2645"/>
      <c r="DJ43" s="2645"/>
      <c r="DK43" s="2645"/>
      <c r="DL43" s="2645"/>
      <c r="DM43" s="2645"/>
      <c r="DN43" s="2645"/>
      <c r="DO43" s="217"/>
    </row>
    <row r="44" spans="1:119" ht="0.6" customHeight="1">
      <c r="A44" s="217"/>
      <c r="B44" s="2628"/>
      <c r="C44" s="2629"/>
      <c r="D44" s="2629"/>
      <c r="E44" s="2630"/>
      <c r="F44" s="2637"/>
      <c r="G44" s="2638"/>
      <c r="H44" s="258"/>
      <c r="I44" s="259" t="e">
        <f>'1.2 Rest. Activa'!#REF!</f>
        <v>#REF!</v>
      </c>
      <c r="J44" s="260">
        <v>0</v>
      </c>
      <c r="K44" s="261" t="e">
        <f t="shared" si="36"/>
        <v>#REF!</v>
      </c>
      <c r="L44" s="474"/>
      <c r="M44" s="475"/>
      <c r="N44" s="476"/>
      <c r="O44" s="2639"/>
      <c r="P44" s="2640"/>
      <c r="Q44" s="2640"/>
      <c r="R44" s="2640"/>
      <c r="S44" s="2640"/>
      <c r="T44" s="2640"/>
      <c r="U44" s="2640"/>
      <c r="V44" s="2640"/>
      <c r="W44" s="2641"/>
      <c r="X44" s="217"/>
      <c r="Y44" s="2637">
        <f t="shared" si="37"/>
        <v>0</v>
      </c>
      <c r="Z44" s="2638"/>
      <c r="AA44" s="258">
        <f t="shared" si="38"/>
        <v>0</v>
      </c>
      <c r="AB44" s="259" t="e">
        <f t="shared" si="44"/>
        <v>#REF!</v>
      </c>
      <c r="AC44" s="260"/>
      <c r="AD44" s="261" t="e">
        <f t="shared" si="39"/>
        <v>#REF!</v>
      </c>
      <c r="AE44" s="474"/>
      <c r="AF44" s="475"/>
      <c r="AG44" s="476"/>
      <c r="AH44" s="2639"/>
      <c r="AI44" s="2640"/>
      <c r="AJ44" s="2640"/>
      <c r="AK44" s="2640"/>
      <c r="AL44" s="2640"/>
      <c r="AM44" s="2640"/>
      <c r="AN44" s="2640"/>
      <c r="AO44" s="2640"/>
      <c r="AP44" s="2641"/>
      <c r="AQ44" s="217"/>
      <c r="AR44" s="2637">
        <f t="shared" si="40"/>
        <v>0</v>
      </c>
      <c r="AS44" s="2638"/>
      <c r="AT44" s="258">
        <f t="shared" si="28"/>
        <v>0</v>
      </c>
      <c r="AU44" s="259" t="e">
        <f t="shared" si="45"/>
        <v>#REF!</v>
      </c>
      <c r="AV44" s="260"/>
      <c r="AW44" s="261" t="e">
        <f t="shared" si="41"/>
        <v>#REF!</v>
      </c>
      <c r="AX44" s="262"/>
      <c r="AY44" s="263"/>
      <c r="AZ44" s="264"/>
      <c r="BA44" s="2639"/>
      <c r="BB44" s="2640"/>
      <c r="BC44" s="2640"/>
      <c r="BD44" s="2640"/>
      <c r="BE44" s="2640"/>
      <c r="BF44" s="2640"/>
      <c r="BG44" s="2640"/>
      <c r="BH44" s="2640"/>
      <c r="BI44" s="2641"/>
      <c r="BJ44" s="217"/>
      <c r="BK44" s="2637">
        <f t="shared" si="42"/>
        <v>0</v>
      </c>
      <c r="BL44" s="2638"/>
      <c r="BM44" s="258">
        <f t="shared" si="32"/>
        <v>0</v>
      </c>
      <c r="BN44" s="259" t="e">
        <f t="shared" si="46"/>
        <v>#REF!</v>
      </c>
      <c r="BO44" s="260"/>
      <c r="BP44" s="261" t="e">
        <f t="shared" si="43"/>
        <v>#REF!</v>
      </c>
      <c r="BQ44" s="474"/>
      <c r="BR44" s="475"/>
      <c r="BS44" s="476"/>
      <c r="BT44" s="2639"/>
      <c r="BU44" s="2640"/>
      <c r="BV44" s="2640"/>
      <c r="BW44" s="2640"/>
      <c r="BX44" s="2640"/>
      <c r="BY44" s="2640"/>
      <c r="BZ44" s="2640"/>
      <c r="CA44" s="2640"/>
      <c r="CB44" s="2641"/>
      <c r="CC44" s="217"/>
      <c r="CD44" s="2644"/>
      <c r="CE44" s="2644"/>
      <c r="CF44" s="265"/>
      <c r="CG44" s="285"/>
      <c r="CH44" s="267"/>
      <c r="CI44" s="268"/>
      <c r="CJ44" s="269"/>
      <c r="CK44" s="269"/>
      <c r="CL44" s="269"/>
      <c r="CM44" s="2645"/>
      <c r="CN44" s="2645"/>
      <c r="CO44" s="2645"/>
      <c r="CP44" s="2645"/>
      <c r="CQ44" s="2645"/>
      <c r="CR44" s="2645"/>
      <c r="CS44" s="2645"/>
      <c r="CT44" s="2645"/>
      <c r="CU44" s="2645"/>
      <c r="CV44" s="217"/>
      <c r="CW44" s="2644"/>
      <c r="CX44" s="2644"/>
      <c r="CY44" s="265"/>
      <c r="CZ44" s="285"/>
      <c r="DA44" s="267"/>
      <c r="DB44" s="268"/>
      <c r="DC44" s="269"/>
      <c r="DD44" s="269"/>
      <c r="DE44" s="269"/>
      <c r="DF44" s="2645"/>
      <c r="DG44" s="2645"/>
      <c r="DH44" s="2645"/>
      <c r="DI44" s="2645"/>
      <c r="DJ44" s="2645"/>
      <c r="DK44" s="2645"/>
      <c r="DL44" s="2645"/>
      <c r="DM44" s="2645"/>
      <c r="DN44" s="2645"/>
      <c r="DO44" s="217"/>
    </row>
    <row r="45" spans="1:119" ht="0.6" customHeight="1">
      <c r="A45" s="217"/>
      <c r="B45" s="2628"/>
      <c r="C45" s="2629"/>
      <c r="D45" s="2629"/>
      <c r="E45" s="2630"/>
      <c r="F45" s="2637"/>
      <c r="G45" s="2638"/>
      <c r="H45" s="258"/>
      <c r="I45" s="259"/>
      <c r="J45" s="260"/>
      <c r="K45" s="261" t="e">
        <f t="shared" si="36"/>
        <v>#DIV/0!</v>
      </c>
      <c r="L45" s="474"/>
      <c r="M45" s="475"/>
      <c r="N45" s="476"/>
      <c r="O45" s="2639"/>
      <c r="P45" s="2640"/>
      <c r="Q45" s="2640"/>
      <c r="R45" s="2640"/>
      <c r="S45" s="2640"/>
      <c r="T45" s="2640"/>
      <c r="U45" s="2640"/>
      <c r="V45" s="2640"/>
      <c r="W45" s="2641"/>
      <c r="X45" s="217"/>
      <c r="Y45" s="2637">
        <f t="shared" si="37"/>
        <v>0</v>
      </c>
      <c r="Z45" s="2638"/>
      <c r="AA45" s="258">
        <f t="shared" si="38"/>
        <v>0</v>
      </c>
      <c r="AB45" s="259">
        <f t="shared" si="44"/>
        <v>0</v>
      </c>
      <c r="AC45" s="260"/>
      <c r="AD45" s="261" t="e">
        <f t="shared" si="39"/>
        <v>#DIV/0!</v>
      </c>
      <c r="AE45" s="474"/>
      <c r="AF45" s="475"/>
      <c r="AG45" s="476"/>
      <c r="AH45" s="2639"/>
      <c r="AI45" s="2640"/>
      <c r="AJ45" s="2640"/>
      <c r="AK45" s="2640"/>
      <c r="AL45" s="2640"/>
      <c r="AM45" s="2640"/>
      <c r="AN45" s="2640"/>
      <c r="AO45" s="2640"/>
      <c r="AP45" s="2641"/>
      <c r="AQ45" s="217"/>
      <c r="AR45" s="2637">
        <f t="shared" si="40"/>
        <v>0</v>
      </c>
      <c r="AS45" s="2638"/>
      <c r="AT45" s="258">
        <f t="shared" si="28"/>
        <v>0</v>
      </c>
      <c r="AU45" s="259">
        <f t="shared" si="45"/>
        <v>0</v>
      </c>
      <c r="AV45" s="260"/>
      <c r="AW45" s="261" t="e">
        <f t="shared" si="41"/>
        <v>#DIV/0!</v>
      </c>
      <c r="AX45" s="262"/>
      <c r="AY45" s="263"/>
      <c r="AZ45" s="264"/>
      <c r="BA45" s="2639"/>
      <c r="BB45" s="2640"/>
      <c r="BC45" s="2640"/>
      <c r="BD45" s="2640"/>
      <c r="BE45" s="2640"/>
      <c r="BF45" s="2640"/>
      <c r="BG45" s="2640"/>
      <c r="BH45" s="2640"/>
      <c r="BI45" s="2641"/>
      <c r="BJ45" s="217"/>
      <c r="BK45" s="2637">
        <f t="shared" si="42"/>
        <v>0</v>
      </c>
      <c r="BL45" s="2638"/>
      <c r="BM45" s="258">
        <f t="shared" si="32"/>
        <v>0</v>
      </c>
      <c r="BN45" s="259">
        <f t="shared" si="46"/>
        <v>0</v>
      </c>
      <c r="BO45" s="260"/>
      <c r="BP45" s="261" t="e">
        <f t="shared" si="43"/>
        <v>#DIV/0!</v>
      </c>
      <c r="BQ45" s="474"/>
      <c r="BR45" s="475"/>
      <c r="BS45" s="476"/>
      <c r="BT45" s="2639"/>
      <c r="BU45" s="2640"/>
      <c r="BV45" s="2640"/>
      <c r="BW45" s="2640"/>
      <c r="BX45" s="2640"/>
      <c r="BY45" s="2640"/>
      <c r="BZ45" s="2640"/>
      <c r="CA45" s="2640"/>
      <c r="CB45" s="2641"/>
      <c r="CC45" s="217"/>
      <c r="CD45" s="2644"/>
      <c r="CE45" s="2644"/>
      <c r="CF45" s="265"/>
      <c r="CG45" s="266"/>
      <c r="CH45" s="267"/>
      <c r="CI45" s="268"/>
      <c r="CJ45" s="269"/>
      <c r="CK45" s="269"/>
      <c r="CL45" s="269"/>
      <c r="CM45" s="2645"/>
      <c r="CN45" s="2645"/>
      <c r="CO45" s="2645"/>
      <c r="CP45" s="2645"/>
      <c r="CQ45" s="2645"/>
      <c r="CR45" s="2645"/>
      <c r="CS45" s="2645"/>
      <c r="CT45" s="2645"/>
      <c r="CU45" s="2645"/>
      <c r="CV45" s="217"/>
      <c r="CW45" s="2644"/>
      <c r="CX45" s="2644"/>
      <c r="CY45" s="265"/>
      <c r="CZ45" s="266"/>
      <c r="DA45" s="267"/>
      <c r="DB45" s="268"/>
      <c r="DC45" s="269"/>
      <c r="DD45" s="269"/>
      <c r="DE45" s="269"/>
      <c r="DF45" s="2645"/>
      <c r="DG45" s="2645"/>
      <c r="DH45" s="2645"/>
      <c r="DI45" s="2645"/>
      <c r="DJ45" s="2645"/>
      <c r="DK45" s="2645"/>
      <c r="DL45" s="2645"/>
      <c r="DM45" s="2645"/>
      <c r="DN45" s="2645"/>
      <c r="DO45" s="217"/>
    </row>
    <row r="46" spans="1:119" ht="0.6" customHeight="1">
      <c r="A46" s="217"/>
      <c r="B46" s="2628"/>
      <c r="C46" s="2629"/>
      <c r="D46" s="2629"/>
      <c r="E46" s="2630"/>
      <c r="F46" s="2637"/>
      <c r="G46" s="2638"/>
      <c r="H46" s="258"/>
      <c r="I46" s="259" t="e">
        <f>'1.2 Rest. Activa'!#REF!</f>
        <v>#REF!</v>
      </c>
      <c r="J46" s="260">
        <v>0</v>
      </c>
      <c r="K46" s="261" t="e">
        <f t="shared" si="36"/>
        <v>#REF!</v>
      </c>
      <c r="L46" s="474"/>
      <c r="M46" s="475"/>
      <c r="N46" s="476"/>
      <c r="O46" s="2639"/>
      <c r="P46" s="2640"/>
      <c r="Q46" s="2640"/>
      <c r="R46" s="2640"/>
      <c r="S46" s="2640"/>
      <c r="T46" s="2640"/>
      <c r="U46" s="2640"/>
      <c r="V46" s="2640"/>
      <c r="W46" s="2641"/>
      <c r="X46" s="217"/>
      <c r="Y46" s="2637">
        <f t="shared" si="37"/>
        <v>0</v>
      </c>
      <c r="Z46" s="2638"/>
      <c r="AA46" s="258">
        <f t="shared" si="38"/>
        <v>0</v>
      </c>
      <c r="AB46" s="259" t="e">
        <f t="shared" si="44"/>
        <v>#REF!</v>
      </c>
      <c r="AC46" s="260"/>
      <c r="AD46" s="261" t="e">
        <f t="shared" si="39"/>
        <v>#REF!</v>
      </c>
      <c r="AE46" s="474"/>
      <c r="AF46" s="475"/>
      <c r="AG46" s="476"/>
      <c r="AH46" s="2639"/>
      <c r="AI46" s="2640"/>
      <c r="AJ46" s="2640"/>
      <c r="AK46" s="2640"/>
      <c r="AL46" s="2640"/>
      <c r="AM46" s="2640"/>
      <c r="AN46" s="2640"/>
      <c r="AO46" s="2640"/>
      <c r="AP46" s="2641"/>
      <c r="AQ46" s="217"/>
      <c r="AR46" s="2637">
        <f t="shared" si="40"/>
        <v>0</v>
      </c>
      <c r="AS46" s="2638"/>
      <c r="AT46" s="258">
        <f t="shared" si="28"/>
        <v>0</v>
      </c>
      <c r="AU46" s="259" t="e">
        <f t="shared" si="45"/>
        <v>#REF!</v>
      </c>
      <c r="AV46" s="260"/>
      <c r="AW46" s="261" t="e">
        <f t="shared" si="41"/>
        <v>#REF!</v>
      </c>
      <c r="AX46" s="262"/>
      <c r="AY46" s="263"/>
      <c r="AZ46" s="264"/>
      <c r="BA46" s="2639"/>
      <c r="BB46" s="2640"/>
      <c r="BC46" s="2640"/>
      <c r="BD46" s="2640"/>
      <c r="BE46" s="2640"/>
      <c r="BF46" s="2640"/>
      <c r="BG46" s="2640"/>
      <c r="BH46" s="2640"/>
      <c r="BI46" s="2641"/>
      <c r="BJ46" s="217"/>
      <c r="BK46" s="2637">
        <f t="shared" si="42"/>
        <v>0</v>
      </c>
      <c r="BL46" s="2638"/>
      <c r="BM46" s="258">
        <f t="shared" si="32"/>
        <v>0</v>
      </c>
      <c r="BN46" s="259" t="e">
        <f t="shared" si="46"/>
        <v>#REF!</v>
      </c>
      <c r="BO46" s="260"/>
      <c r="BP46" s="261" t="e">
        <f t="shared" si="43"/>
        <v>#REF!</v>
      </c>
      <c r="BQ46" s="474"/>
      <c r="BR46" s="475"/>
      <c r="BS46" s="476"/>
      <c r="BT46" s="2639"/>
      <c r="BU46" s="2640"/>
      <c r="BV46" s="2640"/>
      <c r="BW46" s="2640"/>
      <c r="BX46" s="2640"/>
      <c r="BY46" s="2640"/>
      <c r="BZ46" s="2640"/>
      <c r="CA46" s="2640"/>
      <c r="CB46" s="2641"/>
      <c r="CC46" s="217"/>
      <c r="CD46" s="2644"/>
      <c r="CE46" s="2644"/>
      <c r="CF46" s="265"/>
      <c r="CG46" s="266"/>
      <c r="CH46" s="267"/>
      <c r="CI46" s="268"/>
      <c r="CJ46" s="269"/>
      <c r="CK46" s="269"/>
      <c r="CL46" s="269"/>
      <c r="CM46" s="2645"/>
      <c r="CN46" s="2645"/>
      <c r="CO46" s="2645"/>
      <c r="CP46" s="2645"/>
      <c r="CQ46" s="2645"/>
      <c r="CR46" s="2645"/>
      <c r="CS46" s="2645"/>
      <c r="CT46" s="2645"/>
      <c r="CU46" s="2645"/>
      <c r="CV46" s="217"/>
      <c r="CW46" s="2644"/>
      <c r="CX46" s="2644"/>
      <c r="CY46" s="265"/>
      <c r="CZ46" s="266"/>
      <c r="DA46" s="267"/>
      <c r="DB46" s="268"/>
      <c r="DC46" s="269"/>
      <c r="DD46" s="269"/>
      <c r="DE46" s="269"/>
      <c r="DF46" s="2645"/>
      <c r="DG46" s="2645"/>
      <c r="DH46" s="2645"/>
      <c r="DI46" s="2645"/>
      <c r="DJ46" s="2645"/>
      <c r="DK46" s="2645"/>
      <c r="DL46" s="2645"/>
      <c r="DM46" s="2645"/>
      <c r="DN46" s="2645"/>
      <c r="DO46" s="217"/>
    </row>
    <row r="47" spans="1:119" ht="0.6" customHeight="1">
      <c r="A47" s="217"/>
      <c r="B47" s="2628"/>
      <c r="C47" s="2629"/>
      <c r="D47" s="2629"/>
      <c r="E47" s="2630"/>
      <c r="F47" s="2637"/>
      <c r="G47" s="2638"/>
      <c r="H47" s="258"/>
      <c r="I47" s="259"/>
      <c r="J47" s="260">
        <v>0</v>
      </c>
      <c r="K47" s="261" t="e">
        <f>J47/I47</f>
        <v>#DIV/0!</v>
      </c>
      <c r="L47" s="474"/>
      <c r="M47" s="475"/>
      <c r="N47" s="483"/>
      <c r="O47" s="2639"/>
      <c r="P47" s="2640"/>
      <c r="Q47" s="2640"/>
      <c r="R47" s="2640"/>
      <c r="S47" s="2640"/>
      <c r="T47" s="2640"/>
      <c r="U47" s="2640"/>
      <c r="V47" s="2640"/>
      <c r="W47" s="2641"/>
      <c r="X47" s="217"/>
      <c r="Y47" s="2637">
        <f>F47</f>
        <v>0</v>
      </c>
      <c r="Z47" s="2638"/>
      <c r="AA47" s="258">
        <f t="shared" ref="AA47:AA56" si="47">H47</f>
        <v>0</v>
      </c>
      <c r="AB47" s="259"/>
      <c r="AC47" s="260"/>
      <c r="AD47" s="261" t="e">
        <f>AC47/AB47</f>
        <v>#DIV/0!</v>
      </c>
      <c r="AE47" s="474"/>
      <c r="AF47" s="475"/>
      <c r="AG47" s="483"/>
      <c r="AH47" s="2639"/>
      <c r="AI47" s="2640"/>
      <c r="AJ47" s="2640"/>
      <c r="AK47" s="2640"/>
      <c r="AL47" s="2640"/>
      <c r="AM47" s="2640"/>
      <c r="AN47" s="2640"/>
      <c r="AO47" s="2640"/>
      <c r="AP47" s="2641"/>
      <c r="AQ47" s="217"/>
      <c r="AR47" s="2637">
        <f>Y47</f>
        <v>0</v>
      </c>
      <c r="AS47" s="2638"/>
      <c r="AT47" s="258">
        <f t="shared" si="28"/>
        <v>0</v>
      </c>
      <c r="AU47" s="259"/>
      <c r="AV47" s="260"/>
      <c r="AW47" s="261" t="e">
        <f>AV47/AU47</f>
        <v>#DIV/0!</v>
      </c>
      <c r="AX47" s="262"/>
      <c r="AY47" s="263"/>
      <c r="AZ47" s="283"/>
      <c r="BA47" s="2639"/>
      <c r="BB47" s="2640"/>
      <c r="BC47" s="2640"/>
      <c r="BD47" s="2640"/>
      <c r="BE47" s="2640"/>
      <c r="BF47" s="2640"/>
      <c r="BG47" s="2640"/>
      <c r="BH47" s="2640"/>
      <c r="BI47" s="2641"/>
      <c r="BJ47" s="217"/>
      <c r="BK47" s="2637">
        <f>AR47</f>
        <v>0</v>
      </c>
      <c r="BL47" s="2638"/>
      <c r="BM47" s="258">
        <f t="shared" si="32"/>
        <v>0</v>
      </c>
      <c r="BN47" s="259"/>
      <c r="BO47" s="260"/>
      <c r="BP47" s="261" t="e">
        <f>BO47/BN47</f>
        <v>#DIV/0!</v>
      </c>
      <c r="BQ47" s="474"/>
      <c r="BR47" s="475"/>
      <c r="BS47" s="483"/>
      <c r="BT47" s="2639"/>
      <c r="BU47" s="2640"/>
      <c r="BV47" s="2640"/>
      <c r="BW47" s="2640"/>
      <c r="BX47" s="2640"/>
      <c r="BY47" s="2640"/>
      <c r="BZ47" s="2640"/>
      <c r="CA47" s="2640"/>
      <c r="CB47" s="2641"/>
      <c r="CC47" s="217"/>
      <c r="CD47" s="2644"/>
      <c r="CE47" s="2644"/>
      <c r="CF47" s="265"/>
      <c r="CG47" s="266"/>
      <c r="CH47" s="267"/>
      <c r="CI47" s="268"/>
      <c r="CJ47" s="269"/>
      <c r="CK47" s="269"/>
      <c r="CL47" s="269"/>
      <c r="CM47" s="2645"/>
      <c r="CN47" s="2645"/>
      <c r="CO47" s="2645"/>
      <c r="CP47" s="2645"/>
      <c r="CQ47" s="2645"/>
      <c r="CR47" s="2645"/>
      <c r="CS47" s="2645"/>
      <c r="CT47" s="2645"/>
      <c r="CU47" s="2645"/>
      <c r="CV47" s="217"/>
      <c r="CW47" s="2644"/>
      <c r="CX47" s="2644"/>
      <c r="CY47" s="265"/>
      <c r="CZ47" s="266"/>
      <c r="DA47" s="267"/>
      <c r="DB47" s="268"/>
      <c r="DC47" s="269"/>
      <c r="DD47" s="269"/>
      <c r="DE47" s="269"/>
      <c r="DF47" s="2645"/>
      <c r="DG47" s="2645"/>
      <c r="DH47" s="2645"/>
      <c r="DI47" s="2645"/>
      <c r="DJ47" s="2645"/>
      <c r="DK47" s="2645"/>
      <c r="DL47" s="2645"/>
      <c r="DM47" s="2645"/>
      <c r="DN47" s="2645"/>
      <c r="DO47" s="217"/>
    </row>
    <row r="48" spans="1:119" ht="0.6" customHeight="1">
      <c r="A48" s="217"/>
      <c r="B48" s="2628"/>
      <c r="C48" s="2629"/>
      <c r="D48" s="2629"/>
      <c r="E48" s="2630"/>
      <c r="F48" s="2637"/>
      <c r="G48" s="2638"/>
      <c r="H48" s="303"/>
      <c r="I48" s="259">
        <f>+IF($I$24&gt;0,I37,0)</f>
        <v>0</v>
      </c>
      <c r="J48" s="260">
        <v>0</v>
      </c>
      <c r="K48" s="261" t="e">
        <f t="shared" ref="K48:K56" si="48">J48/I48</f>
        <v>#DIV/0!</v>
      </c>
      <c r="L48" s="474"/>
      <c r="M48" s="475"/>
      <c r="N48" s="483"/>
      <c r="O48" s="2639"/>
      <c r="P48" s="2640"/>
      <c r="Q48" s="2640"/>
      <c r="R48" s="2640"/>
      <c r="S48" s="2640"/>
      <c r="T48" s="2640"/>
      <c r="U48" s="2640"/>
      <c r="V48" s="2640"/>
      <c r="W48" s="2641"/>
      <c r="X48" s="217"/>
      <c r="Y48" s="2637">
        <f t="shared" ref="Y48:Y56" si="49">F48</f>
        <v>0</v>
      </c>
      <c r="Z48" s="2638"/>
      <c r="AA48" s="303">
        <f t="shared" si="47"/>
        <v>0</v>
      </c>
      <c r="AB48" s="259">
        <f t="shared" si="44"/>
        <v>0</v>
      </c>
      <c r="AC48" s="260"/>
      <c r="AD48" s="261" t="e">
        <f t="shared" ref="AD48:AD56" si="50">AC48/AB48</f>
        <v>#DIV/0!</v>
      </c>
      <c r="AE48" s="474"/>
      <c r="AF48" s="475"/>
      <c r="AG48" s="483"/>
      <c r="AH48" s="2639"/>
      <c r="AI48" s="2640"/>
      <c r="AJ48" s="2640"/>
      <c r="AK48" s="2640"/>
      <c r="AL48" s="2640"/>
      <c r="AM48" s="2640"/>
      <c r="AN48" s="2640"/>
      <c r="AO48" s="2640"/>
      <c r="AP48" s="2641"/>
      <c r="AQ48" s="217"/>
      <c r="AR48" s="2637">
        <f t="shared" ref="AR48:AR56" si="51">Y48</f>
        <v>0</v>
      </c>
      <c r="AS48" s="2638"/>
      <c r="AT48" s="303">
        <f t="shared" si="28"/>
        <v>0</v>
      </c>
      <c r="AU48" s="259">
        <f t="shared" si="45"/>
        <v>0</v>
      </c>
      <c r="AV48" s="260"/>
      <c r="AW48" s="261" t="e">
        <f t="shared" ref="AW48:AW56" si="52">AV48/AU48</f>
        <v>#DIV/0!</v>
      </c>
      <c r="AX48" s="262"/>
      <c r="AY48" s="263"/>
      <c r="AZ48" s="283"/>
      <c r="BA48" s="2639"/>
      <c r="BB48" s="2640"/>
      <c r="BC48" s="2640"/>
      <c r="BD48" s="2640"/>
      <c r="BE48" s="2640"/>
      <c r="BF48" s="2640"/>
      <c r="BG48" s="2640"/>
      <c r="BH48" s="2640"/>
      <c r="BI48" s="2641"/>
      <c r="BJ48" s="217"/>
      <c r="BK48" s="2637">
        <f t="shared" ref="BK48:BK56" si="53">AR48</f>
        <v>0</v>
      </c>
      <c r="BL48" s="2638"/>
      <c r="BM48" s="303">
        <f t="shared" si="32"/>
        <v>0</v>
      </c>
      <c r="BN48" s="259">
        <f t="shared" si="46"/>
        <v>0</v>
      </c>
      <c r="BO48" s="260"/>
      <c r="BP48" s="261" t="e">
        <f t="shared" ref="BP48:BP56" si="54">BO48/BN48</f>
        <v>#DIV/0!</v>
      </c>
      <c r="BQ48" s="474"/>
      <c r="BR48" s="475"/>
      <c r="BS48" s="483"/>
      <c r="BT48" s="2639"/>
      <c r="BU48" s="2640"/>
      <c r="BV48" s="2640"/>
      <c r="BW48" s="2640"/>
      <c r="BX48" s="2640"/>
      <c r="BY48" s="2640"/>
      <c r="BZ48" s="2640"/>
      <c r="CA48" s="2640"/>
      <c r="CB48" s="2641"/>
      <c r="CC48" s="217"/>
      <c r="CD48" s="2644"/>
      <c r="CE48" s="2644"/>
      <c r="CF48" s="265"/>
      <c r="CG48" s="266"/>
      <c r="CH48" s="267"/>
      <c r="CI48" s="268"/>
      <c r="CJ48" s="269"/>
      <c r="CK48" s="269"/>
      <c r="CL48" s="269"/>
      <c r="CM48" s="2645"/>
      <c r="CN48" s="2645"/>
      <c r="CO48" s="2645"/>
      <c r="CP48" s="2645"/>
      <c r="CQ48" s="2645"/>
      <c r="CR48" s="2645"/>
      <c r="CS48" s="2645"/>
      <c r="CT48" s="2645"/>
      <c r="CU48" s="2645"/>
      <c r="CV48" s="217"/>
      <c r="CW48" s="2644"/>
      <c r="CX48" s="2644"/>
      <c r="CY48" s="265"/>
      <c r="CZ48" s="266"/>
      <c r="DA48" s="267"/>
      <c r="DB48" s="268"/>
      <c r="DC48" s="269"/>
      <c r="DD48" s="269"/>
      <c r="DE48" s="269"/>
      <c r="DF48" s="2645"/>
      <c r="DG48" s="2645"/>
      <c r="DH48" s="2645"/>
      <c r="DI48" s="2645"/>
      <c r="DJ48" s="2645"/>
      <c r="DK48" s="2645"/>
      <c r="DL48" s="2645"/>
      <c r="DM48" s="2645"/>
      <c r="DN48" s="2645"/>
      <c r="DO48" s="217"/>
    </row>
    <row r="49" spans="1:119" ht="0.6" customHeight="1">
      <c r="A49" s="217"/>
      <c r="B49" s="2628"/>
      <c r="C49" s="2629"/>
      <c r="D49" s="2629"/>
      <c r="E49" s="2630"/>
      <c r="F49" s="2637"/>
      <c r="G49" s="2638"/>
      <c r="H49" s="303"/>
      <c r="I49" s="259">
        <f>+IF($I$25&gt;0,I37,0)</f>
        <v>0</v>
      </c>
      <c r="J49" s="260">
        <v>0</v>
      </c>
      <c r="K49" s="261" t="e">
        <f t="shared" si="48"/>
        <v>#DIV/0!</v>
      </c>
      <c r="L49" s="474"/>
      <c r="M49" s="475"/>
      <c r="N49" s="483"/>
      <c r="O49" s="2639"/>
      <c r="P49" s="2640"/>
      <c r="Q49" s="2640"/>
      <c r="R49" s="2640"/>
      <c r="S49" s="2640"/>
      <c r="T49" s="2640"/>
      <c r="U49" s="2640"/>
      <c r="V49" s="2640"/>
      <c r="W49" s="2641"/>
      <c r="X49" s="217"/>
      <c r="Y49" s="2637">
        <f t="shared" si="49"/>
        <v>0</v>
      </c>
      <c r="Z49" s="2638"/>
      <c r="AA49" s="303">
        <f t="shared" si="47"/>
        <v>0</v>
      </c>
      <c r="AB49" s="259">
        <f t="shared" si="44"/>
        <v>0</v>
      </c>
      <c r="AC49" s="260"/>
      <c r="AD49" s="261" t="e">
        <f t="shared" si="50"/>
        <v>#DIV/0!</v>
      </c>
      <c r="AE49" s="474"/>
      <c r="AF49" s="475"/>
      <c r="AG49" s="483"/>
      <c r="AH49" s="2639"/>
      <c r="AI49" s="2640"/>
      <c r="AJ49" s="2640"/>
      <c r="AK49" s="2640"/>
      <c r="AL49" s="2640"/>
      <c r="AM49" s="2640"/>
      <c r="AN49" s="2640"/>
      <c r="AO49" s="2640"/>
      <c r="AP49" s="2641"/>
      <c r="AQ49" s="217"/>
      <c r="AR49" s="2637">
        <f t="shared" si="51"/>
        <v>0</v>
      </c>
      <c r="AS49" s="2638"/>
      <c r="AT49" s="303">
        <f t="shared" si="28"/>
        <v>0</v>
      </c>
      <c r="AU49" s="259">
        <f t="shared" si="45"/>
        <v>0</v>
      </c>
      <c r="AV49" s="260"/>
      <c r="AW49" s="261" t="e">
        <f t="shared" si="52"/>
        <v>#DIV/0!</v>
      </c>
      <c r="AX49" s="262"/>
      <c r="AY49" s="263"/>
      <c r="AZ49" s="283"/>
      <c r="BA49" s="2639"/>
      <c r="BB49" s="2640"/>
      <c r="BC49" s="2640"/>
      <c r="BD49" s="2640"/>
      <c r="BE49" s="2640"/>
      <c r="BF49" s="2640"/>
      <c r="BG49" s="2640"/>
      <c r="BH49" s="2640"/>
      <c r="BI49" s="2641"/>
      <c r="BJ49" s="217"/>
      <c r="BK49" s="2637">
        <f t="shared" si="53"/>
        <v>0</v>
      </c>
      <c r="BL49" s="2638"/>
      <c r="BM49" s="303">
        <f t="shared" si="32"/>
        <v>0</v>
      </c>
      <c r="BN49" s="259">
        <f t="shared" si="46"/>
        <v>0</v>
      </c>
      <c r="BO49" s="260"/>
      <c r="BP49" s="261" t="e">
        <f t="shared" si="54"/>
        <v>#DIV/0!</v>
      </c>
      <c r="BQ49" s="474"/>
      <c r="BR49" s="475"/>
      <c r="BS49" s="483"/>
      <c r="BT49" s="2639"/>
      <c r="BU49" s="2640"/>
      <c r="BV49" s="2640"/>
      <c r="BW49" s="2640"/>
      <c r="BX49" s="2640"/>
      <c r="BY49" s="2640"/>
      <c r="BZ49" s="2640"/>
      <c r="CA49" s="2640"/>
      <c r="CB49" s="2641"/>
      <c r="CC49" s="217"/>
      <c r="CD49" s="2644"/>
      <c r="CE49" s="2644"/>
      <c r="CF49" s="265"/>
      <c r="CG49" s="266"/>
      <c r="CH49" s="267"/>
      <c r="CI49" s="268"/>
      <c r="CJ49" s="269"/>
      <c r="CK49" s="269"/>
      <c r="CL49" s="269"/>
      <c r="CM49" s="2645"/>
      <c r="CN49" s="2645"/>
      <c r="CO49" s="2645"/>
      <c r="CP49" s="2645"/>
      <c r="CQ49" s="2645"/>
      <c r="CR49" s="2645"/>
      <c r="CS49" s="2645"/>
      <c r="CT49" s="2645"/>
      <c r="CU49" s="2645"/>
      <c r="CV49" s="217"/>
      <c r="CW49" s="2644"/>
      <c r="CX49" s="2644"/>
      <c r="CY49" s="265"/>
      <c r="CZ49" s="266"/>
      <c r="DA49" s="267"/>
      <c r="DB49" s="268"/>
      <c r="DC49" s="269"/>
      <c r="DD49" s="269"/>
      <c r="DE49" s="269"/>
      <c r="DF49" s="2645"/>
      <c r="DG49" s="2645"/>
      <c r="DH49" s="2645"/>
      <c r="DI49" s="2645"/>
      <c r="DJ49" s="2645"/>
      <c r="DK49" s="2645"/>
      <c r="DL49" s="2645"/>
      <c r="DM49" s="2645"/>
      <c r="DN49" s="2645"/>
      <c r="DO49" s="217"/>
    </row>
    <row r="50" spans="1:119" ht="0.6" customHeight="1">
      <c r="A50" s="217"/>
      <c r="B50" s="2628"/>
      <c r="C50" s="2629"/>
      <c r="D50" s="2629"/>
      <c r="E50" s="2630"/>
      <c r="F50" s="2637"/>
      <c r="G50" s="2638"/>
      <c r="H50" s="303"/>
      <c r="I50" s="259">
        <f>+IF($I$26&gt;0,I37,0)</f>
        <v>0</v>
      </c>
      <c r="J50" s="260">
        <v>0</v>
      </c>
      <c r="K50" s="261" t="e">
        <f t="shared" si="48"/>
        <v>#DIV/0!</v>
      </c>
      <c r="L50" s="474"/>
      <c r="M50" s="475"/>
      <c r="N50" s="483"/>
      <c r="O50" s="2639"/>
      <c r="P50" s="2640"/>
      <c r="Q50" s="2640"/>
      <c r="R50" s="2640"/>
      <c r="S50" s="2640"/>
      <c r="T50" s="2640"/>
      <c r="U50" s="2640"/>
      <c r="V50" s="2640"/>
      <c r="W50" s="2641"/>
      <c r="X50" s="217"/>
      <c r="Y50" s="2637">
        <f t="shared" si="49"/>
        <v>0</v>
      </c>
      <c r="Z50" s="2638"/>
      <c r="AA50" s="303">
        <f t="shared" si="47"/>
        <v>0</v>
      </c>
      <c r="AB50" s="259">
        <f t="shared" si="44"/>
        <v>0</v>
      </c>
      <c r="AC50" s="260"/>
      <c r="AD50" s="261" t="e">
        <f t="shared" si="50"/>
        <v>#DIV/0!</v>
      </c>
      <c r="AE50" s="474"/>
      <c r="AF50" s="475"/>
      <c r="AG50" s="483"/>
      <c r="AH50" s="2639"/>
      <c r="AI50" s="2640"/>
      <c r="AJ50" s="2640"/>
      <c r="AK50" s="2640"/>
      <c r="AL50" s="2640"/>
      <c r="AM50" s="2640"/>
      <c r="AN50" s="2640"/>
      <c r="AO50" s="2640"/>
      <c r="AP50" s="2641"/>
      <c r="AQ50" s="217"/>
      <c r="AR50" s="2637">
        <f t="shared" si="51"/>
        <v>0</v>
      </c>
      <c r="AS50" s="2638"/>
      <c r="AT50" s="303">
        <f t="shared" si="28"/>
        <v>0</v>
      </c>
      <c r="AU50" s="259">
        <f t="shared" si="45"/>
        <v>0</v>
      </c>
      <c r="AV50" s="260"/>
      <c r="AW50" s="261" t="e">
        <f t="shared" si="52"/>
        <v>#DIV/0!</v>
      </c>
      <c r="AX50" s="262"/>
      <c r="AY50" s="263"/>
      <c r="AZ50" s="283"/>
      <c r="BA50" s="2639"/>
      <c r="BB50" s="2640"/>
      <c r="BC50" s="2640"/>
      <c r="BD50" s="2640"/>
      <c r="BE50" s="2640"/>
      <c r="BF50" s="2640"/>
      <c r="BG50" s="2640"/>
      <c r="BH50" s="2640"/>
      <c r="BI50" s="2641"/>
      <c r="BJ50" s="217"/>
      <c r="BK50" s="2637">
        <f t="shared" si="53"/>
        <v>0</v>
      </c>
      <c r="BL50" s="2638"/>
      <c r="BM50" s="303">
        <f t="shared" si="32"/>
        <v>0</v>
      </c>
      <c r="BN50" s="259">
        <f t="shared" si="46"/>
        <v>0</v>
      </c>
      <c r="BO50" s="260"/>
      <c r="BP50" s="261" t="e">
        <f t="shared" si="54"/>
        <v>#DIV/0!</v>
      </c>
      <c r="BQ50" s="474"/>
      <c r="BR50" s="475"/>
      <c r="BS50" s="483"/>
      <c r="BT50" s="2639"/>
      <c r="BU50" s="2640"/>
      <c r="BV50" s="2640"/>
      <c r="BW50" s="2640"/>
      <c r="BX50" s="2640"/>
      <c r="BY50" s="2640"/>
      <c r="BZ50" s="2640"/>
      <c r="CA50" s="2640"/>
      <c r="CB50" s="2641"/>
      <c r="CC50" s="217"/>
      <c r="CD50" s="2644"/>
      <c r="CE50" s="2644"/>
      <c r="CF50" s="265"/>
      <c r="CG50" s="266"/>
      <c r="CH50" s="267"/>
      <c r="CI50" s="268"/>
      <c r="CJ50" s="269"/>
      <c r="CK50" s="269"/>
      <c r="CL50" s="269"/>
      <c r="CM50" s="2645"/>
      <c r="CN50" s="2645"/>
      <c r="CO50" s="2645"/>
      <c r="CP50" s="2645"/>
      <c r="CQ50" s="2645"/>
      <c r="CR50" s="2645"/>
      <c r="CS50" s="2645"/>
      <c r="CT50" s="2645"/>
      <c r="CU50" s="2645"/>
      <c r="CV50" s="217"/>
      <c r="CW50" s="2644"/>
      <c r="CX50" s="2644"/>
      <c r="CY50" s="265"/>
      <c r="CZ50" s="266"/>
      <c r="DA50" s="267"/>
      <c r="DB50" s="268"/>
      <c r="DC50" s="269"/>
      <c r="DD50" s="269"/>
      <c r="DE50" s="269"/>
      <c r="DF50" s="2645"/>
      <c r="DG50" s="2645"/>
      <c r="DH50" s="2645"/>
      <c r="DI50" s="2645"/>
      <c r="DJ50" s="2645"/>
      <c r="DK50" s="2645"/>
      <c r="DL50" s="2645"/>
      <c r="DM50" s="2645"/>
      <c r="DN50" s="2645"/>
      <c r="DO50" s="217"/>
    </row>
    <row r="51" spans="1:119" ht="0.6" customHeight="1">
      <c r="A51" s="217"/>
      <c r="B51" s="2628"/>
      <c r="C51" s="2629"/>
      <c r="D51" s="2629"/>
      <c r="E51" s="2630"/>
      <c r="F51" s="2637"/>
      <c r="G51" s="2638"/>
      <c r="H51" s="303"/>
      <c r="I51" s="259"/>
      <c r="J51" s="260">
        <v>0</v>
      </c>
      <c r="K51" s="261" t="e">
        <f t="shared" si="48"/>
        <v>#DIV/0!</v>
      </c>
      <c r="L51" s="474"/>
      <c r="M51" s="475"/>
      <c r="N51" s="476"/>
      <c r="O51" s="2639"/>
      <c r="P51" s="2640"/>
      <c r="Q51" s="2640"/>
      <c r="R51" s="2640"/>
      <c r="S51" s="2640"/>
      <c r="T51" s="2640"/>
      <c r="U51" s="2640"/>
      <c r="V51" s="2640"/>
      <c r="W51" s="2641"/>
      <c r="X51" s="217"/>
      <c r="Y51" s="2637">
        <f t="shared" si="49"/>
        <v>0</v>
      </c>
      <c r="Z51" s="2638"/>
      <c r="AA51" s="303">
        <f t="shared" si="47"/>
        <v>0</v>
      </c>
      <c r="AB51" s="259">
        <f t="shared" si="44"/>
        <v>0</v>
      </c>
      <c r="AC51" s="260"/>
      <c r="AD51" s="261" t="e">
        <f t="shared" si="50"/>
        <v>#DIV/0!</v>
      </c>
      <c r="AE51" s="474"/>
      <c r="AF51" s="475"/>
      <c r="AG51" s="476"/>
      <c r="AH51" s="2639"/>
      <c r="AI51" s="2640"/>
      <c r="AJ51" s="2640"/>
      <c r="AK51" s="2640"/>
      <c r="AL51" s="2640"/>
      <c r="AM51" s="2640"/>
      <c r="AN51" s="2640"/>
      <c r="AO51" s="2640"/>
      <c r="AP51" s="2641"/>
      <c r="AQ51" s="217"/>
      <c r="AR51" s="2637">
        <f t="shared" si="51"/>
        <v>0</v>
      </c>
      <c r="AS51" s="2638"/>
      <c r="AT51" s="303">
        <f t="shared" si="28"/>
        <v>0</v>
      </c>
      <c r="AU51" s="259">
        <f t="shared" si="45"/>
        <v>0</v>
      </c>
      <c r="AV51" s="260"/>
      <c r="AW51" s="261" t="e">
        <f t="shared" si="52"/>
        <v>#DIV/0!</v>
      </c>
      <c r="AX51" s="262"/>
      <c r="AY51" s="263"/>
      <c r="AZ51" s="264"/>
      <c r="BA51" s="2639"/>
      <c r="BB51" s="2640"/>
      <c r="BC51" s="2640"/>
      <c r="BD51" s="2640"/>
      <c r="BE51" s="2640"/>
      <c r="BF51" s="2640"/>
      <c r="BG51" s="2640"/>
      <c r="BH51" s="2640"/>
      <c r="BI51" s="2641"/>
      <c r="BJ51" s="217"/>
      <c r="BK51" s="2637">
        <f t="shared" si="53"/>
        <v>0</v>
      </c>
      <c r="BL51" s="2638"/>
      <c r="BM51" s="303">
        <f t="shared" si="32"/>
        <v>0</v>
      </c>
      <c r="BN51" s="259">
        <f t="shared" si="46"/>
        <v>0</v>
      </c>
      <c r="BO51" s="260"/>
      <c r="BP51" s="261" t="e">
        <f t="shared" si="54"/>
        <v>#DIV/0!</v>
      </c>
      <c r="BQ51" s="474"/>
      <c r="BR51" s="475"/>
      <c r="BS51" s="476"/>
      <c r="BT51" s="2639"/>
      <c r="BU51" s="2640"/>
      <c r="BV51" s="2640"/>
      <c r="BW51" s="2640"/>
      <c r="BX51" s="2640"/>
      <c r="BY51" s="2640"/>
      <c r="BZ51" s="2640"/>
      <c r="CA51" s="2640"/>
      <c r="CB51" s="2641"/>
      <c r="CC51" s="217"/>
      <c r="CD51" s="2644"/>
      <c r="CE51" s="2644"/>
      <c r="CF51" s="265"/>
      <c r="CG51" s="266"/>
      <c r="CH51" s="267"/>
      <c r="CI51" s="268"/>
      <c r="CJ51" s="269"/>
      <c r="CK51" s="269"/>
      <c r="CL51" s="269"/>
      <c r="CM51" s="2645"/>
      <c r="CN51" s="2645"/>
      <c r="CO51" s="2645"/>
      <c r="CP51" s="2645"/>
      <c r="CQ51" s="2645"/>
      <c r="CR51" s="2645"/>
      <c r="CS51" s="2645"/>
      <c r="CT51" s="2645"/>
      <c r="CU51" s="2645"/>
      <c r="CV51" s="217"/>
      <c r="CW51" s="2644"/>
      <c r="CX51" s="2644"/>
      <c r="CY51" s="265"/>
      <c r="CZ51" s="266"/>
      <c r="DA51" s="267"/>
      <c r="DB51" s="268"/>
      <c r="DC51" s="269"/>
      <c r="DD51" s="269"/>
      <c r="DE51" s="269"/>
      <c r="DF51" s="2645"/>
      <c r="DG51" s="2645"/>
      <c r="DH51" s="2645"/>
      <c r="DI51" s="2645"/>
      <c r="DJ51" s="2645"/>
      <c r="DK51" s="2645"/>
      <c r="DL51" s="2645"/>
      <c r="DM51" s="2645"/>
      <c r="DN51" s="2645"/>
      <c r="DO51" s="217"/>
    </row>
    <row r="52" spans="1:119" ht="0.6" customHeight="1">
      <c r="A52" s="217"/>
      <c r="B52" s="2628"/>
      <c r="C52" s="2629"/>
      <c r="D52" s="2629"/>
      <c r="E52" s="2630"/>
      <c r="F52" s="2637"/>
      <c r="G52" s="2638"/>
      <c r="H52" s="303"/>
      <c r="I52" s="259">
        <f>+IF($I$28&gt;0,I37,0)</f>
        <v>0</v>
      </c>
      <c r="J52" s="260">
        <v>0</v>
      </c>
      <c r="K52" s="261" t="e">
        <f t="shared" si="48"/>
        <v>#DIV/0!</v>
      </c>
      <c r="L52" s="474"/>
      <c r="M52" s="475"/>
      <c r="N52" s="476"/>
      <c r="O52" s="2639"/>
      <c r="P52" s="2640"/>
      <c r="Q52" s="2640"/>
      <c r="R52" s="2640"/>
      <c r="S52" s="2640"/>
      <c r="T52" s="2640"/>
      <c r="U52" s="2640"/>
      <c r="V52" s="2640"/>
      <c r="W52" s="2641"/>
      <c r="X52" s="217"/>
      <c r="Y52" s="2637">
        <f t="shared" si="49"/>
        <v>0</v>
      </c>
      <c r="Z52" s="2638"/>
      <c r="AA52" s="303">
        <f t="shared" si="47"/>
        <v>0</v>
      </c>
      <c r="AB52" s="259">
        <f t="shared" si="44"/>
        <v>0</v>
      </c>
      <c r="AC52" s="260"/>
      <c r="AD52" s="261" t="e">
        <f t="shared" si="50"/>
        <v>#DIV/0!</v>
      </c>
      <c r="AE52" s="474"/>
      <c r="AF52" s="475"/>
      <c r="AG52" s="476"/>
      <c r="AH52" s="2639"/>
      <c r="AI52" s="2640"/>
      <c r="AJ52" s="2640"/>
      <c r="AK52" s="2640"/>
      <c r="AL52" s="2640"/>
      <c r="AM52" s="2640"/>
      <c r="AN52" s="2640"/>
      <c r="AO52" s="2640"/>
      <c r="AP52" s="2641"/>
      <c r="AQ52" s="217"/>
      <c r="AR52" s="2637">
        <f t="shared" si="51"/>
        <v>0</v>
      </c>
      <c r="AS52" s="2638"/>
      <c r="AT52" s="303">
        <f t="shared" si="28"/>
        <v>0</v>
      </c>
      <c r="AU52" s="259">
        <f t="shared" si="45"/>
        <v>0</v>
      </c>
      <c r="AV52" s="260"/>
      <c r="AW52" s="261" t="e">
        <f t="shared" si="52"/>
        <v>#DIV/0!</v>
      </c>
      <c r="AX52" s="262"/>
      <c r="AY52" s="263"/>
      <c r="AZ52" s="264"/>
      <c r="BA52" s="2639"/>
      <c r="BB52" s="2640"/>
      <c r="BC52" s="2640"/>
      <c r="BD52" s="2640"/>
      <c r="BE52" s="2640"/>
      <c r="BF52" s="2640"/>
      <c r="BG52" s="2640"/>
      <c r="BH52" s="2640"/>
      <c r="BI52" s="2641"/>
      <c r="BJ52" s="217"/>
      <c r="BK52" s="2637">
        <f t="shared" si="53"/>
        <v>0</v>
      </c>
      <c r="BL52" s="2638"/>
      <c r="BM52" s="303">
        <f t="shared" si="32"/>
        <v>0</v>
      </c>
      <c r="BN52" s="259">
        <f t="shared" si="46"/>
        <v>0</v>
      </c>
      <c r="BO52" s="260"/>
      <c r="BP52" s="261" t="e">
        <f t="shared" si="54"/>
        <v>#DIV/0!</v>
      </c>
      <c r="BQ52" s="474"/>
      <c r="BR52" s="475"/>
      <c r="BS52" s="476"/>
      <c r="BT52" s="2639"/>
      <c r="BU52" s="2640"/>
      <c r="BV52" s="2640"/>
      <c r="BW52" s="2640"/>
      <c r="BX52" s="2640"/>
      <c r="BY52" s="2640"/>
      <c r="BZ52" s="2640"/>
      <c r="CA52" s="2640"/>
      <c r="CB52" s="2641"/>
      <c r="CC52" s="217"/>
      <c r="CD52" s="2644"/>
      <c r="CE52" s="2644"/>
      <c r="CF52" s="265"/>
      <c r="CG52" s="266"/>
      <c r="CH52" s="267"/>
      <c r="CI52" s="268"/>
      <c r="CJ52" s="269"/>
      <c r="CK52" s="269"/>
      <c r="CL52" s="269"/>
      <c r="CM52" s="2645"/>
      <c r="CN52" s="2645"/>
      <c r="CO52" s="2645"/>
      <c r="CP52" s="2645"/>
      <c r="CQ52" s="2645"/>
      <c r="CR52" s="2645"/>
      <c r="CS52" s="2645"/>
      <c r="CT52" s="2645"/>
      <c r="CU52" s="2645"/>
      <c r="CV52" s="217"/>
      <c r="CW52" s="2644"/>
      <c r="CX52" s="2644"/>
      <c r="CY52" s="265"/>
      <c r="CZ52" s="266"/>
      <c r="DA52" s="267"/>
      <c r="DB52" s="268"/>
      <c r="DC52" s="269"/>
      <c r="DD52" s="269"/>
      <c r="DE52" s="269"/>
      <c r="DF52" s="2645"/>
      <c r="DG52" s="2645"/>
      <c r="DH52" s="2645"/>
      <c r="DI52" s="2645"/>
      <c r="DJ52" s="2645"/>
      <c r="DK52" s="2645"/>
      <c r="DL52" s="2645"/>
      <c r="DM52" s="2645"/>
      <c r="DN52" s="2645"/>
      <c r="DO52" s="217"/>
    </row>
    <row r="53" spans="1:119" ht="0.6" customHeight="1">
      <c r="A53" s="217"/>
      <c r="B53" s="2628"/>
      <c r="C53" s="2629"/>
      <c r="D53" s="2629"/>
      <c r="E53" s="2630"/>
      <c r="F53" s="2637"/>
      <c r="G53" s="2638"/>
      <c r="H53" s="303"/>
      <c r="I53" s="259" t="e">
        <f>('1.2 Rest. Activa'!#REF!+'1.2 Rest. Activa'!#REF!+'1.2 Rest. Activa'!#REF!+'1.2 Rest. Activa'!#REF!+'1.2 Rest. Activa'!#REF!)*'1.2 Rest. Activa'!#REF!</f>
        <v>#REF!</v>
      </c>
      <c r="J53" s="260">
        <v>0</v>
      </c>
      <c r="K53" s="261" t="e">
        <f t="shared" si="48"/>
        <v>#REF!</v>
      </c>
      <c r="L53" s="474"/>
      <c r="M53" s="475"/>
      <c r="N53" s="476"/>
      <c r="O53" s="2639"/>
      <c r="P53" s="2640"/>
      <c r="Q53" s="2640"/>
      <c r="R53" s="2640"/>
      <c r="S53" s="2640"/>
      <c r="T53" s="2640"/>
      <c r="U53" s="2640"/>
      <c r="V53" s="2640"/>
      <c r="W53" s="2641"/>
      <c r="X53" s="217"/>
      <c r="Y53" s="2637">
        <f t="shared" si="49"/>
        <v>0</v>
      </c>
      <c r="Z53" s="2638"/>
      <c r="AA53" s="303">
        <f t="shared" si="47"/>
        <v>0</v>
      </c>
      <c r="AB53" s="259" t="e">
        <f t="shared" si="44"/>
        <v>#REF!</v>
      </c>
      <c r="AC53" s="260"/>
      <c r="AD53" s="261" t="e">
        <f t="shared" si="50"/>
        <v>#REF!</v>
      </c>
      <c r="AE53" s="474"/>
      <c r="AF53" s="475"/>
      <c r="AG53" s="476"/>
      <c r="AH53" s="2639"/>
      <c r="AI53" s="2640"/>
      <c r="AJ53" s="2640"/>
      <c r="AK53" s="2640"/>
      <c r="AL53" s="2640"/>
      <c r="AM53" s="2640"/>
      <c r="AN53" s="2640"/>
      <c r="AO53" s="2640"/>
      <c r="AP53" s="2641"/>
      <c r="AQ53" s="217"/>
      <c r="AR53" s="2637">
        <f t="shared" si="51"/>
        <v>0</v>
      </c>
      <c r="AS53" s="2638"/>
      <c r="AT53" s="303">
        <f t="shared" si="28"/>
        <v>0</v>
      </c>
      <c r="AU53" s="259" t="e">
        <f t="shared" si="45"/>
        <v>#REF!</v>
      </c>
      <c r="AV53" s="260"/>
      <c r="AW53" s="261" t="e">
        <f t="shared" si="52"/>
        <v>#REF!</v>
      </c>
      <c r="AX53" s="262"/>
      <c r="AY53" s="263"/>
      <c r="AZ53" s="264"/>
      <c r="BA53" s="2639"/>
      <c r="BB53" s="2640"/>
      <c r="BC53" s="2640"/>
      <c r="BD53" s="2640"/>
      <c r="BE53" s="2640"/>
      <c r="BF53" s="2640"/>
      <c r="BG53" s="2640"/>
      <c r="BH53" s="2640"/>
      <c r="BI53" s="2641"/>
      <c r="BJ53" s="217"/>
      <c r="BK53" s="2637">
        <f t="shared" si="53"/>
        <v>0</v>
      </c>
      <c r="BL53" s="2638"/>
      <c r="BM53" s="303">
        <f t="shared" si="32"/>
        <v>0</v>
      </c>
      <c r="BN53" s="259" t="e">
        <f t="shared" si="46"/>
        <v>#REF!</v>
      </c>
      <c r="BO53" s="260"/>
      <c r="BP53" s="261" t="e">
        <f t="shared" si="54"/>
        <v>#REF!</v>
      </c>
      <c r="BQ53" s="474"/>
      <c r="BR53" s="475"/>
      <c r="BS53" s="476"/>
      <c r="BT53" s="2639"/>
      <c r="BU53" s="2640"/>
      <c r="BV53" s="2640"/>
      <c r="BW53" s="2640"/>
      <c r="BX53" s="2640"/>
      <c r="BY53" s="2640"/>
      <c r="BZ53" s="2640"/>
      <c r="CA53" s="2640"/>
      <c r="CB53" s="2641"/>
      <c r="CC53" s="217"/>
      <c r="CD53" s="2644"/>
      <c r="CE53" s="2644"/>
      <c r="CF53" s="265"/>
      <c r="CG53" s="266"/>
      <c r="CH53" s="267"/>
      <c r="CI53" s="268"/>
      <c r="CJ53" s="269"/>
      <c r="CK53" s="269"/>
      <c r="CL53" s="269"/>
      <c r="CM53" s="2645"/>
      <c r="CN53" s="2645"/>
      <c r="CO53" s="2645"/>
      <c r="CP53" s="2645"/>
      <c r="CQ53" s="2645"/>
      <c r="CR53" s="2645"/>
      <c r="CS53" s="2645"/>
      <c r="CT53" s="2645"/>
      <c r="CU53" s="2645"/>
      <c r="CV53" s="217"/>
      <c r="CW53" s="2644"/>
      <c r="CX53" s="2644"/>
      <c r="CY53" s="265"/>
      <c r="CZ53" s="266"/>
      <c r="DA53" s="267"/>
      <c r="DB53" s="268"/>
      <c r="DC53" s="269"/>
      <c r="DD53" s="269"/>
      <c r="DE53" s="269"/>
      <c r="DF53" s="2645"/>
      <c r="DG53" s="2645"/>
      <c r="DH53" s="2645"/>
      <c r="DI53" s="2645"/>
      <c r="DJ53" s="2645"/>
      <c r="DK53" s="2645"/>
      <c r="DL53" s="2645"/>
      <c r="DM53" s="2645"/>
      <c r="DN53" s="2645"/>
      <c r="DO53" s="217"/>
    </row>
    <row r="54" spans="1:119" ht="0.6" customHeight="1">
      <c r="A54" s="217"/>
      <c r="B54" s="2628"/>
      <c r="C54" s="2629"/>
      <c r="D54" s="2629"/>
      <c r="E54" s="2630"/>
      <c r="F54" s="2637"/>
      <c r="G54" s="2638"/>
      <c r="H54" s="258"/>
      <c r="I54" s="284"/>
      <c r="J54" s="260">
        <v>0</v>
      </c>
      <c r="K54" s="261" t="e">
        <f t="shared" si="48"/>
        <v>#DIV/0!</v>
      </c>
      <c r="L54" s="474"/>
      <c r="M54" s="475"/>
      <c r="N54" s="476"/>
      <c r="O54" s="2639"/>
      <c r="P54" s="2640"/>
      <c r="Q54" s="2640"/>
      <c r="R54" s="2640"/>
      <c r="S54" s="2640"/>
      <c r="T54" s="2640"/>
      <c r="U54" s="2640"/>
      <c r="V54" s="2640"/>
      <c r="W54" s="2641"/>
      <c r="X54" s="217"/>
      <c r="Y54" s="2637">
        <f t="shared" si="49"/>
        <v>0</v>
      </c>
      <c r="Z54" s="2638"/>
      <c r="AA54" s="258">
        <f t="shared" si="47"/>
        <v>0</v>
      </c>
      <c r="AB54" s="284"/>
      <c r="AC54" s="260"/>
      <c r="AD54" s="261" t="e">
        <f t="shared" si="50"/>
        <v>#DIV/0!</v>
      </c>
      <c r="AE54" s="474"/>
      <c r="AF54" s="475"/>
      <c r="AG54" s="476"/>
      <c r="AH54" s="2639"/>
      <c r="AI54" s="2640"/>
      <c r="AJ54" s="2640"/>
      <c r="AK54" s="2640"/>
      <c r="AL54" s="2640"/>
      <c r="AM54" s="2640"/>
      <c r="AN54" s="2640"/>
      <c r="AO54" s="2640"/>
      <c r="AP54" s="2641"/>
      <c r="AQ54" s="217"/>
      <c r="AR54" s="2637">
        <f t="shared" si="51"/>
        <v>0</v>
      </c>
      <c r="AS54" s="2638"/>
      <c r="AT54" s="258">
        <f t="shared" si="28"/>
        <v>0</v>
      </c>
      <c r="AU54" s="284"/>
      <c r="AV54" s="260"/>
      <c r="AW54" s="261" t="e">
        <f t="shared" si="52"/>
        <v>#DIV/0!</v>
      </c>
      <c r="AX54" s="262"/>
      <c r="AY54" s="263"/>
      <c r="AZ54" s="264"/>
      <c r="BA54" s="2639"/>
      <c r="BB54" s="2640"/>
      <c r="BC54" s="2640"/>
      <c r="BD54" s="2640"/>
      <c r="BE54" s="2640"/>
      <c r="BF54" s="2640"/>
      <c r="BG54" s="2640"/>
      <c r="BH54" s="2640"/>
      <c r="BI54" s="2641"/>
      <c r="BJ54" s="217"/>
      <c r="BK54" s="2637">
        <f t="shared" si="53"/>
        <v>0</v>
      </c>
      <c r="BL54" s="2638"/>
      <c r="BM54" s="258">
        <f t="shared" si="32"/>
        <v>0</v>
      </c>
      <c r="BN54" s="284"/>
      <c r="BO54" s="260"/>
      <c r="BP54" s="261" t="e">
        <f t="shared" si="54"/>
        <v>#DIV/0!</v>
      </c>
      <c r="BQ54" s="474"/>
      <c r="BR54" s="475"/>
      <c r="BS54" s="476"/>
      <c r="BT54" s="2639"/>
      <c r="BU54" s="2640"/>
      <c r="BV54" s="2640"/>
      <c r="BW54" s="2640"/>
      <c r="BX54" s="2640"/>
      <c r="BY54" s="2640"/>
      <c r="BZ54" s="2640"/>
      <c r="CA54" s="2640"/>
      <c r="CB54" s="2641"/>
      <c r="CC54" s="217"/>
      <c r="CD54" s="2644"/>
      <c r="CE54" s="2644"/>
      <c r="CF54" s="265"/>
      <c r="CG54" s="285"/>
      <c r="CH54" s="267"/>
      <c r="CI54" s="268"/>
      <c r="CJ54" s="269"/>
      <c r="CK54" s="269"/>
      <c r="CL54" s="269"/>
      <c r="CM54" s="2645"/>
      <c r="CN54" s="2645"/>
      <c r="CO54" s="2645"/>
      <c r="CP54" s="2645"/>
      <c r="CQ54" s="2645"/>
      <c r="CR54" s="2645"/>
      <c r="CS54" s="2645"/>
      <c r="CT54" s="2645"/>
      <c r="CU54" s="2645"/>
      <c r="CV54" s="217"/>
      <c r="CW54" s="2644"/>
      <c r="CX54" s="2644"/>
      <c r="CY54" s="265"/>
      <c r="CZ54" s="285"/>
      <c r="DA54" s="267"/>
      <c r="DB54" s="268"/>
      <c r="DC54" s="269"/>
      <c r="DD54" s="269"/>
      <c r="DE54" s="269"/>
      <c r="DF54" s="2645"/>
      <c r="DG54" s="2645"/>
      <c r="DH54" s="2645"/>
      <c r="DI54" s="2645"/>
      <c r="DJ54" s="2645"/>
      <c r="DK54" s="2645"/>
      <c r="DL54" s="2645"/>
      <c r="DM54" s="2645"/>
      <c r="DN54" s="2645"/>
      <c r="DO54" s="217"/>
    </row>
    <row r="55" spans="1:119" ht="0.6" customHeight="1">
      <c r="A55" s="217"/>
      <c r="B55" s="2628"/>
      <c r="C55" s="2629"/>
      <c r="D55" s="2629"/>
      <c r="E55" s="2630"/>
      <c r="F55" s="2637"/>
      <c r="G55" s="2638"/>
      <c r="H55" s="303"/>
      <c r="I55" s="259">
        <f>+IF($I$29&gt;0,I37,0)</f>
        <v>0</v>
      </c>
      <c r="J55" s="260">
        <v>0</v>
      </c>
      <c r="K55" s="261" t="e">
        <f t="shared" si="48"/>
        <v>#DIV/0!</v>
      </c>
      <c r="L55" s="474"/>
      <c r="M55" s="475"/>
      <c r="N55" s="476"/>
      <c r="O55" s="2639"/>
      <c r="P55" s="2640"/>
      <c r="Q55" s="2640"/>
      <c r="R55" s="2640"/>
      <c r="S55" s="2640"/>
      <c r="T55" s="2640"/>
      <c r="U55" s="2640"/>
      <c r="V55" s="2640"/>
      <c r="W55" s="2641"/>
      <c r="X55" s="217"/>
      <c r="Y55" s="2637">
        <f t="shared" si="49"/>
        <v>0</v>
      </c>
      <c r="Z55" s="2638"/>
      <c r="AA55" s="303">
        <f t="shared" si="47"/>
        <v>0</v>
      </c>
      <c r="AB55" s="259">
        <f t="shared" si="44"/>
        <v>0</v>
      </c>
      <c r="AC55" s="260"/>
      <c r="AD55" s="261" t="e">
        <f t="shared" si="50"/>
        <v>#DIV/0!</v>
      </c>
      <c r="AE55" s="474"/>
      <c r="AF55" s="475"/>
      <c r="AG55" s="476"/>
      <c r="AH55" s="2639"/>
      <c r="AI55" s="2640"/>
      <c r="AJ55" s="2640"/>
      <c r="AK55" s="2640"/>
      <c r="AL55" s="2640"/>
      <c r="AM55" s="2640"/>
      <c r="AN55" s="2640"/>
      <c r="AO55" s="2640"/>
      <c r="AP55" s="2641"/>
      <c r="AQ55" s="217"/>
      <c r="AR55" s="2637">
        <f t="shared" si="51"/>
        <v>0</v>
      </c>
      <c r="AS55" s="2638"/>
      <c r="AT55" s="303">
        <f t="shared" si="28"/>
        <v>0</v>
      </c>
      <c r="AU55" s="259">
        <f t="shared" si="45"/>
        <v>0</v>
      </c>
      <c r="AV55" s="260"/>
      <c r="AW55" s="261" t="e">
        <f t="shared" si="52"/>
        <v>#DIV/0!</v>
      </c>
      <c r="AX55" s="262"/>
      <c r="AY55" s="263"/>
      <c r="AZ55" s="264"/>
      <c r="BA55" s="2639"/>
      <c r="BB55" s="2640"/>
      <c r="BC55" s="2640"/>
      <c r="BD55" s="2640"/>
      <c r="BE55" s="2640"/>
      <c r="BF55" s="2640"/>
      <c r="BG55" s="2640"/>
      <c r="BH55" s="2640"/>
      <c r="BI55" s="2641"/>
      <c r="BJ55" s="217"/>
      <c r="BK55" s="2637">
        <f t="shared" si="53"/>
        <v>0</v>
      </c>
      <c r="BL55" s="2638"/>
      <c r="BM55" s="303">
        <f t="shared" si="32"/>
        <v>0</v>
      </c>
      <c r="BN55" s="259">
        <f t="shared" si="46"/>
        <v>0</v>
      </c>
      <c r="BO55" s="260"/>
      <c r="BP55" s="261" t="e">
        <f t="shared" si="54"/>
        <v>#DIV/0!</v>
      </c>
      <c r="BQ55" s="474"/>
      <c r="BR55" s="475"/>
      <c r="BS55" s="476"/>
      <c r="BT55" s="2639"/>
      <c r="BU55" s="2640"/>
      <c r="BV55" s="2640"/>
      <c r="BW55" s="2640"/>
      <c r="BX55" s="2640"/>
      <c r="BY55" s="2640"/>
      <c r="BZ55" s="2640"/>
      <c r="CA55" s="2640"/>
      <c r="CB55" s="2641"/>
      <c r="CC55" s="217"/>
      <c r="CD55" s="2644"/>
      <c r="CE55" s="2644"/>
      <c r="CF55" s="265"/>
      <c r="CG55" s="266"/>
      <c r="CH55" s="267"/>
      <c r="CI55" s="268"/>
      <c r="CJ55" s="269"/>
      <c r="CK55" s="269"/>
      <c r="CL55" s="269"/>
      <c r="CM55" s="2645"/>
      <c r="CN55" s="2645"/>
      <c r="CO55" s="2645"/>
      <c r="CP55" s="2645"/>
      <c r="CQ55" s="2645"/>
      <c r="CR55" s="2645"/>
      <c r="CS55" s="2645"/>
      <c r="CT55" s="2645"/>
      <c r="CU55" s="2645"/>
      <c r="CV55" s="217"/>
      <c r="CW55" s="2644"/>
      <c r="CX55" s="2644"/>
      <c r="CY55" s="265"/>
      <c r="CZ55" s="266"/>
      <c r="DA55" s="267"/>
      <c r="DB55" s="268"/>
      <c r="DC55" s="269"/>
      <c r="DD55" s="269"/>
      <c r="DE55" s="269"/>
      <c r="DF55" s="2645"/>
      <c r="DG55" s="2645"/>
      <c r="DH55" s="2645"/>
      <c r="DI55" s="2645"/>
      <c r="DJ55" s="2645"/>
      <c r="DK55" s="2645"/>
      <c r="DL55" s="2645"/>
      <c r="DM55" s="2645"/>
      <c r="DN55" s="2645"/>
      <c r="DO55" s="217"/>
    </row>
    <row r="56" spans="1:119" ht="0.6" customHeight="1" thickBot="1">
      <c r="A56" s="217"/>
      <c r="B56" s="2628"/>
      <c r="C56" s="2629"/>
      <c r="D56" s="2629"/>
      <c r="E56" s="2630"/>
      <c r="F56" s="2654"/>
      <c r="G56" s="2655"/>
      <c r="H56" s="303"/>
      <c r="I56" s="259">
        <f>+IF(Cronog!$D$70&gt;0,Seguimiento!I37,0)</f>
        <v>0</v>
      </c>
      <c r="J56" s="260">
        <v>0</v>
      </c>
      <c r="K56" s="261" t="e">
        <f t="shared" si="48"/>
        <v>#DIV/0!</v>
      </c>
      <c r="L56" s="477"/>
      <c r="M56" s="478"/>
      <c r="N56" s="479"/>
      <c r="O56" s="2656"/>
      <c r="P56" s="2657"/>
      <c r="Q56" s="2657"/>
      <c r="R56" s="2657"/>
      <c r="S56" s="2657"/>
      <c r="T56" s="2657"/>
      <c r="U56" s="2657"/>
      <c r="V56" s="2657"/>
      <c r="W56" s="2658"/>
      <c r="X56" s="217"/>
      <c r="Y56" s="2654">
        <f t="shared" si="49"/>
        <v>0</v>
      </c>
      <c r="Z56" s="2655"/>
      <c r="AA56" s="303">
        <f t="shared" si="47"/>
        <v>0</v>
      </c>
      <c r="AB56" s="259">
        <f t="shared" si="44"/>
        <v>0</v>
      </c>
      <c r="AC56" s="260"/>
      <c r="AD56" s="261" t="e">
        <f t="shared" si="50"/>
        <v>#DIV/0!</v>
      </c>
      <c r="AE56" s="477"/>
      <c r="AF56" s="478"/>
      <c r="AG56" s="479"/>
      <c r="AH56" s="2656"/>
      <c r="AI56" s="2657"/>
      <c r="AJ56" s="2657"/>
      <c r="AK56" s="2657"/>
      <c r="AL56" s="2657"/>
      <c r="AM56" s="2657"/>
      <c r="AN56" s="2657"/>
      <c r="AO56" s="2657"/>
      <c r="AP56" s="2658"/>
      <c r="AQ56" s="217"/>
      <c r="AR56" s="2654">
        <f t="shared" si="51"/>
        <v>0</v>
      </c>
      <c r="AS56" s="2655"/>
      <c r="AT56" s="303">
        <f t="shared" si="28"/>
        <v>0</v>
      </c>
      <c r="AU56" s="259">
        <f t="shared" si="45"/>
        <v>0</v>
      </c>
      <c r="AV56" s="260"/>
      <c r="AW56" s="261" t="e">
        <f t="shared" si="52"/>
        <v>#DIV/0!</v>
      </c>
      <c r="AX56" s="270"/>
      <c r="AY56" s="271"/>
      <c r="AZ56" s="272"/>
      <c r="BA56" s="2656"/>
      <c r="BB56" s="2657"/>
      <c r="BC56" s="2657"/>
      <c r="BD56" s="2657"/>
      <c r="BE56" s="2657"/>
      <c r="BF56" s="2657"/>
      <c r="BG56" s="2657"/>
      <c r="BH56" s="2657"/>
      <c r="BI56" s="2658"/>
      <c r="BJ56" s="217"/>
      <c r="BK56" s="2654">
        <f t="shared" si="53"/>
        <v>0</v>
      </c>
      <c r="BL56" s="2655"/>
      <c r="BM56" s="303">
        <f t="shared" si="32"/>
        <v>0</v>
      </c>
      <c r="BN56" s="259">
        <f t="shared" si="46"/>
        <v>0</v>
      </c>
      <c r="BO56" s="260"/>
      <c r="BP56" s="261" t="e">
        <f t="shared" si="54"/>
        <v>#DIV/0!</v>
      </c>
      <c r="BQ56" s="477"/>
      <c r="BR56" s="478"/>
      <c r="BS56" s="479"/>
      <c r="BT56" s="2656"/>
      <c r="BU56" s="2657"/>
      <c r="BV56" s="2657"/>
      <c r="BW56" s="2657"/>
      <c r="BX56" s="2657"/>
      <c r="BY56" s="2657"/>
      <c r="BZ56" s="2657"/>
      <c r="CA56" s="2657"/>
      <c r="CB56" s="2658"/>
      <c r="CC56" s="217"/>
      <c r="CD56" s="2644"/>
      <c r="CE56" s="2644"/>
      <c r="CF56" s="265"/>
      <c r="CG56" s="266"/>
      <c r="CH56" s="267"/>
      <c r="CI56" s="268"/>
      <c r="CJ56" s="269"/>
      <c r="CK56" s="269"/>
      <c r="CL56" s="269"/>
      <c r="CM56" s="2645"/>
      <c r="CN56" s="2645"/>
      <c r="CO56" s="2645"/>
      <c r="CP56" s="2645"/>
      <c r="CQ56" s="2645"/>
      <c r="CR56" s="2645"/>
      <c r="CS56" s="2645"/>
      <c r="CT56" s="2645"/>
      <c r="CU56" s="2645"/>
      <c r="CV56" s="217"/>
      <c r="CW56" s="2644"/>
      <c r="CX56" s="2644"/>
      <c r="CY56" s="265"/>
      <c r="CZ56" s="266"/>
      <c r="DA56" s="267"/>
      <c r="DB56" s="268"/>
      <c r="DC56" s="269"/>
      <c r="DD56" s="269"/>
      <c r="DE56" s="269"/>
      <c r="DF56" s="2645"/>
      <c r="DG56" s="2645"/>
      <c r="DH56" s="2645"/>
      <c r="DI56" s="2645"/>
      <c r="DJ56" s="2645"/>
      <c r="DK56" s="2645"/>
      <c r="DL56" s="2645"/>
      <c r="DM56" s="2645"/>
      <c r="DN56" s="2645"/>
      <c r="DO56" s="217"/>
    </row>
    <row r="57" spans="1:119" ht="30.75" customHeight="1" thickTop="1" thickBot="1">
      <c r="A57" s="217"/>
      <c r="B57" s="2631"/>
      <c r="C57" s="2632"/>
      <c r="D57" s="2632"/>
      <c r="E57" s="2633"/>
      <c r="F57" s="2665" t="s">
        <v>235</v>
      </c>
      <c r="G57" s="2666"/>
      <c r="H57" s="2649" t="str">
        <f>F36</f>
        <v>Reintroducción de Material Vegetal para la Restauración (RiMVR en sistema tradicional)</v>
      </c>
      <c r="I57" s="2649"/>
      <c r="J57" s="2649"/>
      <c r="K57" s="2650"/>
      <c r="L57" s="276">
        <f>K248/N248</f>
        <v>1</v>
      </c>
      <c r="M57" s="277">
        <f>L248/N248</f>
        <v>0</v>
      </c>
      <c r="N57" s="278">
        <f>M248/N248</f>
        <v>0</v>
      </c>
      <c r="O57" s="2651"/>
      <c r="P57" s="2652"/>
      <c r="Q57" s="2652"/>
      <c r="R57" s="2652"/>
      <c r="S57" s="2652"/>
      <c r="T57" s="2652"/>
      <c r="U57" s="2652"/>
      <c r="V57" s="2652"/>
      <c r="W57" s="2653"/>
      <c r="X57" s="217"/>
      <c r="Y57" s="2665" t="s">
        <v>235</v>
      </c>
      <c r="Z57" s="2666"/>
      <c r="AA57" s="2649" t="str">
        <f>Y36</f>
        <v>Reintroducción de Material Vegetal para la Restauración (RiMVR en sistema tradicional)</v>
      </c>
      <c r="AB57" s="2649"/>
      <c r="AC57" s="2649"/>
      <c r="AD57" s="2650"/>
      <c r="AE57" s="276">
        <f>AD248/AG248</f>
        <v>1</v>
      </c>
      <c r="AF57" s="277">
        <f>AE248/AG248</f>
        <v>0</v>
      </c>
      <c r="AG57" s="278">
        <f>AF248/AG248</f>
        <v>0</v>
      </c>
      <c r="AH57" s="2651"/>
      <c r="AI57" s="2652"/>
      <c r="AJ57" s="2652"/>
      <c r="AK57" s="2652"/>
      <c r="AL57" s="2652"/>
      <c r="AM57" s="2652"/>
      <c r="AN57" s="2652"/>
      <c r="AO57" s="2652"/>
      <c r="AP57" s="2653"/>
      <c r="AQ57" s="217"/>
      <c r="AR57" s="2665" t="s">
        <v>235</v>
      </c>
      <c r="AS57" s="2666"/>
      <c r="AT57" s="2649" t="str">
        <f>AR36</f>
        <v>Reintroducción de Material Vegetal para la Restauración (RiMVR en sistema tradicional)</v>
      </c>
      <c r="AU57" s="2649"/>
      <c r="AV57" s="2649"/>
      <c r="AW57" s="2650"/>
      <c r="AX57" s="276">
        <f>AW248/AZ248</f>
        <v>1</v>
      </c>
      <c r="AY57" s="277">
        <f>AX248/AZ248</f>
        <v>0</v>
      </c>
      <c r="AZ57" s="278">
        <f>AY248/AZ248</f>
        <v>0</v>
      </c>
      <c r="BA57" s="2651"/>
      <c r="BB57" s="2652"/>
      <c r="BC57" s="2652"/>
      <c r="BD57" s="2652"/>
      <c r="BE57" s="2652"/>
      <c r="BF57" s="2652"/>
      <c r="BG57" s="2652"/>
      <c r="BH57" s="2652"/>
      <c r="BI57" s="2653"/>
      <c r="BJ57" s="217"/>
      <c r="BK57" s="2665" t="s">
        <v>235</v>
      </c>
      <c r="BL57" s="2666"/>
      <c r="BM57" s="2649" t="str">
        <f>BK36</f>
        <v>Reintroducción de Material Vegetal para la Restauración (RiMVR en sistema tradicional)</v>
      </c>
      <c r="BN57" s="2649"/>
      <c r="BO57" s="2649"/>
      <c r="BP57" s="2650"/>
      <c r="BQ57" s="276">
        <f>BP248/BS248</f>
        <v>1</v>
      </c>
      <c r="BR57" s="277">
        <f>BQ248/BS248</f>
        <v>0</v>
      </c>
      <c r="BS57" s="278">
        <f>BR248/BS248</f>
        <v>0</v>
      </c>
      <c r="BT57" s="2651"/>
      <c r="BU57" s="2652"/>
      <c r="BV57" s="2652"/>
      <c r="BW57" s="2652"/>
      <c r="BX57" s="2652"/>
      <c r="BY57" s="2652"/>
      <c r="BZ57" s="2652"/>
      <c r="CA57" s="2652"/>
      <c r="CB57" s="2653"/>
      <c r="CC57" s="217"/>
      <c r="CD57" s="2662"/>
      <c r="CE57" s="2662"/>
      <c r="CF57" s="2663"/>
      <c r="CG57" s="2663"/>
      <c r="CH57" s="2663"/>
      <c r="CI57" s="2663"/>
      <c r="CJ57" s="279"/>
      <c r="CK57" s="279"/>
      <c r="CL57" s="279"/>
      <c r="CM57" s="2664"/>
      <c r="CN57" s="2664"/>
      <c r="CO57" s="2664"/>
      <c r="CP57" s="2664"/>
      <c r="CQ57" s="2664"/>
      <c r="CR57" s="2664"/>
      <c r="CS57" s="2664"/>
      <c r="CT57" s="2664"/>
      <c r="CU57" s="2664"/>
      <c r="CV57" s="217"/>
      <c r="CW57" s="2662"/>
      <c r="CX57" s="2662"/>
      <c r="CY57" s="2663"/>
      <c r="CZ57" s="2663"/>
      <c r="DA57" s="2663"/>
      <c r="DB57" s="2663"/>
      <c r="DC57" s="279"/>
      <c r="DD57" s="279"/>
      <c r="DE57" s="279"/>
      <c r="DF57" s="2664"/>
      <c r="DG57" s="2664"/>
      <c r="DH57" s="2664"/>
      <c r="DI57" s="2664"/>
      <c r="DJ57" s="2664"/>
      <c r="DK57" s="2664"/>
      <c r="DL57" s="2664"/>
      <c r="DM57" s="2664"/>
      <c r="DN57" s="2664"/>
      <c r="DO57" s="217"/>
    </row>
    <row r="58" spans="1:119" ht="19.5" customHeight="1">
      <c r="A58" s="217"/>
      <c r="B58" s="2625" t="s">
        <v>342</v>
      </c>
      <c r="C58" s="2626"/>
      <c r="D58" s="2626"/>
      <c r="E58" s="2627"/>
      <c r="F58" s="2667" t="str">
        <f>Objetivos!D26</f>
        <v>Reintroducción de Material Vegetal para la Restauración (RiMVR al azar o por núcleos)</v>
      </c>
      <c r="G58" s="2668"/>
      <c r="H58" s="2668"/>
      <c r="I58" s="2668"/>
      <c r="J58" s="2668"/>
      <c r="K58" s="2668"/>
      <c r="L58" s="2668"/>
      <c r="M58" s="2668"/>
      <c r="N58" s="2668"/>
      <c r="O58" s="2668"/>
      <c r="P58" s="2668"/>
      <c r="Q58" s="2668"/>
      <c r="R58" s="2668"/>
      <c r="S58" s="2668"/>
      <c r="T58" s="2668"/>
      <c r="U58" s="2668"/>
      <c r="V58" s="2668"/>
      <c r="W58" s="2669"/>
      <c r="X58" s="217"/>
      <c r="Y58" s="2667" t="str">
        <f>+F58</f>
        <v>Reintroducción de Material Vegetal para la Restauración (RiMVR al azar o por núcleos)</v>
      </c>
      <c r="Z58" s="2668"/>
      <c r="AA58" s="2668"/>
      <c r="AB58" s="2668"/>
      <c r="AC58" s="2668"/>
      <c r="AD58" s="2668"/>
      <c r="AE58" s="2668"/>
      <c r="AF58" s="2668"/>
      <c r="AG58" s="2668"/>
      <c r="AH58" s="2668"/>
      <c r="AI58" s="2668"/>
      <c r="AJ58" s="2668"/>
      <c r="AK58" s="2668"/>
      <c r="AL58" s="2668"/>
      <c r="AM58" s="2668"/>
      <c r="AN58" s="2668"/>
      <c r="AO58" s="2668"/>
      <c r="AP58" s="2669"/>
      <c r="AQ58" s="217"/>
      <c r="AR58" s="2667">
        <f>Objetivos!AQ26</f>
        <v>0</v>
      </c>
      <c r="AS58" s="2668"/>
      <c r="AT58" s="2668"/>
      <c r="AU58" s="2668"/>
      <c r="AV58" s="2668"/>
      <c r="AW58" s="2668"/>
      <c r="AX58" s="2668"/>
      <c r="AY58" s="2668"/>
      <c r="AZ58" s="2668"/>
      <c r="BA58" s="2668"/>
      <c r="BB58" s="2668"/>
      <c r="BC58" s="2668"/>
      <c r="BD58" s="2668"/>
      <c r="BE58" s="2668"/>
      <c r="BF58" s="2668"/>
      <c r="BG58" s="2668"/>
      <c r="BH58" s="2668"/>
      <c r="BI58" s="2669"/>
      <c r="BJ58" s="217"/>
      <c r="BK58" s="2667">
        <f>Objetivos!BJ26</f>
        <v>0</v>
      </c>
      <c r="BL58" s="2668"/>
      <c r="BM58" s="2668"/>
      <c r="BN58" s="2668"/>
      <c r="BO58" s="2668"/>
      <c r="BP58" s="2668"/>
      <c r="BQ58" s="2668"/>
      <c r="BR58" s="2668"/>
      <c r="BS58" s="2668"/>
      <c r="BT58" s="2668"/>
      <c r="BU58" s="2668"/>
      <c r="BV58" s="2668"/>
      <c r="BW58" s="2668"/>
      <c r="BX58" s="2668"/>
      <c r="BY58" s="2668"/>
      <c r="BZ58" s="2668"/>
      <c r="CA58" s="2668"/>
      <c r="CB58" s="2669"/>
      <c r="CC58" s="217"/>
      <c r="CD58" s="2621"/>
      <c r="CE58" s="2621"/>
      <c r="CF58" s="2621"/>
      <c r="CG58" s="2621"/>
      <c r="CH58" s="2621"/>
      <c r="CI58" s="2621"/>
      <c r="CJ58" s="2621"/>
      <c r="CK58" s="2621"/>
      <c r="CL58" s="2621"/>
      <c r="CM58" s="2621"/>
      <c r="CN58" s="2621"/>
      <c r="CO58" s="2621"/>
      <c r="CP58" s="2621"/>
      <c r="CQ58" s="2621"/>
      <c r="CR58" s="2621"/>
      <c r="CS58" s="2621"/>
      <c r="CT58" s="2621"/>
      <c r="CU58" s="2621"/>
      <c r="CV58" s="217"/>
      <c r="CW58" s="2621"/>
      <c r="CX58" s="2621"/>
      <c r="CY58" s="2621"/>
      <c r="CZ58" s="2621"/>
      <c r="DA58" s="2621"/>
      <c r="DB58" s="2621"/>
      <c r="DC58" s="2621"/>
      <c r="DD58" s="2621"/>
      <c r="DE58" s="2621"/>
      <c r="DF58" s="2621"/>
      <c r="DG58" s="2621"/>
      <c r="DH58" s="2621"/>
      <c r="DI58" s="2621"/>
      <c r="DJ58" s="2621"/>
      <c r="DK58" s="2621"/>
      <c r="DL58" s="2621"/>
      <c r="DM58" s="2621"/>
      <c r="DN58" s="2621"/>
      <c r="DO58" s="217"/>
    </row>
    <row r="59" spans="1:119" ht="17.25" customHeight="1">
      <c r="A59" s="217"/>
      <c r="B59" s="2628"/>
      <c r="C59" s="2629"/>
      <c r="D59" s="2629"/>
      <c r="E59" s="2630"/>
      <c r="F59" s="2637" t="s">
        <v>349</v>
      </c>
      <c r="G59" s="2638"/>
      <c r="H59" s="303" t="str">
        <f>+Cronog!C39</f>
        <v>Has</v>
      </c>
      <c r="I59" s="259">
        <f>+Cronog!$E$39+Cronog!$I$39+Cronog!$M$39</f>
        <v>0</v>
      </c>
      <c r="J59" s="286">
        <v>0</v>
      </c>
      <c r="K59" s="261" t="e">
        <f>J59/I59</f>
        <v>#DIV/0!</v>
      </c>
      <c r="L59" s="474" t="str">
        <f t="shared" ref="L59:L64" si="55">+IF(I59=J59,"x",0)</f>
        <v>x</v>
      </c>
      <c r="M59" s="475">
        <f t="shared" ref="M59:M64" si="56">+IF(L59="x",0,IF(J59&gt;0,"x",0))</f>
        <v>0</v>
      </c>
      <c r="N59" s="476">
        <f t="shared" ref="N59:N64" si="57">+IF(L59="x",0,IF(M59="x",0,"x"))</f>
        <v>0</v>
      </c>
      <c r="O59" s="2639"/>
      <c r="P59" s="2640"/>
      <c r="Q59" s="2640"/>
      <c r="R59" s="2640"/>
      <c r="S59" s="2640"/>
      <c r="T59" s="2640"/>
      <c r="U59" s="2640"/>
      <c r="V59" s="2640"/>
      <c r="W59" s="2641"/>
      <c r="X59" s="217"/>
      <c r="Y59" s="2637" t="str">
        <f>Y37</f>
        <v xml:space="preserve">5. Preparación del terreno                            </v>
      </c>
      <c r="Z59" s="2638"/>
      <c r="AA59" s="303" t="str">
        <f>+AA37</f>
        <v>Has</v>
      </c>
      <c r="AB59" s="259">
        <f>IF((I59-J59)=0,Cronog!Q39+Cronog!U39+Cronog!Y39,Cronog!Q39+Cronog!U39+Cronog!Y39+Seguimiento!I59-Seguimiento!J59)</f>
        <v>0</v>
      </c>
      <c r="AC59" s="286"/>
      <c r="AD59" s="261" t="e">
        <f>AC59/AB59</f>
        <v>#DIV/0!</v>
      </c>
      <c r="AE59" s="474" t="str">
        <f t="shared" ref="AE59:AE64" si="58">+IF(AB59=AC59,"x",0)</f>
        <v>x</v>
      </c>
      <c r="AF59" s="475">
        <f t="shared" ref="AF59:AF64" si="59">+IF(AE59="x",0,IF(AC59&gt;0,"x",0))</f>
        <v>0</v>
      </c>
      <c r="AG59" s="476">
        <f t="shared" ref="AG59:AG64" si="60">+IF(AE59="x",0,IF(AF59="x",0,"x"))</f>
        <v>0</v>
      </c>
      <c r="AH59" s="2639"/>
      <c r="AI59" s="2640"/>
      <c r="AJ59" s="2640"/>
      <c r="AK59" s="2640"/>
      <c r="AL59" s="2640"/>
      <c r="AM59" s="2640"/>
      <c r="AN59" s="2640"/>
      <c r="AO59" s="2640"/>
      <c r="AP59" s="2641"/>
      <c r="AQ59" s="217"/>
      <c r="AR59" s="2637" t="str">
        <f>AR37</f>
        <v xml:space="preserve">5. Preparación del terreno                            </v>
      </c>
      <c r="AS59" s="2638"/>
      <c r="AT59" s="303" t="str">
        <f t="shared" ref="AT59:AT64" si="61">+AT37</f>
        <v>Has</v>
      </c>
      <c r="AU59" s="259">
        <f>IF((AB59-AC59)=0,Cronog!AC39+Cronog!AG39+Cronog!AK39,Cronog!AC39+Cronog!AG39+Cronog!AK39+Seguimiento!AB59-Seguimiento!AC59)</f>
        <v>0</v>
      </c>
      <c r="AV59" s="286"/>
      <c r="AW59" s="261" t="e">
        <f>AV59/AU59</f>
        <v>#DIV/0!</v>
      </c>
      <c r="AX59" s="474" t="str">
        <f t="shared" ref="AX59:AX64" si="62">+IF(AU59=AV59,"x",0)</f>
        <v>x</v>
      </c>
      <c r="AY59" s="475">
        <f t="shared" ref="AY59:AY64" si="63">+IF(AX59="x",0,IF(AV59&gt;0,"x",0))</f>
        <v>0</v>
      </c>
      <c r="AZ59" s="476">
        <f t="shared" ref="AZ59:AZ64" si="64">+IF(AX59="x",0,IF(AY59="x",0,"x"))</f>
        <v>0</v>
      </c>
      <c r="BA59" s="2639"/>
      <c r="BB59" s="2640"/>
      <c r="BC59" s="2640"/>
      <c r="BD59" s="2640"/>
      <c r="BE59" s="2640"/>
      <c r="BF59" s="2640"/>
      <c r="BG59" s="2640"/>
      <c r="BH59" s="2640"/>
      <c r="BI59" s="2641"/>
      <c r="BJ59" s="217"/>
      <c r="BK59" s="2637" t="str">
        <f>BK37</f>
        <v xml:space="preserve">5. Preparación del terreno                            </v>
      </c>
      <c r="BL59" s="2638"/>
      <c r="BM59" s="303" t="str">
        <f>+BM37</f>
        <v>Has</v>
      </c>
      <c r="BN59" s="259">
        <f>IF((AU59-AV59)=0,Cronog!AO39+Cronog!AS39+Cronog!AW39,Cronog!AO39+Cronog!AS39+Cronog!AW39+AU59-AV59)</f>
        <v>0</v>
      </c>
      <c r="BO59" s="286"/>
      <c r="BP59" s="261" t="e">
        <f>BO59/BN59</f>
        <v>#DIV/0!</v>
      </c>
      <c r="BQ59" s="474" t="str">
        <f t="shared" ref="BQ59:BQ64" si="65">+IF(BN59=BO59,"x",0)</f>
        <v>x</v>
      </c>
      <c r="BR59" s="475">
        <f t="shared" ref="BR59:BR64" si="66">+IF(BQ59="x",0,IF(BO59&gt;0,"x",0))</f>
        <v>0</v>
      </c>
      <c r="BS59" s="476">
        <f t="shared" ref="BS59:BS64" si="67">+IF(BQ59="x",0,IF(BR59="x",0,"x"))</f>
        <v>0</v>
      </c>
      <c r="BT59" s="2639"/>
      <c r="BU59" s="2640"/>
      <c r="BV59" s="2640"/>
      <c r="BW59" s="2640"/>
      <c r="BX59" s="2640"/>
      <c r="BY59" s="2640"/>
      <c r="BZ59" s="2640"/>
      <c r="CA59" s="2640"/>
      <c r="CB59" s="2641"/>
      <c r="CC59" s="217"/>
      <c r="CD59" s="2644"/>
      <c r="CE59" s="2644"/>
      <c r="CF59" s="265"/>
      <c r="CG59" s="266"/>
      <c r="CH59" s="287"/>
      <c r="CI59" s="268"/>
      <c r="CJ59" s="269"/>
      <c r="CK59" s="269"/>
      <c r="CL59" s="269"/>
      <c r="CM59" s="2645"/>
      <c r="CN59" s="2645"/>
      <c r="CO59" s="2645"/>
      <c r="CP59" s="2645"/>
      <c r="CQ59" s="2645"/>
      <c r="CR59" s="2645"/>
      <c r="CS59" s="2645"/>
      <c r="CT59" s="2645"/>
      <c r="CU59" s="2645"/>
      <c r="CV59" s="217"/>
      <c r="CW59" s="2644"/>
      <c r="CX59" s="2644"/>
      <c r="CY59" s="265"/>
      <c r="CZ59" s="266"/>
      <c r="DA59" s="287"/>
      <c r="DB59" s="268"/>
      <c r="DC59" s="269"/>
      <c r="DD59" s="269"/>
      <c r="DE59" s="269"/>
      <c r="DF59" s="2645"/>
      <c r="DG59" s="2645"/>
      <c r="DH59" s="2645"/>
      <c r="DI59" s="2645"/>
      <c r="DJ59" s="2645"/>
      <c r="DK59" s="2645"/>
      <c r="DL59" s="2645"/>
      <c r="DM59" s="2645"/>
      <c r="DN59" s="2645"/>
      <c r="DO59" s="217"/>
    </row>
    <row r="60" spans="1:119" ht="17.25" customHeight="1">
      <c r="A60" s="217"/>
      <c r="B60" s="2628"/>
      <c r="C60" s="2629"/>
      <c r="D60" s="2629"/>
      <c r="E60" s="2630"/>
      <c r="F60" s="2637" t="s">
        <v>350</v>
      </c>
      <c r="G60" s="2638"/>
      <c r="H60" s="258" t="str">
        <f>+Cronog!C40</f>
        <v>Has</v>
      </c>
      <c r="I60" s="259">
        <f>+Cronog!$E$40+Cronog!$I$40+Cronog!$M$40</f>
        <v>0</v>
      </c>
      <c r="J60" s="286">
        <v>0</v>
      </c>
      <c r="K60" s="261" t="e">
        <f t="shared" ref="K60:K68" si="68">J60/I60</f>
        <v>#DIV/0!</v>
      </c>
      <c r="L60" s="474" t="str">
        <f t="shared" si="55"/>
        <v>x</v>
      </c>
      <c r="M60" s="475">
        <f t="shared" si="56"/>
        <v>0</v>
      </c>
      <c r="N60" s="476">
        <f t="shared" si="57"/>
        <v>0</v>
      </c>
      <c r="O60" s="2639"/>
      <c r="P60" s="2640"/>
      <c r="Q60" s="2640"/>
      <c r="R60" s="2640"/>
      <c r="S60" s="2640"/>
      <c r="T60" s="2640"/>
      <c r="U60" s="2640"/>
      <c r="V60" s="2640"/>
      <c r="W60" s="2641"/>
      <c r="X60" s="217"/>
      <c r="Y60" s="2637" t="str">
        <f t="shared" ref="Y60:Y78" si="69">Y38</f>
        <v xml:space="preserve">6. Plantación (Siembra)                               </v>
      </c>
      <c r="Z60" s="2638"/>
      <c r="AA60" s="258" t="str">
        <f>+AA38</f>
        <v>Has</v>
      </c>
      <c r="AB60" s="259">
        <f>IF((I60-J60)=0,Cronog!Q40+Cronog!U40+Cronog!Y40,Cronog!Q40+Cronog!U40+Cronog!Y40+Seguimiento!I60-Seguimiento!J60)</f>
        <v>0</v>
      </c>
      <c r="AC60" s="286"/>
      <c r="AD60" s="261" t="e">
        <f t="shared" ref="AD60:AD68" si="70">AC60/AB60</f>
        <v>#DIV/0!</v>
      </c>
      <c r="AE60" s="474" t="str">
        <f t="shared" si="58"/>
        <v>x</v>
      </c>
      <c r="AF60" s="475">
        <f t="shared" si="59"/>
        <v>0</v>
      </c>
      <c r="AG60" s="476">
        <f t="shared" si="60"/>
        <v>0</v>
      </c>
      <c r="AH60" s="2639"/>
      <c r="AI60" s="2640"/>
      <c r="AJ60" s="2640"/>
      <c r="AK60" s="2640"/>
      <c r="AL60" s="2640"/>
      <c r="AM60" s="2640"/>
      <c r="AN60" s="2640"/>
      <c r="AO60" s="2640"/>
      <c r="AP60" s="2641"/>
      <c r="AQ60" s="217"/>
      <c r="AR60" s="2637" t="str">
        <f t="shared" ref="AR60:AR78" si="71">AR38</f>
        <v xml:space="preserve">6. Plantación (Siembra)                               </v>
      </c>
      <c r="AS60" s="2638"/>
      <c r="AT60" s="258" t="str">
        <f t="shared" si="61"/>
        <v>Has</v>
      </c>
      <c r="AU60" s="259">
        <f>IF((AB60-AC60)=0,Cronog!AC40+Cronog!AG40+Cronog!AK40,Cronog!AC40+Cronog!AG40+Cronog!AK40+Seguimiento!AB60-Seguimiento!AC60)</f>
        <v>0</v>
      </c>
      <c r="AV60" s="286"/>
      <c r="AW60" s="261" t="e">
        <f t="shared" ref="AW60:AW68" si="72">AV60/AU60</f>
        <v>#DIV/0!</v>
      </c>
      <c r="AX60" s="474" t="str">
        <f t="shared" si="62"/>
        <v>x</v>
      </c>
      <c r="AY60" s="475">
        <f t="shared" si="63"/>
        <v>0</v>
      </c>
      <c r="AZ60" s="476">
        <f t="shared" si="64"/>
        <v>0</v>
      </c>
      <c r="BA60" s="2639"/>
      <c r="BB60" s="2640"/>
      <c r="BC60" s="2640"/>
      <c r="BD60" s="2640"/>
      <c r="BE60" s="2640"/>
      <c r="BF60" s="2640"/>
      <c r="BG60" s="2640"/>
      <c r="BH60" s="2640"/>
      <c r="BI60" s="2641"/>
      <c r="BJ60" s="217"/>
      <c r="BK60" s="2637" t="str">
        <f t="shared" ref="BK60:BK78" si="73">BK38</f>
        <v xml:space="preserve">6. Plantación (Siembra)                               </v>
      </c>
      <c r="BL60" s="2638"/>
      <c r="BM60" s="258" t="str">
        <f>+BM38</f>
        <v>Has</v>
      </c>
      <c r="BN60" s="259">
        <f>IF((AU60-AV60)=0,Cronog!AO40+Cronog!AS40+Cronog!AW40,Cronog!AO40+Cronog!AS40+Cronog!AW40+AU60-AV60)</f>
        <v>0</v>
      </c>
      <c r="BO60" s="286"/>
      <c r="BP60" s="261" t="e">
        <f t="shared" ref="BP60:BP68" si="74">BO60/BN60</f>
        <v>#DIV/0!</v>
      </c>
      <c r="BQ60" s="474" t="str">
        <f t="shared" si="65"/>
        <v>x</v>
      </c>
      <c r="BR60" s="475">
        <f t="shared" si="66"/>
        <v>0</v>
      </c>
      <c r="BS60" s="476">
        <f t="shared" si="67"/>
        <v>0</v>
      </c>
      <c r="BT60" s="2639"/>
      <c r="BU60" s="2640"/>
      <c r="BV60" s="2640"/>
      <c r="BW60" s="2640"/>
      <c r="BX60" s="2640"/>
      <c r="BY60" s="2640"/>
      <c r="BZ60" s="2640"/>
      <c r="CA60" s="2640"/>
      <c r="CB60" s="2641"/>
      <c r="CC60" s="217"/>
      <c r="CD60" s="2644"/>
      <c r="CE60" s="2644"/>
      <c r="CF60" s="265"/>
      <c r="CG60" s="266"/>
      <c r="CH60" s="287"/>
      <c r="CI60" s="268"/>
      <c r="CJ60" s="269"/>
      <c r="CK60" s="269"/>
      <c r="CL60" s="269"/>
      <c r="CM60" s="2645"/>
      <c r="CN60" s="2645"/>
      <c r="CO60" s="2645"/>
      <c r="CP60" s="2645"/>
      <c r="CQ60" s="2645"/>
      <c r="CR60" s="2645"/>
      <c r="CS60" s="2645"/>
      <c r="CT60" s="2645"/>
      <c r="CU60" s="2645"/>
      <c r="CV60" s="217"/>
      <c r="CW60" s="2644"/>
      <c r="CX60" s="2644"/>
      <c r="CY60" s="265"/>
      <c r="CZ60" s="266"/>
      <c r="DA60" s="287"/>
      <c r="DB60" s="268"/>
      <c r="DC60" s="269"/>
      <c r="DD60" s="269"/>
      <c r="DE60" s="269"/>
      <c r="DF60" s="2645"/>
      <c r="DG60" s="2645"/>
      <c r="DH60" s="2645"/>
      <c r="DI60" s="2645"/>
      <c r="DJ60" s="2645"/>
      <c r="DK60" s="2645"/>
      <c r="DL60" s="2645"/>
      <c r="DM60" s="2645"/>
      <c r="DN60" s="2645"/>
      <c r="DO60" s="217"/>
    </row>
    <row r="61" spans="1:119" ht="17.25" customHeight="1">
      <c r="A61" s="217"/>
      <c r="B61" s="2628"/>
      <c r="C61" s="2629"/>
      <c r="D61" s="2629"/>
      <c r="E61" s="2630"/>
      <c r="F61" s="2637" t="s">
        <v>351</v>
      </c>
      <c r="G61" s="2638"/>
      <c r="H61" s="258" t="str">
        <f>+Cronog!C41</f>
        <v>Has</v>
      </c>
      <c r="I61" s="259">
        <f>+Cronog!$E$41+Cronog!$I$41+Cronog!$M$41</f>
        <v>0</v>
      </c>
      <c r="J61" s="286">
        <v>0</v>
      </c>
      <c r="K61" s="261" t="e">
        <f t="shared" si="68"/>
        <v>#DIV/0!</v>
      </c>
      <c r="L61" s="474" t="str">
        <f t="shared" si="55"/>
        <v>x</v>
      </c>
      <c r="M61" s="475">
        <f t="shared" si="56"/>
        <v>0</v>
      </c>
      <c r="N61" s="476">
        <f t="shared" si="57"/>
        <v>0</v>
      </c>
      <c r="O61" s="2639"/>
      <c r="P61" s="2640"/>
      <c r="Q61" s="2640"/>
      <c r="R61" s="2640"/>
      <c r="S61" s="2640"/>
      <c r="T61" s="2640"/>
      <c r="U61" s="2640"/>
      <c r="V61" s="2640"/>
      <c r="W61" s="2641"/>
      <c r="X61" s="217"/>
      <c r="Y61" s="2637" t="str">
        <f t="shared" si="69"/>
        <v xml:space="preserve">7. Fertilización y Control Fitosa.                   </v>
      </c>
      <c r="Z61" s="2638"/>
      <c r="AA61" s="258" t="str">
        <f>+AA39</f>
        <v>Has</v>
      </c>
      <c r="AB61" s="259">
        <f>IF((I61-J61)=0,Cronog!Q41+Cronog!U41+Cronog!Y41,Cronog!Q41+Cronog!U41+Cronog!Y41+Seguimiento!I61-Seguimiento!J61)</f>
        <v>0</v>
      </c>
      <c r="AC61" s="286"/>
      <c r="AD61" s="261" t="e">
        <f t="shared" si="70"/>
        <v>#DIV/0!</v>
      </c>
      <c r="AE61" s="474" t="str">
        <f t="shared" si="58"/>
        <v>x</v>
      </c>
      <c r="AF61" s="475">
        <f t="shared" si="59"/>
        <v>0</v>
      </c>
      <c r="AG61" s="476">
        <f t="shared" si="60"/>
        <v>0</v>
      </c>
      <c r="AH61" s="2639"/>
      <c r="AI61" s="2640"/>
      <c r="AJ61" s="2640"/>
      <c r="AK61" s="2640"/>
      <c r="AL61" s="2640"/>
      <c r="AM61" s="2640"/>
      <c r="AN61" s="2640"/>
      <c r="AO61" s="2640"/>
      <c r="AP61" s="2641"/>
      <c r="AQ61" s="217"/>
      <c r="AR61" s="2637" t="str">
        <f t="shared" si="71"/>
        <v xml:space="preserve">7. Fertilización y Control Fitosa.                   </v>
      </c>
      <c r="AS61" s="2638"/>
      <c r="AT61" s="258" t="str">
        <f t="shared" si="61"/>
        <v>Has</v>
      </c>
      <c r="AU61" s="259">
        <f>IF((AB61-AC61)=0,Cronog!AC41+Cronog!AG41+Cronog!AK41,Cronog!AC41+Cronog!AG41+Cronog!AK41+Seguimiento!AB61-Seguimiento!AC61)</f>
        <v>0</v>
      </c>
      <c r="AV61" s="286"/>
      <c r="AW61" s="261" t="e">
        <f t="shared" si="72"/>
        <v>#DIV/0!</v>
      </c>
      <c r="AX61" s="474" t="str">
        <f t="shared" si="62"/>
        <v>x</v>
      </c>
      <c r="AY61" s="475">
        <f t="shared" si="63"/>
        <v>0</v>
      </c>
      <c r="AZ61" s="476">
        <f t="shared" si="64"/>
        <v>0</v>
      </c>
      <c r="BA61" s="2639"/>
      <c r="BB61" s="2640"/>
      <c r="BC61" s="2640"/>
      <c r="BD61" s="2640"/>
      <c r="BE61" s="2640"/>
      <c r="BF61" s="2640"/>
      <c r="BG61" s="2640"/>
      <c r="BH61" s="2640"/>
      <c r="BI61" s="2641"/>
      <c r="BJ61" s="217"/>
      <c r="BK61" s="2637" t="str">
        <f t="shared" si="73"/>
        <v xml:space="preserve">7. Fertilización y Control Fitosa.                   </v>
      </c>
      <c r="BL61" s="2638"/>
      <c r="BM61" s="258" t="str">
        <f>+BM39</f>
        <v>Has</v>
      </c>
      <c r="BN61" s="259">
        <f>IF((AU61-AV61)=0,Cronog!AO41+Cronog!AS41+Cronog!AW41,Cronog!AO41+Cronog!AS41+Cronog!AW41+AU61-AV61)</f>
        <v>0</v>
      </c>
      <c r="BO61" s="286"/>
      <c r="BP61" s="261" t="e">
        <f t="shared" si="74"/>
        <v>#DIV/0!</v>
      </c>
      <c r="BQ61" s="474" t="str">
        <f t="shared" si="65"/>
        <v>x</v>
      </c>
      <c r="BR61" s="475">
        <f t="shared" si="66"/>
        <v>0</v>
      </c>
      <c r="BS61" s="476">
        <f t="shared" si="67"/>
        <v>0</v>
      </c>
      <c r="BT61" s="2639"/>
      <c r="BU61" s="2640"/>
      <c r="BV61" s="2640"/>
      <c r="BW61" s="2640"/>
      <c r="BX61" s="2640"/>
      <c r="BY61" s="2640"/>
      <c r="BZ61" s="2640"/>
      <c r="CA61" s="2640"/>
      <c r="CB61" s="2641"/>
      <c r="CC61" s="217"/>
      <c r="CD61" s="2644"/>
      <c r="CE61" s="2644"/>
      <c r="CF61" s="265"/>
      <c r="CG61" s="266"/>
      <c r="CH61" s="287"/>
      <c r="CI61" s="268"/>
      <c r="CJ61" s="269"/>
      <c r="CK61" s="269"/>
      <c r="CL61" s="269"/>
      <c r="CM61" s="2645"/>
      <c r="CN61" s="2645"/>
      <c r="CO61" s="2645"/>
      <c r="CP61" s="2645"/>
      <c r="CQ61" s="2645"/>
      <c r="CR61" s="2645"/>
      <c r="CS61" s="2645"/>
      <c r="CT61" s="2645"/>
      <c r="CU61" s="2645"/>
      <c r="CV61" s="217"/>
      <c r="CW61" s="2644"/>
      <c r="CX61" s="2644"/>
      <c r="CY61" s="265"/>
      <c r="CZ61" s="266"/>
      <c r="DA61" s="287"/>
      <c r="DB61" s="268"/>
      <c r="DC61" s="269"/>
      <c r="DD61" s="269"/>
      <c r="DE61" s="269"/>
      <c r="DF61" s="2645"/>
      <c r="DG61" s="2645"/>
      <c r="DH61" s="2645"/>
      <c r="DI61" s="2645"/>
      <c r="DJ61" s="2645"/>
      <c r="DK61" s="2645"/>
      <c r="DL61" s="2645"/>
      <c r="DM61" s="2645"/>
      <c r="DN61" s="2645"/>
      <c r="DO61" s="217"/>
    </row>
    <row r="62" spans="1:119" ht="17.25" customHeight="1">
      <c r="A62" s="217"/>
      <c r="B62" s="2628"/>
      <c r="C62" s="2629"/>
      <c r="D62" s="2629"/>
      <c r="E62" s="2630"/>
      <c r="F62" s="2637" t="s">
        <v>352</v>
      </c>
      <c r="G62" s="2638"/>
      <c r="H62" s="303" t="str">
        <f>+Cronog!C42</f>
        <v>Plántulas</v>
      </c>
      <c r="I62" s="259">
        <f>+Cronog!$E$42+Cronog!$I$42+Cronog!$M$42</f>
        <v>0</v>
      </c>
      <c r="J62" s="286">
        <v>0</v>
      </c>
      <c r="K62" s="261" t="e">
        <f t="shared" si="68"/>
        <v>#DIV/0!</v>
      </c>
      <c r="L62" s="474" t="str">
        <f t="shared" si="55"/>
        <v>x</v>
      </c>
      <c r="M62" s="475">
        <f t="shared" si="56"/>
        <v>0</v>
      </c>
      <c r="N62" s="476">
        <f t="shared" si="57"/>
        <v>0</v>
      </c>
      <c r="O62" s="2639"/>
      <c r="P62" s="2640"/>
      <c r="Q62" s="2640"/>
      <c r="R62" s="2640"/>
      <c r="S62" s="2640"/>
      <c r="T62" s="2640"/>
      <c r="U62" s="2640"/>
      <c r="V62" s="2640"/>
      <c r="W62" s="2641"/>
      <c r="X62" s="217"/>
      <c r="Y62" s="2637" t="str">
        <f t="shared" si="69"/>
        <v xml:space="preserve">8. Reposición (material vegetal)                 </v>
      </c>
      <c r="Z62" s="2638"/>
      <c r="AA62" s="303" t="str">
        <f>+AA40</f>
        <v>Plántulas</v>
      </c>
      <c r="AB62" s="259">
        <f>IF((I62-J62)=0,Cronog!Q42+Cronog!U42+Cronog!Y42,Cronog!Q42+Cronog!U42+Cronog!Y42+Seguimiento!I62-Seguimiento!J62)</f>
        <v>0</v>
      </c>
      <c r="AC62" s="286"/>
      <c r="AD62" s="261" t="e">
        <f t="shared" si="70"/>
        <v>#DIV/0!</v>
      </c>
      <c r="AE62" s="474" t="str">
        <f t="shared" si="58"/>
        <v>x</v>
      </c>
      <c r="AF62" s="475">
        <f t="shared" si="59"/>
        <v>0</v>
      </c>
      <c r="AG62" s="476">
        <f t="shared" si="60"/>
        <v>0</v>
      </c>
      <c r="AH62" s="2639"/>
      <c r="AI62" s="2640"/>
      <c r="AJ62" s="2640"/>
      <c r="AK62" s="2640"/>
      <c r="AL62" s="2640"/>
      <c r="AM62" s="2640"/>
      <c r="AN62" s="2640"/>
      <c r="AO62" s="2640"/>
      <c r="AP62" s="2641"/>
      <c r="AQ62" s="217"/>
      <c r="AR62" s="2637" t="str">
        <f t="shared" si="71"/>
        <v xml:space="preserve">8. Reposición (material vegetal)                 </v>
      </c>
      <c r="AS62" s="2638"/>
      <c r="AT62" s="303" t="str">
        <f t="shared" si="61"/>
        <v>Plántulas</v>
      </c>
      <c r="AU62" s="259">
        <f>IF((AB62-AC62)=0,Cronog!AC42+Cronog!AG42+Cronog!AK42,Cronog!AC42+Cronog!AG42+Cronog!AK42+Seguimiento!AB62-Seguimiento!AC62)</f>
        <v>0</v>
      </c>
      <c r="AV62" s="286"/>
      <c r="AW62" s="261" t="e">
        <f t="shared" si="72"/>
        <v>#DIV/0!</v>
      </c>
      <c r="AX62" s="474" t="str">
        <f t="shared" si="62"/>
        <v>x</v>
      </c>
      <c r="AY62" s="475">
        <f t="shared" si="63"/>
        <v>0</v>
      </c>
      <c r="AZ62" s="476">
        <f t="shared" si="64"/>
        <v>0</v>
      </c>
      <c r="BA62" s="2639"/>
      <c r="BB62" s="2640"/>
      <c r="BC62" s="2640"/>
      <c r="BD62" s="2640"/>
      <c r="BE62" s="2640"/>
      <c r="BF62" s="2640"/>
      <c r="BG62" s="2640"/>
      <c r="BH62" s="2640"/>
      <c r="BI62" s="2641"/>
      <c r="BJ62" s="217"/>
      <c r="BK62" s="2637" t="str">
        <f t="shared" si="73"/>
        <v xml:space="preserve">8. Reposición (material vegetal)                 </v>
      </c>
      <c r="BL62" s="2638"/>
      <c r="BM62" s="303" t="str">
        <f>+BM40</f>
        <v>Plántulas</v>
      </c>
      <c r="BN62" s="259">
        <f>IF((AU62-AV62)=0,Cronog!AO42+Cronog!AS42+Cronog!AW42,Cronog!AO42+Cronog!AS42+Cronog!AW42+AU62-AV62)</f>
        <v>0</v>
      </c>
      <c r="BO62" s="286"/>
      <c r="BP62" s="261" t="e">
        <f t="shared" si="74"/>
        <v>#DIV/0!</v>
      </c>
      <c r="BQ62" s="474" t="str">
        <f t="shared" si="65"/>
        <v>x</v>
      </c>
      <c r="BR62" s="475">
        <f t="shared" si="66"/>
        <v>0</v>
      </c>
      <c r="BS62" s="476">
        <f t="shared" si="67"/>
        <v>0</v>
      </c>
      <c r="BT62" s="2639"/>
      <c r="BU62" s="2640"/>
      <c r="BV62" s="2640"/>
      <c r="BW62" s="2640"/>
      <c r="BX62" s="2640"/>
      <c r="BY62" s="2640"/>
      <c r="BZ62" s="2640"/>
      <c r="CA62" s="2640"/>
      <c r="CB62" s="2641"/>
      <c r="CC62" s="217"/>
      <c r="CD62" s="2644"/>
      <c r="CE62" s="2644"/>
      <c r="CF62" s="265"/>
      <c r="CG62" s="266"/>
      <c r="CH62" s="287"/>
      <c r="CI62" s="268"/>
      <c r="CJ62" s="269"/>
      <c r="CK62" s="269"/>
      <c r="CL62" s="269"/>
      <c r="CM62" s="2645"/>
      <c r="CN62" s="2645"/>
      <c r="CO62" s="2645"/>
      <c r="CP62" s="2645"/>
      <c r="CQ62" s="2645"/>
      <c r="CR62" s="2645"/>
      <c r="CS62" s="2645"/>
      <c r="CT62" s="2645"/>
      <c r="CU62" s="2645"/>
      <c r="CV62" s="217"/>
      <c r="CW62" s="2644"/>
      <c r="CX62" s="2644"/>
      <c r="CY62" s="265"/>
      <c r="CZ62" s="266"/>
      <c r="DA62" s="287"/>
      <c r="DB62" s="268"/>
      <c r="DC62" s="269"/>
      <c r="DD62" s="269"/>
      <c r="DE62" s="269"/>
      <c r="DF62" s="2645"/>
      <c r="DG62" s="2645"/>
      <c r="DH62" s="2645"/>
      <c r="DI62" s="2645"/>
      <c r="DJ62" s="2645"/>
      <c r="DK62" s="2645"/>
      <c r="DL62" s="2645"/>
      <c r="DM62" s="2645"/>
      <c r="DN62" s="2645"/>
      <c r="DO62" s="217"/>
    </row>
    <row r="63" spans="1:119" ht="17.25" customHeight="1">
      <c r="A63" s="217"/>
      <c r="B63" s="2628"/>
      <c r="C63" s="2629"/>
      <c r="D63" s="2629"/>
      <c r="E63" s="2630"/>
      <c r="F63" s="2637" t="s">
        <v>353</v>
      </c>
      <c r="G63" s="2638"/>
      <c r="H63" s="303" t="str">
        <f>+Cronog!C43</f>
        <v>Has</v>
      </c>
      <c r="I63" s="259">
        <f>+Cronog!$E$43+Cronog!$I$43+Cronog!$M$43</f>
        <v>0</v>
      </c>
      <c r="J63" s="286"/>
      <c r="K63" s="261" t="e">
        <f t="shared" si="68"/>
        <v>#DIV/0!</v>
      </c>
      <c r="L63" s="474" t="str">
        <f t="shared" si="55"/>
        <v>x</v>
      </c>
      <c r="M63" s="475">
        <f t="shared" si="56"/>
        <v>0</v>
      </c>
      <c r="N63" s="476">
        <f t="shared" si="57"/>
        <v>0</v>
      </c>
      <c r="O63" s="2639"/>
      <c r="P63" s="2640"/>
      <c r="Q63" s="2640"/>
      <c r="R63" s="2640"/>
      <c r="S63" s="2640"/>
      <c r="T63" s="2640"/>
      <c r="U63" s="2640"/>
      <c r="V63" s="2640"/>
      <c r="W63" s="2641"/>
      <c r="X63" s="217"/>
      <c r="Y63" s="2637" t="str">
        <f t="shared" si="69"/>
        <v xml:space="preserve">9. Limpias                                                    </v>
      </c>
      <c r="Z63" s="2638"/>
      <c r="AA63" s="303" t="str">
        <f>+AA41</f>
        <v>Has</v>
      </c>
      <c r="AB63" s="259">
        <f>IF((I63-J63)=0,Cronog!Q43+Cronog!U43+Cronog!Y43,Cronog!Q43+Cronog!U43+Cronog!Y43+Seguimiento!I63-Seguimiento!J63)</f>
        <v>0</v>
      </c>
      <c r="AC63" s="286"/>
      <c r="AD63" s="261" t="e">
        <f t="shared" si="70"/>
        <v>#DIV/0!</v>
      </c>
      <c r="AE63" s="474" t="str">
        <f t="shared" si="58"/>
        <v>x</v>
      </c>
      <c r="AF63" s="475">
        <f t="shared" si="59"/>
        <v>0</v>
      </c>
      <c r="AG63" s="476">
        <f t="shared" si="60"/>
        <v>0</v>
      </c>
      <c r="AH63" s="2639"/>
      <c r="AI63" s="2640"/>
      <c r="AJ63" s="2640"/>
      <c r="AK63" s="2640"/>
      <c r="AL63" s="2640"/>
      <c r="AM63" s="2640"/>
      <c r="AN63" s="2640"/>
      <c r="AO63" s="2640"/>
      <c r="AP63" s="2641"/>
      <c r="AQ63" s="217"/>
      <c r="AR63" s="2637" t="str">
        <f t="shared" si="71"/>
        <v xml:space="preserve">9. Limpias                                                    </v>
      </c>
      <c r="AS63" s="2638"/>
      <c r="AT63" s="303" t="str">
        <f t="shared" si="61"/>
        <v>Has</v>
      </c>
      <c r="AU63" s="259">
        <f>IF((AB63-AC63)=0,Cronog!AC43+Cronog!AG43+Cronog!AK43,Cronog!AC43+Cronog!AG43+Cronog!AK43+Seguimiento!AB63-Seguimiento!AC63)</f>
        <v>0</v>
      </c>
      <c r="AV63" s="286"/>
      <c r="AW63" s="261" t="e">
        <f t="shared" si="72"/>
        <v>#DIV/0!</v>
      </c>
      <c r="AX63" s="474" t="str">
        <f t="shared" si="62"/>
        <v>x</v>
      </c>
      <c r="AY63" s="475">
        <f t="shared" si="63"/>
        <v>0</v>
      </c>
      <c r="AZ63" s="476">
        <f t="shared" si="64"/>
        <v>0</v>
      </c>
      <c r="BA63" s="2639"/>
      <c r="BB63" s="2640"/>
      <c r="BC63" s="2640"/>
      <c r="BD63" s="2640"/>
      <c r="BE63" s="2640"/>
      <c r="BF63" s="2640"/>
      <c r="BG63" s="2640"/>
      <c r="BH63" s="2640"/>
      <c r="BI63" s="2641"/>
      <c r="BJ63" s="217"/>
      <c r="BK63" s="2637" t="str">
        <f t="shared" si="73"/>
        <v xml:space="preserve">9. Limpias                                                    </v>
      </c>
      <c r="BL63" s="2638"/>
      <c r="BM63" s="303" t="str">
        <f>+BM41</f>
        <v>Has</v>
      </c>
      <c r="BN63" s="259">
        <f>IF((AU63-AV63)=0,Cronog!AO43+Cronog!AS43+Cronog!AW43,Cronog!AO43+Cronog!AS43+Cronog!AW43+AU63-AV63)</f>
        <v>0</v>
      </c>
      <c r="BO63" s="286"/>
      <c r="BP63" s="261" t="e">
        <f t="shared" si="74"/>
        <v>#DIV/0!</v>
      </c>
      <c r="BQ63" s="474" t="str">
        <f t="shared" si="65"/>
        <v>x</v>
      </c>
      <c r="BR63" s="475">
        <f t="shared" si="66"/>
        <v>0</v>
      </c>
      <c r="BS63" s="476">
        <f t="shared" si="67"/>
        <v>0</v>
      </c>
      <c r="BT63" s="2639"/>
      <c r="BU63" s="2640"/>
      <c r="BV63" s="2640"/>
      <c r="BW63" s="2640"/>
      <c r="BX63" s="2640"/>
      <c r="BY63" s="2640"/>
      <c r="BZ63" s="2640"/>
      <c r="CA63" s="2640"/>
      <c r="CB63" s="2641"/>
      <c r="CC63" s="217"/>
      <c r="CD63" s="2644"/>
      <c r="CE63" s="2644"/>
      <c r="CF63" s="265"/>
      <c r="CG63" s="266"/>
      <c r="CH63" s="287"/>
      <c r="CI63" s="268"/>
      <c r="CJ63" s="269"/>
      <c r="CK63" s="269"/>
      <c r="CL63" s="269"/>
      <c r="CM63" s="2645"/>
      <c r="CN63" s="2645"/>
      <c r="CO63" s="2645"/>
      <c r="CP63" s="2645"/>
      <c r="CQ63" s="2645"/>
      <c r="CR63" s="2645"/>
      <c r="CS63" s="2645"/>
      <c r="CT63" s="2645"/>
      <c r="CU63" s="2645"/>
      <c r="CV63" s="217"/>
      <c r="CW63" s="2644"/>
      <c r="CX63" s="2644"/>
      <c r="CY63" s="265"/>
      <c r="CZ63" s="266"/>
      <c r="DA63" s="287"/>
      <c r="DB63" s="268"/>
      <c r="DC63" s="269"/>
      <c r="DD63" s="269"/>
      <c r="DE63" s="269"/>
      <c r="DF63" s="2645"/>
      <c r="DG63" s="2645"/>
      <c r="DH63" s="2645"/>
      <c r="DI63" s="2645"/>
      <c r="DJ63" s="2645"/>
      <c r="DK63" s="2645"/>
      <c r="DL63" s="2645"/>
      <c r="DM63" s="2645"/>
      <c r="DN63" s="2645"/>
      <c r="DO63" s="217"/>
    </row>
    <row r="64" spans="1:119" ht="17.25" customHeight="1" thickBot="1">
      <c r="A64" s="217"/>
      <c r="B64" s="2628"/>
      <c r="C64" s="2629"/>
      <c r="D64" s="2629"/>
      <c r="E64" s="2630"/>
      <c r="F64" s="2637" t="s">
        <v>354</v>
      </c>
      <c r="G64" s="2638"/>
      <c r="H64" s="258" t="str">
        <f>+Cronog!C44</f>
        <v>Valor  $</v>
      </c>
      <c r="I64" s="259">
        <f>+Cronog!$E$44+Cronog!$I$44+Cronog!$M$44</f>
        <v>0</v>
      </c>
      <c r="J64" s="286">
        <v>0</v>
      </c>
      <c r="K64" s="261" t="e">
        <f t="shared" si="68"/>
        <v>#DIV/0!</v>
      </c>
      <c r="L64" s="477" t="str">
        <f t="shared" si="55"/>
        <v>x</v>
      </c>
      <c r="M64" s="478">
        <f t="shared" si="56"/>
        <v>0</v>
      </c>
      <c r="N64" s="479">
        <f t="shared" si="57"/>
        <v>0</v>
      </c>
      <c r="O64" s="2639"/>
      <c r="P64" s="2640"/>
      <c r="Q64" s="2640"/>
      <c r="R64" s="2640"/>
      <c r="S64" s="2640"/>
      <c r="T64" s="2640"/>
      <c r="U64" s="2640"/>
      <c r="V64" s="2640"/>
      <c r="W64" s="2641"/>
      <c r="X64" s="217"/>
      <c r="Y64" s="2637" t="str">
        <f t="shared" si="69"/>
        <v xml:space="preserve">10. Pago de Mano de obra                      </v>
      </c>
      <c r="Z64" s="2638"/>
      <c r="AA64" s="258" t="str">
        <f t="shared" ref="AA64:AA73" si="75">+AA42</f>
        <v>Valor  $</v>
      </c>
      <c r="AB64" s="259">
        <f>IF((I64-J64)=0,Cronog!Q44+Cronog!U44+Cronog!Y44,Cronog!Q44+Cronog!U44+Cronog!Y44+Seguimiento!I64-Seguimiento!J64)</f>
        <v>0</v>
      </c>
      <c r="AC64" s="286"/>
      <c r="AD64" s="261" t="e">
        <f t="shared" si="70"/>
        <v>#DIV/0!</v>
      </c>
      <c r="AE64" s="477" t="str">
        <f t="shared" si="58"/>
        <v>x</v>
      </c>
      <c r="AF64" s="478">
        <f t="shared" si="59"/>
        <v>0</v>
      </c>
      <c r="AG64" s="479">
        <f t="shared" si="60"/>
        <v>0</v>
      </c>
      <c r="AH64" s="2639"/>
      <c r="AI64" s="2640"/>
      <c r="AJ64" s="2640"/>
      <c r="AK64" s="2640"/>
      <c r="AL64" s="2640"/>
      <c r="AM64" s="2640"/>
      <c r="AN64" s="2640"/>
      <c r="AO64" s="2640"/>
      <c r="AP64" s="2641"/>
      <c r="AQ64" s="217"/>
      <c r="AR64" s="2637" t="str">
        <f t="shared" si="71"/>
        <v xml:space="preserve">10. Pago de Mano de obra                      </v>
      </c>
      <c r="AS64" s="2638"/>
      <c r="AT64" s="258" t="str">
        <f t="shared" si="61"/>
        <v>Valor  $</v>
      </c>
      <c r="AU64" s="259">
        <f>IF((AB64-AC64)=0,Cronog!AC44+Cronog!AG44+Cronog!AK44,Cronog!AC44+Cronog!AG44+Cronog!AK44+Seguimiento!AB64-Seguimiento!AC64)</f>
        <v>0</v>
      </c>
      <c r="AV64" s="286"/>
      <c r="AW64" s="261" t="e">
        <f t="shared" si="72"/>
        <v>#DIV/0!</v>
      </c>
      <c r="AX64" s="477" t="str">
        <f t="shared" si="62"/>
        <v>x</v>
      </c>
      <c r="AY64" s="478">
        <f t="shared" si="63"/>
        <v>0</v>
      </c>
      <c r="AZ64" s="479">
        <f t="shared" si="64"/>
        <v>0</v>
      </c>
      <c r="BA64" s="2639"/>
      <c r="BB64" s="2640"/>
      <c r="BC64" s="2640"/>
      <c r="BD64" s="2640"/>
      <c r="BE64" s="2640"/>
      <c r="BF64" s="2640"/>
      <c r="BG64" s="2640"/>
      <c r="BH64" s="2640"/>
      <c r="BI64" s="2641"/>
      <c r="BJ64" s="217"/>
      <c r="BK64" s="2637" t="str">
        <f t="shared" si="73"/>
        <v xml:space="preserve">10. Pago de Mano de obra                      </v>
      </c>
      <c r="BL64" s="2638"/>
      <c r="BM64" s="258" t="str">
        <f t="shared" ref="BM64:BM73" si="76">+BM42</f>
        <v>Valor  $</v>
      </c>
      <c r="BN64" s="259">
        <f>IF((AU64-AV64)=0,Cronog!AO44+Cronog!AS44+Cronog!AW44,Cronog!AO44+Cronog!AS44+Cronog!AW44+AU64-AV64)</f>
        <v>0</v>
      </c>
      <c r="BO64" s="286"/>
      <c r="BP64" s="261" t="e">
        <f t="shared" si="74"/>
        <v>#DIV/0!</v>
      </c>
      <c r="BQ64" s="477" t="str">
        <f t="shared" si="65"/>
        <v>x</v>
      </c>
      <c r="BR64" s="478">
        <f t="shared" si="66"/>
        <v>0</v>
      </c>
      <c r="BS64" s="479">
        <f t="shared" si="67"/>
        <v>0</v>
      </c>
      <c r="BT64" s="2639"/>
      <c r="BU64" s="2640"/>
      <c r="BV64" s="2640"/>
      <c r="BW64" s="2640"/>
      <c r="BX64" s="2640"/>
      <c r="BY64" s="2640"/>
      <c r="BZ64" s="2640"/>
      <c r="CA64" s="2640"/>
      <c r="CB64" s="2641"/>
      <c r="CC64" s="217"/>
      <c r="CD64" s="2644"/>
      <c r="CE64" s="2644"/>
      <c r="CF64" s="265"/>
      <c r="CG64" s="266"/>
      <c r="CH64" s="287"/>
      <c r="CI64" s="268"/>
      <c r="CJ64" s="269"/>
      <c r="CK64" s="269"/>
      <c r="CL64" s="269"/>
      <c r="CM64" s="2645"/>
      <c r="CN64" s="2645"/>
      <c r="CO64" s="2645"/>
      <c r="CP64" s="2645"/>
      <c r="CQ64" s="2645"/>
      <c r="CR64" s="2645"/>
      <c r="CS64" s="2645"/>
      <c r="CT64" s="2645"/>
      <c r="CU64" s="2645"/>
      <c r="CV64" s="217"/>
      <c r="CW64" s="2644"/>
      <c r="CX64" s="2644"/>
      <c r="CY64" s="265"/>
      <c r="CZ64" s="266"/>
      <c r="DA64" s="287"/>
      <c r="DB64" s="268"/>
      <c r="DC64" s="269"/>
      <c r="DD64" s="269"/>
      <c r="DE64" s="269"/>
      <c r="DF64" s="2645"/>
      <c r="DG64" s="2645"/>
      <c r="DH64" s="2645"/>
      <c r="DI64" s="2645"/>
      <c r="DJ64" s="2645"/>
      <c r="DK64" s="2645"/>
      <c r="DL64" s="2645"/>
      <c r="DM64" s="2645"/>
      <c r="DN64" s="2645"/>
      <c r="DO64" s="217"/>
    </row>
    <row r="65" spans="1:119" ht="0.6" customHeight="1" thickTop="1">
      <c r="A65" s="217"/>
      <c r="B65" s="2628"/>
      <c r="C65" s="2629"/>
      <c r="D65" s="2629"/>
      <c r="E65" s="2630"/>
      <c r="F65" s="2637"/>
      <c r="G65" s="2638"/>
      <c r="H65" s="258"/>
      <c r="I65" s="259"/>
      <c r="J65" s="286"/>
      <c r="K65" s="261" t="e">
        <f t="shared" si="68"/>
        <v>#DIV/0!</v>
      </c>
      <c r="L65" s="474"/>
      <c r="M65" s="475"/>
      <c r="N65" s="476"/>
      <c r="O65" s="2639"/>
      <c r="P65" s="2640"/>
      <c r="Q65" s="2640"/>
      <c r="R65" s="2640"/>
      <c r="S65" s="2640"/>
      <c r="T65" s="2640"/>
      <c r="U65" s="2640"/>
      <c r="V65" s="2640"/>
      <c r="W65" s="2641"/>
      <c r="X65" s="217"/>
      <c r="Y65" s="2637">
        <f t="shared" si="69"/>
        <v>0</v>
      </c>
      <c r="Z65" s="2638"/>
      <c r="AA65" s="258">
        <f t="shared" si="75"/>
        <v>0</v>
      </c>
      <c r="AB65" s="259">
        <f>IF((I65-J65)=0,Cronog!Q60+Cronog!U60+Cronog!Y60,Cronog!Q60+Cronog!U60+Cronog!Y60+Seguimiento!I65-Seguimiento!J65)</f>
        <v>0</v>
      </c>
      <c r="AC65" s="286"/>
      <c r="AD65" s="261" t="e">
        <f t="shared" si="70"/>
        <v>#DIV/0!</v>
      </c>
      <c r="AE65" s="474"/>
      <c r="AF65" s="475"/>
      <c r="AG65" s="476"/>
      <c r="AH65" s="2639"/>
      <c r="AI65" s="2640"/>
      <c r="AJ65" s="2640"/>
      <c r="AK65" s="2640"/>
      <c r="AL65" s="2640"/>
      <c r="AM65" s="2640"/>
      <c r="AN65" s="2640"/>
      <c r="AO65" s="2640"/>
      <c r="AP65" s="2641"/>
      <c r="AQ65" s="217"/>
      <c r="AR65" s="2637">
        <f t="shared" si="71"/>
        <v>0</v>
      </c>
      <c r="AS65" s="2638"/>
      <c r="AT65" s="258">
        <f t="shared" ref="AT65:AT74" si="77">+AT43</f>
        <v>0</v>
      </c>
      <c r="AU65" s="259">
        <f t="shared" ref="AU65:AU78" si="78">+I65-J65-AC65</f>
        <v>0</v>
      </c>
      <c r="AV65" s="286"/>
      <c r="AW65" s="261" t="e">
        <f t="shared" si="72"/>
        <v>#DIV/0!</v>
      </c>
      <c r="AX65" s="262"/>
      <c r="AY65" s="263"/>
      <c r="AZ65" s="264"/>
      <c r="BA65" s="2639"/>
      <c r="BB65" s="2640"/>
      <c r="BC65" s="2640"/>
      <c r="BD65" s="2640"/>
      <c r="BE65" s="2640"/>
      <c r="BF65" s="2640"/>
      <c r="BG65" s="2640"/>
      <c r="BH65" s="2640"/>
      <c r="BI65" s="2641"/>
      <c r="BJ65" s="217"/>
      <c r="BK65" s="2637">
        <f t="shared" si="73"/>
        <v>0</v>
      </c>
      <c r="BL65" s="2638"/>
      <c r="BM65" s="258">
        <f t="shared" si="76"/>
        <v>0</v>
      </c>
      <c r="BN65" s="259">
        <f>+I65-J65-AC65-AV65</f>
        <v>0</v>
      </c>
      <c r="BO65" s="286"/>
      <c r="BP65" s="261" t="e">
        <f t="shared" si="74"/>
        <v>#DIV/0!</v>
      </c>
      <c r="BQ65" s="474"/>
      <c r="BR65" s="475"/>
      <c r="BS65" s="476"/>
      <c r="BT65" s="2639"/>
      <c r="BU65" s="2640"/>
      <c r="BV65" s="2640"/>
      <c r="BW65" s="2640"/>
      <c r="BX65" s="2640"/>
      <c r="BY65" s="2640"/>
      <c r="BZ65" s="2640"/>
      <c r="CA65" s="2640"/>
      <c r="CB65" s="2641"/>
      <c r="CC65" s="217"/>
      <c r="CD65" s="2644"/>
      <c r="CE65" s="2644"/>
      <c r="CF65" s="265"/>
      <c r="CG65" s="266"/>
      <c r="CH65" s="287"/>
      <c r="CI65" s="268"/>
      <c r="CJ65" s="269"/>
      <c r="CK65" s="269"/>
      <c r="CL65" s="269"/>
      <c r="CM65" s="2645"/>
      <c r="CN65" s="2645"/>
      <c r="CO65" s="2645"/>
      <c r="CP65" s="2645"/>
      <c r="CQ65" s="2645"/>
      <c r="CR65" s="2645"/>
      <c r="CS65" s="2645"/>
      <c r="CT65" s="2645"/>
      <c r="CU65" s="2645"/>
      <c r="CV65" s="217"/>
      <c r="CW65" s="2644"/>
      <c r="CX65" s="2644"/>
      <c r="CY65" s="265"/>
      <c r="CZ65" s="266"/>
      <c r="DA65" s="287"/>
      <c r="DB65" s="268"/>
      <c r="DC65" s="269"/>
      <c r="DD65" s="269"/>
      <c r="DE65" s="269"/>
      <c r="DF65" s="2645"/>
      <c r="DG65" s="2645"/>
      <c r="DH65" s="2645"/>
      <c r="DI65" s="2645"/>
      <c r="DJ65" s="2645"/>
      <c r="DK65" s="2645"/>
      <c r="DL65" s="2645"/>
      <c r="DM65" s="2645"/>
      <c r="DN65" s="2645"/>
      <c r="DO65" s="217"/>
    </row>
    <row r="66" spans="1:119" ht="0.6" customHeight="1">
      <c r="A66" s="217"/>
      <c r="B66" s="2628"/>
      <c r="C66" s="2629"/>
      <c r="D66" s="2629"/>
      <c r="E66" s="2630"/>
      <c r="F66" s="2637"/>
      <c r="G66" s="2638"/>
      <c r="H66" s="258"/>
      <c r="I66" s="284"/>
      <c r="J66" s="286"/>
      <c r="K66" s="261" t="e">
        <f t="shared" si="68"/>
        <v>#DIV/0!</v>
      </c>
      <c r="L66" s="474"/>
      <c r="M66" s="475"/>
      <c r="N66" s="476"/>
      <c r="O66" s="2639"/>
      <c r="P66" s="2640"/>
      <c r="Q66" s="2640"/>
      <c r="R66" s="2640"/>
      <c r="S66" s="2640"/>
      <c r="T66" s="2640"/>
      <c r="U66" s="2640"/>
      <c r="V66" s="2640"/>
      <c r="W66" s="2641"/>
      <c r="X66" s="217"/>
      <c r="Y66" s="2637">
        <f t="shared" si="69"/>
        <v>0</v>
      </c>
      <c r="Z66" s="2638"/>
      <c r="AA66" s="258">
        <f t="shared" si="75"/>
        <v>0</v>
      </c>
      <c r="AB66" s="284">
        <f>IF((I66-J66)=0,Cronog!Q61+Cronog!U61+Cronog!Y61,Cronog!Q61+Cronog!U61+Cronog!Y61+Seguimiento!I66-Seguimiento!J66)</f>
        <v>0</v>
      </c>
      <c r="AC66" s="286"/>
      <c r="AD66" s="261" t="e">
        <f t="shared" si="70"/>
        <v>#DIV/0!</v>
      </c>
      <c r="AE66" s="474"/>
      <c r="AF66" s="475"/>
      <c r="AG66" s="476"/>
      <c r="AH66" s="2639"/>
      <c r="AI66" s="2640"/>
      <c r="AJ66" s="2640"/>
      <c r="AK66" s="2640"/>
      <c r="AL66" s="2640"/>
      <c r="AM66" s="2640"/>
      <c r="AN66" s="2640"/>
      <c r="AO66" s="2640"/>
      <c r="AP66" s="2641"/>
      <c r="AQ66" s="217"/>
      <c r="AR66" s="2637">
        <f t="shared" si="71"/>
        <v>0</v>
      </c>
      <c r="AS66" s="2638"/>
      <c r="AT66" s="258">
        <f t="shared" si="77"/>
        <v>0</v>
      </c>
      <c r="AU66" s="284">
        <f t="shared" si="78"/>
        <v>0</v>
      </c>
      <c r="AV66" s="286"/>
      <c r="AW66" s="261" t="e">
        <f t="shared" si="72"/>
        <v>#DIV/0!</v>
      </c>
      <c r="AX66" s="262"/>
      <c r="AY66" s="263"/>
      <c r="AZ66" s="264"/>
      <c r="BA66" s="2639"/>
      <c r="BB66" s="2640"/>
      <c r="BC66" s="2640"/>
      <c r="BD66" s="2640"/>
      <c r="BE66" s="2640"/>
      <c r="BF66" s="2640"/>
      <c r="BG66" s="2640"/>
      <c r="BH66" s="2640"/>
      <c r="BI66" s="2641"/>
      <c r="BJ66" s="217"/>
      <c r="BK66" s="2637">
        <f t="shared" si="73"/>
        <v>0</v>
      </c>
      <c r="BL66" s="2638"/>
      <c r="BM66" s="258">
        <f t="shared" si="76"/>
        <v>0</v>
      </c>
      <c r="BN66" s="284">
        <f>+I66-J66-AC66-AV66</f>
        <v>0</v>
      </c>
      <c r="BO66" s="286"/>
      <c r="BP66" s="261" t="e">
        <f t="shared" si="74"/>
        <v>#DIV/0!</v>
      </c>
      <c r="BQ66" s="474"/>
      <c r="BR66" s="475"/>
      <c r="BS66" s="476"/>
      <c r="BT66" s="2639"/>
      <c r="BU66" s="2640"/>
      <c r="BV66" s="2640"/>
      <c r="BW66" s="2640"/>
      <c r="BX66" s="2640"/>
      <c r="BY66" s="2640"/>
      <c r="BZ66" s="2640"/>
      <c r="CA66" s="2640"/>
      <c r="CB66" s="2641"/>
      <c r="CC66" s="217"/>
      <c r="CD66" s="2644"/>
      <c r="CE66" s="2644"/>
      <c r="CF66" s="265"/>
      <c r="CG66" s="285"/>
      <c r="CH66" s="287"/>
      <c r="CI66" s="268"/>
      <c r="CJ66" s="269"/>
      <c r="CK66" s="269"/>
      <c r="CL66" s="269"/>
      <c r="CM66" s="2645"/>
      <c r="CN66" s="2645"/>
      <c r="CO66" s="2645"/>
      <c r="CP66" s="2645"/>
      <c r="CQ66" s="2645"/>
      <c r="CR66" s="2645"/>
      <c r="CS66" s="2645"/>
      <c r="CT66" s="2645"/>
      <c r="CU66" s="2645"/>
      <c r="CV66" s="217"/>
      <c r="CW66" s="2644"/>
      <c r="CX66" s="2644"/>
      <c r="CY66" s="265"/>
      <c r="CZ66" s="285"/>
      <c r="DA66" s="287"/>
      <c r="DB66" s="268"/>
      <c r="DC66" s="269"/>
      <c r="DD66" s="269"/>
      <c r="DE66" s="269"/>
      <c r="DF66" s="2645"/>
      <c r="DG66" s="2645"/>
      <c r="DH66" s="2645"/>
      <c r="DI66" s="2645"/>
      <c r="DJ66" s="2645"/>
      <c r="DK66" s="2645"/>
      <c r="DL66" s="2645"/>
      <c r="DM66" s="2645"/>
      <c r="DN66" s="2645"/>
      <c r="DO66" s="217"/>
    </row>
    <row r="67" spans="1:119" ht="0.6" customHeight="1">
      <c r="A67" s="217"/>
      <c r="B67" s="2628"/>
      <c r="C67" s="2629"/>
      <c r="D67" s="2629"/>
      <c r="E67" s="2630"/>
      <c r="F67" s="2637"/>
      <c r="G67" s="2638"/>
      <c r="H67" s="258"/>
      <c r="I67" s="259"/>
      <c r="J67" s="286"/>
      <c r="K67" s="261" t="e">
        <f t="shared" si="68"/>
        <v>#DIV/0!</v>
      </c>
      <c r="L67" s="474"/>
      <c r="M67" s="475"/>
      <c r="N67" s="476"/>
      <c r="O67" s="2639"/>
      <c r="P67" s="2640"/>
      <c r="Q67" s="2640"/>
      <c r="R67" s="2640"/>
      <c r="S67" s="2640"/>
      <c r="T67" s="2640"/>
      <c r="U67" s="2640"/>
      <c r="V67" s="2640"/>
      <c r="W67" s="2641"/>
      <c r="X67" s="217"/>
      <c r="Y67" s="2637">
        <f t="shared" si="69"/>
        <v>0</v>
      </c>
      <c r="Z67" s="2638"/>
      <c r="AA67" s="258">
        <f t="shared" si="75"/>
        <v>0</v>
      </c>
      <c r="AB67" s="259">
        <f>IF((I67-J67)=0,Cronog!Q62+Cronog!U62+Cronog!Y62,Cronog!Q62+Cronog!U62+Cronog!Y62+Seguimiento!I67-Seguimiento!J67)</f>
        <v>0</v>
      </c>
      <c r="AC67" s="286"/>
      <c r="AD67" s="261" t="e">
        <f t="shared" si="70"/>
        <v>#DIV/0!</v>
      </c>
      <c r="AE67" s="474"/>
      <c r="AF67" s="475"/>
      <c r="AG67" s="476"/>
      <c r="AH67" s="2639"/>
      <c r="AI67" s="2640"/>
      <c r="AJ67" s="2640"/>
      <c r="AK67" s="2640"/>
      <c r="AL67" s="2640"/>
      <c r="AM67" s="2640"/>
      <c r="AN67" s="2640"/>
      <c r="AO67" s="2640"/>
      <c r="AP67" s="2641"/>
      <c r="AQ67" s="217"/>
      <c r="AR67" s="2637">
        <f t="shared" si="71"/>
        <v>0</v>
      </c>
      <c r="AS67" s="2638"/>
      <c r="AT67" s="258">
        <f t="shared" si="77"/>
        <v>0</v>
      </c>
      <c r="AU67" s="259">
        <f t="shared" si="78"/>
        <v>0</v>
      </c>
      <c r="AV67" s="286"/>
      <c r="AW67" s="261" t="e">
        <f t="shared" si="72"/>
        <v>#DIV/0!</v>
      </c>
      <c r="AX67" s="262"/>
      <c r="AY67" s="263"/>
      <c r="AZ67" s="264"/>
      <c r="BA67" s="2639"/>
      <c r="BB67" s="2640"/>
      <c r="BC67" s="2640"/>
      <c r="BD67" s="2640"/>
      <c r="BE67" s="2640"/>
      <c r="BF67" s="2640"/>
      <c r="BG67" s="2640"/>
      <c r="BH67" s="2640"/>
      <c r="BI67" s="2641"/>
      <c r="BJ67" s="217"/>
      <c r="BK67" s="2637">
        <f t="shared" si="73"/>
        <v>0</v>
      </c>
      <c r="BL67" s="2638"/>
      <c r="BM67" s="258">
        <f t="shared" si="76"/>
        <v>0</v>
      </c>
      <c r="BN67" s="259">
        <f>+I67-J67-AC67-AV67</f>
        <v>0</v>
      </c>
      <c r="BO67" s="286"/>
      <c r="BP67" s="261" t="e">
        <f t="shared" si="74"/>
        <v>#DIV/0!</v>
      </c>
      <c r="BQ67" s="474"/>
      <c r="BR67" s="475"/>
      <c r="BS67" s="476"/>
      <c r="BT67" s="2639"/>
      <c r="BU67" s="2640"/>
      <c r="BV67" s="2640"/>
      <c r="BW67" s="2640"/>
      <c r="BX67" s="2640"/>
      <c r="BY67" s="2640"/>
      <c r="BZ67" s="2640"/>
      <c r="CA67" s="2640"/>
      <c r="CB67" s="2641"/>
      <c r="CC67" s="217"/>
      <c r="CD67" s="2644"/>
      <c r="CE67" s="2644"/>
      <c r="CF67" s="265"/>
      <c r="CG67" s="266"/>
      <c r="CH67" s="287"/>
      <c r="CI67" s="268"/>
      <c r="CJ67" s="269"/>
      <c r="CK67" s="269"/>
      <c r="CL67" s="269"/>
      <c r="CM67" s="2645"/>
      <c r="CN67" s="2645"/>
      <c r="CO67" s="2645"/>
      <c r="CP67" s="2645"/>
      <c r="CQ67" s="2645"/>
      <c r="CR67" s="2645"/>
      <c r="CS67" s="2645"/>
      <c r="CT67" s="2645"/>
      <c r="CU67" s="2645"/>
      <c r="CV67" s="217"/>
      <c r="CW67" s="2644"/>
      <c r="CX67" s="2644"/>
      <c r="CY67" s="265"/>
      <c r="CZ67" s="266"/>
      <c r="DA67" s="287"/>
      <c r="DB67" s="268"/>
      <c r="DC67" s="269"/>
      <c r="DD67" s="269"/>
      <c r="DE67" s="269"/>
      <c r="DF67" s="2645"/>
      <c r="DG67" s="2645"/>
      <c r="DH67" s="2645"/>
      <c r="DI67" s="2645"/>
      <c r="DJ67" s="2645"/>
      <c r="DK67" s="2645"/>
      <c r="DL67" s="2645"/>
      <c r="DM67" s="2645"/>
      <c r="DN67" s="2645"/>
      <c r="DO67" s="217"/>
    </row>
    <row r="68" spans="1:119" ht="0.6" customHeight="1">
      <c r="A68" s="217"/>
      <c r="B68" s="2628"/>
      <c r="C68" s="2629"/>
      <c r="D68" s="2629"/>
      <c r="E68" s="2630"/>
      <c r="F68" s="2637"/>
      <c r="G68" s="2638"/>
      <c r="H68" s="258"/>
      <c r="I68" s="259"/>
      <c r="J68" s="286"/>
      <c r="K68" s="261" t="e">
        <f t="shared" si="68"/>
        <v>#DIV/0!</v>
      </c>
      <c r="L68" s="474"/>
      <c r="M68" s="475"/>
      <c r="N68" s="476"/>
      <c r="O68" s="2639"/>
      <c r="P68" s="2640"/>
      <c r="Q68" s="2640"/>
      <c r="R68" s="2640"/>
      <c r="S68" s="2640"/>
      <c r="T68" s="2640"/>
      <c r="U68" s="2640"/>
      <c r="V68" s="2640"/>
      <c r="W68" s="2641"/>
      <c r="X68" s="217"/>
      <c r="Y68" s="2637">
        <f t="shared" si="69"/>
        <v>0</v>
      </c>
      <c r="Z68" s="2638"/>
      <c r="AA68" s="258">
        <f t="shared" si="75"/>
        <v>0</v>
      </c>
      <c r="AB68" s="259">
        <f>IF((I68-J68)=0,Cronog!Q63+Cronog!U63+Cronog!Y63,Cronog!Q63+Cronog!U63+Cronog!Y63+Seguimiento!I68-Seguimiento!J68)</f>
        <v>0</v>
      </c>
      <c r="AC68" s="286"/>
      <c r="AD68" s="261" t="e">
        <f t="shared" si="70"/>
        <v>#DIV/0!</v>
      </c>
      <c r="AE68" s="474"/>
      <c r="AF68" s="475"/>
      <c r="AG68" s="476"/>
      <c r="AH68" s="2639"/>
      <c r="AI68" s="2640"/>
      <c r="AJ68" s="2640"/>
      <c r="AK68" s="2640"/>
      <c r="AL68" s="2640"/>
      <c r="AM68" s="2640"/>
      <c r="AN68" s="2640"/>
      <c r="AO68" s="2640"/>
      <c r="AP68" s="2641"/>
      <c r="AQ68" s="217"/>
      <c r="AR68" s="2637">
        <f t="shared" si="71"/>
        <v>0</v>
      </c>
      <c r="AS68" s="2638"/>
      <c r="AT68" s="258">
        <f t="shared" si="77"/>
        <v>0</v>
      </c>
      <c r="AU68" s="259">
        <f t="shared" si="78"/>
        <v>0</v>
      </c>
      <c r="AV68" s="286"/>
      <c r="AW68" s="261" t="e">
        <f t="shared" si="72"/>
        <v>#DIV/0!</v>
      </c>
      <c r="AX68" s="262"/>
      <c r="AY68" s="263"/>
      <c r="AZ68" s="264"/>
      <c r="BA68" s="2639"/>
      <c r="BB68" s="2640"/>
      <c r="BC68" s="2640"/>
      <c r="BD68" s="2640"/>
      <c r="BE68" s="2640"/>
      <c r="BF68" s="2640"/>
      <c r="BG68" s="2640"/>
      <c r="BH68" s="2640"/>
      <c r="BI68" s="2641"/>
      <c r="BJ68" s="217"/>
      <c r="BK68" s="2637">
        <f t="shared" si="73"/>
        <v>0</v>
      </c>
      <c r="BL68" s="2638"/>
      <c r="BM68" s="258">
        <f t="shared" si="76"/>
        <v>0</v>
      </c>
      <c r="BN68" s="259">
        <f>+I68-J68-AC68-AV68</f>
        <v>0</v>
      </c>
      <c r="BO68" s="286"/>
      <c r="BP68" s="261" t="e">
        <f t="shared" si="74"/>
        <v>#DIV/0!</v>
      </c>
      <c r="BQ68" s="474"/>
      <c r="BR68" s="475"/>
      <c r="BS68" s="476"/>
      <c r="BT68" s="2639"/>
      <c r="BU68" s="2640"/>
      <c r="BV68" s="2640"/>
      <c r="BW68" s="2640"/>
      <c r="BX68" s="2640"/>
      <c r="BY68" s="2640"/>
      <c r="BZ68" s="2640"/>
      <c r="CA68" s="2640"/>
      <c r="CB68" s="2641"/>
      <c r="CC68" s="217"/>
      <c r="CD68" s="2644"/>
      <c r="CE68" s="2644"/>
      <c r="CF68" s="265"/>
      <c r="CG68" s="266"/>
      <c r="CH68" s="287"/>
      <c r="CI68" s="268"/>
      <c r="CJ68" s="269"/>
      <c r="CK68" s="269"/>
      <c r="CL68" s="269"/>
      <c r="CM68" s="2645"/>
      <c r="CN68" s="2645"/>
      <c r="CO68" s="2645"/>
      <c r="CP68" s="2645"/>
      <c r="CQ68" s="2645"/>
      <c r="CR68" s="2645"/>
      <c r="CS68" s="2645"/>
      <c r="CT68" s="2645"/>
      <c r="CU68" s="2645"/>
      <c r="CV68" s="217"/>
      <c r="CW68" s="2644"/>
      <c r="CX68" s="2644"/>
      <c r="CY68" s="265"/>
      <c r="CZ68" s="266"/>
      <c r="DA68" s="287"/>
      <c r="DB68" s="268"/>
      <c r="DC68" s="269"/>
      <c r="DD68" s="269"/>
      <c r="DE68" s="269"/>
      <c r="DF68" s="2645"/>
      <c r="DG68" s="2645"/>
      <c r="DH68" s="2645"/>
      <c r="DI68" s="2645"/>
      <c r="DJ68" s="2645"/>
      <c r="DK68" s="2645"/>
      <c r="DL68" s="2645"/>
      <c r="DM68" s="2645"/>
      <c r="DN68" s="2645"/>
      <c r="DO68" s="217"/>
    </row>
    <row r="69" spans="1:119" ht="0.6" customHeight="1">
      <c r="A69" s="217"/>
      <c r="B69" s="2628"/>
      <c r="C69" s="2629"/>
      <c r="D69" s="2629"/>
      <c r="E69" s="2630"/>
      <c r="F69" s="2637"/>
      <c r="G69" s="2638"/>
      <c r="H69" s="258"/>
      <c r="I69" s="259"/>
      <c r="J69" s="286"/>
      <c r="K69" s="261" t="e">
        <f>J69/I69</f>
        <v>#DIV/0!</v>
      </c>
      <c r="L69" s="474"/>
      <c r="M69" s="475"/>
      <c r="N69" s="476"/>
      <c r="O69" s="2639"/>
      <c r="P69" s="2640"/>
      <c r="Q69" s="2640"/>
      <c r="R69" s="2640"/>
      <c r="S69" s="2640"/>
      <c r="T69" s="2640"/>
      <c r="U69" s="2640"/>
      <c r="V69" s="2640"/>
      <c r="W69" s="2641"/>
      <c r="X69" s="217"/>
      <c r="Y69" s="2637">
        <f>Y47</f>
        <v>0</v>
      </c>
      <c r="Z69" s="2638"/>
      <c r="AA69" s="258">
        <f t="shared" si="75"/>
        <v>0</v>
      </c>
      <c r="AB69" s="259"/>
      <c r="AC69" s="286"/>
      <c r="AD69" s="261" t="e">
        <f>AC69/AB69</f>
        <v>#DIV/0!</v>
      </c>
      <c r="AE69" s="474"/>
      <c r="AF69" s="475"/>
      <c r="AG69" s="476"/>
      <c r="AH69" s="2639"/>
      <c r="AI69" s="2640"/>
      <c r="AJ69" s="2640"/>
      <c r="AK69" s="2640"/>
      <c r="AL69" s="2640"/>
      <c r="AM69" s="2640"/>
      <c r="AN69" s="2640"/>
      <c r="AO69" s="2640"/>
      <c r="AP69" s="2641"/>
      <c r="AQ69" s="217"/>
      <c r="AR69" s="2637">
        <f>AR47</f>
        <v>0</v>
      </c>
      <c r="AS69" s="2638"/>
      <c r="AT69" s="258">
        <f t="shared" si="77"/>
        <v>0</v>
      </c>
      <c r="AU69" s="259"/>
      <c r="AV69" s="286"/>
      <c r="AW69" s="261" t="e">
        <f>AV69/AU69</f>
        <v>#DIV/0!</v>
      </c>
      <c r="AX69" s="262"/>
      <c r="AY69" s="263"/>
      <c r="AZ69" s="264"/>
      <c r="BA69" s="2639"/>
      <c r="BB69" s="2640"/>
      <c r="BC69" s="2640"/>
      <c r="BD69" s="2640"/>
      <c r="BE69" s="2640"/>
      <c r="BF69" s="2640"/>
      <c r="BG69" s="2640"/>
      <c r="BH69" s="2640"/>
      <c r="BI69" s="2641"/>
      <c r="BJ69" s="217"/>
      <c r="BK69" s="2637">
        <f>BK47</f>
        <v>0</v>
      </c>
      <c r="BL69" s="2638"/>
      <c r="BM69" s="258">
        <f t="shared" si="76"/>
        <v>0</v>
      </c>
      <c r="BN69" s="259"/>
      <c r="BO69" s="286"/>
      <c r="BP69" s="261" t="e">
        <f>BO69/BN69</f>
        <v>#DIV/0!</v>
      </c>
      <c r="BQ69" s="474"/>
      <c r="BR69" s="475"/>
      <c r="BS69" s="476"/>
      <c r="BT69" s="2639"/>
      <c r="BU69" s="2640"/>
      <c r="BV69" s="2640"/>
      <c r="BW69" s="2640"/>
      <c r="BX69" s="2640"/>
      <c r="BY69" s="2640"/>
      <c r="BZ69" s="2640"/>
      <c r="CA69" s="2640"/>
      <c r="CB69" s="2641"/>
      <c r="CC69" s="217"/>
      <c r="CD69" s="2644"/>
      <c r="CE69" s="2644"/>
      <c r="CF69" s="265"/>
      <c r="CG69" s="266"/>
      <c r="CH69" s="287"/>
      <c r="CI69" s="268"/>
      <c r="CJ69" s="269"/>
      <c r="CK69" s="269"/>
      <c r="CL69" s="269"/>
      <c r="CM69" s="2645"/>
      <c r="CN69" s="2645"/>
      <c r="CO69" s="2645"/>
      <c r="CP69" s="2645"/>
      <c r="CQ69" s="2645"/>
      <c r="CR69" s="2645"/>
      <c r="CS69" s="2645"/>
      <c r="CT69" s="2645"/>
      <c r="CU69" s="2645"/>
      <c r="CV69" s="217"/>
      <c r="CW69" s="2644"/>
      <c r="CX69" s="2644"/>
      <c r="CY69" s="265"/>
      <c r="CZ69" s="266"/>
      <c r="DA69" s="287"/>
      <c r="DB69" s="268"/>
      <c r="DC69" s="269"/>
      <c r="DD69" s="269"/>
      <c r="DE69" s="269"/>
      <c r="DF69" s="2645"/>
      <c r="DG69" s="2645"/>
      <c r="DH69" s="2645"/>
      <c r="DI69" s="2645"/>
      <c r="DJ69" s="2645"/>
      <c r="DK69" s="2645"/>
      <c r="DL69" s="2645"/>
      <c r="DM69" s="2645"/>
      <c r="DN69" s="2645"/>
      <c r="DO69" s="217"/>
    </row>
    <row r="70" spans="1:119" ht="0.6" customHeight="1">
      <c r="A70" s="217"/>
      <c r="B70" s="2628"/>
      <c r="C70" s="2629"/>
      <c r="D70" s="2629"/>
      <c r="E70" s="2630"/>
      <c r="F70" s="2637"/>
      <c r="G70" s="2638"/>
      <c r="H70" s="258"/>
      <c r="I70" s="259"/>
      <c r="J70" s="286"/>
      <c r="K70" s="261" t="e">
        <f t="shared" ref="K70:K78" si="79">J70/I70</f>
        <v>#DIV/0!</v>
      </c>
      <c r="L70" s="474"/>
      <c r="M70" s="475"/>
      <c r="N70" s="476"/>
      <c r="O70" s="2639"/>
      <c r="P70" s="2640"/>
      <c r="Q70" s="2640"/>
      <c r="R70" s="2640"/>
      <c r="S70" s="2640"/>
      <c r="T70" s="2640"/>
      <c r="U70" s="2640"/>
      <c r="V70" s="2640"/>
      <c r="W70" s="2641"/>
      <c r="X70" s="217"/>
      <c r="Y70" s="2637">
        <f t="shared" si="69"/>
        <v>0</v>
      </c>
      <c r="Z70" s="2638"/>
      <c r="AA70" s="258">
        <f t="shared" si="75"/>
        <v>0</v>
      </c>
      <c r="AB70" s="259">
        <f t="shared" ref="AB70:AB78" si="80">+I70-J70</f>
        <v>0</v>
      </c>
      <c r="AC70" s="286"/>
      <c r="AD70" s="261" t="e">
        <f t="shared" ref="AD70:AD78" si="81">AC70/AB70</f>
        <v>#DIV/0!</v>
      </c>
      <c r="AE70" s="474"/>
      <c r="AF70" s="475"/>
      <c r="AG70" s="476"/>
      <c r="AH70" s="2639"/>
      <c r="AI70" s="2640"/>
      <c r="AJ70" s="2640"/>
      <c r="AK70" s="2640"/>
      <c r="AL70" s="2640"/>
      <c r="AM70" s="2640"/>
      <c r="AN70" s="2640"/>
      <c r="AO70" s="2640"/>
      <c r="AP70" s="2641"/>
      <c r="AQ70" s="217"/>
      <c r="AR70" s="2637">
        <f t="shared" si="71"/>
        <v>0</v>
      </c>
      <c r="AS70" s="2638"/>
      <c r="AT70" s="258">
        <f t="shared" si="77"/>
        <v>0</v>
      </c>
      <c r="AU70" s="259">
        <f t="shared" si="78"/>
        <v>0</v>
      </c>
      <c r="AV70" s="286"/>
      <c r="AW70" s="261" t="e">
        <f t="shared" ref="AW70:AW78" si="82">AV70/AU70</f>
        <v>#DIV/0!</v>
      </c>
      <c r="AX70" s="262"/>
      <c r="AY70" s="263"/>
      <c r="AZ70" s="264"/>
      <c r="BA70" s="2639"/>
      <c r="BB70" s="2640"/>
      <c r="BC70" s="2640"/>
      <c r="BD70" s="2640"/>
      <c r="BE70" s="2640"/>
      <c r="BF70" s="2640"/>
      <c r="BG70" s="2640"/>
      <c r="BH70" s="2640"/>
      <c r="BI70" s="2641"/>
      <c r="BJ70" s="217"/>
      <c r="BK70" s="2637">
        <f t="shared" si="73"/>
        <v>0</v>
      </c>
      <c r="BL70" s="2638"/>
      <c r="BM70" s="258">
        <f t="shared" si="76"/>
        <v>0</v>
      </c>
      <c r="BN70" s="259">
        <f t="shared" ref="BN70:BN75" si="83">+I70-J70-AC70-AV70</f>
        <v>0</v>
      </c>
      <c r="BO70" s="286"/>
      <c r="BP70" s="261" t="e">
        <f t="shared" ref="BP70:BP78" si="84">BO70/BN70</f>
        <v>#DIV/0!</v>
      </c>
      <c r="BQ70" s="474"/>
      <c r="BR70" s="475"/>
      <c r="BS70" s="476"/>
      <c r="BT70" s="2639"/>
      <c r="BU70" s="2640"/>
      <c r="BV70" s="2640"/>
      <c r="BW70" s="2640"/>
      <c r="BX70" s="2640"/>
      <c r="BY70" s="2640"/>
      <c r="BZ70" s="2640"/>
      <c r="CA70" s="2640"/>
      <c r="CB70" s="2641"/>
      <c r="CC70" s="217"/>
      <c r="CD70" s="2644"/>
      <c r="CE70" s="2644"/>
      <c r="CF70" s="265"/>
      <c r="CG70" s="266"/>
      <c r="CH70" s="287"/>
      <c r="CI70" s="268"/>
      <c r="CJ70" s="269"/>
      <c r="CK70" s="269"/>
      <c r="CL70" s="269"/>
      <c r="CM70" s="2645"/>
      <c r="CN70" s="2645"/>
      <c r="CO70" s="2645"/>
      <c r="CP70" s="2645"/>
      <c r="CQ70" s="2645"/>
      <c r="CR70" s="2645"/>
      <c r="CS70" s="2645"/>
      <c r="CT70" s="2645"/>
      <c r="CU70" s="2645"/>
      <c r="CV70" s="217"/>
      <c r="CW70" s="2644"/>
      <c r="CX70" s="2644"/>
      <c r="CY70" s="265"/>
      <c r="CZ70" s="266"/>
      <c r="DA70" s="287"/>
      <c r="DB70" s="268"/>
      <c r="DC70" s="269"/>
      <c r="DD70" s="269"/>
      <c r="DE70" s="269"/>
      <c r="DF70" s="2645"/>
      <c r="DG70" s="2645"/>
      <c r="DH70" s="2645"/>
      <c r="DI70" s="2645"/>
      <c r="DJ70" s="2645"/>
      <c r="DK70" s="2645"/>
      <c r="DL70" s="2645"/>
      <c r="DM70" s="2645"/>
      <c r="DN70" s="2645"/>
      <c r="DO70" s="217"/>
    </row>
    <row r="71" spans="1:119" ht="0.6" customHeight="1">
      <c r="A71" s="217"/>
      <c r="B71" s="2628"/>
      <c r="C71" s="2629"/>
      <c r="D71" s="2629"/>
      <c r="E71" s="2630"/>
      <c r="F71" s="2637"/>
      <c r="G71" s="2638"/>
      <c r="H71" s="258"/>
      <c r="I71" s="259"/>
      <c r="J71" s="286"/>
      <c r="K71" s="261" t="e">
        <f t="shared" si="79"/>
        <v>#DIV/0!</v>
      </c>
      <c r="L71" s="474"/>
      <c r="M71" s="475"/>
      <c r="N71" s="476"/>
      <c r="O71" s="2639"/>
      <c r="P71" s="2640"/>
      <c r="Q71" s="2640"/>
      <c r="R71" s="2640"/>
      <c r="S71" s="2640"/>
      <c r="T71" s="2640"/>
      <c r="U71" s="2640"/>
      <c r="V71" s="2640"/>
      <c r="W71" s="2641"/>
      <c r="X71" s="217"/>
      <c r="Y71" s="2637">
        <f t="shared" si="69"/>
        <v>0</v>
      </c>
      <c r="Z71" s="2638"/>
      <c r="AA71" s="258">
        <f t="shared" si="75"/>
        <v>0</v>
      </c>
      <c r="AB71" s="259">
        <f t="shared" si="80"/>
        <v>0</v>
      </c>
      <c r="AC71" s="286"/>
      <c r="AD71" s="261" t="e">
        <f t="shared" si="81"/>
        <v>#DIV/0!</v>
      </c>
      <c r="AE71" s="474"/>
      <c r="AF71" s="475"/>
      <c r="AG71" s="476"/>
      <c r="AH71" s="2639"/>
      <c r="AI71" s="2640"/>
      <c r="AJ71" s="2640"/>
      <c r="AK71" s="2640"/>
      <c r="AL71" s="2640"/>
      <c r="AM71" s="2640"/>
      <c r="AN71" s="2640"/>
      <c r="AO71" s="2640"/>
      <c r="AP71" s="2641"/>
      <c r="AQ71" s="217"/>
      <c r="AR71" s="2637">
        <f t="shared" si="71"/>
        <v>0</v>
      </c>
      <c r="AS71" s="2638"/>
      <c r="AT71" s="258">
        <f t="shared" si="77"/>
        <v>0</v>
      </c>
      <c r="AU71" s="259">
        <f t="shared" si="78"/>
        <v>0</v>
      </c>
      <c r="AV71" s="286"/>
      <c r="AW71" s="261" t="e">
        <f t="shared" si="82"/>
        <v>#DIV/0!</v>
      </c>
      <c r="AX71" s="262"/>
      <c r="AY71" s="263"/>
      <c r="AZ71" s="264"/>
      <c r="BA71" s="2639"/>
      <c r="BB71" s="2640"/>
      <c r="BC71" s="2640"/>
      <c r="BD71" s="2640"/>
      <c r="BE71" s="2640"/>
      <c r="BF71" s="2640"/>
      <c r="BG71" s="2640"/>
      <c r="BH71" s="2640"/>
      <c r="BI71" s="2641"/>
      <c r="BJ71" s="217"/>
      <c r="BK71" s="2637">
        <f t="shared" si="73"/>
        <v>0</v>
      </c>
      <c r="BL71" s="2638"/>
      <c r="BM71" s="258">
        <f t="shared" si="76"/>
        <v>0</v>
      </c>
      <c r="BN71" s="259">
        <f t="shared" si="83"/>
        <v>0</v>
      </c>
      <c r="BO71" s="286"/>
      <c r="BP71" s="261" t="e">
        <f t="shared" si="84"/>
        <v>#DIV/0!</v>
      </c>
      <c r="BQ71" s="474"/>
      <c r="BR71" s="475"/>
      <c r="BS71" s="476"/>
      <c r="BT71" s="2639"/>
      <c r="BU71" s="2640"/>
      <c r="BV71" s="2640"/>
      <c r="BW71" s="2640"/>
      <c r="BX71" s="2640"/>
      <c r="BY71" s="2640"/>
      <c r="BZ71" s="2640"/>
      <c r="CA71" s="2640"/>
      <c r="CB71" s="2641"/>
      <c r="CC71" s="217"/>
      <c r="CD71" s="2644"/>
      <c r="CE71" s="2644"/>
      <c r="CF71" s="265"/>
      <c r="CG71" s="266"/>
      <c r="CH71" s="287"/>
      <c r="CI71" s="268"/>
      <c r="CJ71" s="269"/>
      <c r="CK71" s="269"/>
      <c r="CL71" s="269"/>
      <c r="CM71" s="2645"/>
      <c r="CN71" s="2645"/>
      <c r="CO71" s="2645"/>
      <c r="CP71" s="2645"/>
      <c r="CQ71" s="2645"/>
      <c r="CR71" s="2645"/>
      <c r="CS71" s="2645"/>
      <c r="CT71" s="2645"/>
      <c r="CU71" s="2645"/>
      <c r="CV71" s="217"/>
      <c r="CW71" s="2644"/>
      <c r="CX71" s="2644"/>
      <c r="CY71" s="265"/>
      <c r="CZ71" s="266"/>
      <c r="DA71" s="287"/>
      <c r="DB71" s="268"/>
      <c r="DC71" s="269"/>
      <c r="DD71" s="269"/>
      <c r="DE71" s="269"/>
      <c r="DF71" s="2645"/>
      <c r="DG71" s="2645"/>
      <c r="DH71" s="2645"/>
      <c r="DI71" s="2645"/>
      <c r="DJ71" s="2645"/>
      <c r="DK71" s="2645"/>
      <c r="DL71" s="2645"/>
      <c r="DM71" s="2645"/>
      <c r="DN71" s="2645"/>
      <c r="DO71" s="217"/>
    </row>
    <row r="72" spans="1:119" ht="0.6" customHeight="1">
      <c r="A72" s="217"/>
      <c r="B72" s="2628"/>
      <c r="C72" s="2629"/>
      <c r="D72" s="2629"/>
      <c r="E72" s="2630"/>
      <c r="F72" s="2637"/>
      <c r="G72" s="2638"/>
      <c r="H72" s="258"/>
      <c r="I72" s="259"/>
      <c r="J72" s="286"/>
      <c r="K72" s="261" t="e">
        <f t="shared" si="79"/>
        <v>#DIV/0!</v>
      </c>
      <c r="L72" s="474"/>
      <c r="M72" s="475"/>
      <c r="N72" s="476"/>
      <c r="O72" s="2639"/>
      <c r="P72" s="2640"/>
      <c r="Q72" s="2640"/>
      <c r="R72" s="2640"/>
      <c r="S72" s="2640"/>
      <c r="T72" s="2640"/>
      <c r="U72" s="2640"/>
      <c r="V72" s="2640"/>
      <c r="W72" s="2641"/>
      <c r="X72" s="217"/>
      <c r="Y72" s="2637">
        <f t="shared" si="69"/>
        <v>0</v>
      </c>
      <c r="Z72" s="2638"/>
      <c r="AA72" s="258">
        <f t="shared" si="75"/>
        <v>0</v>
      </c>
      <c r="AB72" s="259">
        <f t="shared" si="80"/>
        <v>0</v>
      </c>
      <c r="AC72" s="286"/>
      <c r="AD72" s="261" t="e">
        <f t="shared" si="81"/>
        <v>#DIV/0!</v>
      </c>
      <c r="AE72" s="474"/>
      <c r="AF72" s="475"/>
      <c r="AG72" s="476"/>
      <c r="AH72" s="2639"/>
      <c r="AI72" s="2640"/>
      <c r="AJ72" s="2640"/>
      <c r="AK72" s="2640"/>
      <c r="AL72" s="2640"/>
      <c r="AM72" s="2640"/>
      <c r="AN72" s="2640"/>
      <c r="AO72" s="2640"/>
      <c r="AP72" s="2641"/>
      <c r="AQ72" s="217"/>
      <c r="AR72" s="2637">
        <f t="shared" si="71"/>
        <v>0</v>
      </c>
      <c r="AS72" s="2638"/>
      <c r="AT72" s="258">
        <f t="shared" si="77"/>
        <v>0</v>
      </c>
      <c r="AU72" s="259">
        <f t="shared" si="78"/>
        <v>0</v>
      </c>
      <c r="AV72" s="286"/>
      <c r="AW72" s="261" t="e">
        <f t="shared" si="82"/>
        <v>#DIV/0!</v>
      </c>
      <c r="AX72" s="262"/>
      <c r="AY72" s="263"/>
      <c r="AZ72" s="264"/>
      <c r="BA72" s="2639"/>
      <c r="BB72" s="2640"/>
      <c r="BC72" s="2640"/>
      <c r="BD72" s="2640"/>
      <c r="BE72" s="2640"/>
      <c r="BF72" s="2640"/>
      <c r="BG72" s="2640"/>
      <c r="BH72" s="2640"/>
      <c r="BI72" s="2641"/>
      <c r="BJ72" s="217"/>
      <c r="BK72" s="2637">
        <f t="shared" si="73"/>
        <v>0</v>
      </c>
      <c r="BL72" s="2638"/>
      <c r="BM72" s="258">
        <f t="shared" si="76"/>
        <v>0</v>
      </c>
      <c r="BN72" s="259">
        <f t="shared" si="83"/>
        <v>0</v>
      </c>
      <c r="BO72" s="286"/>
      <c r="BP72" s="261" t="e">
        <f t="shared" si="84"/>
        <v>#DIV/0!</v>
      </c>
      <c r="BQ72" s="474"/>
      <c r="BR72" s="475"/>
      <c r="BS72" s="476"/>
      <c r="BT72" s="2639"/>
      <c r="BU72" s="2640"/>
      <c r="BV72" s="2640"/>
      <c r="BW72" s="2640"/>
      <c r="BX72" s="2640"/>
      <c r="BY72" s="2640"/>
      <c r="BZ72" s="2640"/>
      <c r="CA72" s="2640"/>
      <c r="CB72" s="2641"/>
      <c r="CC72" s="217"/>
      <c r="CD72" s="2644"/>
      <c r="CE72" s="2644"/>
      <c r="CF72" s="265"/>
      <c r="CG72" s="266"/>
      <c r="CH72" s="287"/>
      <c r="CI72" s="268"/>
      <c r="CJ72" s="269"/>
      <c r="CK72" s="269"/>
      <c r="CL72" s="269"/>
      <c r="CM72" s="2645"/>
      <c r="CN72" s="2645"/>
      <c r="CO72" s="2645"/>
      <c r="CP72" s="2645"/>
      <c r="CQ72" s="2645"/>
      <c r="CR72" s="2645"/>
      <c r="CS72" s="2645"/>
      <c r="CT72" s="2645"/>
      <c r="CU72" s="2645"/>
      <c r="CV72" s="217"/>
      <c r="CW72" s="2644"/>
      <c r="CX72" s="2644"/>
      <c r="CY72" s="265"/>
      <c r="CZ72" s="266"/>
      <c r="DA72" s="287"/>
      <c r="DB72" s="268"/>
      <c r="DC72" s="269"/>
      <c r="DD72" s="269"/>
      <c r="DE72" s="269"/>
      <c r="DF72" s="2645"/>
      <c r="DG72" s="2645"/>
      <c r="DH72" s="2645"/>
      <c r="DI72" s="2645"/>
      <c r="DJ72" s="2645"/>
      <c r="DK72" s="2645"/>
      <c r="DL72" s="2645"/>
      <c r="DM72" s="2645"/>
      <c r="DN72" s="2645"/>
      <c r="DO72" s="217"/>
    </row>
    <row r="73" spans="1:119" ht="0.6" customHeight="1">
      <c r="A73" s="217"/>
      <c r="B73" s="2628"/>
      <c r="C73" s="2629"/>
      <c r="D73" s="2629"/>
      <c r="E73" s="2630"/>
      <c r="F73" s="2637"/>
      <c r="G73" s="2638"/>
      <c r="H73" s="258"/>
      <c r="I73" s="259"/>
      <c r="J73" s="286"/>
      <c r="K73" s="261" t="e">
        <f t="shared" si="79"/>
        <v>#DIV/0!</v>
      </c>
      <c r="L73" s="474"/>
      <c r="M73" s="475"/>
      <c r="N73" s="476"/>
      <c r="O73" s="2639"/>
      <c r="P73" s="2640"/>
      <c r="Q73" s="2640"/>
      <c r="R73" s="2640"/>
      <c r="S73" s="2640"/>
      <c r="T73" s="2640"/>
      <c r="U73" s="2640"/>
      <c r="V73" s="2640"/>
      <c r="W73" s="2641"/>
      <c r="X73" s="217"/>
      <c r="Y73" s="2637">
        <f t="shared" si="69"/>
        <v>0</v>
      </c>
      <c r="Z73" s="2638"/>
      <c r="AA73" s="258">
        <f t="shared" si="75"/>
        <v>0</v>
      </c>
      <c r="AB73" s="259">
        <f t="shared" si="80"/>
        <v>0</v>
      </c>
      <c r="AC73" s="286"/>
      <c r="AD73" s="261" t="e">
        <f t="shared" si="81"/>
        <v>#DIV/0!</v>
      </c>
      <c r="AE73" s="474"/>
      <c r="AF73" s="475"/>
      <c r="AG73" s="476"/>
      <c r="AH73" s="2639"/>
      <c r="AI73" s="2640"/>
      <c r="AJ73" s="2640"/>
      <c r="AK73" s="2640"/>
      <c r="AL73" s="2640"/>
      <c r="AM73" s="2640"/>
      <c r="AN73" s="2640"/>
      <c r="AO73" s="2640"/>
      <c r="AP73" s="2641"/>
      <c r="AQ73" s="217"/>
      <c r="AR73" s="2637">
        <f t="shared" si="71"/>
        <v>0</v>
      </c>
      <c r="AS73" s="2638"/>
      <c r="AT73" s="258">
        <f t="shared" si="77"/>
        <v>0</v>
      </c>
      <c r="AU73" s="259">
        <f t="shared" si="78"/>
        <v>0</v>
      </c>
      <c r="AV73" s="286"/>
      <c r="AW73" s="261" t="e">
        <f t="shared" si="82"/>
        <v>#DIV/0!</v>
      </c>
      <c r="AX73" s="262"/>
      <c r="AY73" s="263"/>
      <c r="AZ73" s="264"/>
      <c r="BA73" s="2639"/>
      <c r="BB73" s="2640"/>
      <c r="BC73" s="2640"/>
      <c r="BD73" s="2640"/>
      <c r="BE73" s="2640"/>
      <c r="BF73" s="2640"/>
      <c r="BG73" s="2640"/>
      <c r="BH73" s="2640"/>
      <c r="BI73" s="2641"/>
      <c r="BJ73" s="217"/>
      <c r="BK73" s="2637">
        <f t="shared" si="73"/>
        <v>0</v>
      </c>
      <c r="BL73" s="2638"/>
      <c r="BM73" s="258">
        <f t="shared" si="76"/>
        <v>0</v>
      </c>
      <c r="BN73" s="259">
        <f t="shared" si="83"/>
        <v>0</v>
      </c>
      <c r="BO73" s="286"/>
      <c r="BP73" s="261" t="e">
        <f t="shared" si="84"/>
        <v>#DIV/0!</v>
      </c>
      <c r="BQ73" s="474"/>
      <c r="BR73" s="475"/>
      <c r="BS73" s="476"/>
      <c r="BT73" s="2639"/>
      <c r="BU73" s="2640"/>
      <c r="BV73" s="2640"/>
      <c r="BW73" s="2640"/>
      <c r="BX73" s="2640"/>
      <c r="BY73" s="2640"/>
      <c r="BZ73" s="2640"/>
      <c r="CA73" s="2640"/>
      <c r="CB73" s="2641"/>
      <c r="CC73" s="217"/>
      <c r="CD73" s="2644"/>
      <c r="CE73" s="2644"/>
      <c r="CF73" s="265"/>
      <c r="CG73" s="266"/>
      <c r="CH73" s="287"/>
      <c r="CI73" s="268"/>
      <c r="CJ73" s="269"/>
      <c r="CK73" s="269"/>
      <c r="CL73" s="269"/>
      <c r="CM73" s="2645"/>
      <c r="CN73" s="2645"/>
      <c r="CO73" s="2645"/>
      <c r="CP73" s="2645"/>
      <c r="CQ73" s="2645"/>
      <c r="CR73" s="2645"/>
      <c r="CS73" s="2645"/>
      <c r="CT73" s="2645"/>
      <c r="CU73" s="2645"/>
      <c r="CV73" s="217"/>
      <c r="CW73" s="2644"/>
      <c r="CX73" s="2644"/>
      <c r="CY73" s="265"/>
      <c r="CZ73" s="266"/>
      <c r="DA73" s="287"/>
      <c r="DB73" s="268"/>
      <c r="DC73" s="269"/>
      <c r="DD73" s="269"/>
      <c r="DE73" s="269"/>
      <c r="DF73" s="2645"/>
      <c r="DG73" s="2645"/>
      <c r="DH73" s="2645"/>
      <c r="DI73" s="2645"/>
      <c r="DJ73" s="2645"/>
      <c r="DK73" s="2645"/>
      <c r="DL73" s="2645"/>
      <c r="DM73" s="2645"/>
      <c r="DN73" s="2645"/>
      <c r="DO73" s="217"/>
    </row>
    <row r="74" spans="1:119" ht="0.6" customHeight="1">
      <c r="A74" s="217"/>
      <c r="B74" s="2628"/>
      <c r="C74" s="2629"/>
      <c r="D74" s="2629"/>
      <c r="E74" s="2630"/>
      <c r="F74" s="2637"/>
      <c r="G74" s="2638"/>
      <c r="H74" s="258"/>
      <c r="I74" s="259"/>
      <c r="J74" s="286"/>
      <c r="K74" s="261" t="e">
        <f t="shared" si="79"/>
        <v>#DIV/0!</v>
      </c>
      <c r="L74" s="474"/>
      <c r="M74" s="475"/>
      <c r="N74" s="476"/>
      <c r="O74" s="2639"/>
      <c r="P74" s="2640"/>
      <c r="Q74" s="2640"/>
      <c r="R74" s="2640"/>
      <c r="S74" s="2640"/>
      <c r="T74" s="2640"/>
      <c r="U74" s="2640"/>
      <c r="V74" s="2640"/>
      <c r="W74" s="2641"/>
      <c r="X74" s="217"/>
      <c r="Y74" s="2637">
        <f t="shared" si="69"/>
        <v>0</v>
      </c>
      <c r="Z74" s="2638"/>
      <c r="AA74" s="258">
        <f>+AA52</f>
        <v>0</v>
      </c>
      <c r="AB74" s="259">
        <f t="shared" si="80"/>
        <v>0</v>
      </c>
      <c r="AC74" s="286"/>
      <c r="AD74" s="261" t="e">
        <f t="shared" si="81"/>
        <v>#DIV/0!</v>
      </c>
      <c r="AE74" s="474"/>
      <c r="AF74" s="475"/>
      <c r="AG74" s="476"/>
      <c r="AH74" s="2639"/>
      <c r="AI74" s="2640"/>
      <c r="AJ74" s="2640"/>
      <c r="AK74" s="2640"/>
      <c r="AL74" s="2640"/>
      <c r="AM74" s="2640"/>
      <c r="AN74" s="2640"/>
      <c r="AO74" s="2640"/>
      <c r="AP74" s="2641"/>
      <c r="AQ74" s="217"/>
      <c r="AR74" s="2637">
        <f t="shared" si="71"/>
        <v>0</v>
      </c>
      <c r="AS74" s="2638"/>
      <c r="AT74" s="258">
        <f t="shared" si="77"/>
        <v>0</v>
      </c>
      <c r="AU74" s="259">
        <f t="shared" si="78"/>
        <v>0</v>
      </c>
      <c r="AV74" s="286"/>
      <c r="AW74" s="261" t="e">
        <f t="shared" si="82"/>
        <v>#DIV/0!</v>
      </c>
      <c r="AX74" s="262"/>
      <c r="AY74" s="263"/>
      <c r="AZ74" s="264"/>
      <c r="BA74" s="2639"/>
      <c r="BB74" s="2640"/>
      <c r="BC74" s="2640"/>
      <c r="BD74" s="2640"/>
      <c r="BE74" s="2640"/>
      <c r="BF74" s="2640"/>
      <c r="BG74" s="2640"/>
      <c r="BH74" s="2640"/>
      <c r="BI74" s="2641"/>
      <c r="BJ74" s="217"/>
      <c r="BK74" s="2637">
        <f t="shared" si="73"/>
        <v>0</v>
      </c>
      <c r="BL74" s="2638"/>
      <c r="BM74" s="258">
        <f>+BM52</f>
        <v>0</v>
      </c>
      <c r="BN74" s="259">
        <f t="shared" si="83"/>
        <v>0</v>
      </c>
      <c r="BO74" s="286"/>
      <c r="BP74" s="261" t="e">
        <f t="shared" si="84"/>
        <v>#DIV/0!</v>
      </c>
      <c r="BQ74" s="474"/>
      <c r="BR74" s="475"/>
      <c r="BS74" s="476"/>
      <c r="BT74" s="2639"/>
      <c r="BU74" s="2640"/>
      <c r="BV74" s="2640"/>
      <c r="BW74" s="2640"/>
      <c r="BX74" s="2640"/>
      <c r="BY74" s="2640"/>
      <c r="BZ74" s="2640"/>
      <c r="CA74" s="2640"/>
      <c r="CB74" s="2641"/>
      <c r="CC74" s="217"/>
      <c r="CD74" s="2644"/>
      <c r="CE74" s="2644"/>
      <c r="CF74" s="265"/>
      <c r="CG74" s="266"/>
      <c r="CH74" s="287"/>
      <c r="CI74" s="268"/>
      <c r="CJ74" s="269"/>
      <c r="CK74" s="269"/>
      <c r="CL74" s="269"/>
      <c r="CM74" s="2645"/>
      <c r="CN74" s="2645"/>
      <c r="CO74" s="2645"/>
      <c r="CP74" s="2645"/>
      <c r="CQ74" s="2645"/>
      <c r="CR74" s="2645"/>
      <c r="CS74" s="2645"/>
      <c r="CT74" s="2645"/>
      <c r="CU74" s="2645"/>
      <c r="CV74" s="217"/>
      <c r="CW74" s="2644"/>
      <c r="CX74" s="2644"/>
      <c r="CY74" s="265"/>
      <c r="CZ74" s="266"/>
      <c r="DA74" s="287"/>
      <c r="DB74" s="268"/>
      <c r="DC74" s="269"/>
      <c r="DD74" s="269"/>
      <c r="DE74" s="269"/>
      <c r="DF74" s="2645"/>
      <c r="DG74" s="2645"/>
      <c r="DH74" s="2645"/>
      <c r="DI74" s="2645"/>
      <c r="DJ74" s="2645"/>
      <c r="DK74" s="2645"/>
      <c r="DL74" s="2645"/>
      <c r="DM74" s="2645"/>
      <c r="DN74" s="2645"/>
      <c r="DO74" s="217"/>
    </row>
    <row r="75" spans="1:119" ht="0.6" customHeight="1">
      <c r="A75" s="217"/>
      <c r="B75" s="2628"/>
      <c r="C75" s="2629"/>
      <c r="D75" s="2629"/>
      <c r="E75" s="2630"/>
      <c r="F75" s="2637"/>
      <c r="G75" s="2638"/>
      <c r="H75" s="258"/>
      <c r="I75" s="259"/>
      <c r="J75" s="286"/>
      <c r="K75" s="261" t="e">
        <f t="shared" si="79"/>
        <v>#DIV/0!</v>
      </c>
      <c r="L75" s="474"/>
      <c r="M75" s="475"/>
      <c r="N75" s="476"/>
      <c r="O75" s="2639"/>
      <c r="P75" s="2640"/>
      <c r="Q75" s="2640"/>
      <c r="R75" s="2640"/>
      <c r="S75" s="2640"/>
      <c r="T75" s="2640"/>
      <c r="U75" s="2640"/>
      <c r="V75" s="2640"/>
      <c r="W75" s="2641"/>
      <c r="X75" s="217"/>
      <c r="Y75" s="2637">
        <f t="shared" si="69"/>
        <v>0</v>
      </c>
      <c r="Z75" s="2638"/>
      <c r="AA75" s="258">
        <f>+AA53</f>
        <v>0</v>
      </c>
      <c r="AB75" s="259">
        <f t="shared" si="80"/>
        <v>0</v>
      </c>
      <c r="AC75" s="286"/>
      <c r="AD75" s="261" t="e">
        <f t="shared" si="81"/>
        <v>#DIV/0!</v>
      </c>
      <c r="AE75" s="474"/>
      <c r="AF75" s="475"/>
      <c r="AG75" s="476"/>
      <c r="AH75" s="2639"/>
      <c r="AI75" s="2640"/>
      <c r="AJ75" s="2640"/>
      <c r="AK75" s="2640"/>
      <c r="AL75" s="2640"/>
      <c r="AM75" s="2640"/>
      <c r="AN75" s="2640"/>
      <c r="AO75" s="2640"/>
      <c r="AP75" s="2641"/>
      <c r="AQ75" s="217"/>
      <c r="AR75" s="2637">
        <f t="shared" si="71"/>
        <v>0</v>
      </c>
      <c r="AS75" s="2638"/>
      <c r="AT75" s="258">
        <f>+AT53</f>
        <v>0</v>
      </c>
      <c r="AU75" s="259">
        <f t="shared" si="78"/>
        <v>0</v>
      </c>
      <c r="AV75" s="286"/>
      <c r="AW75" s="261" t="e">
        <f t="shared" si="82"/>
        <v>#DIV/0!</v>
      </c>
      <c r="AX75" s="262"/>
      <c r="AY75" s="263"/>
      <c r="AZ75" s="264"/>
      <c r="BA75" s="2639"/>
      <c r="BB75" s="2640"/>
      <c r="BC75" s="2640"/>
      <c r="BD75" s="2640"/>
      <c r="BE75" s="2640"/>
      <c r="BF75" s="2640"/>
      <c r="BG75" s="2640"/>
      <c r="BH75" s="2640"/>
      <c r="BI75" s="2641"/>
      <c r="BJ75" s="217"/>
      <c r="BK75" s="2637">
        <f t="shared" si="73"/>
        <v>0</v>
      </c>
      <c r="BL75" s="2638"/>
      <c r="BM75" s="258">
        <f>+BM53</f>
        <v>0</v>
      </c>
      <c r="BN75" s="259">
        <f t="shared" si="83"/>
        <v>0</v>
      </c>
      <c r="BO75" s="286"/>
      <c r="BP75" s="261" t="e">
        <f t="shared" si="84"/>
        <v>#DIV/0!</v>
      </c>
      <c r="BQ75" s="474"/>
      <c r="BR75" s="475"/>
      <c r="BS75" s="476"/>
      <c r="BT75" s="2639"/>
      <c r="BU75" s="2640"/>
      <c r="BV75" s="2640"/>
      <c r="BW75" s="2640"/>
      <c r="BX75" s="2640"/>
      <c r="BY75" s="2640"/>
      <c r="BZ75" s="2640"/>
      <c r="CA75" s="2640"/>
      <c r="CB75" s="2641"/>
      <c r="CC75" s="217"/>
      <c r="CD75" s="2644"/>
      <c r="CE75" s="2644"/>
      <c r="CF75" s="265"/>
      <c r="CG75" s="266"/>
      <c r="CH75" s="287"/>
      <c r="CI75" s="268"/>
      <c r="CJ75" s="269"/>
      <c r="CK75" s="269"/>
      <c r="CL75" s="269"/>
      <c r="CM75" s="2645"/>
      <c r="CN75" s="2645"/>
      <c r="CO75" s="2645"/>
      <c r="CP75" s="2645"/>
      <c r="CQ75" s="2645"/>
      <c r="CR75" s="2645"/>
      <c r="CS75" s="2645"/>
      <c r="CT75" s="2645"/>
      <c r="CU75" s="2645"/>
      <c r="CV75" s="217"/>
      <c r="CW75" s="2644"/>
      <c r="CX75" s="2644"/>
      <c r="CY75" s="265"/>
      <c r="CZ75" s="266"/>
      <c r="DA75" s="287"/>
      <c r="DB75" s="268"/>
      <c r="DC75" s="269"/>
      <c r="DD75" s="269"/>
      <c r="DE75" s="269"/>
      <c r="DF75" s="2645"/>
      <c r="DG75" s="2645"/>
      <c r="DH75" s="2645"/>
      <c r="DI75" s="2645"/>
      <c r="DJ75" s="2645"/>
      <c r="DK75" s="2645"/>
      <c r="DL75" s="2645"/>
      <c r="DM75" s="2645"/>
      <c r="DN75" s="2645"/>
      <c r="DO75" s="217"/>
    </row>
    <row r="76" spans="1:119" ht="0.6" customHeight="1">
      <c r="A76" s="217"/>
      <c r="B76" s="2628"/>
      <c r="C76" s="2629"/>
      <c r="D76" s="2629"/>
      <c r="E76" s="2630"/>
      <c r="F76" s="2637"/>
      <c r="G76" s="2638"/>
      <c r="H76" s="258"/>
      <c r="I76" s="284"/>
      <c r="J76" s="286"/>
      <c r="K76" s="261" t="e">
        <f t="shared" si="79"/>
        <v>#DIV/0!</v>
      </c>
      <c r="L76" s="474"/>
      <c r="M76" s="475"/>
      <c r="N76" s="476"/>
      <c r="O76" s="2639"/>
      <c r="P76" s="2640"/>
      <c r="Q76" s="2640"/>
      <c r="R76" s="2640"/>
      <c r="S76" s="2640"/>
      <c r="T76" s="2640"/>
      <c r="U76" s="2640"/>
      <c r="V76" s="2640"/>
      <c r="W76" s="2641"/>
      <c r="X76" s="217"/>
      <c r="Y76" s="2637">
        <f t="shared" si="69"/>
        <v>0</v>
      </c>
      <c r="Z76" s="2638"/>
      <c r="AA76" s="258">
        <f>+AA54</f>
        <v>0</v>
      </c>
      <c r="AB76" s="284"/>
      <c r="AC76" s="286"/>
      <c r="AD76" s="261" t="e">
        <f t="shared" si="81"/>
        <v>#DIV/0!</v>
      </c>
      <c r="AE76" s="474"/>
      <c r="AF76" s="475"/>
      <c r="AG76" s="476"/>
      <c r="AH76" s="2639"/>
      <c r="AI76" s="2640"/>
      <c r="AJ76" s="2640"/>
      <c r="AK76" s="2640"/>
      <c r="AL76" s="2640"/>
      <c r="AM76" s="2640"/>
      <c r="AN76" s="2640"/>
      <c r="AO76" s="2640"/>
      <c r="AP76" s="2641"/>
      <c r="AQ76" s="217"/>
      <c r="AR76" s="2637">
        <f t="shared" si="71"/>
        <v>0</v>
      </c>
      <c r="AS76" s="2638"/>
      <c r="AT76" s="258">
        <f>+AT54</f>
        <v>0</v>
      </c>
      <c r="AU76" s="284"/>
      <c r="AV76" s="286"/>
      <c r="AW76" s="261" t="e">
        <f t="shared" si="82"/>
        <v>#DIV/0!</v>
      </c>
      <c r="AX76" s="262"/>
      <c r="AY76" s="263"/>
      <c r="AZ76" s="264"/>
      <c r="BA76" s="2639"/>
      <c r="BB76" s="2640"/>
      <c r="BC76" s="2640"/>
      <c r="BD76" s="2640"/>
      <c r="BE76" s="2640"/>
      <c r="BF76" s="2640"/>
      <c r="BG76" s="2640"/>
      <c r="BH76" s="2640"/>
      <c r="BI76" s="2641"/>
      <c r="BJ76" s="217"/>
      <c r="BK76" s="2637">
        <f t="shared" si="73"/>
        <v>0</v>
      </c>
      <c r="BL76" s="2638"/>
      <c r="BM76" s="258">
        <f>+BM54</f>
        <v>0</v>
      </c>
      <c r="BN76" s="284"/>
      <c r="BO76" s="286"/>
      <c r="BP76" s="261" t="e">
        <f t="shared" si="84"/>
        <v>#DIV/0!</v>
      </c>
      <c r="BQ76" s="474"/>
      <c r="BR76" s="475"/>
      <c r="BS76" s="476"/>
      <c r="BT76" s="2639"/>
      <c r="BU76" s="2640"/>
      <c r="BV76" s="2640"/>
      <c r="BW76" s="2640"/>
      <c r="BX76" s="2640"/>
      <c r="BY76" s="2640"/>
      <c r="BZ76" s="2640"/>
      <c r="CA76" s="2640"/>
      <c r="CB76" s="2641"/>
      <c r="CC76" s="217"/>
      <c r="CD76" s="2644"/>
      <c r="CE76" s="2644"/>
      <c r="CF76" s="265"/>
      <c r="CG76" s="285"/>
      <c r="CH76" s="287"/>
      <c r="CI76" s="268"/>
      <c r="CJ76" s="269"/>
      <c r="CK76" s="269"/>
      <c r="CL76" s="269"/>
      <c r="CM76" s="2645"/>
      <c r="CN76" s="2645"/>
      <c r="CO76" s="2645"/>
      <c r="CP76" s="2645"/>
      <c r="CQ76" s="2645"/>
      <c r="CR76" s="2645"/>
      <c r="CS76" s="2645"/>
      <c r="CT76" s="2645"/>
      <c r="CU76" s="2645"/>
      <c r="CV76" s="217"/>
      <c r="CW76" s="2644"/>
      <c r="CX76" s="2644"/>
      <c r="CY76" s="265"/>
      <c r="CZ76" s="285"/>
      <c r="DA76" s="287"/>
      <c r="DB76" s="268"/>
      <c r="DC76" s="269"/>
      <c r="DD76" s="269"/>
      <c r="DE76" s="269"/>
      <c r="DF76" s="2645"/>
      <c r="DG76" s="2645"/>
      <c r="DH76" s="2645"/>
      <c r="DI76" s="2645"/>
      <c r="DJ76" s="2645"/>
      <c r="DK76" s="2645"/>
      <c r="DL76" s="2645"/>
      <c r="DM76" s="2645"/>
      <c r="DN76" s="2645"/>
      <c r="DO76" s="217"/>
    </row>
    <row r="77" spans="1:119" ht="0.6" customHeight="1">
      <c r="A77" s="217"/>
      <c r="B77" s="2628"/>
      <c r="C77" s="2629"/>
      <c r="D77" s="2629"/>
      <c r="E77" s="2630"/>
      <c r="F77" s="2637"/>
      <c r="G77" s="2638"/>
      <c r="H77" s="258"/>
      <c r="I77" s="259"/>
      <c r="J77" s="286"/>
      <c r="K77" s="261" t="e">
        <f t="shared" si="79"/>
        <v>#DIV/0!</v>
      </c>
      <c r="L77" s="474"/>
      <c r="M77" s="475"/>
      <c r="N77" s="476"/>
      <c r="O77" s="2639"/>
      <c r="P77" s="2640"/>
      <c r="Q77" s="2640"/>
      <c r="R77" s="2640"/>
      <c r="S77" s="2640"/>
      <c r="T77" s="2640"/>
      <c r="U77" s="2640"/>
      <c r="V77" s="2640"/>
      <c r="W77" s="2641"/>
      <c r="X77" s="217"/>
      <c r="Y77" s="2637">
        <f t="shared" si="69"/>
        <v>0</v>
      </c>
      <c r="Z77" s="2638"/>
      <c r="AA77" s="258">
        <f>+AA55</f>
        <v>0</v>
      </c>
      <c r="AB77" s="259">
        <f t="shared" si="80"/>
        <v>0</v>
      </c>
      <c r="AC77" s="286"/>
      <c r="AD77" s="261" t="e">
        <f t="shared" si="81"/>
        <v>#DIV/0!</v>
      </c>
      <c r="AE77" s="474"/>
      <c r="AF77" s="475"/>
      <c r="AG77" s="476"/>
      <c r="AH77" s="2639"/>
      <c r="AI77" s="2640"/>
      <c r="AJ77" s="2640"/>
      <c r="AK77" s="2640"/>
      <c r="AL77" s="2640"/>
      <c r="AM77" s="2640"/>
      <c r="AN77" s="2640"/>
      <c r="AO77" s="2640"/>
      <c r="AP77" s="2641"/>
      <c r="AQ77" s="217"/>
      <c r="AR77" s="2637">
        <f t="shared" si="71"/>
        <v>0</v>
      </c>
      <c r="AS77" s="2638"/>
      <c r="AT77" s="258">
        <f>+AT55</f>
        <v>0</v>
      </c>
      <c r="AU77" s="259">
        <f t="shared" si="78"/>
        <v>0</v>
      </c>
      <c r="AV77" s="286"/>
      <c r="AW77" s="261" t="e">
        <f t="shared" si="82"/>
        <v>#DIV/0!</v>
      </c>
      <c r="AX77" s="262"/>
      <c r="AY77" s="263"/>
      <c r="AZ77" s="264"/>
      <c r="BA77" s="2639"/>
      <c r="BB77" s="2640"/>
      <c r="BC77" s="2640"/>
      <c r="BD77" s="2640"/>
      <c r="BE77" s="2640"/>
      <c r="BF77" s="2640"/>
      <c r="BG77" s="2640"/>
      <c r="BH77" s="2640"/>
      <c r="BI77" s="2641"/>
      <c r="BJ77" s="217"/>
      <c r="BK77" s="2637">
        <f t="shared" si="73"/>
        <v>0</v>
      </c>
      <c r="BL77" s="2638"/>
      <c r="BM77" s="258">
        <f>+BM55</f>
        <v>0</v>
      </c>
      <c r="BN77" s="259">
        <f>+I77-J77-AC77-AV77</f>
        <v>0</v>
      </c>
      <c r="BO77" s="286"/>
      <c r="BP77" s="261" t="e">
        <f t="shared" si="84"/>
        <v>#DIV/0!</v>
      </c>
      <c r="BQ77" s="474"/>
      <c r="BR77" s="475"/>
      <c r="BS77" s="476"/>
      <c r="BT77" s="2639"/>
      <c r="BU77" s="2640"/>
      <c r="BV77" s="2640"/>
      <c r="BW77" s="2640"/>
      <c r="BX77" s="2640"/>
      <c r="BY77" s="2640"/>
      <c r="BZ77" s="2640"/>
      <c r="CA77" s="2640"/>
      <c r="CB77" s="2641"/>
      <c r="CC77" s="217"/>
      <c r="CD77" s="2644"/>
      <c r="CE77" s="2644"/>
      <c r="CF77" s="265"/>
      <c r="CG77" s="266"/>
      <c r="CH77" s="287"/>
      <c r="CI77" s="268"/>
      <c r="CJ77" s="269"/>
      <c r="CK77" s="269"/>
      <c r="CL77" s="269"/>
      <c r="CM77" s="2645"/>
      <c r="CN77" s="2645"/>
      <c r="CO77" s="2645"/>
      <c r="CP77" s="2645"/>
      <c r="CQ77" s="2645"/>
      <c r="CR77" s="2645"/>
      <c r="CS77" s="2645"/>
      <c r="CT77" s="2645"/>
      <c r="CU77" s="2645"/>
      <c r="CV77" s="217"/>
      <c r="CW77" s="2644"/>
      <c r="CX77" s="2644"/>
      <c r="CY77" s="265"/>
      <c r="CZ77" s="266"/>
      <c r="DA77" s="287"/>
      <c r="DB77" s="268"/>
      <c r="DC77" s="269"/>
      <c r="DD77" s="269"/>
      <c r="DE77" s="269"/>
      <c r="DF77" s="2645"/>
      <c r="DG77" s="2645"/>
      <c r="DH77" s="2645"/>
      <c r="DI77" s="2645"/>
      <c r="DJ77" s="2645"/>
      <c r="DK77" s="2645"/>
      <c r="DL77" s="2645"/>
      <c r="DM77" s="2645"/>
      <c r="DN77" s="2645"/>
      <c r="DO77" s="217"/>
    </row>
    <row r="78" spans="1:119" ht="0.6" customHeight="1" thickBot="1">
      <c r="A78" s="217"/>
      <c r="B78" s="2628"/>
      <c r="C78" s="2629"/>
      <c r="D78" s="2629"/>
      <c r="E78" s="2630"/>
      <c r="F78" s="2654"/>
      <c r="G78" s="2655"/>
      <c r="H78" s="258"/>
      <c r="I78" s="259"/>
      <c r="J78" s="286"/>
      <c r="K78" s="288" t="e">
        <f t="shared" si="79"/>
        <v>#DIV/0!</v>
      </c>
      <c r="L78" s="477"/>
      <c r="M78" s="478"/>
      <c r="N78" s="479"/>
      <c r="O78" s="2656"/>
      <c r="P78" s="2657"/>
      <c r="Q78" s="2657"/>
      <c r="R78" s="2657"/>
      <c r="S78" s="2657"/>
      <c r="T78" s="2657"/>
      <c r="U78" s="2657"/>
      <c r="V78" s="2657"/>
      <c r="W78" s="2658"/>
      <c r="X78" s="217"/>
      <c r="Y78" s="2654">
        <f t="shared" si="69"/>
        <v>0</v>
      </c>
      <c r="Z78" s="2655"/>
      <c r="AA78" s="258">
        <f>+AA56</f>
        <v>0</v>
      </c>
      <c r="AB78" s="259">
        <f t="shared" si="80"/>
        <v>0</v>
      </c>
      <c r="AC78" s="286"/>
      <c r="AD78" s="288" t="e">
        <f t="shared" si="81"/>
        <v>#DIV/0!</v>
      </c>
      <c r="AE78" s="477"/>
      <c r="AF78" s="478"/>
      <c r="AG78" s="479"/>
      <c r="AH78" s="2656"/>
      <c r="AI78" s="2657"/>
      <c r="AJ78" s="2657"/>
      <c r="AK78" s="2657"/>
      <c r="AL78" s="2657"/>
      <c r="AM78" s="2657"/>
      <c r="AN78" s="2657"/>
      <c r="AO78" s="2657"/>
      <c r="AP78" s="2658"/>
      <c r="AQ78" s="217"/>
      <c r="AR78" s="2654">
        <f t="shared" si="71"/>
        <v>0</v>
      </c>
      <c r="AS78" s="2655"/>
      <c r="AT78" s="258">
        <f>+AT56</f>
        <v>0</v>
      </c>
      <c r="AU78" s="259">
        <f t="shared" si="78"/>
        <v>0</v>
      </c>
      <c r="AV78" s="286"/>
      <c r="AW78" s="288" t="e">
        <f t="shared" si="82"/>
        <v>#DIV/0!</v>
      </c>
      <c r="AX78" s="270"/>
      <c r="AY78" s="271"/>
      <c r="AZ78" s="272"/>
      <c r="BA78" s="2656"/>
      <c r="BB78" s="2657"/>
      <c r="BC78" s="2657"/>
      <c r="BD78" s="2657"/>
      <c r="BE78" s="2657"/>
      <c r="BF78" s="2657"/>
      <c r="BG78" s="2657"/>
      <c r="BH78" s="2657"/>
      <c r="BI78" s="2658"/>
      <c r="BJ78" s="217"/>
      <c r="BK78" s="2654">
        <f t="shared" si="73"/>
        <v>0</v>
      </c>
      <c r="BL78" s="2655"/>
      <c r="BM78" s="258">
        <f>+BM56</f>
        <v>0</v>
      </c>
      <c r="BN78" s="259">
        <f>+I78-J78-AC78-AV78</f>
        <v>0</v>
      </c>
      <c r="BO78" s="286"/>
      <c r="BP78" s="288" t="e">
        <f t="shared" si="84"/>
        <v>#DIV/0!</v>
      </c>
      <c r="BQ78" s="477"/>
      <c r="BR78" s="478"/>
      <c r="BS78" s="479"/>
      <c r="BT78" s="2656"/>
      <c r="BU78" s="2657"/>
      <c r="BV78" s="2657"/>
      <c r="BW78" s="2657"/>
      <c r="BX78" s="2657"/>
      <c r="BY78" s="2657"/>
      <c r="BZ78" s="2657"/>
      <c r="CA78" s="2657"/>
      <c r="CB78" s="2658"/>
      <c r="CC78" s="217"/>
      <c r="CD78" s="2644"/>
      <c r="CE78" s="2644"/>
      <c r="CF78" s="265"/>
      <c r="CG78" s="266"/>
      <c r="CH78" s="287"/>
      <c r="CI78" s="289"/>
      <c r="CJ78" s="269"/>
      <c r="CK78" s="269"/>
      <c r="CL78" s="269"/>
      <c r="CM78" s="2645"/>
      <c r="CN78" s="2645"/>
      <c r="CO78" s="2645"/>
      <c r="CP78" s="2645"/>
      <c r="CQ78" s="2645"/>
      <c r="CR78" s="2645"/>
      <c r="CS78" s="2645"/>
      <c r="CT78" s="2645"/>
      <c r="CU78" s="2645"/>
      <c r="CV78" s="217"/>
      <c r="CW78" s="2644"/>
      <c r="CX78" s="2644"/>
      <c r="CY78" s="265"/>
      <c r="CZ78" s="266"/>
      <c r="DA78" s="287"/>
      <c r="DB78" s="289"/>
      <c r="DC78" s="269"/>
      <c r="DD78" s="269"/>
      <c r="DE78" s="269"/>
      <c r="DF78" s="2645"/>
      <c r="DG78" s="2645"/>
      <c r="DH78" s="2645"/>
      <c r="DI78" s="2645"/>
      <c r="DJ78" s="2645"/>
      <c r="DK78" s="2645"/>
      <c r="DL78" s="2645"/>
      <c r="DM78" s="2645"/>
      <c r="DN78" s="2645"/>
      <c r="DO78" s="217"/>
    </row>
    <row r="79" spans="1:119" ht="31.5" customHeight="1" thickTop="1" thickBot="1">
      <c r="A79" s="217"/>
      <c r="B79" s="2631"/>
      <c r="C79" s="2632"/>
      <c r="D79" s="2632"/>
      <c r="E79" s="2633"/>
      <c r="F79" s="2665" t="s">
        <v>235</v>
      </c>
      <c r="G79" s="2666"/>
      <c r="H79" s="2649" t="str">
        <f>F58</f>
        <v>Reintroducción de Material Vegetal para la Restauración (RiMVR al azar o por núcleos)</v>
      </c>
      <c r="I79" s="2649"/>
      <c r="J79" s="2649"/>
      <c r="K79" s="2650"/>
      <c r="L79" s="276">
        <f>K249/N249</f>
        <v>1</v>
      </c>
      <c r="M79" s="277">
        <f>L249/N249</f>
        <v>0</v>
      </c>
      <c r="N79" s="278">
        <f>M249/N249</f>
        <v>0</v>
      </c>
      <c r="O79" s="2651"/>
      <c r="P79" s="2652"/>
      <c r="Q79" s="2652"/>
      <c r="R79" s="2652"/>
      <c r="S79" s="2652"/>
      <c r="T79" s="2652"/>
      <c r="U79" s="2652"/>
      <c r="V79" s="2652"/>
      <c r="W79" s="2653"/>
      <c r="X79" s="217"/>
      <c r="Y79" s="2665" t="s">
        <v>235</v>
      </c>
      <c r="Z79" s="2666"/>
      <c r="AA79" s="2649" t="str">
        <f>Y58</f>
        <v>Reintroducción de Material Vegetal para la Restauración (RiMVR al azar o por núcleos)</v>
      </c>
      <c r="AB79" s="2649"/>
      <c r="AC79" s="2649"/>
      <c r="AD79" s="2650"/>
      <c r="AE79" s="276">
        <f>AD249/AG249</f>
        <v>1</v>
      </c>
      <c r="AF79" s="277">
        <f>AE249/AG249</f>
        <v>0</v>
      </c>
      <c r="AG79" s="278">
        <f>AF249/AG249</f>
        <v>0</v>
      </c>
      <c r="AH79" s="2651"/>
      <c r="AI79" s="2652"/>
      <c r="AJ79" s="2652"/>
      <c r="AK79" s="2652"/>
      <c r="AL79" s="2652"/>
      <c r="AM79" s="2652"/>
      <c r="AN79" s="2652"/>
      <c r="AO79" s="2652"/>
      <c r="AP79" s="2653"/>
      <c r="AQ79" s="217"/>
      <c r="AR79" s="2665" t="s">
        <v>235</v>
      </c>
      <c r="AS79" s="2666"/>
      <c r="AT79" s="2649">
        <f>AR58</f>
        <v>0</v>
      </c>
      <c r="AU79" s="2649"/>
      <c r="AV79" s="2649"/>
      <c r="AW79" s="2650"/>
      <c r="AX79" s="276">
        <f>AW249/AZ249</f>
        <v>1</v>
      </c>
      <c r="AY79" s="277">
        <f>AX249/AZ249</f>
        <v>0</v>
      </c>
      <c r="AZ79" s="278">
        <f>AY249/AZ249</f>
        <v>0</v>
      </c>
      <c r="BA79" s="2651"/>
      <c r="BB79" s="2652"/>
      <c r="BC79" s="2652"/>
      <c r="BD79" s="2652"/>
      <c r="BE79" s="2652"/>
      <c r="BF79" s="2652"/>
      <c r="BG79" s="2652"/>
      <c r="BH79" s="2652"/>
      <c r="BI79" s="2653"/>
      <c r="BJ79" s="217"/>
      <c r="BK79" s="2665" t="s">
        <v>235</v>
      </c>
      <c r="BL79" s="2666"/>
      <c r="BM79" s="2649">
        <f>BK58</f>
        <v>0</v>
      </c>
      <c r="BN79" s="2649"/>
      <c r="BO79" s="2649"/>
      <c r="BP79" s="2650"/>
      <c r="BQ79" s="276">
        <f>BP249/BS249</f>
        <v>1</v>
      </c>
      <c r="BR79" s="277">
        <f>BQ249/BS249</f>
        <v>0</v>
      </c>
      <c r="BS79" s="278">
        <f>BR249/BS249</f>
        <v>0</v>
      </c>
      <c r="BT79" s="2651"/>
      <c r="BU79" s="2652"/>
      <c r="BV79" s="2652"/>
      <c r="BW79" s="2652"/>
      <c r="BX79" s="2652"/>
      <c r="BY79" s="2652"/>
      <c r="BZ79" s="2652"/>
      <c r="CA79" s="2652"/>
      <c r="CB79" s="2653"/>
      <c r="CC79" s="217"/>
      <c r="CD79" s="2662"/>
      <c r="CE79" s="2662"/>
      <c r="CF79" s="2663"/>
      <c r="CG79" s="2663"/>
      <c r="CH79" s="2663"/>
      <c r="CI79" s="2663"/>
      <c r="CJ79" s="279"/>
      <c r="CK79" s="279"/>
      <c r="CL79" s="279"/>
      <c r="CM79" s="2664"/>
      <c r="CN79" s="2664"/>
      <c r="CO79" s="2664"/>
      <c r="CP79" s="2664"/>
      <c r="CQ79" s="2664"/>
      <c r="CR79" s="2664"/>
      <c r="CS79" s="2664"/>
      <c r="CT79" s="2664"/>
      <c r="CU79" s="2664"/>
      <c r="CV79" s="217"/>
      <c r="CW79" s="2662"/>
      <c r="CX79" s="2662"/>
      <c r="CY79" s="2663"/>
      <c r="CZ79" s="2663"/>
      <c r="DA79" s="2663"/>
      <c r="DB79" s="2663"/>
      <c r="DC79" s="279"/>
      <c r="DD79" s="279"/>
      <c r="DE79" s="279"/>
      <c r="DF79" s="2664"/>
      <c r="DG79" s="2664"/>
      <c r="DH79" s="2664"/>
      <c r="DI79" s="2664"/>
      <c r="DJ79" s="2664"/>
      <c r="DK79" s="2664"/>
      <c r="DL79" s="2664"/>
      <c r="DM79" s="2664"/>
      <c r="DN79" s="2664"/>
      <c r="DO79" s="217"/>
    </row>
    <row r="80" spans="1:119" ht="19.5" customHeight="1">
      <c r="A80" s="217"/>
      <c r="B80" s="2625" t="s">
        <v>343</v>
      </c>
      <c r="C80" s="2626"/>
      <c r="D80" s="2626"/>
      <c r="E80" s="2627"/>
      <c r="F80" s="2667">
        <f>Objetivos!D27</f>
        <v>0</v>
      </c>
      <c r="G80" s="2668"/>
      <c r="H80" s="2668"/>
      <c r="I80" s="2668"/>
      <c r="J80" s="2668"/>
      <c r="K80" s="2668"/>
      <c r="L80" s="2668"/>
      <c r="M80" s="2668"/>
      <c r="N80" s="2668"/>
      <c r="O80" s="2668"/>
      <c r="P80" s="2668"/>
      <c r="Q80" s="2668"/>
      <c r="R80" s="2668"/>
      <c r="S80" s="2668"/>
      <c r="T80" s="2668"/>
      <c r="U80" s="2668"/>
      <c r="V80" s="2668"/>
      <c r="W80" s="2669"/>
      <c r="X80" s="217"/>
      <c r="Y80" s="2667">
        <f>F80</f>
        <v>0</v>
      </c>
      <c r="Z80" s="2668"/>
      <c r="AA80" s="2668"/>
      <c r="AB80" s="2668"/>
      <c r="AC80" s="2668"/>
      <c r="AD80" s="2668"/>
      <c r="AE80" s="2668"/>
      <c r="AF80" s="2668"/>
      <c r="AG80" s="2668"/>
      <c r="AH80" s="2668"/>
      <c r="AI80" s="2668"/>
      <c r="AJ80" s="2668"/>
      <c r="AK80" s="2668"/>
      <c r="AL80" s="2668"/>
      <c r="AM80" s="2668"/>
      <c r="AN80" s="2668"/>
      <c r="AO80" s="2668"/>
      <c r="AP80" s="2669"/>
      <c r="AQ80" s="217"/>
      <c r="AR80" s="2667">
        <f>Y80</f>
        <v>0</v>
      </c>
      <c r="AS80" s="2668"/>
      <c r="AT80" s="2668"/>
      <c r="AU80" s="2668"/>
      <c r="AV80" s="2668"/>
      <c r="AW80" s="2668"/>
      <c r="AX80" s="2668"/>
      <c r="AY80" s="2668"/>
      <c r="AZ80" s="2668"/>
      <c r="BA80" s="2668"/>
      <c r="BB80" s="2668"/>
      <c r="BC80" s="2668"/>
      <c r="BD80" s="2668"/>
      <c r="BE80" s="2668"/>
      <c r="BF80" s="2668"/>
      <c r="BG80" s="2668"/>
      <c r="BH80" s="2668"/>
      <c r="BI80" s="2669"/>
      <c r="BJ80" s="217"/>
      <c r="BK80" s="2667">
        <f>AR80</f>
        <v>0</v>
      </c>
      <c r="BL80" s="2668"/>
      <c r="BM80" s="2668"/>
      <c r="BN80" s="2668"/>
      <c r="BO80" s="2668"/>
      <c r="BP80" s="2668"/>
      <c r="BQ80" s="2668"/>
      <c r="BR80" s="2668"/>
      <c r="BS80" s="2668"/>
      <c r="BT80" s="2668"/>
      <c r="BU80" s="2668"/>
      <c r="BV80" s="2668"/>
      <c r="BW80" s="2668"/>
      <c r="BX80" s="2668"/>
      <c r="BY80" s="2668"/>
      <c r="BZ80" s="2668"/>
      <c r="CA80" s="2668"/>
      <c r="CB80" s="2669"/>
      <c r="CC80" s="217"/>
      <c r="CD80" s="2621"/>
      <c r="CE80" s="2621"/>
      <c r="CF80" s="2621"/>
      <c r="CG80" s="2621"/>
      <c r="CH80" s="2621"/>
      <c r="CI80" s="2621"/>
      <c r="CJ80" s="2621"/>
      <c r="CK80" s="2621"/>
      <c r="CL80" s="2621"/>
      <c r="CM80" s="2621"/>
      <c r="CN80" s="2621"/>
      <c r="CO80" s="2621"/>
      <c r="CP80" s="2621"/>
      <c r="CQ80" s="2621"/>
      <c r="CR80" s="2621"/>
      <c r="CS80" s="2621"/>
      <c r="CT80" s="2621"/>
      <c r="CU80" s="2621"/>
      <c r="CV80" s="217"/>
      <c r="CW80" s="2621"/>
      <c r="CX80" s="2621"/>
      <c r="CY80" s="2621"/>
      <c r="CZ80" s="2621"/>
      <c r="DA80" s="2621"/>
      <c r="DB80" s="2621"/>
      <c r="DC80" s="2621"/>
      <c r="DD80" s="2621"/>
      <c r="DE80" s="2621"/>
      <c r="DF80" s="2621"/>
      <c r="DG80" s="2621"/>
      <c r="DH80" s="2621"/>
      <c r="DI80" s="2621"/>
      <c r="DJ80" s="2621"/>
      <c r="DK80" s="2621"/>
      <c r="DL80" s="2621"/>
      <c r="DM80" s="2621"/>
      <c r="DN80" s="2621"/>
      <c r="DO80" s="217"/>
    </row>
    <row r="81" spans="1:119" ht="17.25" customHeight="1">
      <c r="A81" s="217"/>
      <c r="B81" s="2628"/>
      <c r="C81" s="2629"/>
      <c r="D81" s="2629"/>
      <c r="E81" s="2630"/>
      <c r="F81" s="2637" t="str">
        <f t="shared" ref="F81:F86" si="85">+F59</f>
        <v xml:space="preserve">5. Preparación del terreno                            </v>
      </c>
      <c r="G81" s="2638"/>
      <c r="H81" s="258" t="str">
        <f>+Cronog!C46</f>
        <v>Has</v>
      </c>
      <c r="I81" s="259">
        <f>+Cronog!$E$46+Cronog!$I$46+Cronog!$M$46</f>
        <v>0</v>
      </c>
      <c r="J81" s="286">
        <v>0</v>
      </c>
      <c r="K81" s="261" t="e">
        <f>J81/I81</f>
        <v>#DIV/0!</v>
      </c>
      <c r="L81" s="474" t="str">
        <f t="shared" ref="L81:L86" si="86">+IF(I81=J81,"x",0)</f>
        <v>x</v>
      </c>
      <c r="M81" s="475">
        <f t="shared" ref="M81:M86" si="87">+IF(L81="x",0,IF(J81&gt;0,"x",0))</f>
        <v>0</v>
      </c>
      <c r="N81" s="476">
        <f t="shared" ref="N81:N86" si="88">+IF(L81="x",0,IF(M81="x",0,"x"))</f>
        <v>0</v>
      </c>
      <c r="O81" s="2639"/>
      <c r="P81" s="2640"/>
      <c r="Q81" s="2640"/>
      <c r="R81" s="2640"/>
      <c r="S81" s="2640"/>
      <c r="T81" s="2640"/>
      <c r="U81" s="2640"/>
      <c r="V81" s="2640"/>
      <c r="W81" s="2641"/>
      <c r="X81" s="217"/>
      <c r="Y81" s="2637" t="str">
        <f t="shared" ref="Y81:Y100" si="89">+Y59</f>
        <v xml:space="preserve">5. Preparación del terreno                            </v>
      </c>
      <c r="Z81" s="2638"/>
      <c r="AA81" s="258" t="str">
        <f>+AA59</f>
        <v>Has</v>
      </c>
      <c r="AB81" s="259">
        <f>IF((I81-J81)=0,Cronog!Q46+Cronog!U46+Cronog!Y46,Cronog!Q46+Cronog!U46+Cronog!Y46+Seguimiento!I81-Seguimiento!J81)</f>
        <v>0</v>
      </c>
      <c r="AC81" s="286"/>
      <c r="AD81" s="261" t="e">
        <f>AC81/AB81</f>
        <v>#DIV/0!</v>
      </c>
      <c r="AE81" s="474" t="str">
        <f t="shared" ref="AE81:AE86" si="90">+IF(AB81=AC81,"x",0)</f>
        <v>x</v>
      </c>
      <c r="AF81" s="475">
        <f t="shared" ref="AF81:AF86" si="91">+IF(AE81="x",0,IF(AC81&gt;0,"x",0))</f>
        <v>0</v>
      </c>
      <c r="AG81" s="476">
        <f t="shared" ref="AG81:AG86" si="92">+IF(AE81="x",0,IF(AF81="x",0,"x"))</f>
        <v>0</v>
      </c>
      <c r="AH81" s="2639"/>
      <c r="AI81" s="2640"/>
      <c r="AJ81" s="2640"/>
      <c r="AK81" s="2640"/>
      <c r="AL81" s="2640"/>
      <c r="AM81" s="2640"/>
      <c r="AN81" s="2640"/>
      <c r="AO81" s="2640"/>
      <c r="AP81" s="2641"/>
      <c r="AQ81" s="217"/>
      <c r="AR81" s="2637" t="str">
        <f t="shared" ref="AR81:AR100" si="93">+AR59</f>
        <v xml:space="preserve">5. Preparación del terreno                            </v>
      </c>
      <c r="AS81" s="2638"/>
      <c r="AT81" s="258" t="str">
        <f>+AT59</f>
        <v>Has</v>
      </c>
      <c r="AU81" s="259">
        <f>IF((AB81-AC81)=0,Cronog!AC46+Cronog!AG46+Cronog!AK46,Cronog!AC46+Cronog!AG46+Cronog!AK46+Seguimiento!AB81-Seguimiento!AC81)</f>
        <v>0</v>
      </c>
      <c r="AV81" s="286"/>
      <c r="AW81" s="261" t="e">
        <f>AV81/AU81</f>
        <v>#DIV/0!</v>
      </c>
      <c r="AX81" s="474" t="str">
        <f t="shared" ref="AX81:AX86" si="94">+IF(AU81=AV81,"x",0)</f>
        <v>x</v>
      </c>
      <c r="AY81" s="475">
        <f t="shared" ref="AY81:AY86" si="95">+IF(AX81="x",0,IF(AV81&gt;0,"x",0))</f>
        <v>0</v>
      </c>
      <c r="AZ81" s="476">
        <f t="shared" ref="AZ81:AZ86" si="96">+IF(AX81="x",0,IF(AY81="x",0,"x"))</f>
        <v>0</v>
      </c>
      <c r="BA81" s="2639"/>
      <c r="BB81" s="2640"/>
      <c r="BC81" s="2640"/>
      <c r="BD81" s="2640"/>
      <c r="BE81" s="2640"/>
      <c r="BF81" s="2640"/>
      <c r="BG81" s="2640"/>
      <c r="BH81" s="2640"/>
      <c r="BI81" s="2641"/>
      <c r="BJ81" s="217"/>
      <c r="BK81" s="2637" t="str">
        <f t="shared" ref="BK81:BK100" si="97">+BK59</f>
        <v xml:space="preserve">5. Preparación del terreno                            </v>
      </c>
      <c r="BL81" s="2638"/>
      <c r="BM81" s="258" t="str">
        <f>+BM59</f>
        <v>Has</v>
      </c>
      <c r="BN81" s="259">
        <f>IF((AU81-AV81)=0,Cronog!AO46+Cronog!AS46+Cronog!AW46,Cronog!AO46+Cronog!AS46+Cronog!AW46+AU81-AV81)</f>
        <v>0</v>
      </c>
      <c r="BO81" s="286"/>
      <c r="BP81" s="261" t="e">
        <f>BO81/BN81</f>
        <v>#DIV/0!</v>
      </c>
      <c r="BQ81" s="474" t="str">
        <f t="shared" ref="BQ81:BQ86" si="98">+IF(BN81=BO81,"x",0)</f>
        <v>x</v>
      </c>
      <c r="BR81" s="475">
        <f t="shared" ref="BR81:BR86" si="99">+IF(BQ81="x",0,IF(BO81&gt;0,"x",0))</f>
        <v>0</v>
      </c>
      <c r="BS81" s="476">
        <f t="shared" ref="BS81:BS86" si="100">+IF(BQ81="x",0,IF(BR81="x",0,"x"))</f>
        <v>0</v>
      </c>
      <c r="BT81" s="2639"/>
      <c r="BU81" s="2640"/>
      <c r="BV81" s="2640"/>
      <c r="BW81" s="2640"/>
      <c r="BX81" s="2640"/>
      <c r="BY81" s="2640"/>
      <c r="BZ81" s="2640"/>
      <c r="CA81" s="2640"/>
      <c r="CB81" s="2641"/>
      <c r="CC81" s="217"/>
      <c r="CD81" s="2644"/>
      <c r="CE81" s="2644"/>
      <c r="CF81" s="265"/>
      <c r="CG81" s="266"/>
      <c r="CH81" s="287"/>
      <c r="CI81" s="268"/>
      <c r="CJ81" s="269"/>
      <c r="CK81" s="269"/>
      <c r="CL81" s="269"/>
      <c r="CM81" s="2645"/>
      <c r="CN81" s="2645"/>
      <c r="CO81" s="2645"/>
      <c r="CP81" s="2645"/>
      <c r="CQ81" s="2645"/>
      <c r="CR81" s="2645"/>
      <c r="CS81" s="2645"/>
      <c r="CT81" s="2645"/>
      <c r="CU81" s="2645"/>
      <c r="CV81" s="217"/>
      <c r="CW81" s="2644"/>
      <c r="CX81" s="2644"/>
      <c r="CY81" s="265"/>
      <c r="CZ81" s="266"/>
      <c r="DA81" s="287"/>
      <c r="DB81" s="268"/>
      <c r="DC81" s="269"/>
      <c r="DD81" s="269"/>
      <c r="DE81" s="269"/>
      <c r="DF81" s="2645"/>
      <c r="DG81" s="2645"/>
      <c r="DH81" s="2645"/>
      <c r="DI81" s="2645"/>
      <c r="DJ81" s="2645"/>
      <c r="DK81" s="2645"/>
      <c r="DL81" s="2645"/>
      <c r="DM81" s="2645"/>
      <c r="DN81" s="2645"/>
      <c r="DO81" s="217"/>
    </row>
    <row r="82" spans="1:119" ht="17.25" customHeight="1">
      <c r="A82" s="217"/>
      <c r="B82" s="2628"/>
      <c r="C82" s="2629"/>
      <c r="D82" s="2629"/>
      <c r="E82" s="2630"/>
      <c r="F82" s="2637" t="str">
        <f t="shared" si="85"/>
        <v xml:space="preserve">6. Plantación (Siembra)                               </v>
      </c>
      <c r="G82" s="2638"/>
      <c r="H82" s="258" t="str">
        <f>+Cronog!C47</f>
        <v>Has</v>
      </c>
      <c r="I82" s="259">
        <f>+Cronog!$E$47+Cronog!$I$47+Cronog!$M$47</f>
        <v>0</v>
      </c>
      <c r="J82" s="286">
        <v>0</v>
      </c>
      <c r="K82" s="261" t="e">
        <f t="shared" ref="K82:K90" si="101">J82/I82</f>
        <v>#DIV/0!</v>
      </c>
      <c r="L82" s="474" t="str">
        <f t="shared" si="86"/>
        <v>x</v>
      </c>
      <c r="M82" s="475">
        <f t="shared" si="87"/>
        <v>0</v>
      </c>
      <c r="N82" s="476">
        <f t="shared" si="88"/>
        <v>0</v>
      </c>
      <c r="O82" s="2639"/>
      <c r="P82" s="2640"/>
      <c r="Q82" s="2640"/>
      <c r="R82" s="2640"/>
      <c r="S82" s="2640"/>
      <c r="T82" s="2640"/>
      <c r="U82" s="2640"/>
      <c r="V82" s="2640"/>
      <c r="W82" s="2641"/>
      <c r="X82" s="217"/>
      <c r="Y82" s="2637" t="str">
        <f t="shared" si="89"/>
        <v xml:space="preserve">6. Plantación (Siembra)                               </v>
      </c>
      <c r="Z82" s="2638"/>
      <c r="AA82" s="258" t="str">
        <f>+AA60</f>
        <v>Has</v>
      </c>
      <c r="AB82" s="259">
        <f>IF((I82-J82)=0,Cronog!Q47+Cronog!U47+Cronog!Y47,Cronog!Q47+Cronog!U47+Cronog!Y47+Seguimiento!I82-Seguimiento!J82)</f>
        <v>0</v>
      </c>
      <c r="AC82" s="286"/>
      <c r="AD82" s="261" t="e">
        <f t="shared" ref="AD82:AD90" si="102">AC82/AB82</f>
        <v>#DIV/0!</v>
      </c>
      <c r="AE82" s="474" t="str">
        <f t="shared" si="90"/>
        <v>x</v>
      </c>
      <c r="AF82" s="475">
        <f t="shared" si="91"/>
        <v>0</v>
      </c>
      <c r="AG82" s="476">
        <f t="shared" si="92"/>
        <v>0</v>
      </c>
      <c r="AH82" s="2639"/>
      <c r="AI82" s="2640"/>
      <c r="AJ82" s="2640"/>
      <c r="AK82" s="2640"/>
      <c r="AL82" s="2640"/>
      <c r="AM82" s="2640"/>
      <c r="AN82" s="2640"/>
      <c r="AO82" s="2640"/>
      <c r="AP82" s="2641"/>
      <c r="AQ82" s="217"/>
      <c r="AR82" s="2637" t="str">
        <f t="shared" si="93"/>
        <v xml:space="preserve">6. Plantación (Siembra)                               </v>
      </c>
      <c r="AS82" s="2638"/>
      <c r="AT82" s="258" t="str">
        <f>+AT60</f>
        <v>Has</v>
      </c>
      <c r="AU82" s="259">
        <f>IF((AB82-AC82)=0,Cronog!AC47+Cronog!AG47+Cronog!AK47,Cronog!AC47+Cronog!AG47+Cronog!AK47+Seguimiento!AB82-Seguimiento!AC82)</f>
        <v>0</v>
      </c>
      <c r="AV82" s="286"/>
      <c r="AW82" s="261" t="e">
        <f t="shared" ref="AW82:AW90" si="103">AV82/AU82</f>
        <v>#DIV/0!</v>
      </c>
      <c r="AX82" s="474" t="str">
        <f t="shared" si="94"/>
        <v>x</v>
      </c>
      <c r="AY82" s="475">
        <f t="shared" si="95"/>
        <v>0</v>
      </c>
      <c r="AZ82" s="476">
        <f t="shared" si="96"/>
        <v>0</v>
      </c>
      <c r="BA82" s="2639"/>
      <c r="BB82" s="2640"/>
      <c r="BC82" s="2640"/>
      <c r="BD82" s="2640"/>
      <c r="BE82" s="2640"/>
      <c r="BF82" s="2640"/>
      <c r="BG82" s="2640"/>
      <c r="BH82" s="2640"/>
      <c r="BI82" s="2641"/>
      <c r="BJ82" s="217"/>
      <c r="BK82" s="2637" t="str">
        <f t="shared" si="97"/>
        <v xml:space="preserve">6. Plantación (Siembra)                               </v>
      </c>
      <c r="BL82" s="2638"/>
      <c r="BM82" s="258" t="str">
        <f>+BM60</f>
        <v>Has</v>
      </c>
      <c r="BN82" s="259">
        <f>IF((AU82-AV82)=0,Cronog!AO47+Cronog!AS47+Cronog!AW47,Cronog!AO47+Cronog!AS47+Cronog!AW47+AU82-AV82)</f>
        <v>0</v>
      </c>
      <c r="BO82" s="286"/>
      <c r="BP82" s="261" t="e">
        <f t="shared" ref="BP82:BP90" si="104">BO82/BN82</f>
        <v>#DIV/0!</v>
      </c>
      <c r="BQ82" s="474" t="str">
        <f t="shared" si="98"/>
        <v>x</v>
      </c>
      <c r="BR82" s="475">
        <f t="shared" si="99"/>
        <v>0</v>
      </c>
      <c r="BS82" s="476">
        <f t="shared" si="100"/>
        <v>0</v>
      </c>
      <c r="BT82" s="2639"/>
      <c r="BU82" s="2640"/>
      <c r="BV82" s="2640"/>
      <c r="BW82" s="2640"/>
      <c r="BX82" s="2640"/>
      <c r="BY82" s="2640"/>
      <c r="BZ82" s="2640"/>
      <c r="CA82" s="2640"/>
      <c r="CB82" s="2641"/>
      <c r="CC82" s="217"/>
      <c r="CD82" s="2644"/>
      <c r="CE82" s="2644"/>
      <c r="CF82" s="265"/>
      <c r="CG82" s="266"/>
      <c r="CH82" s="287"/>
      <c r="CI82" s="268"/>
      <c r="CJ82" s="269"/>
      <c r="CK82" s="269"/>
      <c r="CL82" s="269"/>
      <c r="CM82" s="2645"/>
      <c r="CN82" s="2645"/>
      <c r="CO82" s="2645"/>
      <c r="CP82" s="2645"/>
      <c r="CQ82" s="2645"/>
      <c r="CR82" s="2645"/>
      <c r="CS82" s="2645"/>
      <c r="CT82" s="2645"/>
      <c r="CU82" s="2645"/>
      <c r="CV82" s="217"/>
      <c r="CW82" s="2644"/>
      <c r="CX82" s="2644"/>
      <c r="CY82" s="265"/>
      <c r="CZ82" s="266"/>
      <c r="DA82" s="287"/>
      <c r="DB82" s="268"/>
      <c r="DC82" s="269"/>
      <c r="DD82" s="269"/>
      <c r="DE82" s="269"/>
      <c r="DF82" s="2645"/>
      <c r="DG82" s="2645"/>
      <c r="DH82" s="2645"/>
      <c r="DI82" s="2645"/>
      <c r="DJ82" s="2645"/>
      <c r="DK82" s="2645"/>
      <c r="DL82" s="2645"/>
      <c r="DM82" s="2645"/>
      <c r="DN82" s="2645"/>
      <c r="DO82" s="217"/>
    </row>
    <row r="83" spans="1:119" ht="17.25" customHeight="1">
      <c r="A83" s="217"/>
      <c r="B83" s="2628"/>
      <c r="C83" s="2629"/>
      <c r="D83" s="2629"/>
      <c r="E83" s="2630"/>
      <c r="F83" s="2637" t="str">
        <f t="shared" si="85"/>
        <v xml:space="preserve">7. Fertilización y Control Fitosa.                   </v>
      </c>
      <c r="G83" s="2638"/>
      <c r="H83" s="258" t="str">
        <f>+Cronog!C48</f>
        <v>Has</v>
      </c>
      <c r="I83" s="259">
        <f>+Cronog!$E$48+Cronog!$I$48+Cronog!$M$48</f>
        <v>0</v>
      </c>
      <c r="J83" s="286">
        <v>0</v>
      </c>
      <c r="K83" s="261" t="e">
        <f t="shared" si="101"/>
        <v>#DIV/0!</v>
      </c>
      <c r="L83" s="474" t="str">
        <f t="shared" si="86"/>
        <v>x</v>
      </c>
      <c r="M83" s="475">
        <f t="shared" si="87"/>
        <v>0</v>
      </c>
      <c r="N83" s="476">
        <f t="shared" si="88"/>
        <v>0</v>
      </c>
      <c r="O83" s="2639"/>
      <c r="P83" s="2640"/>
      <c r="Q83" s="2640"/>
      <c r="R83" s="2640"/>
      <c r="S83" s="2640"/>
      <c r="T83" s="2640"/>
      <c r="U83" s="2640"/>
      <c r="V83" s="2640"/>
      <c r="W83" s="2641"/>
      <c r="X83" s="217"/>
      <c r="Y83" s="2637" t="str">
        <f t="shared" si="89"/>
        <v xml:space="preserve">7. Fertilización y Control Fitosa.                   </v>
      </c>
      <c r="Z83" s="2638"/>
      <c r="AA83" s="258" t="str">
        <f>+AA61</f>
        <v>Has</v>
      </c>
      <c r="AB83" s="259">
        <f>IF((I83-J83)=0,Cronog!Q48+Cronog!U48+Cronog!Y48,Cronog!Q48+Cronog!U48+Cronog!Y48+Seguimiento!I83-Seguimiento!J83)</f>
        <v>0</v>
      </c>
      <c r="AC83" s="286"/>
      <c r="AD83" s="261" t="e">
        <f t="shared" si="102"/>
        <v>#DIV/0!</v>
      </c>
      <c r="AE83" s="474" t="str">
        <f t="shared" si="90"/>
        <v>x</v>
      </c>
      <c r="AF83" s="475">
        <f t="shared" si="91"/>
        <v>0</v>
      </c>
      <c r="AG83" s="476">
        <f t="shared" si="92"/>
        <v>0</v>
      </c>
      <c r="AH83" s="2639"/>
      <c r="AI83" s="2640"/>
      <c r="AJ83" s="2640"/>
      <c r="AK83" s="2640"/>
      <c r="AL83" s="2640"/>
      <c r="AM83" s="2640"/>
      <c r="AN83" s="2640"/>
      <c r="AO83" s="2640"/>
      <c r="AP83" s="2641"/>
      <c r="AQ83" s="217"/>
      <c r="AR83" s="2637" t="str">
        <f t="shared" si="93"/>
        <v xml:space="preserve">7. Fertilización y Control Fitosa.                   </v>
      </c>
      <c r="AS83" s="2638"/>
      <c r="AT83" s="258" t="str">
        <f>+AT61</f>
        <v>Has</v>
      </c>
      <c r="AU83" s="259">
        <f>IF((AB83-AC83)=0,Cronog!AC48+Cronog!AG48+Cronog!AK48,Cronog!AC48+Cronog!AG48+Cronog!AK48+Seguimiento!AB83-Seguimiento!AC83)</f>
        <v>0</v>
      </c>
      <c r="AV83" s="286"/>
      <c r="AW83" s="261" t="e">
        <f t="shared" si="103"/>
        <v>#DIV/0!</v>
      </c>
      <c r="AX83" s="474" t="str">
        <f t="shared" si="94"/>
        <v>x</v>
      </c>
      <c r="AY83" s="475">
        <f t="shared" si="95"/>
        <v>0</v>
      </c>
      <c r="AZ83" s="476">
        <f t="shared" si="96"/>
        <v>0</v>
      </c>
      <c r="BA83" s="2639"/>
      <c r="BB83" s="2640"/>
      <c r="BC83" s="2640"/>
      <c r="BD83" s="2640"/>
      <c r="BE83" s="2640"/>
      <c r="BF83" s="2640"/>
      <c r="BG83" s="2640"/>
      <c r="BH83" s="2640"/>
      <c r="BI83" s="2641"/>
      <c r="BJ83" s="217"/>
      <c r="BK83" s="2637" t="str">
        <f t="shared" si="97"/>
        <v xml:space="preserve">7. Fertilización y Control Fitosa.                   </v>
      </c>
      <c r="BL83" s="2638"/>
      <c r="BM83" s="258" t="str">
        <f>+BM61</f>
        <v>Has</v>
      </c>
      <c r="BN83" s="259">
        <f>IF((AU83-AV83)=0,Cronog!AO48+Cronog!AS48+Cronog!AW48,Cronog!AO48+Cronog!AS48+Cronog!AW48+AU83-AV83)</f>
        <v>0</v>
      </c>
      <c r="BO83" s="286"/>
      <c r="BP83" s="261" t="e">
        <f t="shared" si="104"/>
        <v>#DIV/0!</v>
      </c>
      <c r="BQ83" s="474" t="str">
        <f t="shared" si="98"/>
        <v>x</v>
      </c>
      <c r="BR83" s="475">
        <f t="shared" si="99"/>
        <v>0</v>
      </c>
      <c r="BS83" s="476">
        <f t="shared" si="100"/>
        <v>0</v>
      </c>
      <c r="BT83" s="2639"/>
      <c r="BU83" s="2640"/>
      <c r="BV83" s="2640"/>
      <c r="BW83" s="2640"/>
      <c r="BX83" s="2640"/>
      <c r="BY83" s="2640"/>
      <c r="BZ83" s="2640"/>
      <c r="CA83" s="2640"/>
      <c r="CB83" s="2641"/>
      <c r="CC83" s="217"/>
      <c r="CD83" s="2644"/>
      <c r="CE83" s="2644"/>
      <c r="CF83" s="265"/>
      <c r="CG83" s="266"/>
      <c r="CH83" s="287"/>
      <c r="CI83" s="268"/>
      <c r="CJ83" s="269"/>
      <c r="CK83" s="269"/>
      <c r="CL83" s="269"/>
      <c r="CM83" s="2645"/>
      <c r="CN83" s="2645"/>
      <c r="CO83" s="2645"/>
      <c r="CP83" s="2645"/>
      <c r="CQ83" s="2645"/>
      <c r="CR83" s="2645"/>
      <c r="CS83" s="2645"/>
      <c r="CT83" s="2645"/>
      <c r="CU83" s="2645"/>
      <c r="CV83" s="217"/>
      <c r="CW83" s="2644"/>
      <c r="CX83" s="2644"/>
      <c r="CY83" s="265"/>
      <c r="CZ83" s="266"/>
      <c r="DA83" s="287"/>
      <c r="DB83" s="268"/>
      <c r="DC83" s="269"/>
      <c r="DD83" s="269"/>
      <c r="DE83" s="269"/>
      <c r="DF83" s="2645"/>
      <c r="DG83" s="2645"/>
      <c r="DH83" s="2645"/>
      <c r="DI83" s="2645"/>
      <c r="DJ83" s="2645"/>
      <c r="DK83" s="2645"/>
      <c r="DL83" s="2645"/>
      <c r="DM83" s="2645"/>
      <c r="DN83" s="2645"/>
      <c r="DO83" s="217"/>
    </row>
    <row r="84" spans="1:119" ht="17.25" customHeight="1">
      <c r="A84" s="217"/>
      <c r="B84" s="2628"/>
      <c r="C84" s="2629"/>
      <c r="D84" s="2629"/>
      <c r="E84" s="2630"/>
      <c r="F84" s="2637" t="str">
        <f t="shared" si="85"/>
        <v xml:space="preserve">8. Reposición (material vegetal)                 </v>
      </c>
      <c r="G84" s="2638"/>
      <c r="H84" s="303" t="str">
        <f>+Cronog!C49</f>
        <v>Plántulas</v>
      </c>
      <c r="I84" s="259">
        <f>+Cronog!$E$49+Cronog!$I$49+Cronog!$M$49</f>
        <v>0</v>
      </c>
      <c r="J84" s="286">
        <v>0</v>
      </c>
      <c r="K84" s="261" t="e">
        <f t="shared" si="101"/>
        <v>#DIV/0!</v>
      </c>
      <c r="L84" s="474" t="str">
        <f t="shared" si="86"/>
        <v>x</v>
      </c>
      <c r="M84" s="475">
        <f t="shared" si="87"/>
        <v>0</v>
      </c>
      <c r="N84" s="476">
        <f t="shared" si="88"/>
        <v>0</v>
      </c>
      <c r="O84" s="2639"/>
      <c r="P84" s="2640"/>
      <c r="Q84" s="2640"/>
      <c r="R84" s="2640"/>
      <c r="S84" s="2640"/>
      <c r="T84" s="2640"/>
      <c r="U84" s="2640"/>
      <c r="V84" s="2640"/>
      <c r="W84" s="2641"/>
      <c r="X84" s="217"/>
      <c r="Y84" s="2637" t="str">
        <f t="shared" si="89"/>
        <v xml:space="preserve">8. Reposición (material vegetal)                 </v>
      </c>
      <c r="Z84" s="2638"/>
      <c r="AA84" s="303" t="str">
        <f>+AA62</f>
        <v>Plántulas</v>
      </c>
      <c r="AB84" s="259">
        <f>IF((I84-J84)=0,Cronog!Q49+Cronog!U49+Cronog!Y49,Cronog!Q49+Cronog!U49+Cronog!Y49+Seguimiento!I84-Seguimiento!J84)</f>
        <v>0</v>
      </c>
      <c r="AC84" s="286"/>
      <c r="AD84" s="261" t="e">
        <f t="shared" si="102"/>
        <v>#DIV/0!</v>
      </c>
      <c r="AE84" s="474" t="str">
        <f t="shared" si="90"/>
        <v>x</v>
      </c>
      <c r="AF84" s="475">
        <f t="shared" si="91"/>
        <v>0</v>
      </c>
      <c r="AG84" s="476">
        <f t="shared" si="92"/>
        <v>0</v>
      </c>
      <c r="AH84" s="2639"/>
      <c r="AI84" s="2640"/>
      <c r="AJ84" s="2640"/>
      <c r="AK84" s="2640"/>
      <c r="AL84" s="2640"/>
      <c r="AM84" s="2640"/>
      <c r="AN84" s="2640"/>
      <c r="AO84" s="2640"/>
      <c r="AP84" s="2641"/>
      <c r="AQ84" s="217"/>
      <c r="AR84" s="2637" t="str">
        <f t="shared" si="93"/>
        <v xml:space="preserve">8. Reposición (material vegetal)                 </v>
      </c>
      <c r="AS84" s="2638"/>
      <c r="AT84" s="303" t="str">
        <f>+AT62</f>
        <v>Plántulas</v>
      </c>
      <c r="AU84" s="259">
        <f>IF((AB84-AC84)=0,Cronog!AC49+Cronog!AG49+Cronog!AK49,Cronog!AC49+Cronog!AG49+Cronog!AK49+Seguimiento!AB84-Seguimiento!AC84)</f>
        <v>0</v>
      </c>
      <c r="AV84" s="286"/>
      <c r="AW84" s="261" t="e">
        <f t="shared" si="103"/>
        <v>#DIV/0!</v>
      </c>
      <c r="AX84" s="474" t="str">
        <f t="shared" si="94"/>
        <v>x</v>
      </c>
      <c r="AY84" s="475">
        <f t="shared" si="95"/>
        <v>0</v>
      </c>
      <c r="AZ84" s="476">
        <f t="shared" si="96"/>
        <v>0</v>
      </c>
      <c r="BA84" s="2639"/>
      <c r="BB84" s="2640"/>
      <c r="BC84" s="2640"/>
      <c r="BD84" s="2640"/>
      <c r="BE84" s="2640"/>
      <c r="BF84" s="2640"/>
      <c r="BG84" s="2640"/>
      <c r="BH84" s="2640"/>
      <c r="BI84" s="2641"/>
      <c r="BJ84" s="217"/>
      <c r="BK84" s="2637" t="str">
        <f t="shared" si="97"/>
        <v xml:space="preserve">8. Reposición (material vegetal)                 </v>
      </c>
      <c r="BL84" s="2638"/>
      <c r="BM84" s="303" t="str">
        <f>+BM62</f>
        <v>Plántulas</v>
      </c>
      <c r="BN84" s="259">
        <f>IF((AU84-AV84)=0,Cronog!AO49+Cronog!AS49+Cronog!AW49,Cronog!AO49+Cronog!AS49+Cronog!AW49+AU84-AV84)</f>
        <v>0</v>
      </c>
      <c r="BO84" s="286"/>
      <c r="BP84" s="261" t="e">
        <f t="shared" si="104"/>
        <v>#DIV/0!</v>
      </c>
      <c r="BQ84" s="474" t="str">
        <f t="shared" si="98"/>
        <v>x</v>
      </c>
      <c r="BR84" s="475">
        <f t="shared" si="99"/>
        <v>0</v>
      </c>
      <c r="BS84" s="476">
        <f t="shared" si="100"/>
        <v>0</v>
      </c>
      <c r="BT84" s="2639"/>
      <c r="BU84" s="2640"/>
      <c r="BV84" s="2640"/>
      <c r="BW84" s="2640"/>
      <c r="BX84" s="2640"/>
      <c r="BY84" s="2640"/>
      <c r="BZ84" s="2640"/>
      <c r="CA84" s="2640"/>
      <c r="CB84" s="2641"/>
      <c r="CC84" s="217"/>
      <c r="CD84" s="2644"/>
      <c r="CE84" s="2644"/>
      <c r="CF84" s="265"/>
      <c r="CG84" s="266"/>
      <c r="CH84" s="287"/>
      <c r="CI84" s="268"/>
      <c r="CJ84" s="269"/>
      <c r="CK84" s="269"/>
      <c r="CL84" s="269"/>
      <c r="CM84" s="2645"/>
      <c r="CN84" s="2645"/>
      <c r="CO84" s="2645"/>
      <c r="CP84" s="2645"/>
      <c r="CQ84" s="2645"/>
      <c r="CR84" s="2645"/>
      <c r="CS84" s="2645"/>
      <c r="CT84" s="2645"/>
      <c r="CU84" s="2645"/>
      <c r="CV84" s="217"/>
      <c r="CW84" s="2644"/>
      <c r="CX84" s="2644"/>
      <c r="CY84" s="265"/>
      <c r="CZ84" s="266"/>
      <c r="DA84" s="287"/>
      <c r="DB84" s="268"/>
      <c r="DC84" s="269"/>
      <c r="DD84" s="269"/>
      <c r="DE84" s="269"/>
      <c r="DF84" s="2645"/>
      <c r="DG84" s="2645"/>
      <c r="DH84" s="2645"/>
      <c r="DI84" s="2645"/>
      <c r="DJ84" s="2645"/>
      <c r="DK84" s="2645"/>
      <c r="DL84" s="2645"/>
      <c r="DM84" s="2645"/>
      <c r="DN84" s="2645"/>
      <c r="DO84" s="217"/>
    </row>
    <row r="85" spans="1:119" ht="17.25" customHeight="1">
      <c r="A85" s="217"/>
      <c r="B85" s="2628"/>
      <c r="C85" s="2629"/>
      <c r="D85" s="2629"/>
      <c r="E85" s="2630"/>
      <c r="F85" s="2637" t="str">
        <f t="shared" si="85"/>
        <v xml:space="preserve">9. Limpias                                                    </v>
      </c>
      <c r="G85" s="2638"/>
      <c r="H85" s="303" t="str">
        <f>+Cronog!C50</f>
        <v>Has</v>
      </c>
      <c r="I85" s="259">
        <f>+Cronog!$E$50+Cronog!$I$50+Cronog!$M$50</f>
        <v>0</v>
      </c>
      <c r="J85" s="286"/>
      <c r="K85" s="261" t="e">
        <f t="shared" si="101"/>
        <v>#DIV/0!</v>
      </c>
      <c r="L85" s="474" t="str">
        <f t="shared" si="86"/>
        <v>x</v>
      </c>
      <c r="M85" s="475">
        <f t="shared" si="87"/>
        <v>0</v>
      </c>
      <c r="N85" s="476">
        <f t="shared" si="88"/>
        <v>0</v>
      </c>
      <c r="O85" s="2639"/>
      <c r="P85" s="2640"/>
      <c r="Q85" s="2640"/>
      <c r="R85" s="2640"/>
      <c r="S85" s="2640"/>
      <c r="T85" s="2640"/>
      <c r="U85" s="2640"/>
      <c r="V85" s="2640"/>
      <c r="W85" s="2641"/>
      <c r="X85" s="217"/>
      <c r="Y85" s="2637" t="str">
        <f t="shared" si="89"/>
        <v xml:space="preserve">9. Limpias                                                    </v>
      </c>
      <c r="Z85" s="2638"/>
      <c r="AA85" s="303" t="str">
        <f>+AA63</f>
        <v>Has</v>
      </c>
      <c r="AB85" s="259">
        <f>IF((I85-J85)=0,Cronog!Q50+Cronog!U50+Cronog!Y50,Cronog!Q50+Cronog!U50+Cronog!Y50+Seguimiento!I85-Seguimiento!J85)</f>
        <v>0</v>
      </c>
      <c r="AC85" s="286"/>
      <c r="AD85" s="261" t="e">
        <f t="shared" si="102"/>
        <v>#DIV/0!</v>
      </c>
      <c r="AE85" s="474" t="str">
        <f t="shared" si="90"/>
        <v>x</v>
      </c>
      <c r="AF85" s="475">
        <f t="shared" si="91"/>
        <v>0</v>
      </c>
      <c r="AG85" s="476">
        <f t="shared" si="92"/>
        <v>0</v>
      </c>
      <c r="AH85" s="2639"/>
      <c r="AI85" s="2640"/>
      <c r="AJ85" s="2640"/>
      <c r="AK85" s="2640"/>
      <c r="AL85" s="2640"/>
      <c r="AM85" s="2640"/>
      <c r="AN85" s="2640"/>
      <c r="AO85" s="2640"/>
      <c r="AP85" s="2641"/>
      <c r="AQ85" s="217"/>
      <c r="AR85" s="2637" t="str">
        <f t="shared" si="93"/>
        <v xml:space="preserve">9. Limpias                                                    </v>
      </c>
      <c r="AS85" s="2638"/>
      <c r="AT85" s="303" t="str">
        <f>+AT63</f>
        <v>Has</v>
      </c>
      <c r="AU85" s="259">
        <f>IF((AB85-AC85)=0,Cronog!AC50+Cronog!AG50+Cronog!AK50,Cronog!AC50+Cronog!AG50+Cronog!AK50+Seguimiento!AB85-Seguimiento!AC85)</f>
        <v>0</v>
      </c>
      <c r="AV85" s="286"/>
      <c r="AW85" s="261" t="e">
        <f t="shared" si="103"/>
        <v>#DIV/0!</v>
      </c>
      <c r="AX85" s="474" t="str">
        <f t="shared" si="94"/>
        <v>x</v>
      </c>
      <c r="AY85" s="475">
        <f t="shared" si="95"/>
        <v>0</v>
      </c>
      <c r="AZ85" s="476">
        <f t="shared" si="96"/>
        <v>0</v>
      </c>
      <c r="BA85" s="2639"/>
      <c r="BB85" s="2640"/>
      <c r="BC85" s="2640"/>
      <c r="BD85" s="2640"/>
      <c r="BE85" s="2640"/>
      <c r="BF85" s="2640"/>
      <c r="BG85" s="2640"/>
      <c r="BH85" s="2640"/>
      <c r="BI85" s="2641"/>
      <c r="BJ85" s="217"/>
      <c r="BK85" s="2637" t="str">
        <f t="shared" si="97"/>
        <v xml:space="preserve">9. Limpias                                                    </v>
      </c>
      <c r="BL85" s="2638"/>
      <c r="BM85" s="303" t="str">
        <f>+BM63</f>
        <v>Has</v>
      </c>
      <c r="BN85" s="259">
        <f>IF((AU85-AV85)=0,Cronog!AO50+Cronog!AS50+Cronog!AW50,Cronog!AO50+Cronog!AS50+Cronog!AW50+AU85-AV85)</f>
        <v>0</v>
      </c>
      <c r="BO85" s="286"/>
      <c r="BP85" s="261" t="e">
        <f t="shared" si="104"/>
        <v>#DIV/0!</v>
      </c>
      <c r="BQ85" s="474" t="str">
        <f t="shared" si="98"/>
        <v>x</v>
      </c>
      <c r="BR85" s="475">
        <f t="shared" si="99"/>
        <v>0</v>
      </c>
      <c r="BS85" s="476">
        <f t="shared" si="100"/>
        <v>0</v>
      </c>
      <c r="BT85" s="2639"/>
      <c r="BU85" s="2640"/>
      <c r="BV85" s="2640"/>
      <c r="BW85" s="2640"/>
      <c r="BX85" s="2640"/>
      <c r="BY85" s="2640"/>
      <c r="BZ85" s="2640"/>
      <c r="CA85" s="2640"/>
      <c r="CB85" s="2641"/>
      <c r="CC85" s="217"/>
      <c r="CD85" s="2644"/>
      <c r="CE85" s="2644"/>
      <c r="CF85" s="265"/>
      <c r="CG85" s="266"/>
      <c r="CH85" s="287"/>
      <c r="CI85" s="268"/>
      <c r="CJ85" s="269"/>
      <c r="CK85" s="269"/>
      <c r="CL85" s="269"/>
      <c r="CM85" s="2645"/>
      <c r="CN85" s="2645"/>
      <c r="CO85" s="2645"/>
      <c r="CP85" s="2645"/>
      <c r="CQ85" s="2645"/>
      <c r="CR85" s="2645"/>
      <c r="CS85" s="2645"/>
      <c r="CT85" s="2645"/>
      <c r="CU85" s="2645"/>
      <c r="CV85" s="217"/>
      <c r="CW85" s="2644"/>
      <c r="CX85" s="2644"/>
      <c r="CY85" s="265"/>
      <c r="CZ85" s="266"/>
      <c r="DA85" s="287"/>
      <c r="DB85" s="268"/>
      <c r="DC85" s="269"/>
      <c r="DD85" s="269"/>
      <c r="DE85" s="269"/>
      <c r="DF85" s="2645"/>
      <c r="DG85" s="2645"/>
      <c r="DH85" s="2645"/>
      <c r="DI85" s="2645"/>
      <c r="DJ85" s="2645"/>
      <c r="DK85" s="2645"/>
      <c r="DL85" s="2645"/>
      <c r="DM85" s="2645"/>
      <c r="DN85" s="2645"/>
      <c r="DO85" s="217"/>
    </row>
    <row r="86" spans="1:119" ht="17.25" customHeight="1" thickBot="1">
      <c r="A86" s="217"/>
      <c r="B86" s="2628"/>
      <c r="C86" s="2629"/>
      <c r="D86" s="2629"/>
      <c r="E86" s="2630"/>
      <c r="F86" s="2637" t="str">
        <f t="shared" si="85"/>
        <v xml:space="preserve">10. Pago de Mano de obra                      </v>
      </c>
      <c r="G86" s="2638"/>
      <c r="H86" s="258" t="str">
        <f>+Cronog!C51</f>
        <v>Valor  $</v>
      </c>
      <c r="I86" s="259">
        <f>+Cronog!$E$51+Cronog!$I$51+Cronog!$M$51</f>
        <v>0</v>
      </c>
      <c r="J86" s="286">
        <v>0</v>
      </c>
      <c r="K86" s="261" t="e">
        <f t="shared" si="101"/>
        <v>#DIV/0!</v>
      </c>
      <c r="L86" s="477" t="str">
        <f t="shared" si="86"/>
        <v>x</v>
      </c>
      <c r="M86" s="478">
        <f t="shared" si="87"/>
        <v>0</v>
      </c>
      <c r="N86" s="479">
        <f t="shared" si="88"/>
        <v>0</v>
      </c>
      <c r="O86" s="2639"/>
      <c r="P86" s="2640"/>
      <c r="Q86" s="2640"/>
      <c r="R86" s="2640"/>
      <c r="S86" s="2640"/>
      <c r="T86" s="2640"/>
      <c r="U86" s="2640"/>
      <c r="V86" s="2640"/>
      <c r="W86" s="2641"/>
      <c r="X86" s="217"/>
      <c r="Y86" s="2637" t="str">
        <f t="shared" si="89"/>
        <v xml:space="preserve">10. Pago de Mano de obra                      </v>
      </c>
      <c r="Z86" s="2638"/>
      <c r="AA86" s="258" t="str">
        <f t="shared" ref="AA86:AA95" si="105">+AA64</f>
        <v>Valor  $</v>
      </c>
      <c r="AB86" s="259">
        <f>IF((I86-J86)=0,Cronog!Q51+Cronog!U51+Cronog!Y51,Cronog!Q51+Cronog!U51+Cronog!Y51+Seguimiento!I86-Seguimiento!J86)</f>
        <v>0</v>
      </c>
      <c r="AC86" s="286"/>
      <c r="AD86" s="261" t="e">
        <f t="shared" si="102"/>
        <v>#DIV/0!</v>
      </c>
      <c r="AE86" s="477" t="str">
        <f t="shared" si="90"/>
        <v>x</v>
      </c>
      <c r="AF86" s="478">
        <f t="shared" si="91"/>
        <v>0</v>
      </c>
      <c r="AG86" s="479">
        <f t="shared" si="92"/>
        <v>0</v>
      </c>
      <c r="AH86" s="2639"/>
      <c r="AI86" s="2640"/>
      <c r="AJ86" s="2640"/>
      <c r="AK86" s="2640"/>
      <c r="AL86" s="2640"/>
      <c r="AM86" s="2640"/>
      <c r="AN86" s="2640"/>
      <c r="AO86" s="2640"/>
      <c r="AP86" s="2641"/>
      <c r="AQ86" s="217"/>
      <c r="AR86" s="2637" t="str">
        <f t="shared" si="93"/>
        <v xml:space="preserve">10. Pago de Mano de obra                      </v>
      </c>
      <c r="AS86" s="2638"/>
      <c r="AT86" s="258" t="str">
        <f t="shared" ref="AT86:AT95" si="106">+AT64</f>
        <v>Valor  $</v>
      </c>
      <c r="AU86" s="259">
        <f>IF((AB86-AC86)=0,Cronog!AC51+Cronog!AG51+Cronog!AK51,Cronog!AC51+Cronog!AG51+Cronog!AK51+Seguimiento!AB86-Seguimiento!AC86)</f>
        <v>0</v>
      </c>
      <c r="AV86" s="286"/>
      <c r="AW86" s="261" t="e">
        <f t="shared" si="103"/>
        <v>#DIV/0!</v>
      </c>
      <c r="AX86" s="477" t="str">
        <f t="shared" si="94"/>
        <v>x</v>
      </c>
      <c r="AY86" s="478">
        <f t="shared" si="95"/>
        <v>0</v>
      </c>
      <c r="AZ86" s="479">
        <f t="shared" si="96"/>
        <v>0</v>
      </c>
      <c r="BA86" s="2639"/>
      <c r="BB86" s="2640"/>
      <c r="BC86" s="2640"/>
      <c r="BD86" s="2640"/>
      <c r="BE86" s="2640"/>
      <c r="BF86" s="2640"/>
      <c r="BG86" s="2640"/>
      <c r="BH86" s="2640"/>
      <c r="BI86" s="2641"/>
      <c r="BJ86" s="217"/>
      <c r="BK86" s="2637" t="str">
        <f t="shared" si="97"/>
        <v xml:space="preserve">10. Pago de Mano de obra                      </v>
      </c>
      <c r="BL86" s="2638"/>
      <c r="BM86" s="258" t="str">
        <f t="shared" ref="BM86:BM95" si="107">+BM64</f>
        <v>Valor  $</v>
      </c>
      <c r="BN86" s="259">
        <f>IF((AU86-AV86)=0,Cronog!AO51+Cronog!AS51+Cronog!AW51,Cronog!AO51+Cronog!AS51+Cronog!AW51+AU86-AV86)</f>
        <v>0</v>
      </c>
      <c r="BO86" s="286"/>
      <c r="BP86" s="261" t="e">
        <f t="shared" si="104"/>
        <v>#DIV/0!</v>
      </c>
      <c r="BQ86" s="477" t="str">
        <f t="shared" si="98"/>
        <v>x</v>
      </c>
      <c r="BR86" s="478">
        <f t="shared" si="99"/>
        <v>0</v>
      </c>
      <c r="BS86" s="479">
        <f t="shared" si="100"/>
        <v>0</v>
      </c>
      <c r="BT86" s="2639"/>
      <c r="BU86" s="2640"/>
      <c r="BV86" s="2640"/>
      <c r="BW86" s="2640"/>
      <c r="BX86" s="2640"/>
      <c r="BY86" s="2640"/>
      <c r="BZ86" s="2640"/>
      <c r="CA86" s="2640"/>
      <c r="CB86" s="2641"/>
      <c r="CC86" s="217"/>
      <c r="CD86" s="2644"/>
      <c r="CE86" s="2644"/>
      <c r="CF86" s="265"/>
      <c r="CG86" s="266"/>
      <c r="CH86" s="287"/>
      <c r="CI86" s="268"/>
      <c r="CJ86" s="269"/>
      <c r="CK86" s="269"/>
      <c r="CL86" s="269"/>
      <c r="CM86" s="2645"/>
      <c r="CN86" s="2645"/>
      <c r="CO86" s="2645"/>
      <c r="CP86" s="2645"/>
      <c r="CQ86" s="2645"/>
      <c r="CR86" s="2645"/>
      <c r="CS86" s="2645"/>
      <c r="CT86" s="2645"/>
      <c r="CU86" s="2645"/>
      <c r="CV86" s="217"/>
      <c r="CW86" s="2644"/>
      <c r="CX86" s="2644"/>
      <c r="CY86" s="265"/>
      <c r="CZ86" s="266"/>
      <c r="DA86" s="287"/>
      <c r="DB86" s="268"/>
      <c r="DC86" s="269"/>
      <c r="DD86" s="269"/>
      <c r="DE86" s="269"/>
      <c r="DF86" s="2645"/>
      <c r="DG86" s="2645"/>
      <c r="DH86" s="2645"/>
      <c r="DI86" s="2645"/>
      <c r="DJ86" s="2645"/>
      <c r="DK86" s="2645"/>
      <c r="DL86" s="2645"/>
      <c r="DM86" s="2645"/>
      <c r="DN86" s="2645"/>
      <c r="DO86" s="217"/>
    </row>
    <row r="87" spans="1:119" ht="0.6" customHeight="1" thickTop="1">
      <c r="A87" s="217"/>
      <c r="B87" s="2628"/>
      <c r="C87" s="2629"/>
      <c r="D87" s="2629"/>
      <c r="E87" s="2630"/>
      <c r="F87" s="2637"/>
      <c r="G87" s="2638"/>
      <c r="H87" s="258"/>
      <c r="I87" s="259"/>
      <c r="J87" s="286"/>
      <c r="K87" s="261" t="e">
        <f t="shared" si="101"/>
        <v>#DIV/0!</v>
      </c>
      <c r="L87" s="474"/>
      <c r="M87" s="475"/>
      <c r="N87" s="476"/>
      <c r="O87" s="2639"/>
      <c r="P87" s="2640"/>
      <c r="Q87" s="2640"/>
      <c r="R87" s="2640"/>
      <c r="S87" s="2640"/>
      <c r="T87" s="2640"/>
      <c r="U87" s="2640"/>
      <c r="V87" s="2640"/>
      <c r="W87" s="2641"/>
      <c r="X87" s="217"/>
      <c r="Y87" s="2637">
        <f t="shared" si="89"/>
        <v>0</v>
      </c>
      <c r="Z87" s="2638"/>
      <c r="AA87" s="258">
        <f t="shared" si="105"/>
        <v>0</v>
      </c>
      <c r="AB87" s="259">
        <f>IF((I87-J87)=0,Cronog!Q84+Cronog!U84+Cronog!Y84,Cronog!Q84+Cronog!U84+Cronog!Y84+Seguimiento!I87-Seguimiento!J87)</f>
        <v>0</v>
      </c>
      <c r="AC87" s="286"/>
      <c r="AD87" s="261" t="e">
        <f t="shared" si="102"/>
        <v>#DIV/0!</v>
      </c>
      <c r="AE87" s="474"/>
      <c r="AF87" s="475"/>
      <c r="AG87" s="476"/>
      <c r="AH87" s="2639"/>
      <c r="AI87" s="2640"/>
      <c r="AJ87" s="2640"/>
      <c r="AK87" s="2640"/>
      <c r="AL87" s="2640"/>
      <c r="AM87" s="2640"/>
      <c r="AN87" s="2640"/>
      <c r="AO87" s="2640"/>
      <c r="AP87" s="2641"/>
      <c r="AQ87" s="217"/>
      <c r="AR87" s="2637">
        <f t="shared" si="93"/>
        <v>0</v>
      </c>
      <c r="AS87" s="2638"/>
      <c r="AT87" s="258">
        <f t="shared" si="106"/>
        <v>0</v>
      </c>
      <c r="AU87" s="259">
        <f t="shared" ref="AU87:AU100" si="108">+I87-J87-AC87</f>
        <v>0</v>
      </c>
      <c r="AV87" s="286"/>
      <c r="AW87" s="261" t="e">
        <f t="shared" si="103"/>
        <v>#DIV/0!</v>
      </c>
      <c r="AX87" s="262"/>
      <c r="AY87" s="263"/>
      <c r="AZ87" s="264"/>
      <c r="BA87" s="2639"/>
      <c r="BB87" s="2640"/>
      <c r="BC87" s="2640"/>
      <c r="BD87" s="2640"/>
      <c r="BE87" s="2640"/>
      <c r="BF87" s="2640"/>
      <c r="BG87" s="2640"/>
      <c r="BH87" s="2640"/>
      <c r="BI87" s="2641"/>
      <c r="BJ87" s="217"/>
      <c r="BK87" s="2637">
        <f t="shared" si="97"/>
        <v>0</v>
      </c>
      <c r="BL87" s="2638"/>
      <c r="BM87" s="258">
        <f t="shared" si="107"/>
        <v>0</v>
      </c>
      <c r="BN87" s="259">
        <f>+I87-J87-AC87-AV87</f>
        <v>0</v>
      </c>
      <c r="BO87" s="286"/>
      <c r="BP87" s="261" t="e">
        <f t="shared" si="104"/>
        <v>#DIV/0!</v>
      </c>
      <c r="BQ87" s="474"/>
      <c r="BR87" s="475"/>
      <c r="BS87" s="476"/>
      <c r="BT87" s="2639"/>
      <c r="BU87" s="2640"/>
      <c r="BV87" s="2640"/>
      <c r="BW87" s="2640"/>
      <c r="BX87" s="2640"/>
      <c r="BY87" s="2640"/>
      <c r="BZ87" s="2640"/>
      <c r="CA87" s="2640"/>
      <c r="CB87" s="2641"/>
      <c r="CC87" s="217"/>
      <c r="CD87" s="2644"/>
      <c r="CE87" s="2644"/>
      <c r="CF87" s="265"/>
      <c r="CG87" s="266"/>
      <c r="CH87" s="287"/>
      <c r="CI87" s="268"/>
      <c r="CJ87" s="269"/>
      <c r="CK87" s="269"/>
      <c r="CL87" s="269"/>
      <c r="CM87" s="2645"/>
      <c r="CN87" s="2645"/>
      <c r="CO87" s="2645"/>
      <c r="CP87" s="2645"/>
      <c r="CQ87" s="2645"/>
      <c r="CR87" s="2645"/>
      <c r="CS87" s="2645"/>
      <c r="CT87" s="2645"/>
      <c r="CU87" s="2645"/>
      <c r="CV87" s="217"/>
      <c r="CW87" s="2644"/>
      <c r="CX87" s="2644"/>
      <c r="CY87" s="265"/>
      <c r="CZ87" s="266"/>
      <c r="DA87" s="287"/>
      <c r="DB87" s="268"/>
      <c r="DC87" s="269"/>
      <c r="DD87" s="269"/>
      <c r="DE87" s="269"/>
      <c r="DF87" s="2645"/>
      <c r="DG87" s="2645"/>
      <c r="DH87" s="2645"/>
      <c r="DI87" s="2645"/>
      <c r="DJ87" s="2645"/>
      <c r="DK87" s="2645"/>
      <c r="DL87" s="2645"/>
      <c r="DM87" s="2645"/>
      <c r="DN87" s="2645"/>
      <c r="DO87" s="217"/>
    </row>
    <row r="88" spans="1:119" ht="0.6" customHeight="1">
      <c r="A88" s="217"/>
      <c r="B88" s="2628"/>
      <c r="C88" s="2629"/>
      <c r="D88" s="2629"/>
      <c r="E88" s="2630"/>
      <c r="F88" s="2637"/>
      <c r="G88" s="2638"/>
      <c r="H88" s="258"/>
      <c r="I88" s="284"/>
      <c r="J88" s="286"/>
      <c r="K88" s="261" t="e">
        <f t="shared" si="101"/>
        <v>#DIV/0!</v>
      </c>
      <c r="L88" s="474"/>
      <c r="M88" s="475"/>
      <c r="N88" s="476"/>
      <c r="O88" s="2639"/>
      <c r="P88" s="2640"/>
      <c r="Q88" s="2640"/>
      <c r="R88" s="2640"/>
      <c r="S88" s="2640"/>
      <c r="T88" s="2640"/>
      <c r="U88" s="2640"/>
      <c r="V88" s="2640"/>
      <c r="W88" s="2641"/>
      <c r="X88" s="217"/>
      <c r="Y88" s="2637">
        <f t="shared" si="89"/>
        <v>0</v>
      </c>
      <c r="Z88" s="2638"/>
      <c r="AA88" s="258">
        <f t="shared" si="105"/>
        <v>0</v>
      </c>
      <c r="AB88" s="284">
        <f>IF((I88-J88)=0,Cronog!Q85+Cronog!U85+Cronog!Y85,Cronog!Q85+Cronog!U85+Cronog!Y85+Seguimiento!I88-Seguimiento!J88)</f>
        <v>0</v>
      </c>
      <c r="AC88" s="286"/>
      <c r="AD88" s="261" t="e">
        <f t="shared" si="102"/>
        <v>#DIV/0!</v>
      </c>
      <c r="AE88" s="474"/>
      <c r="AF88" s="475"/>
      <c r="AG88" s="476"/>
      <c r="AH88" s="2639"/>
      <c r="AI88" s="2640"/>
      <c r="AJ88" s="2640"/>
      <c r="AK88" s="2640"/>
      <c r="AL88" s="2640"/>
      <c r="AM88" s="2640"/>
      <c r="AN88" s="2640"/>
      <c r="AO88" s="2640"/>
      <c r="AP88" s="2641"/>
      <c r="AQ88" s="217"/>
      <c r="AR88" s="2637">
        <f t="shared" si="93"/>
        <v>0</v>
      </c>
      <c r="AS88" s="2638"/>
      <c r="AT88" s="258">
        <f t="shared" si="106"/>
        <v>0</v>
      </c>
      <c r="AU88" s="284">
        <f t="shared" si="108"/>
        <v>0</v>
      </c>
      <c r="AV88" s="286"/>
      <c r="AW88" s="261" t="e">
        <f t="shared" si="103"/>
        <v>#DIV/0!</v>
      </c>
      <c r="AX88" s="262"/>
      <c r="AY88" s="263"/>
      <c r="AZ88" s="264"/>
      <c r="BA88" s="2639"/>
      <c r="BB88" s="2640"/>
      <c r="BC88" s="2640"/>
      <c r="BD88" s="2640"/>
      <c r="BE88" s="2640"/>
      <c r="BF88" s="2640"/>
      <c r="BG88" s="2640"/>
      <c r="BH88" s="2640"/>
      <c r="BI88" s="2641"/>
      <c r="BJ88" s="217"/>
      <c r="BK88" s="2637">
        <f t="shared" si="97"/>
        <v>0</v>
      </c>
      <c r="BL88" s="2638"/>
      <c r="BM88" s="258">
        <f t="shared" si="107"/>
        <v>0</v>
      </c>
      <c r="BN88" s="284">
        <f>+I88-J88-AC88-AV88</f>
        <v>0</v>
      </c>
      <c r="BO88" s="286"/>
      <c r="BP88" s="261" t="e">
        <f t="shared" si="104"/>
        <v>#DIV/0!</v>
      </c>
      <c r="BQ88" s="474"/>
      <c r="BR88" s="475"/>
      <c r="BS88" s="476"/>
      <c r="BT88" s="2639"/>
      <c r="BU88" s="2640"/>
      <c r="BV88" s="2640"/>
      <c r="BW88" s="2640"/>
      <c r="BX88" s="2640"/>
      <c r="BY88" s="2640"/>
      <c r="BZ88" s="2640"/>
      <c r="CA88" s="2640"/>
      <c r="CB88" s="2641"/>
      <c r="CC88" s="217"/>
      <c r="CD88" s="2644"/>
      <c r="CE88" s="2644"/>
      <c r="CF88" s="265"/>
      <c r="CG88" s="285"/>
      <c r="CH88" s="287"/>
      <c r="CI88" s="268"/>
      <c r="CJ88" s="269"/>
      <c r="CK88" s="269"/>
      <c r="CL88" s="269"/>
      <c r="CM88" s="2645"/>
      <c r="CN88" s="2645"/>
      <c r="CO88" s="2645"/>
      <c r="CP88" s="2645"/>
      <c r="CQ88" s="2645"/>
      <c r="CR88" s="2645"/>
      <c r="CS88" s="2645"/>
      <c r="CT88" s="2645"/>
      <c r="CU88" s="2645"/>
      <c r="CV88" s="217"/>
      <c r="CW88" s="2644"/>
      <c r="CX88" s="2644"/>
      <c r="CY88" s="265"/>
      <c r="CZ88" s="285"/>
      <c r="DA88" s="287"/>
      <c r="DB88" s="268"/>
      <c r="DC88" s="269"/>
      <c r="DD88" s="269"/>
      <c r="DE88" s="269"/>
      <c r="DF88" s="2645"/>
      <c r="DG88" s="2645"/>
      <c r="DH88" s="2645"/>
      <c r="DI88" s="2645"/>
      <c r="DJ88" s="2645"/>
      <c r="DK88" s="2645"/>
      <c r="DL88" s="2645"/>
      <c r="DM88" s="2645"/>
      <c r="DN88" s="2645"/>
      <c r="DO88" s="217"/>
    </row>
    <row r="89" spans="1:119" ht="0.6" customHeight="1">
      <c r="A89" s="217"/>
      <c r="B89" s="2628"/>
      <c r="C89" s="2629"/>
      <c r="D89" s="2629"/>
      <c r="E89" s="2630"/>
      <c r="F89" s="2637"/>
      <c r="G89" s="2638"/>
      <c r="H89" s="258"/>
      <c r="I89" s="259"/>
      <c r="J89" s="286"/>
      <c r="K89" s="261" t="e">
        <f t="shared" si="101"/>
        <v>#DIV/0!</v>
      </c>
      <c r="L89" s="474"/>
      <c r="M89" s="475"/>
      <c r="N89" s="476"/>
      <c r="O89" s="2639"/>
      <c r="P89" s="2640"/>
      <c r="Q89" s="2640"/>
      <c r="R89" s="2640"/>
      <c r="S89" s="2640"/>
      <c r="T89" s="2640"/>
      <c r="U89" s="2640"/>
      <c r="V89" s="2640"/>
      <c r="W89" s="2641"/>
      <c r="X89" s="217"/>
      <c r="Y89" s="2637">
        <f t="shared" si="89"/>
        <v>0</v>
      </c>
      <c r="Z89" s="2638"/>
      <c r="AA89" s="258">
        <f t="shared" si="105"/>
        <v>0</v>
      </c>
      <c r="AB89" s="259">
        <f>IF((I89-J89)=0,Cronog!Q86+Cronog!U86+Cronog!Y86,Cronog!Q86+Cronog!U86+Cronog!Y86+Seguimiento!I89-Seguimiento!J89)</f>
        <v>0</v>
      </c>
      <c r="AC89" s="286"/>
      <c r="AD89" s="261" t="e">
        <f t="shared" si="102"/>
        <v>#DIV/0!</v>
      </c>
      <c r="AE89" s="474"/>
      <c r="AF89" s="475"/>
      <c r="AG89" s="476"/>
      <c r="AH89" s="2639"/>
      <c r="AI89" s="2640"/>
      <c r="AJ89" s="2640"/>
      <c r="AK89" s="2640"/>
      <c r="AL89" s="2640"/>
      <c r="AM89" s="2640"/>
      <c r="AN89" s="2640"/>
      <c r="AO89" s="2640"/>
      <c r="AP89" s="2641"/>
      <c r="AQ89" s="217"/>
      <c r="AR89" s="2637">
        <f t="shared" si="93"/>
        <v>0</v>
      </c>
      <c r="AS89" s="2638"/>
      <c r="AT89" s="258">
        <f t="shared" si="106"/>
        <v>0</v>
      </c>
      <c r="AU89" s="259">
        <f t="shared" si="108"/>
        <v>0</v>
      </c>
      <c r="AV89" s="286"/>
      <c r="AW89" s="261" t="e">
        <f t="shared" si="103"/>
        <v>#DIV/0!</v>
      </c>
      <c r="AX89" s="262"/>
      <c r="AY89" s="263"/>
      <c r="AZ89" s="264"/>
      <c r="BA89" s="2639"/>
      <c r="BB89" s="2640"/>
      <c r="BC89" s="2640"/>
      <c r="BD89" s="2640"/>
      <c r="BE89" s="2640"/>
      <c r="BF89" s="2640"/>
      <c r="BG89" s="2640"/>
      <c r="BH89" s="2640"/>
      <c r="BI89" s="2641"/>
      <c r="BJ89" s="217"/>
      <c r="BK89" s="2637">
        <f t="shared" si="97"/>
        <v>0</v>
      </c>
      <c r="BL89" s="2638"/>
      <c r="BM89" s="258">
        <f t="shared" si="107"/>
        <v>0</v>
      </c>
      <c r="BN89" s="259">
        <f>+I89-J89-AC89-AV89</f>
        <v>0</v>
      </c>
      <c r="BO89" s="286"/>
      <c r="BP89" s="261" t="e">
        <f t="shared" si="104"/>
        <v>#DIV/0!</v>
      </c>
      <c r="BQ89" s="474"/>
      <c r="BR89" s="475"/>
      <c r="BS89" s="476"/>
      <c r="BT89" s="2639"/>
      <c r="BU89" s="2640"/>
      <c r="BV89" s="2640"/>
      <c r="BW89" s="2640"/>
      <c r="BX89" s="2640"/>
      <c r="BY89" s="2640"/>
      <c r="BZ89" s="2640"/>
      <c r="CA89" s="2640"/>
      <c r="CB89" s="2641"/>
      <c r="CC89" s="217"/>
      <c r="CD89" s="2644"/>
      <c r="CE89" s="2644"/>
      <c r="CF89" s="265"/>
      <c r="CG89" s="266"/>
      <c r="CH89" s="287"/>
      <c r="CI89" s="268"/>
      <c r="CJ89" s="269"/>
      <c r="CK89" s="269"/>
      <c r="CL89" s="269"/>
      <c r="CM89" s="2645"/>
      <c r="CN89" s="2645"/>
      <c r="CO89" s="2645"/>
      <c r="CP89" s="2645"/>
      <c r="CQ89" s="2645"/>
      <c r="CR89" s="2645"/>
      <c r="CS89" s="2645"/>
      <c r="CT89" s="2645"/>
      <c r="CU89" s="2645"/>
      <c r="CV89" s="217"/>
      <c r="CW89" s="2644"/>
      <c r="CX89" s="2644"/>
      <c r="CY89" s="265"/>
      <c r="CZ89" s="266"/>
      <c r="DA89" s="287"/>
      <c r="DB89" s="268"/>
      <c r="DC89" s="269"/>
      <c r="DD89" s="269"/>
      <c r="DE89" s="269"/>
      <c r="DF89" s="2645"/>
      <c r="DG89" s="2645"/>
      <c r="DH89" s="2645"/>
      <c r="DI89" s="2645"/>
      <c r="DJ89" s="2645"/>
      <c r="DK89" s="2645"/>
      <c r="DL89" s="2645"/>
      <c r="DM89" s="2645"/>
      <c r="DN89" s="2645"/>
      <c r="DO89" s="217"/>
    </row>
    <row r="90" spans="1:119" ht="0.6" customHeight="1">
      <c r="A90" s="217"/>
      <c r="B90" s="2628"/>
      <c r="C90" s="2629"/>
      <c r="D90" s="2629"/>
      <c r="E90" s="2630"/>
      <c r="F90" s="2637"/>
      <c r="G90" s="2638"/>
      <c r="H90" s="258"/>
      <c r="I90" s="259"/>
      <c r="J90" s="286"/>
      <c r="K90" s="261" t="e">
        <f t="shared" si="101"/>
        <v>#DIV/0!</v>
      </c>
      <c r="L90" s="474"/>
      <c r="M90" s="475"/>
      <c r="N90" s="476"/>
      <c r="O90" s="2639"/>
      <c r="P90" s="2640"/>
      <c r="Q90" s="2640"/>
      <c r="R90" s="2640"/>
      <c r="S90" s="2640"/>
      <c r="T90" s="2640"/>
      <c r="U90" s="2640"/>
      <c r="V90" s="2640"/>
      <c r="W90" s="2641"/>
      <c r="X90" s="217"/>
      <c r="Y90" s="2637">
        <f t="shared" si="89"/>
        <v>0</v>
      </c>
      <c r="Z90" s="2638"/>
      <c r="AA90" s="258">
        <f t="shared" si="105"/>
        <v>0</v>
      </c>
      <c r="AB90" s="259">
        <f>IF((I90-J90)=0,Cronog!Q87+Cronog!U87+Cronog!Y87,Cronog!Q87+Cronog!U87+Cronog!Y87+Seguimiento!I90-Seguimiento!J90)</f>
        <v>0</v>
      </c>
      <c r="AC90" s="286"/>
      <c r="AD90" s="261" t="e">
        <f t="shared" si="102"/>
        <v>#DIV/0!</v>
      </c>
      <c r="AE90" s="474"/>
      <c r="AF90" s="475"/>
      <c r="AG90" s="476"/>
      <c r="AH90" s="2639"/>
      <c r="AI90" s="2640"/>
      <c r="AJ90" s="2640"/>
      <c r="AK90" s="2640"/>
      <c r="AL90" s="2640"/>
      <c r="AM90" s="2640"/>
      <c r="AN90" s="2640"/>
      <c r="AO90" s="2640"/>
      <c r="AP90" s="2641"/>
      <c r="AQ90" s="217"/>
      <c r="AR90" s="2637">
        <f t="shared" si="93"/>
        <v>0</v>
      </c>
      <c r="AS90" s="2638"/>
      <c r="AT90" s="258">
        <f t="shared" si="106"/>
        <v>0</v>
      </c>
      <c r="AU90" s="259">
        <f t="shared" si="108"/>
        <v>0</v>
      </c>
      <c r="AV90" s="286"/>
      <c r="AW90" s="261" t="e">
        <f t="shared" si="103"/>
        <v>#DIV/0!</v>
      </c>
      <c r="AX90" s="262"/>
      <c r="AY90" s="263"/>
      <c r="AZ90" s="264"/>
      <c r="BA90" s="2639"/>
      <c r="BB90" s="2640"/>
      <c r="BC90" s="2640"/>
      <c r="BD90" s="2640"/>
      <c r="BE90" s="2640"/>
      <c r="BF90" s="2640"/>
      <c r="BG90" s="2640"/>
      <c r="BH90" s="2640"/>
      <c r="BI90" s="2641"/>
      <c r="BJ90" s="217"/>
      <c r="BK90" s="2637">
        <f t="shared" si="97"/>
        <v>0</v>
      </c>
      <c r="BL90" s="2638"/>
      <c r="BM90" s="258">
        <f t="shared" si="107"/>
        <v>0</v>
      </c>
      <c r="BN90" s="259">
        <f>+I90-J90-AC90-AV90</f>
        <v>0</v>
      </c>
      <c r="BO90" s="286"/>
      <c r="BP90" s="261" t="e">
        <f t="shared" si="104"/>
        <v>#DIV/0!</v>
      </c>
      <c r="BQ90" s="474"/>
      <c r="BR90" s="475"/>
      <c r="BS90" s="476"/>
      <c r="BT90" s="2639"/>
      <c r="BU90" s="2640"/>
      <c r="BV90" s="2640"/>
      <c r="BW90" s="2640"/>
      <c r="BX90" s="2640"/>
      <c r="BY90" s="2640"/>
      <c r="BZ90" s="2640"/>
      <c r="CA90" s="2640"/>
      <c r="CB90" s="2641"/>
      <c r="CC90" s="217"/>
      <c r="CD90" s="2644"/>
      <c r="CE90" s="2644"/>
      <c r="CF90" s="265"/>
      <c r="CG90" s="266"/>
      <c r="CH90" s="287"/>
      <c r="CI90" s="268"/>
      <c r="CJ90" s="269"/>
      <c r="CK90" s="269"/>
      <c r="CL90" s="269"/>
      <c r="CM90" s="2645"/>
      <c r="CN90" s="2645"/>
      <c r="CO90" s="2645"/>
      <c r="CP90" s="2645"/>
      <c r="CQ90" s="2645"/>
      <c r="CR90" s="2645"/>
      <c r="CS90" s="2645"/>
      <c r="CT90" s="2645"/>
      <c r="CU90" s="2645"/>
      <c r="CV90" s="217"/>
      <c r="CW90" s="2644"/>
      <c r="CX90" s="2644"/>
      <c r="CY90" s="265"/>
      <c r="CZ90" s="266"/>
      <c r="DA90" s="287"/>
      <c r="DB90" s="268"/>
      <c r="DC90" s="269"/>
      <c r="DD90" s="269"/>
      <c r="DE90" s="269"/>
      <c r="DF90" s="2645"/>
      <c r="DG90" s="2645"/>
      <c r="DH90" s="2645"/>
      <c r="DI90" s="2645"/>
      <c r="DJ90" s="2645"/>
      <c r="DK90" s="2645"/>
      <c r="DL90" s="2645"/>
      <c r="DM90" s="2645"/>
      <c r="DN90" s="2645"/>
      <c r="DO90" s="217"/>
    </row>
    <row r="91" spans="1:119" ht="0.6" customHeight="1">
      <c r="A91" s="217"/>
      <c r="B91" s="2628"/>
      <c r="C91" s="2629"/>
      <c r="D91" s="2629"/>
      <c r="E91" s="2630"/>
      <c r="F91" s="2637"/>
      <c r="G91" s="2638"/>
      <c r="H91" s="258"/>
      <c r="I91" s="259"/>
      <c r="J91" s="286"/>
      <c r="K91" s="261" t="e">
        <f>J91/I91</f>
        <v>#DIV/0!</v>
      </c>
      <c r="L91" s="474"/>
      <c r="M91" s="475"/>
      <c r="N91" s="476"/>
      <c r="O91" s="2639"/>
      <c r="P91" s="2640"/>
      <c r="Q91" s="2640"/>
      <c r="R91" s="2640"/>
      <c r="S91" s="2640"/>
      <c r="T91" s="2640"/>
      <c r="U91" s="2640"/>
      <c r="V91" s="2640"/>
      <c r="W91" s="2641"/>
      <c r="X91" s="217"/>
      <c r="Y91" s="2637">
        <f t="shared" si="89"/>
        <v>0</v>
      </c>
      <c r="Z91" s="2638"/>
      <c r="AA91" s="258">
        <f t="shared" si="105"/>
        <v>0</v>
      </c>
      <c r="AB91" s="259"/>
      <c r="AC91" s="286"/>
      <c r="AD91" s="261" t="e">
        <f>AC91/AB91</f>
        <v>#DIV/0!</v>
      </c>
      <c r="AE91" s="474"/>
      <c r="AF91" s="475"/>
      <c r="AG91" s="476"/>
      <c r="AH91" s="2639"/>
      <c r="AI91" s="2640"/>
      <c r="AJ91" s="2640"/>
      <c r="AK91" s="2640"/>
      <c r="AL91" s="2640"/>
      <c r="AM91" s="2640"/>
      <c r="AN91" s="2640"/>
      <c r="AO91" s="2640"/>
      <c r="AP91" s="2641"/>
      <c r="AQ91" s="217"/>
      <c r="AR91" s="2637">
        <f t="shared" si="93"/>
        <v>0</v>
      </c>
      <c r="AS91" s="2638"/>
      <c r="AT91" s="258">
        <f t="shared" si="106"/>
        <v>0</v>
      </c>
      <c r="AU91" s="259"/>
      <c r="AV91" s="286"/>
      <c r="AW91" s="261" t="e">
        <f>AV91/AU91</f>
        <v>#DIV/0!</v>
      </c>
      <c r="AX91" s="262"/>
      <c r="AY91" s="263"/>
      <c r="AZ91" s="264"/>
      <c r="BA91" s="2639"/>
      <c r="BB91" s="2640"/>
      <c r="BC91" s="2640"/>
      <c r="BD91" s="2640"/>
      <c r="BE91" s="2640"/>
      <c r="BF91" s="2640"/>
      <c r="BG91" s="2640"/>
      <c r="BH91" s="2640"/>
      <c r="BI91" s="2641"/>
      <c r="BJ91" s="217"/>
      <c r="BK91" s="2637">
        <f t="shared" si="97"/>
        <v>0</v>
      </c>
      <c r="BL91" s="2638"/>
      <c r="BM91" s="258">
        <f t="shared" si="107"/>
        <v>0</v>
      </c>
      <c r="BN91" s="259"/>
      <c r="BO91" s="286"/>
      <c r="BP91" s="261" t="e">
        <f>BO91/BN91</f>
        <v>#DIV/0!</v>
      </c>
      <c r="BQ91" s="474"/>
      <c r="BR91" s="475"/>
      <c r="BS91" s="476"/>
      <c r="BT91" s="2639"/>
      <c r="BU91" s="2640"/>
      <c r="BV91" s="2640"/>
      <c r="BW91" s="2640"/>
      <c r="BX91" s="2640"/>
      <c r="BY91" s="2640"/>
      <c r="BZ91" s="2640"/>
      <c r="CA91" s="2640"/>
      <c r="CB91" s="2641"/>
      <c r="CC91" s="217"/>
      <c r="CD91" s="2644"/>
      <c r="CE91" s="2644"/>
      <c r="CF91" s="265"/>
      <c r="CG91" s="266"/>
      <c r="CH91" s="287"/>
      <c r="CI91" s="268"/>
      <c r="CJ91" s="269"/>
      <c r="CK91" s="269"/>
      <c r="CL91" s="269"/>
      <c r="CM91" s="2645"/>
      <c r="CN91" s="2645"/>
      <c r="CO91" s="2645"/>
      <c r="CP91" s="2645"/>
      <c r="CQ91" s="2645"/>
      <c r="CR91" s="2645"/>
      <c r="CS91" s="2645"/>
      <c r="CT91" s="2645"/>
      <c r="CU91" s="2645"/>
      <c r="CV91" s="217"/>
      <c r="CW91" s="2644"/>
      <c r="CX91" s="2644"/>
      <c r="CY91" s="265"/>
      <c r="CZ91" s="266"/>
      <c r="DA91" s="287"/>
      <c r="DB91" s="268"/>
      <c r="DC91" s="269"/>
      <c r="DD91" s="269"/>
      <c r="DE91" s="269"/>
      <c r="DF91" s="2645"/>
      <c r="DG91" s="2645"/>
      <c r="DH91" s="2645"/>
      <c r="DI91" s="2645"/>
      <c r="DJ91" s="2645"/>
      <c r="DK91" s="2645"/>
      <c r="DL91" s="2645"/>
      <c r="DM91" s="2645"/>
      <c r="DN91" s="2645"/>
      <c r="DO91" s="217"/>
    </row>
    <row r="92" spans="1:119" ht="0.6" customHeight="1">
      <c r="A92" s="217"/>
      <c r="B92" s="2628"/>
      <c r="C92" s="2629"/>
      <c r="D92" s="2629"/>
      <c r="E92" s="2630"/>
      <c r="F92" s="2637"/>
      <c r="G92" s="2638"/>
      <c r="H92" s="258"/>
      <c r="I92" s="259"/>
      <c r="J92" s="286"/>
      <c r="K92" s="261" t="e">
        <f t="shared" ref="K92:K100" si="109">J92/I92</f>
        <v>#DIV/0!</v>
      </c>
      <c r="L92" s="474"/>
      <c r="M92" s="475"/>
      <c r="N92" s="476"/>
      <c r="O92" s="2639"/>
      <c r="P92" s="2640"/>
      <c r="Q92" s="2640"/>
      <c r="R92" s="2640"/>
      <c r="S92" s="2640"/>
      <c r="T92" s="2640"/>
      <c r="U92" s="2640"/>
      <c r="V92" s="2640"/>
      <c r="W92" s="2641"/>
      <c r="X92" s="217"/>
      <c r="Y92" s="2637">
        <f t="shared" si="89"/>
        <v>0</v>
      </c>
      <c r="Z92" s="2638"/>
      <c r="AA92" s="258">
        <f t="shared" si="105"/>
        <v>0</v>
      </c>
      <c r="AB92" s="259">
        <f t="shared" ref="AB92:AB100" si="110">+I92-J92</f>
        <v>0</v>
      </c>
      <c r="AC92" s="286"/>
      <c r="AD92" s="261" t="e">
        <f t="shared" ref="AD92:AD100" si="111">AC92/AB92</f>
        <v>#DIV/0!</v>
      </c>
      <c r="AE92" s="474"/>
      <c r="AF92" s="475"/>
      <c r="AG92" s="476"/>
      <c r="AH92" s="2639"/>
      <c r="AI92" s="2640"/>
      <c r="AJ92" s="2640"/>
      <c r="AK92" s="2640"/>
      <c r="AL92" s="2640"/>
      <c r="AM92" s="2640"/>
      <c r="AN92" s="2640"/>
      <c r="AO92" s="2640"/>
      <c r="AP92" s="2641"/>
      <c r="AQ92" s="217"/>
      <c r="AR92" s="2637">
        <f t="shared" si="93"/>
        <v>0</v>
      </c>
      <c r="AS92" s="2638"/>
      <c r="AT92" s="258">
        <f t="shared" si="106"/>
        <v>0</v>
      </c>
      <c r="AU92" s="259">
        <f t="shared" si="108"/>
        <v>0</v>
      </c>
      <c r="AV92" s="286"/>
      <c r="AW92" s="261" t="e">
        <f t="shared" ref="AW92:AW100" si="112">AV92/AU92</f>
        <v>#DIV/0!</v>
      </c>
      <c r="AX92" s="262"/>
      <c r="AY92" s="263"/>
      <c r="AZ92" s="264"/>
      <c r="BA92" s="2639"/>
      <c r="BB92" s="2640"/>
      <c r="BC92" s="2640"/>
      <c r="BD92" s="2640"/>
      <c r="BE92" s="2640"/>
      <c r="BF92" s="2640"/>
      <c r="BG92" s="2640"/>
      <c r="BH92" s="2640"/>
      <c r="BI92" s="2641"/>
      <c r="BJ92" s="217"/>
      <c r="BK92" s="2637">
        <f t="shared" si="97"/>
        <v>0</v>
      </c>
      <c r="BL92" s="2638"/>
      <c r="BM92" s="258">
        <f t="shared" si="107"/>
        <v>0</v>
      </c>
      <c r="BN92" s="259">
        <f t="shared" ref="BN92:BN97" si="113">+I92-J92-AC92-AV92</f>
        <v>0</v>
      </c>
      <c r="BO92" s="286"/>
      <c r="BP92" s="261" t="e">
        <f t="shared" ref="BP92:BP100" si="114">BO92/BN92</f>
        <v>#DIV/0!</v>
      </c>
      <c r="BQ92" s="474"/>
      <c r="BR92" s="475"/>
      <c r="BS92" s="476"/>
      <c r="BT92" s="2639"/>
      <c r="BU92" s="2640"/>
      <c r="BV92" s="2640"/>
      <c r="BW92" s="2640"/>
      <c r="BX92" s="2640"/>
      <c r="BY92" s="2640"/>
      <c r="BZ92" s="2640"/>
      <c r="CA92" s="2640"/>
      <c r="CB92" s="2641"/>
      <c r="CC92" s="217"/>
      <c r="CD92" s="2644"/>
      <c r="CE92" s="2644"/>
      <c r="CF92" s="265"/>
      <c r="CG92" s="266"/>
      <c r="CH92" s="287"/>
      <c r="CI92" s="268"/>
      <c r="CJ92" s="269"/>
      <c r="CK92" s="269"/>
      <c r="CL92" s="269"/>
      <c r="CM92" s="2645"/>
      <c r="CN92" s="2645"/>
      <c r="CO92" s="2645"/>
      <c r="CP92" s="2645"/>
      <c r="CQ92" s="2645"/>
      <c r="CR92" s="2645"/>
      <c r="CS92" s="2645"/>
      <c r="CT92" s="2645"/>
      <c r="CU92" s="2645"/>
      <c r="CV92" s="217"/>
      <c r="CW92" s="2644"/>
      <c r="CX92" s="2644"/>
      <c r="CY92" s="265"/>
      <c r="CZ92" s="266"/>
      <c r="DA92" s="287"/>
      <c r="DB92" s="268"/>
      <c r="DC92" s="269"/>
      <c r="DD92" s="269"/>
      <c r="DE92" s="269"/>
      <c r="DF92" s="2645"/>
      <c r="DG92" s="2645"/>
      <c r="DH92" s="2645"/>
      <c r="DI92" s="2645"/>
      <c r="DJ92" s="2645"/>
      <c r="DK92" s="2645"/>
      <c r="DL92" s="2645"/>
      <c r="DM92" s="2645"/>
      <c r="DN92" s="2645"/>
      <c r="DO92" s="217"/>
    </row>
    <row r="93" spans="1:119" ht="0.6" customHeight="1">
      <c r="A93" s="217"/>
      <c r="B93" s="2628"/>
      <c r="C93" s="2629"/>
      <c r="D93" s="2629"/>
      <c r="E93" s="2630"/>
      <c r="F93" s="2637"/>
      <c r="G93" s="2638"/>
      <c r="H93" s="258"/>
      <c r="I93" s="259"/>
      <c r="J93" s="286"/>
      <c r="K93" s="261" t="e">
        <f t="shared" si="109"/>
        <v>#DIV/0!</v>
      </c>
      <c r="L93" s="474"/>
      <c r="M93" s="475"/>
      <c r="N93" s="476"/>
      <c r="O93" s="2639"/>
      <c r="P93" s="2640"/>
      <c r="Q93" s="2640"/>
      <c r="R93" s="2640"/>
      <c r="S93" s="2640"/>
      <c r="T93" s="2640"/>
      <c r="U93" s="2640"/>
      <c r="V93" s="2640"/>
      <c r="W93" s="2641"/>
      <c r="X93" s="217"/>
      <c r="Y93" s="2637">
        <f t="shared" si="89"/>
        <v>0</v>
      </c>
      <c r="Z93" s="2638"/>
      <c r="AA93" s="258">
        <f t="shared" si="105"/>
        <v>0</v>
      </c>
      <c r="AB93" s="259">
        <f t="shared" si="110"/>
        <v>0</v>
      </c>
      <c r="AC93" s="286"/>
      <c r="AD93" s="261" t="e">
        <f t="shared" si="111"/>
        <v>#DIV/0!</v>
      </c>
      <c r="AE93" s="474"/>
      <c r="AF93" s="475"/>
      <c r="AG93" s="476"/>
      <c r="AH93" s="2639"/>
      <c r="AI93" s="2640"/>
      <c r="AJ93" s="2640"/>
      <c r="AK93" s="2640"/>
      <c r="AL93" s="2640"/>
      <c r="AM93" s="2640"/>
      <c r="AN93" s="2640"/>
      <c r="AO93" s="2640"/>
      <c r="AP93" s="2641"/>
      <c r="AQ93" s="217"/>
      <c r="AR93" s="2637">
        <f t="shared" si="93"/>
        <v>0</v>
      </c>
      <c r="AS93" s="2638"/>
      <c r="AT93" s="258">
        <f t="shared" si="106"/>
        <v>0</v>
      </c>
      <c r="AU93" s="259">
        <f t="shared" si="108"/>
        <v>0</v>
      </c>
      <c r="AV93" s="286"/>
      <c r="AW93" s="261" t="e">
        <f t="shared" si="112"/>
        <v>#DIV/0!</v>
      </c>
      <c r="AX93" s="262"/>
      <c r="AY93" s="263"/>
      <c r="AZ93" s="264"/>
      <c r="BA93" s="2639"/>
      <c r="BB93" s="2640"/>
      <c r="BC93" s="2640"/>
      <c r="BD93" s="2640"/>
      <c r="BE93" s="2640"/>
      <c r="BF93" s="2640"/>
      <c r="BG93" s="2640"/>
      <c r="BH93" s="2640"/>
      <c r="BI93" s="2641"/>
      <c r="BJ93" s="217"/>
      <c r="BK93" s="2637">
        <f t="shared" si="97"/>
        <v>0</v>
      </c>
      <c r="BL93" s="2638"/>
      <c r="BM93" s="258">
        <f t="shared" si="107"/>
        <v>0</v>
      </c>
      <c r="BN93" s="259">
        <f t="shared" si="113"/>
        <v>0</v>
      </c>
      <c r="BO93" s="286"/>
      <c r="BP93" s="261" t="e">
        <f t="shared" si="114"/>
        <v>#DIV/0!</v>
      </c>
      <c r="BQ93" s="474"/>
      <c r="BR93" s="475"/>
      <c r="BS93" s="476"/>
      <c r="BT93" s="2639"/>
      <c r="BU93" s="2640"/>
      <c r="BV93" s="2640"/>
      <c r="BW93" s="2640"/>
      <c r="BX93" s="2640"/>
      <c r="BY93" s="2640"/>
      <c r="BZ93" s="2640"/>
      <c r="CA93" s="2640"/>
      <c r="CB93" s="2641"/>
      <c r="CC93" s="217"/>
      <c r="CD93" s="2644"/>
      <c r="CE93" s="2644"/>
      <c r="CF93" s="265"/>
      <c r="CG93" s="266"/>
      <c r="CH93" s="287"/>
      <c r="CI93" s="268"/>
      <c r="CJ93" s="269"/>
      <c r="CK93" s="269"/>
      <c r="CL93" s="269"/>
      <c r="CM93" s="2645"/>
      <c r="CN93" s="2645"/>
      <c r="CO93" s="2645"/>
      <c r="CP93" s="2645"/>
      <c r="CQ93" s="2645"/>
      <c r="CR93" s="2645"/>
      <c r="CS93" s="2645"/>
      <c r="CT93" s="2645"/>
      <c r="CU93" s="2645"/>
      <c r="CV93" s="217"/>
      <c r="CW93" s="2644"/>
      <c r="CX93" s="2644"/>
      <c r="CY93" s="265"/>
      <c r="CZ93" s="266"/>
      <c r="DA93" s="287"/>
      <c r="DB93" s="268"/>
      <c r="DC93" s="269"/>
      <c r="DD93" s="269"/>
      <c r="DE93" s="269"/>
      <c r="DF93" s="2645"/>
      <c r="DG93" s="2645"/>
      <c r="DH93" s="2645"/>
      <c r="DI93" s="2645"/>
      <c r="DJ93" s="2645"/>
      <c r="DK93" s="2645"/>
      <c r="DL93" s="2645"/>
      <c r="DM93" s="2645"/>
      <c r="DN93" s="2645"/>
      <c r="DO93" s="217"/>
    </row>
    <row r="94" spans="1:119" ht="0.6" customHeight="1">
      <c r="A94" s="217"/>
      <c r="B94" s="2628"/>
      <c r="C94" s="2629"/>
      <c r="D94" s="2629"/>
      <c r="E94" s="2630"/>
      <c r="F94" s="2637"/>
      <c r="G94" s="2638"/>
      <c r="H94" s="258"/>
      <c r="I94" s="259"/>
      <c r="J94" s="286"/>
      <c r="K94" s="261" t="e">
        <f t="shared" si="109"/>
        <v>#DIV/0!</v>
      </c>
      <c r="L94" s="474"/>
      <c r="M94" s="475"/>
      <c r="N94" s="476"/>
      <c r="O94" s="2639"/>
      <c r="P94" s="2640"/>
      <c r="Q94" s="2640"/>
      <c r="R94" s="2640"/>
      <c r="S94" s="2640"/>
      <c r="T94" s="2640"/>
      <c r="U94" s="2640"/>
      <c r="V94" s="2640"/>
      <c r="W94" s="2641"/>
      <c r="X94" s="217"/>
      <c r="Y94" s="2637">
        <f t="shared" si="89"/>
        <v>0</v>
      </c>
      <c r="Z94" s="2638"/>
      <c r="AA94" s="258">
        <f t="shared" si="105"/>
        <v>0</v>
      </c>
      <c r="AB94" s="259">
        <f t="shared" si="110"/>
        <v>0</v>
      </c>
      <c r="AC94" s="286"/>
      <c r="AD94" s="261" t="e">
        <f t="shared" si="111"/>
        <v>#DIV/0!</v>
      </c>
      <c r="AE94" s="474"/>
      <c r="AF94" s="475"/>
      <c r="AG94" s="476"/>
      <c r="AH94" s="2639"/>
      <c r="AI94" s="2640"/>
      <c r="AJ94" s="2640"/>
      <c r="AK94" s="2640"/>
      <c r="AL94" s="2640"/>
      <c r="AM94" s="2640"/>
      <c r="AN94" s="2640"/>
      <c r="AO94" s="2640"/>
      <c r="AP94" s="2641"/>
      <c r="AQ94" s="217"/>
      <c r="AR94" s="2637">
        <f t="shared" si="93"/>
        <v>0</v>
      </c>
      <c r="AS94" s="2638"/>
      <c r="AT94" s="258">
        <f t="shared" si="106"/>
        <v>0</v>
      </c>
      <c r="AU94" s="259">
        <f t="shared" si="108"/>
        <v>0</v>
      </c>
      <c r="AV94" s="286"/>
      <c r="AW94" s="261" t="e">
        <f t="shared" si="112"/>
        <v>#DIV/0!</v>
      </c>
      <c r="AX94" s="262"/>
      <c r="AY94" s="263"/>
      <c r="AZ94" s="264"/>
      <c r="BA94" s="2639"/>
      <c r="BB94" s="2640"/>
      <c r="BC94" s="2640"/>
      <c r="BD94" s="2640"/>
      <c r="BE94" s="2640"/>
      <c r="BF94" s="2640"/>
      <c r="BG94" s="2640"/>
      <c r="BH94" s="2640"/>
      <c r="BI94" s="2641"/>
      <c r="BJ94" s="217"/>
      <c r="BK94" s="2637">
        <f t="shared" si="97"/>
        <v>0</v>
      </c>
      <c r="BL94" s="2638"/>
      <c r="BM94" s="258">
        <f t="shared" si="107"/>
        <v>0</v>
      </c>
      <c r="BN94" s="259">
        <f t="shared" si="113"/>
        <v>0</v>
      </c>
      <c r="BO94" s="286"/>
      <c r="BP94" s="261" t="e">
        <f t="shared" si="114"/>
        <v>#DIV/0!</v>
      </c>
      <c r="BQ94" s="474"/>
      <c r="BR94" s="475"/>
      <c r="BS94" s="476"/>
      <c r="BT94" s="2639"/>
      <c r="BU94" s="2640"/>
      <c r="BV94" s="2640"/>
      <c r="BW94" s="2640"/>
      <c r="BX94" s="2640"/>
      <c r="BY94" s="2640"/>
      <c r="BZ94" s="2640"/>
      <c r="CA94" s="2640"/>
      <c r="CB94" s="2641"/>
      <c r="CC94" s="217"/>
      <c r="CD94" s="2644"/>
      <c r="CE94" s="2644"/>
      <c r="CF94" s="265"/>
      <c r="CG94" s="266"/>
      <c r="CH94" s="287"/>
      <c r="CI94" s="268"/>
      <c r="CJ94" s="269"/>
      <c r="CK94" s="269"/>
      <c r="CL94" s="269"/>
      <c r="CM94" s="2645"/>
      <c r="CN94" s="2645"/>
      <c r="CO94" s="2645"/>
      <c r="CP94" s="2645"/>
      <c r="CQ94" s="2645"/>
      <c r="CR94" s="2645"/>
      <c r="CS94" s="2645"/>
      <c r="CT94" s="2645"/>
      <c r="CU94" s="2645"/>
      <c r="CV94" s="217"/>
      <c r="CW94" s="2644"/>
      <c r="CX94" s="2644"/>
      <c r="CY94" s="265"/>
      <c r="CZ94" s="266"/>
      <c r="DA94" s="287"/>
      <c r="DB94" s="268"/>
      <c r="DC94" s="269"/>
      <c r="DD94" s="269"/>
      <c r="DE94" s="269"/>
      <c r="DF94" s="2645"/>
      <c r="DG94" s="2645"/>
      <c r="DH94" s="2645"/>
      <c r="DI94" s="2645"/>
      <c r="DJ94" s="2645"/>
      <c r="DK94" s="2645"/>
      <c r="DL94" s="2645"/>
      <c r="DM94" s="2645"/>
      <c r="DN94" s="2645"/>
      <c r="DO94" s="217"/>
    </row>
    <row r="95" spans="1:119" ht="0.6" customHeight="1">
      <c r="A95" s="217"/>
      <c r="B95" s="2628"/>
      <c r="C95" s="2629"/>
      <c r="D95" s="2629"/>
      <c r="E95" s="2630"/>
      <c r="F95" s="2637"/>
      <c r="G95" s="2638"/>
      <c r="H95" s="258"/>
      <c r="I95" s="259"/>
      <c r="J95" s="286"/>
      <c r="K95" s="261" t="e">
        <f t="shared" si="109"/>
        <v>#DIV/0!</v>
      </c>
      <c r="L95" s="474"/>
      <c r="M95" s="475"/>
      <c r="N95" s="476"/>
      <c r="O95" s="2639"/>
      <c r="P95" s="2640"/>
      <c r="Q95" s="2640"/>
      <c r="R95" s="2640"/>
      <c r="S95" s="2640"/>
      <c r="T95" s="2640"/>
      <c r="U95" s="2640"/>
      <c r="V95" s="2640"/>
      <c r="W95" s="2641"/>
      <c r="X95" s="217"/>
      <c r="Y95" s="2637">
        <f t="shared" si="89"/>
        <v>0</v>
      </c>
      <c r="Z95" s="2638"/>
      <c r="AA95" s="258">
        <f t="shared" si="105"/>
        <v>0</v>
      </c>
      <c r="AB95" s="259">
        <f t="shared" si="110"/>
        <v>0</v>
      </c>
      <c r="AC95" s="286"/>
      <c r="AD95" s="261" t="e">
        <f t="shared" si="111"/>
        <v>#DIV/0!</v>
      </c>
      <c r="AE95" s="474"/>
      <c r="AF95" s="475"/>
      <c r="AG95" s="476"/>
      <c r="AH95" s="2639"/>
      <c r="AI95" s="2640"/>
      <c r="AJ95" s="2640"/>
      <c r="AK95" s="2640"/>
      <c r="AL95" s="2640"/>
      <c r="AM95" s="2640"/>
      <c r="AN95" s="2640"/>
      <c r="AO95" s="2640"/>
      <c r="AP95" s="2641"/>
      <c r="AQ95" s="217"/>
      <c r="AR95" s="2637">
        <f t="shared" si="93"/>
        <v>0</v>
      </c>
      <c r="AS95" s="2638"/>
      <c r="AT95" s="258">
        <f t="shared" si="106"/>
        <v>0</v>
      </c>
      <c r="AU95" s="259">
        <f t="shared" si="108"/>
        <v>0</v>
      </c>
      <c r="AV95" s="286"/>
      <c r="AW95" s="261" t="e">
        <f t="shared" si="112"/>
        <v>#DIV/0!</v>
      </c>
      <c r="AX95" s="262"/>
      <c r="AY95" s="263"/>
      <c r="AZ95" s="264"/>
      <c r="BA95" s="2639"/>
      <c r="BB95" s="2640"/>
      <c r="BC95" s="2640"/>
      <c r="BD95" s="2640"/>
      <c r="BE95" s="2640"/>
      <c r="BF95" s="2640"/>
      <c r="BG95" s="2640"/>
      <c r="BH95" s="2640"/>
      <c r="BI95" s="2641"/>
      <c r="BJ95" s="217"/>
      <c r="BK95" s="2637">
        <f t="shared" si="97"/>
        <v>0</v>
      </c>
      <c r="BL95" s="2638"/>
      <c r="BM95" s="258">
        <f t="shared" si="107"/>
        <v>0</v>
      </c>
      <c r="BN95" s="259">
        <f t="shared" si="113"/>
        <v>0</v>
      </c>
      <c r="BO95" s="286"/>
      <c r="BP95" s="261" t="e">
        <f t="shared" si="114"/>
        <v>#DIV/0!</v>
      </c>
      <c r="BQ95" s="474"/>
      <c r="BR95" s="475"/>
      <c r="BS95" s="476"/>
      <c r="BT95" s="2639"/>
      <c r="BU95" s="2640"/>
      <c r="BV95" s="2640"/>
      <c r="BW95" s="2640"/>
      <c r="BX95" s="2640"/>
      <c r="BY95" s="2640"/>
      <c r="BZ95" s="2640"/>
      <c r="CA95" s="2640"/>
      <c r="CB95" s="2641"/>
      <c r="CC95" s="217"/>
      <c r="CD95" s="2644"/>
      <c r="CE95" s="2644"/>
      <c r="CF95" s="265"/>
      <c r="CG95" s="266"/>
      <c r="CH95" s="287"/>
      <c r="CI95" s="268"/>
      <c r="CJ95" s="269"/>
      <c r="CK95" s="269"/>
      <c r="CL95" s="269"/>
      <c r="CM95" s="2645"/>
      <c r="CN95" s="2645"/>
      <c r="CO95" s="2645"/>
      <c r="CP95" s="2645"/>
      <c r="CQ95" s="2645"/>
      <c r="CR95" s="2645"/>
      <c r="CS95" s="2645"/>
      <c r="CT95" s="2645"/>
      <c r="CU95" s="2645"/>
      <c r="CV95" s="217"/>
      <c r="CW95" s="2644"/>
      <c r="CX95" s="2644"/>
      <c r="CY95" s="265"/>
      <c r="CZ95" s="266"/>
      <c r="DA95" s="287"/>
      <c r="DB95" s="268"/>
      <c r="DC95" s="269"/>
      <c r="DD95" s="269"/>
      <c r="DE95" s="269"/>
      <c r="DF95" s="2645"/>
      <c r="DG95" s="2645"/>
      <c r="DH95" s="2645"/>
      <c r="DI95" s="2645"/>
      <c r="DJ95" s="2645"/>
      <c r="DK95" s="2645"/>
      <c r="DL95" s="2645"/>
      <c r="DM95" s="2645"/>
      <c r="DN95" s="2645"/>
      <c r="DO95" s="217"/>
    </row>
    <row r="96" spans="1:119" ht="0.6" customHeight="1">
      <c r="A96" s="217"/>
      <c r="B96" s="2628"/>
      <c r="C96" s="2629"/>
      <c r="D96" s="2629"/>
      <c r="E96" s="2630"/>
      <c r="F96" s="2637"/>
      <c r="G96" s="2638"/>
      <c r="H96" s="258"/>
      <c r="I96" s="259"/>
      <c r="J96" s="286"/>
      <c r="K96" s="261" t="e">
        <f t="shared" si="109"/>
        <v>#DIV/0!</v>
      </c>
      <c r="L96" s="474"/>
      <c r="M96" s="475"/>
      <c r="N96" s="476"/>
      <c r="O96" s="2639"/>
      <c r="P96" s="2640"/>
      <c r="Q96" s="2640"/>
      <c r="R96" s="2640"/>
      <c r="S96" s="2640"/>
      <c r="T96" s="2640"/>
      <c r="U96" s="2640"/>
      <c r="V96" s="2640"/>
      <c r="W96" s="2641"/>
      <c r="X96" s="217"/>
      <c r="Y96" s="2637">
        <f t="shared" si="89"/>
        <v>0</v>
      </c>
      <c r="Z96" s="2638"/>
      <c r="AA96" s="258">
        <f>+AA74</f>
        <v>0</v>
      </c>
      <c r="AB96" s="259">
        <f t="shared" si="110"/>
        <v>0</v>
      </c>
      <c r="AC96" s="286"/>
      <c r="AD96" s="261" t="e">
        <f t="shared" si="111"/>
        <v>#DIV/0!</v>
      </c>
      <c r="AE96" s="474"/>
      <c r="AF96" s="475"/>
      <c r="AG96" s="476"/>
      <c r="AH96" s="2639"/>
      <c r="AI96" s="2640"/>
      <c r="AJ96" s="2640"/>
      <c r="AK96" s="2640"/>
      <c r="AL96" s="2640"/>
      <c r="AM96" s="2640"/>
      <c r="AN96" s="2640"/>
      <c r="AO96" s="2640"/>
      <c r="AP96" s="2641"/>
      <c r="AQ96" s="217"/>
      <c r="AR96" s="2637">
        <f t="shared" si="93"/>
        <v>0</v>
      </c>
      <c r="AS96" s="2638"/>
      <c r="AT96" s="258">
        <f>+AT74</f>
        <v>0</v>
      </c>
      <c r="AU96" s="259">
        <f t="shared" si="108"/>
        <v>0</v>
      </c>
      <c r="AV96" s="286"/>
      <c r="AW96" s="261" t="e">
        <f t="shared" si="112"/>
        <v>#DIV/0!</v>
      </c>
      <c r="AX96" s="262"/>
      <c r="AY96" s="263"/>
      <c r="AZ96" s="264"/>
      <c r="BA96" s="2639"/>
      <c r="BB96" s="2640"/>
      <c r="BC96" s="2640"/>
      <c r="BD96" s="2640"/>
      <c r="BE96" s="2640"/>
      <c r="BF96" s="2640"/>
      <c r="BG96" s="2640"/>
      <c r="BH96" s="2640"/>
      <c r="BI96" s="2641"/>
      <c r="BJ96" s="217"/>
      <c r="BK96" s="2637">
        <f t="shared" si="97"/>
        <v>0</v>
      </c>
      <c r="BL96" s="2638"/>
      <c r="BM96" s="258">
        <f>+BM74</f>
        <v>0</v>
      </c>
      <c r="BN96" s="259">
        <f t="shared" si="113"/>
        <v>0</v>
      </c>
      <c r="BO96" s="286"/>
      <c r="BP96" s="261" t="e">
        <f t="shared" si="114"/>
        <v>#DIV/0!</v>
      </c>
      <c r="BQ96" s="474"/>
      <c r="BR96" s="475"/>
      <c r="BS96" s="476"/>
      <c r="BT96" s="2639"/>
      <c r="BU96" s="2640"/>
      <c r="BV96" s="2640"/>
      <c r="BW96" s="2640"/>
      <c r="BX96" s="2640"/>
      <c r="BY96" s="2640"/>
      <c r="BZ96" s="2640"/>
      <c r="CA96" s="2640"/>
      <c r="CB96" s="2641"/>
      <c r="CC96" s="217"/>
      <c r="CD96" s="2644"/>
      <c r="CE96" s="2644"/>
      <c r="CF96" s="265"/>
      <c r="CG96" s="266"/>
      <c r="CH96" s="287"/>
      <c r="CI96" s="268"/>
      <c r="CJ96" s="269"/>
      <c r="CK96" s="269"/>
      <c r="CL96" s="269"/>
      <c r="CM96" s="2645"/>
      <c r="CN96" s="2645"/>
      <c r="CO96" s="2645"/>
      <c r="CP96" s="2645"/>
      <c r="CQ96" s="2645"/>
      <c r="CR96" s="2645"/>
      <c r="CS96" s="2645"/>
      <c r="CT96" s="2645"/>
      <c r="CU96" s="2645"/>
      <c r="CV96" s="217"/>
      <c r="CW96" s="2644"/>
      <c r="CX96" s="2644"/>
      <c r="CY96" s="265"/>
      <c r="CZ96" s="266"/>
      <c r="DA96" s="287"/>
      <c r="DB96" s="268"/>
      <c r="DC96" s="269"/>
      <c r="DD96" s="269"/>
      <c r="DE96" s="269"/>
      <c r="DF96" s="2645"/>
      <c r="DG96" s="2645"/>
      <c r="DH96" s="2645"/>
      <c r="DI96" s="2645"/>
      <c r="DJ96" s="2645"/>
      <c r="DK96" s="2645"/>
      <c r="DL96" s="2645"/>
      <c r="DM96" s="2645"/>
      <c r="DN96" s="2645"/>
      <c r="DO96" s="217"/>
    </row>
    <row r="97" spans="1:119" ht="0.6" customHeight="1">
      <c r="A97" s="217"/>
      <c r="B97" s="2628"/>
      <c r="C97" s="2629"/>
      <c r="D97" s="2629"/>
      <c r="E97" s="2630"/>
      <c r="F97" s="2637"/>
      <c r="G97" s="2638"/>
      <c r="H97" s="258"/>
      <c r="I97" s="259"/>
      <c r="J97" s="286"/>
      <c r="K97" s="261" t="e">
        <f t="shared" si="109"/>
        <v>#DIV/0!</v>
      </c>
      <c r="L97" s="474"/>
      <c r="M97" s="475"/>
      <c r="N97" s="476"/>
      <c r="O97" s="2639"/>
      <c r="P97" s="2640"/>
      <c r="Q97" s="2640"/>
      <c r="R97" s="2640"/>
      <c r="S97" s="2640"/>
      <c r="T97" s="2640"/>
      <c r="U97" s="2640"/>
      <c r="V97" s="2640"/>
      <c r="W97" s="2641"/>
      <c r="X97" s="217"/>
      <c r="Y97" s="2637">
        <f t="shared" si="89"/>
        <v>0</v>
      </c>
      <c r="Z97" s="2638"/>
      <c r="AA97" s="258">
        <f>+AA75</f>
        <v>0</v>
      </c>
      <c r="AB97" s="259">
        <f t="shared" si="110"/>
        <v>0</v>
      </c>
      <c r="AC97" s="286"/>
      <c r="AD97" s="261" t="e">
        <f t="shared" si="111"/>
        <v>#DIV/0!</v>
      </c>
      <c r="AE97" s="474"/>
      <c r="AF97" s="475"/>
      <c r="AG97" s="476"/>
      <c r="AH97" s="2639"/>
      <c r="AI97" s="2640"/>
      <c r="AJ97" s="2640"/>
      <c r="AK97" s="2640"/>
      <c r="AL97" s="2640"/>
      <c r="AM97" s="2640"/>
      <c r="AN97" s="2640"/>
      <c r="AO97" s="2640"/>
      <c r="AP97" s="2641"/>
      <c r="AQ97" s="217"/>
      <c r="AR97" s="2637">
        <f t="shared" si="93"/>
        <v>0</v>
      </c>
      <c r="AS97" s="2638"/>
      <c r="AT97" s="258">
        <f>+AT75</f>
        <v>0</v>
      </c>
      <c r="AU97" s="259">
        <f t="shared" si="108"/>
        <v>0</v>
      </c>
      <c r="AV97" s="286"/>
      <c r="AW97" s="261" t="e">
        <f t="shared" si="112"/>
        <v>#DIV/0!</v>
      </c>
      <c r="AX97" s="262"/>
      <c r="AY97" s="263"/>
      <c r="AZ97" s="264"/>
      <c r="BA97" s="2639"/>
      <c r="BB97" s="2640"/>
      <c r="BC97" s="2640"/>
      <c r="BD97" s="2640"/>
      <c r="BE97" s="2640"/>
      <c r="BF97" s="2640"/>
      <c r="BG97" s="2640"/>
      <c r="BH97" s="2640"/>
      <c r="BI97" s="2641"/>
      <c r="BJ97" s="217"/>
      <c r="BK97" s="2637">
        <f t="shared" si="97"/>
        <v>0</v>
      </c>
      <c r="BL97" s="2638"/>
      <c r="BM97" s="258">
        <f>+BM75</f>
        <v>0</v>
      </c>
      <c r="BN97" s="259">
        <f t="shared" si="113"/>
        <v>0</v>
      </c>
      <c r="BO97" s="286"/>
      <c r="BP97" s="261" t="e">
        <f t="shared" si="114"/>
        <v>#DIV/0!</v>
      </c>
      <c r="BQ97" s="474"/>
      <c r="BR97" s="475"/>
      <c r="BS97" s="476"/>
      <c r="BT97" s="2639"/>
      <c r="BU97" s="2640"/>
      <c r="BV97" s="2640"/>
      <c r="BW97" s="2640"/>
      <c r="BX97" s="2640"/>
      <c r="BY97" s="2640"/>
      <c r="BZ97" s="2640"/>
      <c r="CA97" s="2640"/>
      <c r="CB97" s="2641"/>
      <c r="CC97" s="217"/>
      <c r="CD97" s="2644"/>
      <c r="CE97" s="2644"/>
      <c r="CF97" s="265"/>
      <c r="CG97" s="266"/>
      <c r="CH97" s="287"/>
      <c r="CI97" s="268"/>
      <c r="CJ97" s="269"/>
      <c r="CK97" s="269"/>
      <c r="CL97" s="269"/>
      <c r="CM97" s="2645"/>
      <c r="CN97" s="2645"/>
      <c r="CO97" s="2645"/>
      <c r="CP97" s="2645"/>
      <c r="CQ97" s="2645"/>
      <c r="CR97" s="2645"/>
      <c r="CS97" s="2645"/>
      <c r="CT97" s="2645"/>
      <c r="CU97" s="2645"/>
      <c r="CV97" s="217"/>
      <c r="CW97" s="2644"/>
      <c r="CX97" s="2644"/>
      <c r="CY97" s="265"/>
      <c r="CZ97" s="266"/>
      <c r="DA97" s="287"/>
      <c r="DB97" s="268"/>
      <c r="DC97" s="269"/>
      <c r="DD97" s="269"/>
      <c r="DE97" s="269"/>
      <c r="DF97" s="2645"/>
      <c r="DG97" s="2645"/>
      <c r="DH97" s="2645"/>
      <c r="DI97" s="2645"/>
      <c r="DJ97" s="2645"/>
      <c r="DK97" s="2645"/>
      <c r="DL97" s="2645"/>
      <c r="DM97" s="2645"/>
      <c r="DN97" s="2645"/>
      <c r="DO97" s="217"/>
    </row>
    <row r="98" spans="1:119" ht="0.6" customHeight="1">
      <c r="A98" s="217"/>
      <c r="B98" s="2628"/>
      <c r="C98" s="2629"/>
      <c r="D98" s="2629"/>
      <c r="E98" s="2630"/>
      <c r="F98" s="2637"/>
      <c r="G98" s="2638"/>
      <c r="H98" s="258"/>
      <c r="I98" s="284"/>
      <c r="J98" s="286"/>
      <c r="K98" s="261" t="e">
        <f t="shared" si="109"/>
        <v>#DIV/0!</v>
      </c>
      <c r="L98" s="474"/>
      <c r="M98" s="475"/>
      <c r="N98" s="476"/>
      <c r="O98" s="2639"/>
      <c r="P98" s="2640"/>
      <c r="Q98" s="2640"/>
      <c r="R98" s="2640"/>
      <c r="S98" s="2640"/>
      <c r="T98" s="2640"/>
      <c r="U98" s="2640"/>
      <c r="V98" s="2640"/>
      <c r="W98" s="2641"/>
      <c r="X98" s="217"/>
      <c r="Y98" s="2637">
        <f t="shared" si="89"/>
        <v>0</v>
      </c>
      <c r="Z98" s="2638"/>
      <c r="AA98" s="258">
        <f>+AA76</f>
        <v>0</v>
      </c>
      <c r="AB98" s="284"/>
      <c r="AC98" s="286"/>
      <c r="AD98" s="261" t="e">
        <f t="shared" si="111"/>
        <v>#DIV/0!</v>
      </c>
      <c r="AE98" s="474"/>
      <c r="AF98" s="475"/>
      <c r="AG98" s="476"/>
      <c r="AH98" s="2639"/>
      <c r="AI98" s="2640"/>
      <c r="AJ98" s="2640"/>
      <c r="AK98" s="2640"/>
      <c r="AL98" s="2640"/>
      <c r="AM98" s="2640"/>
      <c r="AN98" s="2640"/>
      <c r="AO98" s="2640"/>
      <c r="AP98" s="2641"/>
      <c r="AQ98" s="217"/>
      <c r="AR98" s="2637">
        <f t="shared" si="93"/>
        <v>0</v>
      </c>
      <c r="AS98" s="2638"/>
      <c r="AT98" s="258">
        <f>+AT76</f>
        <v>0</v>
      </c>
      <c r="AU98" s="284"/>
      <c r="AV98" s="286"/>
      <c r="AW98" s="261" t="e">
        <f t="shared" si="112"/>
        <v>#DIV/0!</v>
      </c>
      <c r="AX98" s="262"/>
      <c r="AY98" s="263"/>
      <c r="AZ98" s="264"/>
      <c r="BA98" s="2639"/>
      <c r="BB98" s="2640"/>
      <c r="BC98" s="2640"/>
      <c r="BD98" s="2640"/>
      <c r="BE98" s="2640"/>
      <c r="BF98" s="2640"/>
      <c r="BG98" s="2640"/>
      <c r="BH98" s="2640"/>
      <c r="BI98" s="2641"/>
      <c r="BJ98" s="217"/>
      <c r="BK98" s="2637">
        <f t="shared" si="97"/>
        <v>0</v>
      </c>
      <c r="BL98" s="2638"/>
      <c r="BM98" s="258">
        <f>+BM76</f>
        <v>0</v>
      </c>
      <c r="BN98" s="284"/>
      <c r="BO98" s="286"/>
      <c r="BP98" s="261" t="e">
        <f t="shared" si="114"/>
        <v>#DIV/0!</v>
      </c>
      <c r="BQ98" s="474"/>
      <c r="BR98" s="475"/>
      <c r="BS98" s="476"/>
      <c r="BT98" s="2639"/>
      <c r="BU98" s="2640"/>
      <c r="BV98" s="2640"/>
      <c r="BW98" s="2640"/>
      <c r="BX98" s="2640"/>
      <c r="BY98" s="2640"/>
      <c r="BZ98" s="2640"/>
      <c r="CA98" s="2640"/>
      <c r="CB98" s="2641"/>
      <c r="CC98" s="217"/>
      <c r="CD98" s="2644"/>
      <c r="CE98" s="2644"/>
      <c r="CF98" s="265"/>
      <c r="CG98" s="285"/>
      <c r="CH98" s="287"/>
      <c r="CI98" s="268"/>
      <c r="CJ98" s="269"/>
      <c r="CK98" s="269"/>
      <c r="CL98" s="269"/>
      <c r="CM98" s="2645"/>
      <c r="CN98" s="2645"/>
      <c r="CO98" s="2645"/>
      <c r="CP98" s="2645"/>
      <c r="CQ98" s="2645"/>
      <c r="CR98" s="2645"/>
      <c r="CS98" s="2645"/>
      <c r="CT98" s="2645"/>
      <c r="CU98" s="2645"/>
      <c r="CV98" s="217"/>
      <c r="CW98" s="2644"/>
      <c r="CX98" s="2644"/>
      <c r="CY98" s="265"/>
      <c r="CZ98" s="285"/>
      <c r="DA98" s="287"/>
      <c r="DB98" s="268"/>
      <c r="DC98" s="269"/>
      <c r="DD98" s="269"/>
      <c r="DE98" s="269"/>
      <c r="DF98" s="2645"/>
      <c r="DG98" s="2645"/>
      <c r="DH98" s="2645"/>
      <c r="DI98" s="2645"/>
      <c r="DJ98" s="2645"/>
      <c r="DK98" s="2645"/>
      <c r="DL98" s="2645"/>
      <c r="DM98" s="2645"/>
      <c r="DN98" s="2645"/>
      <c r="DO98" s="217"/>
    </row>
    <row r="99" spans="1:119" ht="0.6" customHeight="1">
      <c r="A99" s="217"/>
      <c r="B99" s="2628"/>
      <c r="C99" s="2629"/>
      <c r="D99" s="2629"/>
      <c r="E99" s="2630"/>
      <c r="F99" s="2637"/>
      <c r="G99" s="2638"/>
      <c r="H99" s="258"/>
      <c r="I99" s="259"/>
      <c r="J99" s="286"/>
      <c r="K99" s="261" t="e">
        <f t="shared" si="109"/>
        <v>#DIV/0!</v>
      </c>
      <c r="L99" s="474"/>
      <c r="M99" s="475"/>
      <c r="N99" s="476"/>
      <c r="O99" s="2639"/>
      <c r="P99" s="2640"/>
      <c r="Q99" s="2640"/>
      <c r="R99" s="2640"/>
      <c r="S99" s="2640"/>
      <c r="T99" s="2640"/>
      <c r="U99" s="2640"/>
      <c r="V99" s="2640"/>
      <c r="W99" s="2641"/>
      <c r="X99" s="217"/>
      <c r="Y99" s="2637">
        <f t="shared" si="89"/>
        <v>0</v>
      </c>
      <c r="Z99" s="2638"/>
      <c r="AA99" s="258">
        <f>+AA77</f>
        <v>0</v>
      </c>
      <c r="AB99" s="259">
        <f t="shared" si="110"/>
        <v>0</v>
      </c>
      <c r="AC99" s="286"/>
      <c r="AD99" s="261" t="e">
        <f t="shared" si="111"/>
        <v>#DIV/0!</v>
      </c>
      <c r="AE99" s="474"/>
      <c r="AF99" s="475"/>
      <c r="AG99" s="476"/>
      <c r="AH99" s="2639"/>
      <c r="AI99" s="2640"/>
      <c r="AJ99" s="2640"/>
      <c r="AK99" s="2640"/>
      <c r="AL99" s="2640"/>
      <c r="AM99" s="2640"/>
      <c r="AN99" s="2640"/>
      <c r="AO99" s="2640"/>
      <c r="AP99" s="2641"/>
      <c r="AQ99" s="217"/>
      <c r="AR99" s="2637">
        <f t="shared" si="93"/>
        <v>0</v>
      </c>
      <c r="AS99" s="2638"/>
      <c r="AT99" s="258">
        <f>+AT77</f>
        <v>0</v>
      </c>
      <c r="AU99" s="259">
        <f t="shared" si="108"/>
        <v>0</v>
      </c>
      <c r="AV99" s="286"/>
      <c r="AW99" s="261" t="e">
        <f t="shared" si="112"/>
        <v>#DIV/0!</v>
      </c>
      <c r="AX99" s="262"/>
      <c r="AY99" s="263"/>
      <c r="AZ99" s="264"/>
      <c r="BA99" s="2639"/>
      <c r="BB99" s="2640"/>
      <c r="BC99" s="2640"/>
      <c r="BD99" s="2640"/>
      <c r="BE99" s="2640"/>
      <c r="BF99" s="2640"/>
      <c r="BG99" s="2640"/>
      <c r="BH99" s="2640"/>
      <c r="BI99" s="2641"/>
      <c r="BJ99" s="217"/>
      <c r="BK99" s="2637">
        <f t="shared" si="97"/>
        <v>0</v>
      </c>
      <c r="BL99" s="2638"/>
      <c r="BM99" s="258">
        <f>+BM77</f>
        <v>0</v>
      </c>
      <c r="BN99" s="259">
        <f>+I99-J99-AC99-AV99</f>
        <v>0</v>
      </c>
      <c r="BO99" s="286"/>
      <c r="BP99" s="261" t="e">
        <f t="shared" si="114"/>
        <v>#DIV/0!</v>
      </c>
      <c r="BQ99" s="474"/>
      <c r="BR99" s="475"/>
      <c r="BS99" s="476"/>
      <c r="BT99" s="2639"/>
      <c r="BU99" s="2640"/>
      <c r="BV99" s="2640"/>
      <c r="BW99" s="2640"/>
      <c r="BX99" s="2640"/>
      <c r="BY99" s="2640"/>
      <c r="BZ99" s="2640"/>
      <c r="CA99" s="2640"/>
      <c r="CB99" s="2641"/>
      <c r="CC99" s="217"/>
      <c r="CD99" s="2644"/>
      <c r="CE99" s="2644"/>
      <c r="CF99" s="265"/>
      <c r="CG99" s="266"/>
      <c r="CH99" s="287"/>
      <c r="CI99" s="268"/>
      <c r="CJ99" s="269"/>
      <c r="CK99" s="269"/>
      <c r="CL99" s="269"/>
      <c r="CM99" s="2645"/>
      <c r="CN99" s="2645"/>
      <c r="CO99" s="2645"/>
      <c r="CP99" s="2645"/>
      <c r="CQ99" s="2645"/>
      <c r="CR99" s="2645"/>
      <c r="CS99" s="2645"/>
      <c r="CT99" s="2645"/>
      <c r="CU99" s="2645"/>
      <c r="CV99" s="217"/>
      <c r="CW99" s="2644"/>
      <c r="CX99" s="2644"/>
      <c r="CY99" s="265"/>
      <c r="CZ99" s="266"/>
      <c r="DA99" s="287"/>
      <c r="DB99" s="268"/>
      <c r="DC99" s="269"/>
      <c r="DD99" s="269"/>
      <c r="DE99" s="269"/>
      <c r="DF99" s="2645"/>
      <c r="DG99" s="2645"/>
      <c r="DH99" s="2645"/>
      <c r="DI99" s="2645"/>
      <c r="DJ99" s="2645"/>
      <c r="DK99" s="2645"/>
      <c r="DL99" s="2645"/>
      <c r="DM99" s="2645"/>
      <c r="DN99" s="2645"/>
      <c r="DO99" s="217"/>
    </row>
    <row r="100" spans="1:119" ht="0.6" customHeight="1" thickBot="1">
      <c r="A100" s="217"/>
      <c r="B100" s="2628"/>
      <c r="C100" s="2629"/>
      <c r="D100" s="2629"/>
      <c r="E100" s="2630"/>
      <c r="F100" s="2654"/>
      <c r="G100" s="2655"/>
      <c r="H100" s="258"/>
      <c r="I100" s="259"/>
      <c r="J100" s="286"/>
      <c r="K100" s="261" t="e">
        <f t="shared" si="109"/>
        <v>#DIV/0!</v>
      </c>
      <c r="L100" s="477"/>
      <c r="M100" s="478"/>
      <c r="N100" s="479"/>
      <c r="O100" s="2656"/>
      <c r="P100" s="2657"/>
      <c r="Q100" s="2657"/>
      <c r="R100" s="2657"/>
      <c r="S100" s="2657"/>
      <c r="T100" s="2657"/>
      <c r="U100" s="2657"/>
      <c r="V100" s="2657"/>
      <c r="W100" s="2658"/>
      <c r="X100" s="217"/>
      <c r="Y100" s="2654">
        <f t="shared" si="89"/>
        <v>0</v>
      </c>
      <c r="Z100" s="2655"/>
      <c r="AA100" s="258">
        <f>+AA78</f>
        <v>0</v>
      </c>
      <c r="AB100" s="259">
        <f t="shared" si="110"/>
        <v>0</v>
      </c>
      <c r="AC100" s="286"/>
      <c r="AD100" s="261" t="e">
        <f t="shared" si="111"/>
        <v>#DIV/0!</v>
      </c>
      <c r="AE100" s="477"/>
      <c r="AF100" s="478"/>
      <c r="AG100" s="479"/>
      <c r="AH100" s="2656"/>
      <c r="AI100" s="2657"/>
      <c r="AJ100" s="2657"/>
      <c r="AK100" s="2657"/>
      <c r="AL100" s="2657"/>
      <c r="AM100" s="2657"/>
      <c r="AN100" s="2657"/>
      <c r="AO100" s="2657"/>
      <c r="AP100" s="2658"/>
      <c r="AQ100" s="217"/>
      <c r="AR100" s="2654">
        <f t="shared" si="93"/>
        <v>0</v>
      </c>
      <c r="AS100" s="2655"/>
      <c r="AT100" s="258">
        <f>+AT78</f>
        <v>0</v>
      </c>
      <c r="AU100" s="259">
        <f t="shared" si="108"/>
        <v>0</v>
      </c>
      <c r="AV100" s="286"/>
      <c r="AW100" s="261" t="e">
        <f t="shared" si="112"/>
        <v>#DIV/0!</v>
      </c>
      <c r="AX100" s="270"/>
      <c r="AY100" s="271"/>
      <c r="AZ100" s="272"/>
      <c r="BA100" s="2656"/>
      <c r="BB100" s="2657"/>
      <c r="BC100" s="2657"/>
      <c r="BD100" s="2657"/>
      <c r="BE100" s="2657"/>
      <c r="BF100" s="2657"/>
      <c r="BG100" s="2657"/>
      <c r="BH100" s="2657"/>
      <c r="BI100" s="2658"/>
      <c r="BJ100" s="217"/>
      <c r="BK100" s="2654">
        <f t="shared" si="97"/>
        <v>0</v>
      </c>
      <c r="BL100" s="2655"/>
      <c r="BM100" s="258">
        <f>+BM78</f>
        <v>0</v>
      </c>
      <c r="BN100" s="259">
        <f>+I100-J100-AC100-AV100</f>
        <v>0</v>
      </c>
      <c r="BO100" s="286"/>
      <c r="BP100" s="261" t="e">
        <f t="shared" si="114"/>
        <v>#DIV/0!</v>
      </c>
      <c r="BQ100" s="477"/>
      <c r="BR100" s="478"/>
      <c r="BS100" s="479"/>
      <c r="BT100" s="2656"/>
      <c r="BU100" s="2657"/>
      <c r="BV100" s="2657"/>
      <c r="BW100" s="2657"/>
      <c r="BX100" s="2657"/>
      <c r="BY100" s="2657"/>
      <c r="BZ100" s="2657"/>
      <c r="CA100" s="2657"/>
      <c r="CB100" s="2658"/>
      <c r="CC100" s="217"/>
      <c r="CD100" s="2644"/>
      <c r="CE100" s="2644"/>
      <c r="CF100" s="265"/>
      <c r="CG100" s="266"/>
      <c r="CH100" s="287"/>
      <c r="CI100" s="268"/>
      <c r="CJ100" s="269"/>
      <c r="CK100" s="269"/>
      <c r="CL100" s="269"/>
      <c r="CM100" s="2645"/>
      <c r="CN100" s="2645"/>
      <c r="CO100" s="2645"/>
      <c r="CP100" s="2645"/>
      <c r="CQ100" s="2645"/>
      <c r="CR100" s="2645"/>
      <c r="CS100" s="2645"/>
      <c r="CT100" s="2645"/>
      <c r="CU100" s="2645"/>
      <c r="CV100" s="217"/>
      <c r="CW100" s="2644"/>
      <c r="CX100" s="2644"/>
      <c r="CY100" s="265"/>
      <c r="CZ100" s="266"/>
      <c r="DA100" s="287"/>
      <c r="DB100" s="268"/>
      <c r="DC100" s="269"/>
      <c r="DD100" s="269"/>
      <c r="DE100" s="269"/>
      <c r="DF100" s="2645"/>
      <c r="DG100" s="2645"/>
      <c r="DH100" s="2645"/>
      <c r="DI100" s="2645"/>
      <c r="DJ100" s="2645"/>
      <c r="DK100" s="2645"/>
      <c r="DL100" s="2645"/>
      <c r="DM100" s="2645"/>
      <c r="DN100" s="2645"/>
      <c r="DO100" s="217"/>
    </row>
    <row r="101" spans="1:119" ht="36.75" customHeight="1" thickTop="1" thickBot="1">
      <c r="A101" s="217"/>
      <c r="B101" s="2631"/>
      <c r="C101" s="2632"/>
      <c r="D101" s="2632"/>
      <c r="E101" s="2633"/>
      <c r="F101" s="2665" t="s">
        <v>235</v>
      </c>
      <c r="G101" s="2666"/>
      <c r="H101" s="2671">
        <f>+F80</f>
        <v>0</v>
      </c>
      <c r="I101" s="2671"/>
      <c r="J101" s="2671"/>
      <c r="K101" s="2672"/>
      <c r="L101" s="276">
        <f>K250/N250</f>
        <v>1</v>
      </c>
      <c r="M101" s="277">
        <f>L250/N250</f>
        <v>0</v>
      </c>
      <c r="N101" s="278">
        <f>M250/N250</f>
        <v>0</v>
      </c>
      <c r="O101" s="2651"/>
      <c r="P101" s="2652"/>
      <c r="Q101" s="2652"/>
      <c r="R101" s="2652"/>
      <c r="S101" s="2652"/>
      <c r="T101" s="2652"/>
      <c r="U101" s="2652"/>
      <c r="V101" s="2652"/>
      <c r="W101" s="2653"/>
      <c r="X101" s="217"/>
      <c r="Y101" s="2665" t="s">
        <v>235</v>
      </c>
      <c r="Z101" s="2666"/>
      <c r="AA101" s="2671">
        <f>+Y80</f>
        <v>0</v>
      </c>
      <c r="AB101" s="2671"/>
      <c r="AC101" s="2671"/>
      <c r="AD101" s="2672"/>
      <c r="AE101" s="276">
        <f>AD250/AG250</f>
        <v>1</v>
      </c>
      <c r="AF101" s="277">
        <f>AE250/AG250</f>
        <v>0</v>
      </c>
      <c r="AG101" s="278">
        <f>AF250/AG250</f>
        <v>0</v>
      </c>
      <c r="AH101" s="2651"/>
      <c r="AI101" s="2652"/>
      <c r="AJ101" s="2652"/>
      <c r="AK101" s="2652"/>
      <c r="AL101" s="2652"/>
      <c r="AM101" s="2652"/>
      <c r="AN101" s="2652"/>
      <c r="AO101" s="2652"/>
      <c r="AP101" s="2653"/>
      <c r="AQ101" s="217"/>
      <c r="AR101" s="2665" t="s">
        <v>235</v>
      </c>
      <c r="AS101" s="2666"/>
      <c r="AT101" s="2671">
        <f>+AR80</f>
        <v>0</v>
      </c>
      <c r="AU101" s="2671"/>
      <c r="AV101" s="2671"/>
      <c r="AW101" s="2672"/>
      <c r="AX101" s="276">
        <f>AW250/AZ250</f>
        <v>1</v>
      </c>
      <c r="AY101" s="277">
        <f>AX250/AZ250</f>
        <v>0</v>
      </c>
      <c r="AZ101" s="278">
        <f>AY250/AZ250</f>
        <v>0</v>
      </c>
      <c r="BA101" s="2651"/>
      <c r="BB101" s="2652"/>
      <c r="BC101" s="2652"/>
      <c r="BD101" s="2652"/>
      <c r="BE101" s="2652"/>
      <c r="BF101" s="2652"/>
      <c r="BG101" s="2652"/>
      <c r="BH101" s="2652"/>
      <c r="BI101" s="2653"/>
      <c r="BJ101" s="217"/>
      <c r="BK101" s="2665" t="s">
        <v>235</v>
      </c>
      <c r="BL101" s="2666"/>
      <c r="BM101" s="2671">
        <f>+BK80</f>
        <v>0</v>
      </c>
      <c r="BN101" s="2671"/>
      <c r="BO101" s="2671"/>
      <c r="BP101" s="2672"/>
      <c r="BQ101" s="276">
        <f>BP250/BS250</f>
        <v>1</v>
      </c>
      <c r="BR101" s="277">
        <f>BQ250/BS250</f>
        <v>0</v>
      </c>
      <c r="BS101" s="278">
        <f>BR250/BS250</f>
        <v>0</v>
      </c>
      <c r="BT101" s="2651"/>
      <c r="BU101" s="2652"/>
      <c r="BV101" s="2652"/>
      <c r="BW101" s="2652"/>
      <c r="BX101" s="2652"/>
      <c r="BY101" s="2652"/>
      <c r="BZ101" s="2652"/>
      <c r="CA101" s="2652"/>
      <c r="CB101" s="2653"/>
      <c r="CC101" s="217"/>
      <c r="CD101" s="2662"/>
      <c r="CE101" s="2662"/>
      <c r="CF101" s="2670"/>
      <c r="CG101" s="2670"/>
      <c r="CH101" s="2670"/>
      <c r="CI101" s="2670"/>
      <c r="CJ101" s="279"/>
      <c r="CK101" s="279"/>
      <c r="CL101" s="279"/>
      <c r="CM101" s="2664"/>
      <c r="CN101" s="2664"/>
      <c r="CO101" s="2664"/>
      <c r="CP101" s="2664"/>
      <c r="CQ101" s="2664"/>
      <c r="CR101" s="2664"/>
      <c r="CS101" s="2664"/>
      <c r="CT101" s="2664"/>
      <c r="CU101" s="2664"/>
      <c r="CV101" s="217"/>
      <c r="CW101" s="2662"/>
      <c r="CX101" s="2662"/>
      <c r="CY101" s="2670"/>
      <c r="CZ101" s="2670"/>
      <c r="DA101" s="2670"/>
      <c r="DB101" s="2670"/>
      <c r="DC101" s="279"/>
      <c r="DD101" s="279"/>
      <c r="DE101" s="279"/>
      <c r="DF101" s="2664"/>
      <c r="DG101" s="2664"/>
      <c r="DH101" s="2664"/>
      <c r="DI101" s="2664"/>
      <c r="DJ101" s="2664"/>
      <c r="DK101" s="2664"/>
      <c r="DL101" s="2664"/>
      <c r="DM101" s="2664"/>
      <c r="DN101" s="2664"/>
      <c r="DO101" s="217"/>
    </row>
    <row r="102" spans="1:119" ht="12.75" customHeight="1">
      <c r="A102" s="217"/>
      <c r="B102" s="2625" t="s">
        <v>344</v>
      </c>
      <c r="C102" s="2626"/>
      <c r="D102" s="2626"/>
      <c r="E102" s="2627"/>
      <c r="F102" s="2667" t="str">
        <f>Objetivos!D28</f>
        <v>Corredores Agroecologicos</v>
      </c>
      <c r="G102" s="2668"/>
      <c r="H102" s="2668"/>
      <c r="I102" s="2668"/>
      <c r="J102" s="2668"/>
      <c r="K102" s="2668"/>
      <c r="L102" s="2668"/>
      <c r="M102" s="2668"/>
      <c r="N102" s="2668"/>
      <c r="O102" s="2668"/>
      <c r="P102" s="2668"/>
      <c r="Q102" s="2668"/>
      <c r="R102" s="2668"/>
      <c r="S102" s="2668"/>
      <c r="T102" s="2668"/>
      <c r="U102" s="2668"/>
      <c r="V102" s="2668"/>
      <c r="W102" s="2669"/>
      <c r="X102" s="217"/>
      <c r="Y102" s="2667" t="str">
        <f>F102</f>
        <v>Corredores Agroecologicos</v>
      </c>
      <c r="Z102" s="2668"/>
      <c r="AA102" s="2668"/>
      <c r="AB102" s="2668"/>
      <c r="AC102" s="2668"/>
      <c r="AD102" s="2668"/>
      <c r="AE102" s="2668"/>
      <c r="AF102" s="2668"/>
      <c r="AG102" s="2668"/>
      <c r="AH102" s="2668"/>
      <c r="AI102" s="2668"/>
      <c r="AJ102" s="2668"/>
      <c r="AK102" s="2668"/>
      <c r="AL102" s="2668"/>
      <c r="AM102" s="2668"/>
      <c r="AN102" s="2668"/>
      <c r="AO102" s="2668"/>
      <c r="AP102" s="2669"/>
      <c r="AQ102" s="217"/>
      <c r="AR102" s="2667" t="str">
        <f>Y102</f>
        <v>Corredores Agroecologicos</v>
      </c>
      <c r="AS102" s="2668"/>
      <c r="AT102" s="2668"/>
      <c r="AU102" s="2668"/>
      <c r="AV102" s="2668"/>
      <c r="AW102" s="2668"/>
      <c r="AX102" s="2668"/>
      <c r="AY102" s="2668"/>
      <c r="AZ102" s="2668"/>
      <c r="BA102" s="2668"/>
      <c r="BB102" s="2668"/>
      <c r="BC102" s="2668"/>
      <c r="BD102" s="2668"/>
      <c r="BE102" s="2668"/>
      <c r="BF102" s="2668"/>
      <c r="BG102" s="2668"/>
      <c r="BH102" s="2668"/>
      <c r="BI102" s="2669"/>
      <c r="BJ102" s="217"/>
      <c r="BK102" s="2667" t="str">
        <f>AR102</f>
        <v>Corredores Agroecologicos</v>
      </c>
      <c r="BL102" s="2668"/>
      <c r="BM102" s="2668"/>
      <c r="BN102" s="2668"/>
      <c r="BO102" s="2668"/>
      <c r="BP102" s="2668"/>
      <c r="BQ102" s="2668"/>
      <c r="BR102" s="2668"/>
      <c r="BS102" s="2668"/>
      <c r="BT102" s="2668"/>
      <c r="BU102" s="2668"/>
      <c r="BV102" s="2668"/>
      <c r="BW102" s="2668"/>
      <c r="BX102" s="2668"/>
      <c r="BY102" s="2668"/>
      <c r="BZ102" s="2668"/>
      <c r="CA102" s="2668"/>
      <c r="CB102" s="2669"/>
      <c r="CC102" s="217"/>
      <c r="CD102" s="2621"/>
      <c r="CE102" s="2621"/>
      <c r="CF102" s="2621"/>
      <c r="CG102" s="2621"/>
      <c r="CH102" s="2621"/>
      <c r="CI102" s="2621"/>
      <c r="CJ102" s="2621"/>
      <c r="CK102" s="2621"/>
      <c r="CL102" s="2621"/>
      <c r="CM102" s="2621"/>
      <c r="CN102" s="2621"/>
      <c r="CO102" s="2621"/>
      <c r="CP102" s="2621"/>
      <c r="CQ102" s="2621"/>
      <c r="CR102" s="2621"/>
      <c r="CS102" s="2621"/>
      <c r="CT102" s="2621"/>
      <c r="CU102" s="2621"/>
      <c r="CV102" s="217"/>
      <c r="CW102" s="2621"/>
      <c r="CX102" s="2621"/>
      <c r="CY102" s="2621"/>
      <c r="CZ102" s="2621"/>
      <c r="DA102" s="2621"/>
      <c r="DB102" s="2621"/>
      <c r="DC102" s="2621"/>
      <c r="DD102" s="2621"/>
      <c r="DE102" s="2621"/>
      <c r="DF102" s="2621"/>
      <c r="DG102" s="2621"/>
      <c r="DH102" s="2621"/>
      <c r="DI102" s="2621"/>
      <c r="DJ102" s="2621"/>
      <c r="DK102" s="2621"/>
      <c r="DL102" s="2621"/>
      <c r="DM102" s="2621"/>
      <c r="DN102" s="2621"/>
      <c r="DO102" s="217"/>
    </row>
    <row r="103" spans="1:119" ht="17.25" customHeight="1">
      <c r="A103" s="217"/>
      <c r="B103" s="2628"/>
      <c r="C103" s="2629"/>
      <c r="D103" s="2629"/>
      <c r="E103" s="2630"/>
      <c r="F103" s="2637" t="str">
        <f t="shared" ref="F103:F108" si="115">+F81</f>
        <v xml:space="preserve">5. Preparación del terreno                            </v>
      </c>
      <c r="G103" s="2638"/>
      <c r="H103" s="258" t="str">
        <f>+Cronog!C53</f>
        <v>Has</v>
      </c>
      <c r="I103" s="259">
        <f>+Cronog!$E$53+Cronog!$I$53+Cronog!$M$53</f>
        <v>0</v>
      </c>
      <c r="J103" s="286">
        <v>0</v>
      </c>
      <c r="K103" s="261" t="e">
        <f>J103/I103</f>
        <v>#DIV/0!</v>
      </c>
      <c r="L103" s="474" t="str">
        <f t="shared" ref="L103:L108" si="116">+IF(I103=J103,"x",0)</f>
        <v>x</v>
      </c>
      <c r="M103" s="475">
        <f t="shared" ref="M103:M108" si="117">+IF(L103="x",0,IF(J103&gt;0,"x",0))</f>
        <v>0</v>
      </c>
      <c r="N103" s="476">
        <f t="shared" ref="N103:N108" si="118">+IF(L103="x",0,IF(M103="x",0,"x"))</f>
        <v>0</v>
      </c>
      <c r="O103" s="2639"/>
      <c r="P103" s="2640"/>
      <c r="Q103" s="2640"/>
      <c r="R103" s="2640"/>
      <c r="S103" s="2640"/>
      <c r="T103" s="2640"/>
      <c r="U103" s="2640"/>
      <c r="V103" s="2640"/>
      <c r="W103" s="2641"/>
      <c r="X103" s="217"/>
      <c r="Y103" s="2637" t="str">
        <f t="shared" ref="Y103:Y122" si="119">+Y81</f>
        <v xml:space="preserve">5. Preparación del terreno                            </v>
      </c>
      <c r="Z103" s="2638"/>
      <c r="AA103" s="258" t="str">
        <f>+AA81</f>
        <v>Has</v>
      </c>
      <c r="AB103" s="259">
        <f>IF((I103-J103)=0,Cronog!Q53+Cronog!U53+Cronog!Y53,Cronog!Q53+Cronog!U53+Cronog!Y53+Seguimiento!I103-Seguimiento!J103)</f>
        <v>0</v>
      </c>
      <c r="AC103" s="286"/>
      <c r="AD103" s="261" t="e">
        <f>AC103/AB103</f>
        <v>#DIV/0!</v>
      </c>
      <c r="AE103" s="474" t="str">
        <f t="shared" ref="AE103:AE108" si="120">+IF(AB103=AC103,"x",0)</f>
        <v>x</v>
      </c>
      <c r="AF103" s="475">
        <f t="shared" ref="AF103:AF108" si="121">+IF(AE103="x",0,IF(AC103&gt;0,"x",0))</f>
        <v>0</v>
      </c>
      <c r="AG103" s="476">
        <f t="shared" ref="AG103:AG108" si="122">+IF(AE103="x",0,IF(AF103="x",0,"x"))</f>
        <v>0</v>
      </c>
      <c r="AH103" s="2639"/>
      <c r="AI103" s="2640"/>
      <c r="AJ103" s="2640"/>
      <c r="AK103" s="2640"/>
      <c r="AL103" s="2640"/>
      <c r="AM103" s="2640"/>
      <c r="AN103" s="2640"/>
      <c r="AO103" s="2640"/>
      <c r="AP103" s="2641"/>
      <c r="AQ103" s="217"/>
      <c r="AR103" s="2637" t="str">
        <f t="shared" ref="AR103:AR122" si="123">+AR81</f>
        <v xml:space="preserve">5. Preparación del terreno                            </v>
      </c>
      <c r="AS103" s="2638"/>
      <c r="AT103" s="258" t="str">
        <f t="shared" ref="AT103:AT108" si="124">+AT81</f>
        <v>Has</v>
      </c>
      <c r="AU103" s="259">
        <f>IF((AB103-AC103)=0,Cronog!AC53+Cronog!AG53+Cronog!AK53,Cronog!AC53+Cronog!AG53+Cronog!AK53+Seguimiento!AB103-Seguimiento!AC103)</f>
        <v>0</v>
      </c>
      <c r="AV103" s="286"/>
      <c r="AW103" s="261" t="e">
        <f>AV103/AU103</f>
        <v>#DIV/0!</v>
      </c>
      <c r="AX103" s="474" t="str">
        <f t="shared" ref="AX103:AX108" si="125">+IF(AU103=AV103,"x",0)</f>
        <v>x</v>
      </c>
      <c r="AY103" s="475">
        <f t="shared" ref="AY103:AY108" si="126">+IF(AX103="x",0,IF(AV103&gt;0,"x",0))</f>
        <v>0</v>
      </c>
      <c r="AZ103" s="476">
        <f t="shared" ref="AZ103:AZ108" si="127">+IF(AX103="x",0,IF(AY103="x",0,"x"))</f>
        <v>0</v>
      </c>
      <c r="BA103" s="2639"/>
      <c r="BB103" s="2640"/>
      <c r="BC103" s="2640"/>
      <c r="BD103" s="2640"/>
      <c r="BE103" s="2640"/>
      <c r="BF103" s="2640"/>
      <c r="BG103" s="2640"/>
      <c r="BH103" s="2640"/>
      <c r="BI103" s="2641"/>
      <c r="BJ103" s="217"/>
      <c r="BK103" s="2637" t="str">
        <f t="shared" ref="BK103:BK122" si="128">+BK81</f>
        <v xml:space="preserve">5. Preparación del terreno                            </v>
      </c>
      <c r="BL103" s="2638"/>
      <c r="BM103" s="258" t="str">
        <f t="shared" ref="BM103:BM108" si="129">+BM81</f>
        <v>Has</v>
      </c>
      <c r="BN103" s="259">
        <f>IF((AU103-AV103)=0,Cronog!AO53+Cronog!AS53+Cronog!AW53,Cronog!AO53+Cronog!AS53+Cronog!AW53+AU103-AV103)</f>
        <v>0</v>
      </c>
      <c r="BO103" s="286"/>
      <c r="BP103" s="261" t="e">
        <f>BO103/BN103</f>
        <v>#DIV/0!</v>
      </c>
      <c r="BQ103" s="474" t="str">
        <f t="shared" ref="BQ103:BQ108" si="130">+IF(BN103=BO103,"x",0)</f>
        <v>x</v>
      </c>
      <c r="BR103" s="475">
        <f t="shared" ref="BR103:BR108" si="131">+IF(BQ103="x",0,IF(BO103&gt;0,"x",0))</f>
        <v>0</v>
      </c>
      <c r="BS103" s="476">
        <f t="shared" ref="BS103:BS108" si="132">+IF(BQ103="x",0,IF(BR103="x",0,"x"))</f>
        <v>0</v>
      </c>
      <c r="BT103" s="2639"/>
      <c r="BU103" s="2640"/>
      <c r="BV103" s="2640"/>
      <c r="BW103" s="2640"/>
      <c r="BX103" s="2640"/>
      <c r="BY103" s="2640"/>
      <c r="BZ103" s="2640"/>
      <c r="CA103" s="2640"/>
      <c r="CB103" s="2641"/>
      <c r="CC103" s="217"/>
      <c r="CD103" s="2644"/>
      <c r="CE103" s="2644"/>
      <c r="CF103" s="265"/>
      <c r="CG103" s="266"/>
      <c r="CH103" s="287"/>
      <c r="CI103" s="268"/>
      <c r="CJ103" s="269"/>
      <c r="CK103" s="269"/>
      <c r="CL103" s="269"/>
      <c r="CM103" s="2645"/>
      <c r="CN103" s="2645"/>
      <c r="CO103" s="2645"/>
      <c r="CP103" s="2645"/>
      <c r="CQ103" s="2645"/>
      <c r="CR103" s="2645"/>
      <c r="CS103" s="2645"/>
      <c r="CT103" s="2645"/>
      <c r="CU103" s="2645"/>
      <c r="CV103" s="217"/>
      <c r="CW103" s="2644"/>
      <c r="CX103" s="2644"/>
      <c r="CY103" s="265"/>
      <c r="CZ103" s="266"/>
      <c r="DA103" s="287"/>
      <c r="DB103" s="268"/>
      <c r="DC103" s="269"/>
      <c r="DD103" s="269"/>
      <c r="DE103" s="269"/>
      <c r="DF103" s="2645"/>
      <c r="DG103" s="2645"/>
      <c r="DH103" s="2645"/>
      <c r="DI103" s="2645"/>
      <c r="DJ103" s="2645"/>
      <c r="DK103" s="2645"/>
      <c r="DL103" s="2645"/>
      <c r="DM103" s="2645"/>
      <c r="DN103" s="2645"/>
      <c r="DO103" s="217"/>
    </row>
    <row r="104" spans="1:119" ht="17.25" customHeight="1">
      <c r="A104" s="217"/>
      <c r="B104" s="2628"/>
      <c r="C104" s="2629"/>
      <c r="D104" s="2629"/>
      <c r="E104" s="2630"/>
      <c r="F104" s="2637" t="str">
        <f t="shared" si="115"/>
        <v xml:space="preserve">6. Plantación (Siembra)                               </v>
      </c>
      <c r="G104" s="2638"/>
      <c r="H104" s="258" t="str">
        <f>+Cronog!C54</f>
        <v>Has</v>
      </c>
      <c r="I104" s="259">
        <f>+Cronog!$E$54+Cronog!$I$54+Cronog!$M$54</f>
        <v>0</v>
      </c>
      <c r="J104" s="286">
        <v>0</v>
      </c>
      <c r="K104" s="261" t="e">
        <f t="shared" ref="K104:K112" si="133">J104/I104</f>
        <v>#DIV/0!</v>
      </c>
      <c r="L104" s="474" t="str">
        <f t="shared" si="116"/>
        <v>x</v>
      </c>
      <c r="M104" s="475">
        <f t="shared" si="117"/>
        <v>0</v>
      </c>
      <c r="N104" s="476">
        <f t="shared" si="118"/>
        <v>0</v>
      </c>
      <c r="O104" s="2639"/>
      <c r="P104" s="2640"/>
      <c r="Q104" s="2640"/>
      <c r="R104" s="2640"/>
      <c r="S104" s="2640"/>
      <c r="T104" s="2640"/>
      <c r="U104" s="2640"/>
      <c r="V104" s="2640"/>
      <c r="W104" s="2641"/>
      <c r="X104" s="217"/>
      <c r="Y104" s="2637" t="str">
        <f t="shared" si="119"/>
        <v xml:space="preserve">6. Plantación (Siembra)                               </v>
      </c>
      <c r="Z104" s="2638"/>
      <c r="AA104" s="258" t="str">
        <f>+AA82</f>
        <v>Has</v>
      </c>
      <c r="AB104" s="259">
        <f>IF((I104-J104)=0,Cronog!Q54+Cronog!U54+Cronog!Y54,Cronog!Q54+Cronog!U54+Cronog!Y54+Seguimiento!I104-Seguimiento!J104)</f>
        <v>0</v>
      </c>
      <c r="AC104" s="286"/>
      <c r="AD104" s="261" t="e">
        <f t="shared" ref="AD104:AD112" si="134">AC104/AB104</f>
        <v>#DIV/0!</v>
      </c>
      <c r="AE104" s="474" t="str">
        <f t="shared" si="120"/>
        <v>x</v>
      </c>
      <c r="AF104" s="475">
        <f t="shared" si="121"/>
        <v>0</v>
      </c>
      <c r="AG104" s="476">
        <f t="shared" si="122"/>
        <v>0</v>
      </c>
      <c r="AH104" s="2639"/>
      <c r="AI104" s="2640"/>
      <c r="AJ104" s="2640"/>
      <c r="AK104" s="2640"/>
      <c r="AL104" s="2640"/>
      <c r="AM104" s="2640"/>
      <c r="AN104" s="2640"/>
      <c r="AO104" s="2640"/>
      <c r="AP104" s="2641"/>
      <c r="AQ104" s="217"/>
      <c r="AR104" s="2637" t="str">
        <f t="shared" si="123"/>
        <v xml:space="preserve">6. Plantación (Siembra)                               </v>
      </c>
      <c r="AS104" s="2638"/>
      <c r="AT104" s="258" t="str">
        <f t="shared" si="124"/>
        <v>Has</v>
      </c>
      <c r="AU104" s="259">
        <f>IF((AB104-AC104)=0,Cronog!AC54+Cronog!AG54+Cronog!AK54,Cronog!AC54+Cronog!AG54+Cronog!AK54+Seguimiento!AB104-Seguimiento!AC104)</f>
        <v>0</v>
      </c>
      <c r="AV104" s="286"/>
      <c r="AW104" s="261" t="e">
        <f t="shared" ref="AW104:AW112" si="135">AV104/AU104</f>
        <v>#DIV/0!</v>
      </c>
      <c r="AX104" s="474" t="str">
        <f t="shared" si="125"/>
        <v>x</v>
      </c>
      <c r="AY104" s="475">
        <f t="shared" si="126"/>
        <v>0</v>
      </c>
      <c r="AZ104" s="476">
        <f t="shared" si="127"/>
        <v>0</v>
      </c>
      <c r="BA104" s="2639"/>
      <c r="BB104" s="2640"/>
      <c r="BC104" s="2640"/>
      <c r="BD104" s="2640"/>
      <c r="BE104" s="2640"/>
      <c r="BF104" s="2640"/>
      <c r="BG104" s="2640"/>
      <c r="BH104" s="2640"/>
      <c r="BI104" s="2641"/>
      <c r="BJ104" s="217"/>
      <c r="BK104" s="2637" t="str">
        <f t="shared" si="128"/>
        <v xml:space="preserve">6. Plantación (Siembra)                               </v>
      </c>
      <c r="BL104" s="2638"/>
      <c r="BM104" s="258" t="str">
        <f t="shared" si="129"/>
        <v>Has</v>
      </c>
      <c r="BN104" s="259">
        <f>IF((AU104-AV104)=0,Cronog!AO54+Cronog!AS54+Cronog!AW54,Cronog!AO54+Cronog!AS54+Cronog!AW54+AU104-AV104)</f>
        <v>0</v>
      </c>
      <c r="BO104" s="286"/>
      <c r="BP104" s="261" t="e">
        <f t="shared" ref="BP104:BP112" si="136">BO104/BN104</f>
        <v>#DIV/0!</v>
      </c>
      <c r="BQ104" s="474" t="str">
        <f t="shared" si="130"/>
        <v>x</v>
      </c>
      <c r="BR104" s="475">
        <f t="shared" si="131"/>
        <v>0</v>
      </c>
      <c r="BS104" s="476">
        <f t="shared" si="132"/>
        <v>0</v>
      </c>
      <c r="BT104" s="2639"/>
      <c r="BU104" s="2640"/>
      <c r="BV104" s="2640"/>
      <c r="BW104" s="2640"/>
      <c r="BX104" s="2640"/>
      <c r="BY104" s="2640"/>
      <c r="BZ104" s="2640"/>
      <c r="CA104" s="2640"/>
      <c r="CB104" s="2641"/>
      <c r="CC104" s="217"/>
      <c r="CD104" s="2644"/>
      <c r="CE104" s="2644"/>
      <c r="CF104" s="265"/>
      <c r="CG104" s="266"/>
      <c r="CH104" s="287"/>
      <c r="CI104" s="268"/>
      <c r="CJ104" s="269"/>
      <c r="CK104" s="269"/>
      <c r="CL104" s="269"/>
      <c r="CM104" s="2645"/>
      <c r="CN104" s="2645"/>
      <c r="CO104" s="2645"/>
      <c r="CP104" s="2645"/>
      <c r="CQ104" s="2645"/>
      <c r="CR104" s="2645"/>
      <c r="CS104" s="2645"/>
      <c r="CT104" s="2645"/>
      <c r="CU104" s="2645"/>
      <c r="CV104" s="217"/>
      <c r="CW104" s="2644"/>
      <c r="CX104" s="2644"/>
      <c r="CY104" s="265"/>
      <c r="CZ104" s="266"/>
      <c r="DA104" s="287"/>
      <c r="DB104" s="268"/>
      <c r="DC104" s="269"/>
      <c r="DD104" s="269"/>
      <c r="DE104" s="269"/>
      <c r="DF104" s="2645"/>
      <c r="DG104" s="2645"/>
      <c r="DH104" s="2645"/>
      <c r="DI104" s="2645"/>
      <c r="DJ104" s="2645"/>
      <c r="DK104" s="2645"/>
      <c r="DL104" s="2645"/>
      <c r="DM104" s="2645"/>
      <c r="DN104" s="2645"/>
      <c r="DO104" s="217"/>
    </row>
    <row r="105" spans="1:119" ht="17.25" customHeight="1">
      <c r="A105" s="217"/>
      <c r="B105" s="2628"/>
      <c r="C105" s="2629"/>
      <c r="D105" s="2629"/>
      <c r="E105" s="2630"/>
      <c r="F105" s="2637" t="str">
        <f t="shared" si="115"/>
        <v xml:space="preserve">7. Fertilización y Control Fitosa.                   </v>
      </c>
      <c r="G105" s="2638"/>
      <c r="H105" s="303" t="str">
        <f>+Cronog!C55</f>
        <v>Has</v>
      </c>
      <c r="I105" s="259">
        <f>+Cronog!$E$55+Cronog!$I$55+Cronog!$M$55</f>
        <v>0</v>
      </c>
      <c r="J105" s="286">
        <v>0</v>
      </c>
      <c r="K105" s="261" t="e">
        <f t="shared" si="133"/>
        <v>#DIV/0!</v>
      </c>
      <c r="L105" s="474" t="str">
        <f t="shared" si="116"/>
        <v>x</v>
      </c>
      <c r="M105" s="475">
        <f t="shared" si="117"/>
        <v>0</v>
      </c>
      <c r="N105" s="476">
        <f t="shared" si="118"/>
        <v>0</v>
      </c>
      <c r="O105" s="2639"/>
      <c r="P105" s="2640"/>
      <c r="Q105" s="2640"/>
      <c r="R105" s="2640"/>
      <c r="S105" s="2640"/>
      <c r="T105" s="2640"/>
      <c r="U105" s="2640"/>
      <c r="V105" s="2640"/>
      <c r="W105" s="2641"/>
      <c r="X105" s="217"/>
      <c r="Y105" s="2637" t="str">
        <f t="shared" si="119"/>
        <v xml:space="preserve">7. Fertilización y Control Fitosa.                   </v>
      </c>
      <c r="Z105" s="2638"/>
      <c r="AA105" s="303" t="str">
        <f>+AA83</f>
        <v>Has</v>
      </c>
      <c r="AB105" s="259">
        <f>IF((I105-J105)=0,Cronog!Q55+Cronog!U55+Cronog!Y55,Cronog!Q55+Cronog!U55+Cronog!Y55+Seguimiento!I105-Seguimiento!J105)</f>
        <v>0</v>
      </c>
      <c r="AC105" s="286"/>
      <c r="AD105" s="261" t="e">
        <f t="shared" si="134"/>
        <v>#DIV/0!</v>
      </c>
      <c r="AE105" s="474" t="str">
        <f t="shared" si="120"/>
        <v>x</v>
      </c>
      <c r="AF105" s="475">
        <f t="shared" si="121"/>
        <v>0</v>
      </c>
      <c r="AG105" s="476">
        <f t="shared" si="122"/>
        <v>0</v>
      </c>
      <c r="AH105" s="2639"/>
      <c r="AI105" s="2640"/>
      <c r="AJ105" s="2640"/>
      <c r="AK105" s="2640"/>
      <c r="AL105" s="2640"/>
      <c r="AM105" s="2640"/>
      <c r="AN105" s="2640"/>
      <c r="AO105" s="2640"/>
      <c r="AP105" s="2641"/>
      <c r="AQ105" s="217"/>
      <c r="AR105" s="2637" t="str">
        <f t="shared" si="123"/>
        <v xml:space="preserve">7. Fertilización y Control Fitosa.                   </v>
      </c>
      <c r="AS105" s="2638"/>
      <c r="AT105" s="303" t="str">
        <f t="shared" si="124"/>
        <v>Has</v>
      </c>
      <c r="AU105" s="259">
        <f>IF((AB105-AC105)=0,Cronog!AC55+Cronog!AG55+Cronog!AK55,Cronog!AC55+Cronog!AG55+Cronog!AK55+Seguimiento!AB105-Seguimiento!AC105)</f>
        <v>0</v>
      </c>
      <c r="AV105" s="286"/>
      <c r="AW105" s="261" t="e">
        <f t="shared" si="135"/>
        <v>#DIV/0!</v>
      </c>
      <c r="AX105" s="474" t="str">
        <f t="shared" si="125"/>
        <v>x</v>
      </c>
      <c r="AY105" s="475">
        <f t="shared" si="126"/>
        <v>0</v>
      </c>
      <c r="AZ105" s="476">
        <f t="shared" si="127"/>
        <v>0</v>
      </c>
      <c r="BA105" s="2639"/>
      <c r="BB105" s="2640"/>
      <c r="BC105" s="2640"/>
      <c r="BD105" s="2640"/>
      <c r="BE105" s="2640"/>
      <c r="BF105" s="2640"/>
      <c r="BG105" s="2640"/>
      <c r="BH105" s="2640"/>
      <c r="BI105" s="2641"/>
      <c r="BJ105" s="217"/>
      <c r="BK105" s="2637" t="str">
        <f t="shared" si="128"/>
        <v xml:space="preserve">7. Fertilización y Control Fitosa.                   </v>
      </c>
      <c r="BL105" s="2638"/>
      <c r="BM105" s="303" t="str">
        <f t="shared" si="129"/>
        <v>Has</v>
      </c>
      <c r="BN105" s="259">
        <f>IF((AU105-AV105)=0,Cronog!AO55+Cronog!AS55+Cronog!AW55,Cronog!AO55+Cronog!AS55+Cronog!AW55+AU105-AV105)</f>
        <v>0</v>
      </c>
      <c r="BO105" s="286"/>
      <c r="BP105" s="261" t="e">
        <f t="shared" si="136"/>
        <v>#DIV/0!</v>
      </c>
      <c r="BQ105" s="474" t="str">
        <f t="shared" si="130"/>
        <v>x</v>
      </c>
      <c r="BR105" s="475">
        <f t="shared" si="131"/>
        <v>0</v>
      </c>
      <c r="BS105" s="476">
        <f t="shared" si="132"/>
        <v>0</v>
      </c>
      <c r="BT105" s="2639"/>
      <c r="BU105" s="2640"/>
      <c r="BV105" s="2640"/>
      <c r="BW105" s="2640"/>
      <c r="BX105" s="2640"/>
      <c r="BY105" s="2640"/>
      <c r="BZ105" s="2640"/>
      <c r="CA105" s="2640"/>
      <c r="CB105" s="2641"/>
      <c r="CC105" s="217"/>
      <c r="CD105" s="2644"/>
      <c r="CE105" s="2644"/>
      <c r="CF105" s="265"/>
      <c r="CG105" s="266"/>
      <c r="CH105" s="287"/>
      <c r="CI105" s="268"/>
      <c r="CJ105" s="269"/>
      <c r="CK105" s="269"/>
      <c r="CL105" s="269"/>
      <c r="CM105" s="2645"/>
      <c r="CN105" s="2645"/>
      <c r="CO105" s="2645"/>
      <c r="CP105" s="2645"/>
      <c r="CQ105" s="2645"/>
      <c r="CR105" s="2645"/>
      <c r="CS105" s="2645"/>
      <c r="CT105" s="2645"/>
      <c r="CU105" s="2645"/>
      <c r="CV105" s="217"/>
      <c r="CW105" s="2644"/>
      <c r="CX105" s="2644"/>
      <c r="CY105" s="265"/>
      <c r="CZ105" s="266"/>
      <c r="DA105" s="287"/>
      <c r="DB105" s="268"/>
      <c r="DC105" s="269"/>
      <c r="DD105" s="269"/>
      <c r="DE105" s="269"/>
      <c r="DF105" s="2645"/>
      <c r="DG105" s="2645"/>
      <c r="DH105" s="2645"/>
      <c r="DI105" s="2645"/>
      <c r="DJ105" s="2645"/>
      <c r="DK105" s="2645"/>
      <c r="DL105" s="2645"/>
      <c r="DM105" s="2645"/>
      <c r="DN105" s="2645"/>
      <c r="DO105" s="217"/>
    </row>
    <row r="106" spans="1:119" ht="17.25" customHeight="1">
      <c r="A106" s="217"/>
      <c r="B106" s="2628"/>
      <c r="C106" s="2629"/>
      <c r="D106" s="2629"/>
      <c r="E106" s="2630"/>
      <c r="F106" s="2637" t="str">
        <f t="shared" si="115"/>
        <v xml:space="preserve">8. Reposición (material vegetal)                 </v>
      </c>
      <c r="G106" s="2638"/>
      <c r="H106" s="303" t="str">
        <f>+Cronog!C56</f>
        <v>Plántulas</v>
      </c>
      <c r="I106" s="259">
        <f>+Cronog!$E$56+Cronog!$I$56+Cronog!$M$56</f>
        <v>0</v>
      </c>
      <c r="J106" s="286">
        <v>0</v>
      </c>
      <c r="K106" s="261" t="e">
        <f t="shared" si="133"/>
        <v>#DIV/0!</v>
      </c>
      <c r="L106" s="474" t="str">
        <f t="shared" si="116"/>
        <v>x</v>
      </c>
      <c r="M106" s="475">
        <f t="shared" si="117"/>
        <v>0</v>
      </c>
      <c r="N106" s="476">
        <f t="shared" si="118"/>
        <v>0</v>
      </c>
      <c r="O106" s="2639"/>
      <c r="P106" s="2640"/>
      <c r="Q106" s="2640"/>
      <c r="R106" s="2640"/>
      <c r="S106" s="2640"/>
      <c r="T106" s="2640"/>
      <c r="U106" s="2640"/>
      <c r="V106" s="2640"/>
      <c r="W106" s="2641"/>
      <c r="X106" s="217"/>
      <c r="Y106" s="2637" t="str">
        <f t="shared" si="119"/>
        <v xml:space="preserve">8. Reposición (material vegetal)                 </v>
      </c>
      <c r="Z106" s="2638"/>
      <c r="AA106" s="303" t="str">
        <f>+AA84</f>
        <v>Plántulas</v>
      </c>
      <c r="AB106" s="259">
        <f>IF((I106-J106)=0,Cronog!Q56+Cronog!U56+Cronog!Y56,Cronog!Q56+Cronog!U56+Cronog!Y56+Seguimiento!I106-Seguimiento!J106)</f>
        <v>0</v>
      </c>
      <c r="AC106" s="286"/>
      <c r="AD106" s="261" t="e">
        <f t="shared" si="134"/>
        <v>#DIV/0!</v>
      </c>
      <c r="AE106" s="474" t="str">
        <f t="shared" si="120"/>
        <v>x</v>
      </c>
      <c r="AF106" s="475">
        <f t="shared" si="121"/>
        <v>0</v>
      </c>
      <c r="AG106" s="476">
        <f t="shared" si="122"/>
        <v>0</v>
      </c>
      <c r="AH106" s="2639"/>
      <c r="AI106" s="2640"/>
      <c r="AJ106" s="2640"/>
      <c r="AK106" s="2640"/>
      <c r="AL106" s="2640"/>
      <c r="AM106" s="2640"/>
      <c r="AN106" s="2640"/>
      <c r="AO106" s="2640"/>
      <c r="AP106" s="2641"/>
      <c r="AQ106" s="217"/>
      <c r="AR106" s="2637" t="str">
        <f t="shared" si="123"/>
        <v xml:space="preserve">8. Reposición (material vegetal)                 </v>
      </c>
      <c r="AS106" s="2638"/>
      <c r="AT106" s="303" t="str">
        <f t="shared" si="124"/>
        <v>Plántulas</v>
      </c>
      <c r="AU106" s="259">
        <f>IF((AB106-AC106)=0,Cronog!AC56+Cronog!AG56+Cronog!AK56,Cronog!AC56+Cronog!AG56+Cronog!AK56+Seguimiento!AB106-Seguimiento!AC106)</f>
        <v>0</v>
      </c>
      <c r="AV106" s="286"/>
      <c r="AW106" s="261" t="e">
        <f t="shared" si="135"/>
        <v>#DIV/0!</v>
      </c>
      <c r="AX106" s="474" t="str">
        <f t="shared" si="125"/>
        <v>x</v>
      </c>
      <c r="AY106" s="475">
        <f t="shared" si="126"/>
        <v>0</v>
      </c>
      <c r="AZ106" s="476">
        <f t="shared" si="127"/>
        <v>0</v>
      </c>
      <c r="BA106" s="2639"/>
      <c r="BB106" s="2640"/>
      <c r="BC106" s="2640"/>
      <c r="BD106" s="2640"/>
      <c r="BE106" s="2640"/>
      <c r="BF106" s="2640"/>
      <c r="BG106" s="2640"/>
      <c r="BH106" s="2640"/>
      <c r="BI106" s="2641"/>
      <c r="BJ106" s="217"/>
      <c r="BK106" s="2637" t="str">
        <f t="shared" si="128"/>
        <v xml:space="preserve">8. Reposición (material vegetal)                 </v>
      </c>
      <c r="BL106" s="2638"/>
      <c r="BM106" s="303" t="str">
        <f t="shared" si="129"/>
        <v>Plántulas</v>
      </c>
      <c r="BN106" s="259">
        <f>IF((AU106-AV106)=0,Cronog!AO56+Cronog!AS56+Cronog!AW56,Cronog!AO56+Cronog!AS56+Cronog!AW56+AU106-AV106)</f>
        <v>0</v>
      </c>
      <c r="BO106" s="286"/>
      <c r="BP106" s="261" t="e">
        <f t="shared" si="136"/>
        <v>#DIV/0!</v>
      </c>
      <c r="BQ106" s="474" t="str">
        <f t="shared" si="130"/>
        <v>x</v>
      </c>
      <c r="BR106" s="475">
        <f t="shared" si="131"/>
        <v>0</v>
      </c>
      <c r="BS106" s="476">
        <f t="shared" si="132"/>
        <v>0</v>
      </c>
      <c r="BT106" s="2639"/>
      <c r="BU106" s="2640"/>
      <c r="BV106" s="2640"/>
      <c r="BW106" s="2640"/>
      <c r="BX106" s="2640"/>
      <c r="BY106" s="2640"/>
      <c r="BZ106" s="2640"/>
      <c r="CA106" s="2640"/>
      <c r="CB106" s="2641"/>
      <c r="CC106" s="217"/>
      <c r="CD106" s="2644"/>
      <c r="CE106" s="2644"/>
      <c r="CF106" s="265"/>
      <c r="CG106" s="266"/>
      <c r="CH106" s="287"/>
      <c r="CI106" s="268"/>
      <c r="CJ106" s="269"/>
      <c r="CK106" s="269"/>
      <c r="CL106" s="269"/>
      <c r="CM106" s="2645"/>
      <c r="CN106" s="2645"/>
      <c r="CO106" s="2645"/>
      <c r="CP106" s="2645"/>
      <c r="CQ106" s="2645"/>
      <c r="CR106" s="2645"/>
      <c r="CS106" s="2645"/>
      <c r="CT106" s="2645"/>
      <c r="CU106" s="2645"/>
      <c r="CV106" s="217"/>
      <c r="CW106" s="2644"/>
      <c r="CX106" s="2644"/>
      <c r="CY106" s="265"/>
      <c r="CZ106" s="266"/>
      <c r="DA106" s="287"/>
      <c r="DB106" s="268"/>
      <c r="DC106" s="269"/>
      <c r="DD106" s="269"/>
      <c r="DE106" s="269"/>
      <c r="DF106" s="2645"/>
      <c r="DG106" s="2645"/>
      <c r="DH106" s="2645"/>
      <c r="DI106" s="2645"/>
      <c r="DJ106" s="2645"/>
      <c r="DK106" s="2645"/>
      <c r="DL106" s="2645"/>
      <c r="DM106" s="2645"/>
      <c r="DN106" s="2645"/>
      <c r="DO106" s="217"/>
    </row>
    <row r="107" spans="1:119" ht="17.25" customHeight="1">
      <c r="A107" s="217"/>
      <c r="B107" s="2628"/>
      <c r="C107" s="2629"/>
      <c r="D107" s="2629"/>
      <c r="E107" s="2630"/>
      <c r="F107" s="2637" t="str">
        <f t="shared" si="115"/>
        <v xml:space="preserve">9. Limpias                                                    </v>
      </c>
      <c r="G107" s="2638"/>
      <c r="H107" s="303" t="str">
        <f>+Cronog!C57</f>
        <v>Has</v>
      </c>
      <c r="I107" s="259">
        <f>+Cronog!$E$57+Cronog!$I$57+Cronog!$M$57</f>
        <v>0</v>
      </c>
      <c r="J107" s="286"/>
      <c r="K107" s="261" t="e">
        <f t="shared" si="133"/>
        <v>#DIV/0!</v>
      </c>
      <c r="L107" s="474" t="str">
        <f t="shared" si="116"/>
        <v>x</v>
      </c>
      <c r="M107" s="475">
        <f t="shared" si="117"/>
        <v>0</v>
      </c>
      <c r="N107" s="476">
        <f t="shared" si="118"/>
        <v>0</v>
      </c>
      <c r="O107" s="2639"/>
      <c r="P107" s="2640"/>
      <c r="Q107" s="2640"/>
      <c r="R107" s="2640"/>
      <c r="S107" s="2640"/>
      <c r="T107" s="2640"/>
      <c r="U107" s="2640"/>
      <c r="V107" s="2640"/>
      <c r="W107" s="2641"/>
      <c r="X107" s="217"/>
      <c r="Y107" s="2637" t="str">
        <f t="shared" si="119"/>
        <v xml:space="preserve">9. Limpias                                                    </v>
      </c>
      <c r="Z107" s="2638"/>
      <c r="AA107" s="303" t="str">
        <f>+AA85</f>
        <v>Has</v>
      </c>
      <c r="AB107" s="259">
        <f>IF((I107-J107)=0,Cronog!Q57+Cronog!U57+Cronog!Y57,Cronog!Q57+Cronog!U57+Cronog!Y57+Seguimiento!I107-Seguimiento!J107)</f>
        <v>0</v>
      </c>
      <c r="AC107" s="286"/>
      <c r="AD107" s="261" t="e">
        <f t="shared" si="134"/>
        <v>#DIV/0!</v>
      </c>
      <c r="AE107" s="474" t="str">
        <f t="shared" si="120"/>
        <v>x</v>
      </c>
      <c r="AF107" s="475">
        <f t="shared" si="121"/>
        <v>0</v>
      </c>
      <c r="AG107" s="476">
        <f t="shared" si="122"/>
        <v>0</v>
      </c>
      <c r="AH107" s="2639"/>
      <c r="AI107" s="2640"/>
      <c r="AJ107" s="2640"/>
      <c r="AK107" s="2640"/>
      <c r="AL107" s="2640"/>
      <c r="AM107" s="2640"/>
      <c r="AN107" s="2640"/>
      <c r="AO107" s="2640"/>
      <c r="AP107" s="2641"/>
      <c r="AQ107" s="217"/>
      <c r="AR107" s="2637" t="str">
        <f t="shared" si="123"/>
        <v xml:space="preserve">9. Limpias                                                    </v>
      </c>
      <c r="AS107" s="2638"/>
      <c r="AT107" s="303" t="str">
        <f t="shared" si="124"/>
        <v>Has</v>
      </c>
      <c r="AU107" s="259">
        <f>IF((AB107-AC107)=0,Cronog!AC57+Cronog!AG57+Cronog!AK57,Cronog!AC57+Cronog!AG57+Cronog!AK57+Seguimiento!AB107-Seguimiento!AC107)</f>
        <v>0</v>
      </c>
      <c r="AV107" s="286"/>
      <c r="AW107" s="261" t="e">
        <f t="shared" si="135"/>
        <v>#DIV/0!</v>
      </c>
      <c r="AX107" s="474" t="str">
        <f t="shared" si="125"/>
        <v>x</v>
      </c>
      <c r="AY107" s="475">
        <f t="shared" si="126"/>
        <v>0</v>
      </c>
      <c r="AZ107" s="476">
        <f t="shared" si="127"/>
        <v>0</v>
      </c>
      <c r="BA107" s="2639"/>
      <c r="BB107" s="2640"/>
      <c r="BC107" s="2640"/>
      <c r="BD107" s="2640"/>
      <c r="BE107" s="2640"/>
      <c r="BF107" s="2640"/>
      <c r="BG107" s="2640"/>
      <c r="BH107" s="2640"/>
      <c r="BI107" s="2641"/>
      <c r="BJ107" s="217"/>
      <c r="BK107" s="2637" t="str">
        <f t="shared" si="128"/>
        <v xml:space="preserve">9. Limpias                                                    </v>
      </c>
      <c r="BL107" s="2638"/>
      <c r="BM107" s="303" t="str">
        <f t="shared" si="129"/>
        <v>Has</v>
      </c>
      <c r="BN107" s="259">
        <f>IF((AU107-AV107)=0,Cronog!AO57+Cronog!AS57+Cronog!AW57,Cronog!AO57+Cronog!AS57+Cronog!AW57+AU107-AV107)</f>
        <v>0</v>
      </c>
      <c r="BO107" s="286"/>
      <c r="BP107" s="261" t="e">
        <f t="shared" si="136"/>
        <v>#DIV/0!</v>
      </c>
      <c r="BQ107" s="474" t="str">
        <f t="shared" si="130"/>
        <v>x</v>
      </c>
      <c r="BR107" s="475">
        <f t="shared" si="131"/>
        <v>0</v>
      </c>
      <c r="BS107" s="476">
        <f t="shared" si="132"/>
        <v>0</v>
      </c>
      <c r="BT107" s="2639"/>
      <c r="BU107" s="2640"/>
      <c r="BV107" s="2640"/>
      <c r="BW107" s="2640"/>
      <c r="BX107" s="2640"/>
      <c r="BY107" s="2640"/>
      <c r="BZ107" s="2640"/>
      <c r="CA107" s="2640"/>
      <c r="CB107" s="2641"/>
      <c r="CC107" s="217"/>
      <c r="CD107" s="2644"/>
      <c r="CE107" s="2644"/>
      <c r="CF107" s="265"/>
      <c r="CG107" s="266"/>
      <c r="CH107" s="287"/>
      <c r="CI107" s="268"/>
      <c r="CJ107" s="269"/>
      <c r="CK107" s="269"/>
      <c r="CL107" s="269"/>
      <c r="CM107" s="2645"/>
      <c r="CN107" s="2645"/>
      <c r="CO107" s="2645"/>
      <c r="CP107" s="2645"/>
      <c r="CQ107" s="2645"/>
      <c r="CR107" s="2645"/>
      <c r="CS107" s="2645"/>
      <c r="CT107" s="2645"/>
      <c r="CU107" s="2645"/>
      <c r="CV107" s="217"/>
      <c r="CW107" s="2644"/>
      <c r="CX107" s="2644"/>
      <c r="CY107" s="265"/>
      <c r="CZ107" s="266"/>
      <c r="DA107" s="287"/>
      <c r="DB107" s="268"/>
      <c r="DC107" s="269"/>
      <c r="DD107" s="269"/>
      <c r="DE107" s="269"/>
      <c r="DF107" s="2645"/>
      <c r="DG107" s="2645"/>
      <c r="DH107" s="2645"/>
      <c r="DI107" s="2645"/>
      <c r="DJ107" s="2645"/>
      <c r="DK107" s="2645"/>
      <c r="DL107" s="2645"/>
      <c r="DM107" s="2645"/>
      <c r="DN107" s="2645"/>
      <c r="DO107" s="217"/>
    </row>
    <row r="108" spans="1:119" ht="17.25" customHeight="1" thickBot="1">
      <c r="A108" s="217"/>
      <c r="B108" s="2628"/>
      <c r="C108" s="2629"/>
      <c r="D108" s="2629"/>
      <c r="E108" s="2630"/>
      <c r="F108" s="2637" t="str">
        <f t="shared" si="115"/>
        <v xml:space="preserve">10. Pago de Mano de obra                      </v>
      </c>
      <c r="G108" s="2638"/>
      <c r="H108" s="258" t="str">
        <f>+Cronog!C58</f>
        <v>Valor  $</v>
      </c>
      <c r="I108" s="259">
        <f>+Cronog!$E$58+Cronog!$I$58+Cronog!$M$58</f>
        <v>0</v>
      </c>
      <c r="J108" s="286">
        <v>0</v>
      </c>
      <c r="K108" s="261" t="e">
        <f t="shared" si="133"/>
        <v>#DIV/0!</v>
      </c>
      <c r="L108" s="477" t="str">
        <f t="shared" si="116"/>
        <v>x</v>
      </c>
      <c r="M108" s="478">
        <f t="shared" si="117"/>
        <v>0</v>
      </c>
      <c r="N108" s="479">
        <f t="shared" si="118"/>
        <v>0</v>
      </c>
      <c r="O108" s="2639"/>
      <c r="P108" s="2640"/>
      <c r="Q108" s="2640"/>
      <c r="R108" s="2640"/>
      <c r="S108" s="2640"/>
      <c r="T108" s="2640"/>
      <c r="U108" s="2640"/>
      <c r="V108" s="2640"/>
      <c r="W108" s="2641"/>
      <c r="X108" s="217"/>
      <c r="Y108" s="2637" t="str">
        <f t="shared" si="119"/>
        <v xml:space="preserve">10. Pago de Mano de obra                      </v>
      </c>
      <c r="Z108" s="2638"/>
      <c r="AA108" s="258" t="str">
        <f t="shared" ref="AA108:AA117" si="137">+AA86</f>
        <v>Valor  $</v>
      </c>
      <c r="AB108" s="259">
        <f>IF((I108-J108)=0,Cronog!Q58+Cronog!U58+Cronog!Y58,Cronog!Q58+Cronog!U58+Cronog!Y58+Seguimiento!I108-Seguimiento!J108)</f>
        <v>0</v>
      </c>
      <c r="AC108" s="286"/>
      <c r="AD108" s="261" t="e">
        <f t="shared" si="134"/>
        <v>#DIV/0!</v>
      </c>
      <c r="AE108" s="477" t="str">
        <f t="shared" si="120"/>
        <v>x</v>
      </c>
      <c r="AF108" s="478">
        <f t="shared" si="121"/>
        <v>0</v>
      </c>
      <c r="AG108" s="479">
        <f t="shared" si="122"/>
        <v>0</v>
      </c>
      <c r="AH108" s="2639"/>
      <c r="AI108" s="2640"/>
      <c r="AJ108" s="2640"/>
      <c r="AK108" s="2640"/>
      <c r="AL108" s="2640"/>
      <c r="AM108" s="2640"/>
      <c r="AN108" s="2640"/>
      <c r="AO108" s="2640"/>
      <c r="AP108" s="2641"/>
      <c r="AQ108" s="217"/>
      <c r="AR108" s="2637" t="str">
        <f t="shared" si="123"/>
        <v xml:space="preserve">10. Pago de Mano de obra                      </v>
      </c>
      <c r="AS108" s="2638"/>
      <c r="AT108" s="258" t="str">
        <f t="shared" si="124"/>
        <v>Valor  $</v>
      </c>
      <c r="AU108" s="259">
        <f>IF((AB108-AC108)=0,Cronog!AC58+Cronog!AG58+Cronog!AK58,Cronog!AC58+Cronog!AG58+Cronog!AK58+Seguimiento!AB108-Seguimiento!AC108)</f>
        <v>0</v>
      </c>
      <c r="AV108" s="286"/>
      <c r="AW108" s="261" t="e">
        <f t="shared" si="135"/>
        <v>#DIV/0!</v>
      </c>
      <c r="AX108" s="477" t="str">
        <f t="shared" si="125"/>
        <v>x</v>
      </c>
      <c r="AY108" s="478">
        <f t="shared" si="126"/>
        <v>0</v>
      </c>
      <c r="AZ108" s="479">
        <f t="shared" si="127"/>
        <v>0</v>
      </c>
      <c r="BA108" s="2639"/>
      <c r="BB108" s="2640"/>
      <c r="BC108" s="2640"/>
      <c r="BD108" s="2640"/>
      <c r="BE108" s="2640"/>
      <c r="BF108" s="2640"/>
      <c r="BG108" s="2640"/>
      <c r="BH108" s="2640"/>
      <c r="BI108" s="2641"/>
      <c r="BJ108" s="217"/>
      <c r="BK108" s="2637" t="str">
        <f t="shared" si="128"/>
        <v xml:space="preserve">10. Pago de Mano de obra                      </v>
      </c>
      <c r="BL108" s="2638"/>
      <c r="BM108" s="258" t="str">
        <f t="shared" si="129"/>
        <v>Valor  $</v>
      </c>
      <c r="BN108" s="259">
        <f>IF((AU108-AV108)=0,Cronog!AO58+Cronog!AS58+Cronog!AW58,Cronog!AO58+Cronog!AS58+Cronog!AW58+AU108-AV108)</f>
        <v>0</v>
      </c>
      <c r="BO108" s="286"/>
      <c r="BP108" s="261" t="e">
        <f t="shared" si="136"/>
        <v>#DIV/0!</v>
      </c>
      <c r="BQ108" s="477" t="str">
        <f t="shared" si="130"/>
        <v>x</v>
      </c>
      <c r="BR108" s="478">
        <f t="shared" si="131"/>
        <v>0</v>
      </c>
      <c r="BS108" s="479">
        <f t="shared" si="132"/>
        <v>0</v>
      </c>
      <c r="BT108" s="2639"/>
      <c r="BU108" s="2640"/>
      <c r="BV108" s="2640"/>
      <c r="BW108" s="2640"/>
      <c r="BX108" s="2640"/>
      <c r="BY108" s="2640"/>
      <c r="BZ108" s="2640"/>
      <c r="CA108" s="2640"/>
      <c r="CB108" s="2641"/>
      <c r="CC108" s="217"/>
      <c r="CD108" s="2644"/>
      <c r="CE108" s="2644"/>
      <c r="CF108" s="265"/>
      <c r="CG108" s="266"/>
      <c r="CH108" s="287"/>
      <c r="CI108" s="268"/>
      <c r="CJ108" s="269"/>
      <c r="CK108" s="269"/>
      <c r="CL108" s="269"/>
      <c r="CM108" s="2645"/>
      <c r="CN108" s="2645"/>
      <c r="CO108" s="2645"/>
      <c r="CP108" s="2645"/>
      <c r="CQ108" s="2645"/>
      <c r="CR108" s="2645"/>
      <c r="CS108" s="2645"/>
      <c r="CT108" s="2645"/>
      <c r="CU108" s="2645"/>
      <c r="CV108" s="217"/>
      <c r="CW108" s="2644"/>
      <c r="CX108" s="2644"/>
      <c r="CY108" s="265"/>
      <c r="CZ108" s="266"/>
      <c r="DA108" s="287"/>
      <c r="DB108" s="268"/>
      <c r="DC108" s="269"/>
      <c r="DD108" s="269"/>
      <c r="DE108" s="269"/>
      <c r="DF108" s="2645"/>
      <c r="DG108" s="2645"/>
      <c r="DH108" s="2645"/>
      <c r="DI108" s="2645"/>
      <c r="DJ108" s="2645"/>
      <c r="DK108" s="2645"/>
      <c r="DL108" s="2645"/>
      <c r="DM108" s="2645"/>
      <c r="DN108" s="2645"/>
      <c r="DO108" s="217"/>
    </row>
    <row r="109" spans="1:119" ht="0.6" customHeight="1" thickTop="1">
      <c r="A109" s="217"/>
      <c r="B109" s="2628"/>
      <c r="C109" s="2629"/>
      <c r="D109" s="2629"/>
      <c r="E109" s="2630"/>
      <c r="F109" s="2637"/>
      <c r="G109" s="2638"/>
      <c r="H109" s="258"/>
      <c r="I109" s="259"/>
      <c r="J109" s="286"/>
      <c r="K109" s="261" t="e">
        <f t="shared" si="133"/>
        <v>#DIV/0!</v>
      </c>
      <c r="L109" s="474"/>
      <c r="M109" s="475"/>
      <c r="N109" s="476"/>
      <c r="O109" s="2639"/>
      <c r="P109" s="2640"/>
      <c r="Q109" s="2640"/>
      <c r="R109" s="2640"/>
      <c r="S109" s="2640"/>
      <c r="T109" s="2640"/>
      <c r="U109" s="2640"/>
      <c r="V109" s="2640"/>
      <c r="W109" s="2641"/>
      <c r="X109" s="217"/>
      <c r="Y109" s="2637">
        <f t="shared" si="119"/>
        <v>0</v>
      </c>
      <c r="Z109" s="2638"/>
      <c r="AA109" s="258">
        <f t="shared" si="137"/>
        <v>0</v>
      </c>
      <c r="AB109" s="259">
        <f t="shared" ref="AB109:AB122" si="138">+I109-J109</f>
        <v>0</v>
      </c>
      <c r="AC109" s="286"/>
      <c r="AD109" s="261" t="e">
        <f t="shared" si="134"/>
        <v>#DIV/0!</v>
      </c>
      <c r="AE109" s="474"/>
      <c r="AF109" s="475"/>
      <c r="AG109" s="476"/>
      <c r="AH109" s="2639"/>
      <c r="AI109" s="2640"/>
      <c r="AJ109" s="2640"/>
      <c r="AK109" s="2640"/>
      <c r="AL109" s="2640"/>
      <c r="AM109" s="2640"/>
      <c r="AN109" s="2640"/>
      <c r="AO109" s="2640"/>
      <c r="AP109" s="2641"/>
      <c r="AQ109" s="217"/>
      <c r="AR109" s="2637">
        <f t="shared" si="123"/>
        <v>0</v>
      </c>
      <c r="AS109" s="2638"/>
      <c r="AT109" s="258">
        <f t="shared" ref="AT109:AT117" si="139">+AT87</f>
        <v>0</v>
      </c>
      <c r="AU109" s="259">
        <f>IF((AB109-AC109)=0,Cronog!AC59+Cronog!AG59+Cronog!AH59,Cronog!AC59+Cronog!AG59+Cronog!AH59+Seguimiento!AB109-Seguimiento!AC109)</f>
        <v>0</v>
      </c>
      <c r="AV109" s="286"/>
      <c r="AW109" s="261" t="e">
        <f t="shared" si="135"/>
        <v>#DIV/0!</v>
      </c>
      <c r="AX109" s="262"/>
      <c r="AY109" s="263"/>
      <c r="AZ109" s="264"/>
      <c r="BA109" s="2639"/>
      <c r="BB109" s="2640"/>
      <c r="BC109" s="2640"/>
      <c r="BD109" s="2640"/>
      <c r="BE109" s="2640"/>
      <c r="BF109" s="2640"/>
      <c r="BG109" s="2640"/>
      <c r="BH109" s="2640"/>
      <c r="BI109" s="2641"/>
      <c r="BJ109" s="217"/>
      <c r="BK109" s="2637">
        <f t="shared" si="128"/>
        <v>0</v>
      </c>
      <c r="BL109" s="2638"/>
      <c r="BM109" s="258">
        <f t="shared" ref="BM109:BM117" si="140">+BM87</f>
        <v>0</v>
      </c>
      <c r="BN109" s="259">
        <f>IF((AU109-AV109)=0,Cronog!AV59+Cronog!AZ59+Cronog!BA59,Cronog!AV59+Cronog!AZ59+Cronog!BA59+Seguimiento!AU109-Seguimiento!AV109)</f>
        <v>0</v>
      </c>
      <c r="BO109" s="286"/>
      <c r="BP109" s="261" t="e">
        <f t="shared" si="136"/>
        <v>#DIV/0!</v>
      </c>
      <c r="BQ109" s="474"/>
      <c r="BR109" s="475"/>
      <c r="BS109" s="476"/>
      <c r="BT109" s="2639"/>
      <c r="BU109" s="2640"/>
      <c r="BV109" s="2640"/>
      <c r="BW109" s="2640"/>
      <c r="BX109" s="2640"/>
      <c r="BY109" s="2640"/>
      <c r="BZ109" s="2640"/>
      <c r="CA109" s="2640"/>
      <c r="CB109" s="2641"/>
      <c r="CC109" s="217"/>
      <c r="CD109" s="2644"/>
      <c r="CE109" s="2644"/>
      <c r="CF109" s="265"/>
      <c r="CG109" s="266"/>
      <c r="CH109" s="287"/>
      <c r="CI109" s="268"/>
      <c r="CJ109" s="269"/>
      <c r="CK109" s="269"/>
      <c r="CL109" s="269"/>
      <c r="CM109" s="2645"/>
      <c r="CN109" s="2645"/>
      <c r="CO109" s="2645"/>
      <c r="CP109" s="2645"/>
      <c r="CQ109" s="2645"/>
      <c r="CR109" s="2645"/>
      <c r="CS109" s="2645"/>
      <c r="CT109" s="2645"/>
      <c r="CU109" s="2645"/>
      <c r="CV109" s="217"/>
      <c r="CW109" s="2644"/>
      <c r="CX109" s="2644"/>
      <c r="CY109" s="265"/>
      <c r="CZ109" s="266"/>
      <c r="DA109" s="287"/>
      <c r="DB109" s="268"/>
      <c r="DC109" s="269"/>
      <c r="DD109" s="269"/>
      <c r="DE109" s="269"/>
      <c r="DF109" s="2645"/>
      <c r="DG109" s="2645"/>
      <c r="DH109" s="2645"/>
      <c r="DI109" s="2645"/>
      <c r="DJ109" s="2645"/>
      <c r="DK109" s="2645"/>
      <c r="DL109" s="2645"/>
      <c r="DM109" s="2645"/>
      <c r="DN109" s="2645"/>
      <c r="DO109" s="217"/>
    </row>
    <row r="110" spans="1:119" ht="0.6" customHeight="1">
      <c r="A110" s="217"/>
      <c r="B110" s="2628"/>
      <c r="C110" s="2629"/>
      <c r="D110" s="2629"/>
      <c r="E110" s="2630"/>
      <c r="F110" s="2637"/>
      <c r="G110" s="2638"/>
      <c r="H110" s="258"/>
      <c r="I110" s="284"/>
      <c r="J110" s="286"/>
      <c r="K110" s="261" t="e">
        <f t="shared" si="133"/>
        <v>#DIV/0!</v>
      </c>
      <c r="L110" s="474"/>
      <c r="M110" s="475"/>
      <c r="N110" s="476"/>
      <c r="O110" s="2639"/>
      <c r="P110" s="2640"/>
      <c r="Q110" s="2640"/>
      <c r="R110" s="2640"/>
      <c r="S110" s="2640"/>
      <c r="T110" s="2640"/>
      <c r="U110" s="2640"/>
      <c r="V110" s="2640"/>
      <c r="W110" s="2641"/>
      <c r="X110" s="217"/>
      <c r="Y110" s="2637">
        <f t="shared" si="119"/>
        <v>0</v>
      </c>
      <c r="Z110" s="2638"/>
      <c r="AA110" s="258">
        <f t="shared" si="137"/>
        <v>0</v>
      </c>
      <c r="AB110" s="284">
        <f t="shared" si="138"/>
        <v>0</v>
      </c>
      <c r="AC110" s="286"/>
      <c r="AD110" s="261" t="e">
        <f t="shared" si="134"/>
        <v>#DIV/0!</v>
      </c>
      <c r="AE110" s="474"/>
      <c r="AF110" s="475"/>
      <c r="AG110" s="476"/>
      <c r="AH110" s="2639"/>
      <c r="AI110" s="2640"/>
      <c r="AJ110" s="2640"/>
      <c r="AK110" s="2640"/>
      <c r="AL110" s="2640"/>
      <c r="AM110" s="2640"/>
      <c r="AN110" s="2640"/>
      <c r="AO110" s="2640"/>
      <c r="AP110" s="2641"/>
      <c r="AQ110" s="217"/>
      <c r="AR110" s="2637">
        <f t="shared" si="123"/>
        <v>0</v>
      </c>
      <c r="AS110" s="2638"/>
      <c r="AT110" s="258">
        <f t="shared" si="139"/>
        <v>0</v>
      </c>
      <c r="AU110" s="284">
        <f>IF((AB110-AC110)=0,Cronog!AC60+Cronog!AG60+Cronog!AH60,Cronog!AC60+Cronog!AG60+Cronog!AH60+Seguimiento!AB110-Seguimiento!AC110)</f>
        <v>0</v>
      </c>
      <c r="AV110" s="286"/>
      <c r="AW110" s="261" t="e">
        <f t="shared" si="135"/>
        <v>#DIV/0!</v>
      </c>
      <c r="AX110" s="262"/>
      <c r="AY110" s="263"/>
      <c r="AZ110" s="264"/>
      <c r="BA110" s="2639"/>
      <c r="BB110" s="2640"/>
      <c r="BC110" s="2640"/>
      <c r="BD110" s="2640"/>
      <c r="BE110" s="2640"/>
      <c r="BF110" s="2640"/>
      <c r="BG110" s="2640"/>
      <c r="BH110" s="2640"/>
      <c r="BI110" s="2641"/>
      <c r="BJ110" s="217"/>
      <c r="BK110" s="2637">
        <f t="shared" si="128"/>
        <v>0</v>
      </c>
      <c r="BL110" s="2638"/>
      <c r="BM110" s="258">
        <f t="shared" si="140"/>
        <v>0</v>
      </c>
      <c r="BN110" s="284">
        <f>IF((AU110-AV110)=0,Cronog!AV60+Cronog!AZ60+Cronog!BA60,Cronog!AV60+Cronog!AZ60+Cronog!BA60+Seguimiento!AU110-Seguimiento!AV110)</f>
        <v>0</v>
      </c>
      <c r="BO110" s="286"/>
      <c r="BP110" s="261" t="e">
        <f t="shared" si="136"/>
        <v>#DIV/0!</v>
      </c>
      <c r="BQ110" s="474"/>
      <c r="BR110" s="475"/>
      <c r="BS110" s="476"/>
      <c r="BT110" s="2639"/>
      <c r="BU110" s="2640"/>
      <c r="BV110" s="2640"/>
      <c r="BW110" s="2640"/>
      <c r="BX110" s="2640"/>
      <c r="BY110" s="2640"/>
      <c r="BZ110" s="2640"/>
      <c r="CA110" s="2640"/>
      <c r="CB110" s="2641"/>
      <c r="CC110" s="217"/>
      <c r="CD110" s="2644"/>
      <c r="CE110" s="2644"/>
      <c r="CF110" s="265"/>
      <c r="CG110" s="285"/>
      <c r="CH110" s="287"/>
      <c r="CI110" s="268"/>
      <c r="CJ110" s="269"/>
      <c r="CK110" s="269"/>
      <c r="CL110" s="269"/>
      <c r="CM110" s="2645"/>
      <c r="CN110" s="2645"/>
      <c r="CO110" s="2645"/>
      <c r="CP110" s="2645"/>
      <c r="CQ110" s="2645"/>
      <c r="CR110" s="2645"/>
      <c r="CS110" s="2645"/>
      <c r="CT110" s="2645"/>
      <c r="CU110" s="2645"/>
      <c r="CV110" s="217"/>
      <c r="CW110" s="2644"/>
      <c r="CX110" s="2644"/>
      <c r="CY110" s="265"/>
      <c r="CZ110" s="285"/>
      <c r="DA110" s="287"/>
      <c r="DB110" s="268"/>
      <c r="DC110" s="269"/>
      <c r="DD110" s="269"/>
      <c r="DE110" s="269"/>
      <c r="DF110" s="2645"/>
      <c r="DG110" s="2645"/>
      <c r="DH110" s="2645"/>
      <c r="DI110" s="2645"/>
      <c r="DJ110" s="2645"/>
      <c r="DK110" s="2645"/>
      <c r="DL110" s="2645"/>
      <c r="DM110" s="2645"/>
      <c r="DN110" s="2645"/>
      <c r="DO110" s="217"/>
    </row>
    <row r="111" spans="1:119" ht="0.6" customHeight="1">
      <c r="A111" s="217"/>
      <c r="B111" s="2628"/>
      <c r="C111" s="2629"/>
      <c r="D111" s="2629"/>
      <c r="E111" s="2630"/>
      <c r="F111" s="2637"/>
      <c r="G111" s="2638"/>
      <c r="H111" s="258"/>
      <c r="I111" s="259"/>
      <c r="J111" s="286"/>
      <c r="K111" s="261" t="e">
        <f t="shared" si="133"/>
        <v>#DIV/0!</v>
      </c>
      <c r="L111" s="474"/>
      <c r="M111" s="475"/>
      <c r="N111" s="476"/>
      <c r="O111" s="2639"/>
      <c r="P111" s="2640"/>
      <c r="Q111" s="2640"/>
      <c r="R111" s="2640"/>
      <c r="S111" s="2640"/>
      <c r="T111" s="2640"/>
      <c r="U111" s="2640"/>
      <c r="V111" s="2640"/>
      <c r="W111" s="2641"/>
      <c r="X111" s="217"/>
      <c r="Y111" s="2637">
        <f t="shared" si="119"/>
        <v>0</v>
      </c>
      <c r="Z111" s="2638"/>
      <c r="AA111" s="258">
        <f t="shared" si="137"/>
        <v>0</v>
      </c>
      <c r="AB111" s="259">
        <f t="shared" si="138"/>
        <v>0</v>
      </c>
      <c r="AC111" s="286"/>
      <c r="AD111" s="261" t="e">
        <f t="shared" si="134"/>
        <v>#DIV/0!</v>
      </c>
      <c r="AE111" s="474"/>
      <c r="AF111" s="475"/>
      <c r="AG111" s="476"/>
      <c r="AH111" s="2639"/>
      <c r="AI111" s="2640"/>
      <c r="AJ111" s="2640"/>
      <c r="AK111" s="2640"/>
      <c r="AL111" s="2640"/>
      <c r="AM111" s="2640"/>
      <c r="AN111" s="2640"/>
      <c r="AO111" s="2640"/>
      <c r="AP111" s="2641"/>
      <c r="AQ111" s="217"/>
      <c r="AR111" s="2637">
        <f t="shared" si="123"/>
        <v>0</v>
      </c>
      <c r="AS111" s="2638"/>
      <c r="AT111" s="258">
        <f t="shared" si="139"/>
        <v>0</v>
      </c>
      <c r="AU111" s="259">
        <f>IF((AB111-AC111)=0,Cronog!AC61+Cronog!AG61+Cronog!AH61,Cronog!AC61+Cronog!AG61+Cronog!AH61+Seguimiento!AB111-Seguimiento!AC111)</f>
        <v>0</v>
      </c>
      <c r="AV111" s="286"/>
      <c r="AW111" s="261" t="e">
        <f t="shared" si="135"/>
        <v>#DIV/0!</v>
      </c>
      <c r="AX111" s="262"/>
      <c r="AY111" s="263"/>
      <c r="AZ111" s="264"/>
      <c r="BA111" s="2639"/>
      <c r="BB111" s="2640"/>
      <c r="BC111" s="2640"/>
      <c r="BD111" s="2640"/>
      <c r="BE111" s="2640"/>
      <c r="BF111" s="2640"/>
      <c r="BG111" s="2640"/>
      <c r="BH111" s="2640"/>
      <c r="BI111" s="2641"/>
      <c r="BJ111" s="217"/>
      <c r="BK111" s="2637">
        <f t="shared" si="128"/>
        <v>0</v>
      </c>
      <c r="BL111" s="2638"/>
      <c r="BM111" s="258">
        <f t="shared" si="140"/>
        <v>0</v>
      </c>
      <c r="BN111" s="259">
        <f>IF((AU111-AV111)=0,Cronog!AV61+Cronog!AZ61+Cronog!BA61,Cronog!AV61+Cronog!AZ61+Cronog!BA61+Seguimiento!AU111-Seguimiento!AV111)</f>
        <v>0</v>
      </c>
      <c r="BO111" s="286"/>
      <c r="BP111" s="261" t="e">
        <f t="shared" si="136"/>
        <v>#DIV/0!</v>
      </c>
      <c r="BQ111" s="474"/>
      <c r="BR111" s="475"/>
      <c r="BS111" s="476"/>
      <c r="BT111" s="2639"/>
      <c r="BU111" s="2640"/>
      <c r="BV111" s="2640"/>
      <c r="BW111" s="2640"/>
      <c r="BX111" s="2640"/>
      <c r="BY111" s="2640"/>
      <c r="BZ111" s="2640"/>
      <c r="CA111" s="2640"/>
      <c r="CB111" s="2641"/>
      <c r="CC111" s="217"/>
      <c r="CD111" s="2644"/>
      <c r="CE111" s="2644"/>
      <c r="CF111" s="265"/>
      <c r="CG111" s="266"/>
      <c r="CH111" s="287"/>
      <c r="CI111" s="268"/>
      <c r="CJ111" s="269"/>
      <c r="CK111" s="269"/>
      <c r="CL111" s="269"/>
      <c r="CM111" s="2645"/>
      <c r="CN111" s="2645"/>
      <c r="CO111" s="2645"/>
      <c r="CP111" s="2645"/>
      <c r="CQ111" s="2645"/>
      <c r="CR111" s="2645"/>
      <c r="CS111" s="2645"/>
      <c r="CT111" s="2645"/>
      <c r="CU111" s="2645"/>
      <c r="CV111" s="217"/>
      <c r="CW111" s="2644"/>
      <c r="CX111" s="2644"/>
      <c r="CY111" s="265"/>
      <c r="CZ111" s="266"/>
      <c r="DA111" s="287"/>
      <c r="DB111" s="268"/>
      <c r="DC111" s="269"/>
      <c r="DD111" s="269"/>
      <c r="DE111" s="269"/>
      <c r="DF111" s="2645"/>
      <c r="DG111" s="2645"/>
      <c r="DH111" s="2645"/>
      <c r="DI111" s="2645"/>
      <c r="DJ111" s="2645"/>
      <c r="DK111" s="2645"/>
      <c r="DL111" s="2645"/>
      <c r="DM111" s="2645"/>
      <c r="DN111" s="2645"/>
      <c r="DO111" s="217"/>
    </row>
    <row r="112" spans="1:119" ht="0.6" customHeight="1">
      <c r="A112" s="217"/>
      <c r="B112" s="2628"/>
      <c r="C112" s="2629"/>
      <c r="D112" s="2629"/>
      <c r="E112" s="2630"/>
      <c r="F112" s="2637"/>
      <c r="G112" s="2638"/>
      <c r="H112" s="258"/>
      <c r="I112" s="259"/>
      <c r="J112" s="286"/>
      <c r="K112" s="261" t="e">
        <f t="shared" si="133"/>
        <v>#DIV/0!</v>
      </c>
      <c r="L112" s="474"/>
      <c r="M112" s="475"/>
      <c r="N112" s="476"/>
      <c r="O112" s="2639"/>
      <c r="P112" s="2640"/>
      <c r="Q112" s="2640"/>
      <c r="R112" s="2640"/>
      <c r="S112" s="2640"/>
      <c r="T112" s="2640"/>
      <c r="U112" s="2640"/>
      <c r="V112" s="2640"/>
      <c r="W112" s="2641"/>
      <c r="X112" s="217"/>
      <c r="Y112" s="2637">
        <f t="shared" si="119"/>
        <v>0</v>
      </c>
      <c r="Z112" s="2638"/>
      <c r="AA112" s="258">
        <f t="shared" si="137"/>
        <v>0</v>
      </c>
      <c r="AB112" s="259">
        <f t="shared" si="138"/>
        <v>0</v>
      </c>
      <c r="AC112" s="286"/>
      <c r="AD112" s="261" t="e">
        <f t="shared" si="134"/>
        <v>#DIV/0!</v>
      </c>
      <c r="AE112" s="474"/>
      <c r="AF112" s="475"/>
      <c r="AG112" s="476"/>
      <c r="AH112" s="2639"/>
      <c r="AI112" s="2640"/>
      <c r="AJ112" s="2640"/>
      <c r="AK112" s="2640"/>
      <c r="AL112" s="2640"/>
      <c r="AM112" s="2640"/>
      <c r="AN112" s="2640"/>
      <c r="AO112" s="2640"/>
      <c r="AP112" s="2641"/>
      <c r="AQ112" s="217"/>
      <c r="AR112" s="2637">
        <f t="shared" si="123"/>
        <v>0</v>
      </c>
      <c r="AS112" s="2638"/>
      <c r="AT112" s="258">
        <f t="shared" si="139"/>
        <v>0</v>
      </c>
      <c r="AU112" s="259">
        <f>IF((AB112-AC112)=0,Cronog!AC62+Cronog!AG62+Cronog!AH62,Cronog!AC62+Cronog!AG62+Cronog!AH62+Seguimiento!AB112-Seguimiento!AC112)</f>
        <v>0</v>
      </c>
      <c r="AV112" s="286"/>
      <c r="AW112" s="261" t="e">
        <f t="shared" si="135"/>
        <v>#DIV/0!</v>
      </c>
      <c r="AX112" s="262"/>
      <c r="AY112" s="263"/>
      <c r="AZ112" s="264"/>
      <c r="BA112" s="2639"/>
      <c r="BB112" s="2640"/>
      <c r="BC112" s="2640"/>
      <c r="BD112" s="2640"/>
      <c r="BE112" s="2640"/>
      <c r="BF112" s="2640"/>
      <c r="BG112" s="2640"/>
      <c r="BH112" s="2640"/>
      <c r="BI112" s="2641"/>
      <c r="BJ112" s="217"/>
      <c r="BK112" s="2637">
        <f t="shared" si="128"/>
        <v>0</v>
      </c>
      <c r="BL112" s="2638"/>
      <c r="BM112" s="258">
        <f t="shared" si="140"/>
        <v>0</v>
      </c>
      <c r="BN112" s="259">
        <f>IF((AU112-AV112)=0,Cronog!AV62+Cronog!AZ62+Cronog!BA62,Cronog!AV62+Cronog!AZ62+Cronog!BA62+Seguimiento!AU112-Seguimiento!AV112)</f>
        <v>0</v>
      </c>
      <c r="BO112" s="286"/>
      <c r="BP112" s="261" t="e">
        <f t="shared" si="136"/>
        <v>#DIV/0!</v>
      </c>
      <c r="BQ112" s="474"/>
      <c r="BR112" s="475"/>
      <c r="BS112" s="476"/>
      <c r="BT112" s="2639"/>
      <c r="BU112" s="2640"/>
      <c r="BV112" s="2640"/>
      <c r="BW112" s="2640"/>
      <c r="BX112" s="2640"/>
      <c r="BY112" s="2640"/>
      <c r="BZ112" s="2640"/>
      <c r="CA112" s="2640"/>
      <c r="CB112" s="2641"/>
      <c r="CC112" s="217"/>
      <c r="CD112" s="2644"/>
      <c r="CE112" s="2644"/>
      <c r="CF112" s="265"/>
      <c r="CG112" s="266"/>
      <c r="CH112" s="287"/>
      <c r="CI112" s="268"/>
      <c r="CJ112" s="269"/>
      <c r="CK112" s="269"/>
      <c r="CL112" s="269"/>
      <c r="CM112" s="2645"/>
      <c r="CN112" s="2645"/>
      <c r="CO112" s="2645"/>
      <c r="CP112" s="2645"/>
      <c r="CQ112" s="2645"/>
      <c r="CR112" s="2645"/>
      <c r="CS112" s="2645"/>
      <c r="CT112" s="2645"/>
      <c r="CU112" s="2645"/>
      <c r="CV112" s="217"/>
      <c r="CW112" s="2644"/>
      <c r="CX112" s="2644"/>
      <c r="CY112" s="265"/>
      <c r="CZ112" s="266"/>
      <c r="DA112" s="287"/>
      <c r="DB112" s="268"/>
      <c r="DC112" s="269"/>
      <c r="DD112" s="269"/>
      <c r="DE112" s="269"/>
      <c r="DF112" s="2645"/>
      <c r="DG112" s="2645"/>
      <c r="DH112" s="2645"/>
      <c r="DI112" s="2645"/>
      <c r="DJ112" s="2645"/>
      <c r="DK112" s="2645"/>
      <c r="DL112" s="2645"/>
      <c r="DM112" s="2645"/>
      <c r="DN112" s="2645"/>
      <c r="DO112" s="217"/>
    </row>
    <row r="113" spans="1:119" ht="0.6" customHeight="1">
      <c r="A113" s="217"/>
      <c r="B113" s="2628"/>
      <c r="C113" s="2629"/>
      <c r="D113" s="2629"/>
      <c r="E113" s="2630"/>
      <c r="F113" s="2637"/>
      <c r="G113" s="2638"/>
      <c r="H113" s="258"/>
      <c r="I113" s="259"/>
      <c r="J113" s="286"/>
      <c r="K113" s="261" t="e">
        <f>J113/I113</f>
        <v>#DIV/0!</v>
      </c>
      <c r="L113" s="474"/>
      <c r="M113" s="475"/>
      <c r="N113" s="476"/>
      <c r="O113" s="2639"/>
      <c r="P113" s="2640"/>
      <c r="Q113" s="2640"/>
      <c r="R113" s="2640"/>
      <c r="S113" s="2640"/>
      <c r="T113" s="2640"/>
      <c r="U113" s="2640"/>
      <c r="V113" s="2640"/>
      <c r="W113" s="2641"/>
      <c r="X113" s="217"/>
      <c r="Y113" s="2637">
        <f t="shared" si="119"/>
        <v>0</v>
      </c>
      <c r="Z113" s="2638"/>
      <c r="AA113" s="258">
        <f t="shared" si="137"/>
        <v>0</v>
      </c>
      <c r="AB113" s="259"/>
      <c r="AC113" s="286"/>
      <c r="AD113" s="261" t="e">
        <f>AC113/AB113</f>
        <v>#DIV/0!</v>
      </c>
      <c r="AE113" s="474"/>
      <c r="AF113" s="475"/>
      <c r="AG113" s="476"/>
      <c r="AH113" s="2639"/>
      <c r="AI113" s="2640"/>
      <c r="AJ113" s="2640"/>
      <c r="AK113" s="2640"/>
      <c r="AL113" s="2640"/>
      <c r="AM113" s="2640"/>
      <c r="AN113" s="2640"/>
      <c r="AO113" s="2640"/>
      <c r="AP113" s="2641"/>
      <c r="AQ113" s="217"/>
      <c r="AR113" s="2637">
        <f t="shared" si="123"/>
        <v>0</v>
      </c>
      <c r="AS113" s="2638"/>
      <c r="AT113" s="258">
        <f t="shared" si="139"/>
        <v>0</v>
      </c>
      <c r="AU113" s="259">
        <f>IF((AB113-AC113)=0,Cronog!AC63+Cronog!AG63+Cronog!AH63,Cronog!AC63+Cronog!AG63+Cronog!AH63+Seguimiento!AB113-Seguimiento!AC113)</f>
        <v>0</v>
      </c>
      <c r="AV113" s="286"/>
      <c r="AW113" s="261" t="e">
        <f>AV113/AU113</f>
        <v>#DIV/0!</v>
      </c>
      <c r="AX113" s="262"/>
      <c r="AY113" s="263"/>
      <c r="AZ113" s="264"/>
      <c r="BA113" s="2639"/>
      <c r="BB113" s="2640"/>
      <c r="BC113" s="2640"/>
      <c r="BD113" s="2640"/>
      <c r="BE113" s="2640"/>
      <c r="BF113" s="2640"/>
      <c r="BG113" s="2640"/>
      <c r="BH113" s="2640"/>
      <c r="BI113" s="2641"/>
      <c r="BJ113" s="217"/>
      <c r="BK113" s="2637">
        <f t="shared" si="128"/>
        <v>0</v>
      </c>
      <c r="BL113" s="2638"/>
      <c r="BM113" s="258">
        <f t="shared" si="140"/>
        <v>0</v>
      </c>
      <c r="BN113" s="259">
        <f>IF((AU113-AV113)=0,Cronog!AV63+Cronog!AZ63+Cronog!BA63,Cronog!AV63+Cronog!AZ63+Cronog!BA63+Seguimiento!AU113-Seguimiento!AV113)</f>
        <v>0</v>
      </c>
      <c r="BO113" s="286"/>
      <c r="BP113" s="261" t="e">
        <f>BO113/BN113</f>
        <v>#DIV/0!</v>
      </c>
      <c r="BQ113" s="474"/>
      <c r="BR113" s="475"/>
      <c r="BS113" s="476"/>
      <c r="BT113" s="2639"/>
      <c r="BU113" s="2640"/>
      <c r="BV113" s="2640"/>
      <c r="BW113" s="2640"/>
      <c r="BX113" s="2640"/>
      <c r="BY113" s="2640"/>
      <c r="BZ113" s="2640"/>
      <c r="CA113" s="2640"/>
      <c r="CB113" s="2641"/>
      <c r="CC113" s="217"/>
      <c r="CD113" s="2644"/>
      <c r="CE113" s="2644"/>
      <c r="CF113" s="265"/>
      <c r="CG113" s="266"/>
      <c r="CH113" s="287"/>
      <c r="CI113" s="268"/>
      <c r="CJ113" s="269"/>
      <c r="CK113" s="269"/>
      <c r="CL113" s="269"/>
      <c r="CM113" s="2645"/>
      <c r="CN113" s="2645"/>
      <c r="CO113" s="2645"/>
      <c r="CP113" s="2645"/>
      <c r="CQ113" s="2645"/>
      <c r="CR113" s="2645"/>
      <c r="CS113" s="2645"/>
      <c r="CT113" s="2645"/>
      <c r="CU113" s="2645"/>
      <c r="CV113" s="217"/>
      <c r="CW113" s="2644"/>
      <c r="CX113" s="2644"/>
      <c r="CY113" s="265"/>
      <c r="CZ113" s="266"/>
      <c r="DA113" s="287"/>
      <c r="DB113" s="268"/>
      <c r="DC113" s="269"/>
      <c r="DD113" s="269"/>
      <c r="DE113" s="269"/>
      <c r="DF113" s="2645"/>
      <c r="DG113" s="2645"/>
      <c r="DH113" s="2645"/>
      <c r="DI113" s="2645"/>
      <c r="DJ113" s="2645"/>
      <c r="DK113" s="2645"/>
      <c r="DL113" s="2645"/>
      <c r="DM113" s="2645"/>
      <c r="DN113" s="2645"/>
      <c r="DO113" s="217"/>
    </row>
    <row r="114" spans="1:119" ht="0.6" customHeight="1">
      <c r="A114" s="217"/>
      <c r="B114" s="2628"/>
      <c r="C114" s="2629"/>
      <c r="D114" s="2629"/>
      <c r="E114" s="2630"/>
      <c r="F114" s="2637"/>
      <c r="G114" s="2638"/>
      <c r="H114" s="258"/>
      <c r="I114" s="259"/>
      <c r="J114" s="286"/>
      <c r="K114" s="261" t="e">
        <f t="shared" ref="K114:K122" si="141">J114/I114</f>
        <v>#DIV/0!</v>
      </c>
      <c r="L114" s="474"/>
      <c r="M114" s="475"/>
      <c r="N114" s="476"/>
      <c r="O114" s="2639"/>
      <c r="P114" s="2640"/>
      <c r="Q114" s="2640"/>
      <c r="R114" s="2640"/>
      <c r="S114" s="2640"/>
      <c r="T114" s="2640"/>
      <c r="U114" s="2640"/>
      <c r="V114" s="2640"/>
      <c r="W114" s="2641"/>
      <c r="X114" s="217"/>
      <c r="Y114" s="2637">
        <f t="shared" si="119"/>
        <v>0</v>
      </c>
      <c r="Z114" s="2638"/>
      <c r="AA114" s="258">
        <f t="shared" si="137"/>
        <v>0</v>
      </c>
      <c r="AB114" s="259">
        <f t="shared" si="138"/>
        <v>0</v>
      </c>
      <c r="AC114" s="286"/>
      <c r="AD114" s="261" t="e">
        <f t="shared" ref="AD114:AD122" si="142">AC114/AB114</f>
        <v>#DIV/0!</v>
      </c>
      <c r="AE114" s="474"/>
      <c r="AF114" s="475"/>
      <c r="AG114" s="476"/>
      <c r="AH114" s="2639"/>
      <c r="AI114" s="2640"/>
      <c r="AJ114" s="2640"/>
      <c r="AK114" s="2640"/>
      <c r="AL114" s="2640"/>
      <c r="AM114" s="2640"/>
      <c r="AN114" s="2640"/>
      <c r="AO114" s="2640"/>
      <c r="AP114" s="2641"/>
      <c r="AQ114" s="217"/>
      <c r="AR114" s="2637">
        <f t="shared" si="123"/>
        <v>0</v>
      </c>
      <c r="AS114" s="2638"/>
      <c r="AT114" s="258">
        <f t="shared" si="139"/>
        <v>0</v>
      </c>
      <c r="AU114" s="259">
        <f>IF((AB114-AC114)=0,Cronog!AC64+Cronog!AG64+Cronog!AH64,Cronog!AC64+Cronog!AG64+Cronog!AH64+Seguimiento!AB114-Seguimiento!AC114)</f>
        <v>0</v>
      </c>
      <c r="AV114" s="286"/>
      <c r="AW114" s="261" t="e">
        <f t="shared" ref="AW114:AW122" si="143">AV114/AU114</f>
        <v>#DIV/0!</v>
      </c>
      <c r="AX114" s="262"/>
      <c r="AY114" s="263"/>
      <c r="AZ114" s="264"/>
      <c r="BA114" s="2639"/>
      <c r="BB114" s="2640"/>
      <c r="BC114" s="2640"/>
      <c r="BD114" s="2640"/>
      <c r="BE114" s="2640"/>
      <c r="BF114" s="2640"/>
      <c r="BG114" s="2640"/>
      <c r="BH114" s="2640"/>
      <c r="BI114" s="2641"/>
      <c r="BJ114" s="217"/>
      <c r="BK114" s="2637">
        <f t="shared" si="128"/>
        <v>0</v>
      </c>
      <c r="BL114" s="2638"/>
      <c r="BM114" s="258">
        <f t="shared" si="140"/>
        <v>0</v>
      </c>
      <c r="BN114" s="259">
        <f>IF((AU114-AV114)=0,Cronog!AV64+Cronog!AZ64+Cronog!BA64,Cronog!AV64+Cronog!AZ64+Cronog!BA64+Seguimiento!AU114-Seguimiento!AV114)</f>
        <v>0</v>
      </c>
      <c r="BO114" s="286"/>
      <c r="BP114" s="261" t="e">
        <f t="shared" ref="BP114:BP122" si="144">BO114/BN114</f>
        <v>#DIV/0!</v>
      </c>
      <c r="BQ114" s="474"/>
      <c r="BR114" s="475"/>
      <c r="BS114" s="476"/>
      <c r="BT114" s="2639"/>
      <c r="BU114" s="2640"/>
      <c r="BV114" s="2640"/>
      <c r="BW114" s="2640"/>
      <c r="BX114" s="2640"/>
      <c r="BY114" s="2640"/>
      <c r="BZ114" s="2640"/>
      <c r="CA114" s="2640"/>
      <c r="CB114" s="2641"/>
      <c r="CC114" s="217"/>
      <c r="CD114" s="2644"/>
      <c r="CE114" s="2644"/>
      <c r="CF114" s="265"/>
      <c r="CG114" s="266"/>
      <c r="CH114" s="287"/>
      <c r="CI114" s="268"/>
      <c r="CJ114" s="269"/>
      <c r="CK114" s="269"/>
      <c r="CL114" s="269"/>
      <c r="CM114" s="2645"/>
      <c r="CN114" s="2645"/>
      <c r="CO114" s="2645"/>
      <c r="CP114" s="2645"/>
      <c r="CQ114" s="2645"/>
      <c r="CR114" s="2645"/>
      <c r="CS114" s="2645"/>
      <c r="CT114" s="2645"/>
      <c r="CU114" s="2645"/>
      <c r="CV114" s="217"/>
      <c r="CW114" s="2644"/>
      <c r="CX114" s="2644"/>
      <c r="CY114" s="265"/>
      <c r="CZ114" s="266"/>
      <c r="DA114" s="287"/>
      <c r="DB114" s="268"/>
      <c r="DC114" s="269"/>
      <c r="DD114" s="269"/>
      <c r="DE114" s="269"/>
      <c r="DF114" s="2645"/>
      <c r="DG114" s="2645"/>
      <c r="DH114" s="2645"/>
      <c r="DI114" s="2645"/>
      <c r="DJ114" s="2645"/>
      <c r="DK114" s="2645"/>
      <c r="DL114" s="2645"/>
      <c r="DM114" s="2645"/>
      <c r="DN114" s="2645"/>
      <c r="DO114" s="217"/>
    </row>
    <row r="115" spans="1:119" ht="0.6" customHeight="1">
      <c r="A115" s="217"/>
      <c r="B115" s="2628"/>
      <c r="C115" s="2629"/>
      <c r="D115" s="2629"/>
      <c r="E115" s="2630"/>
      <c r="F115" s="2637"/>
      <c r="G115" s="2638"/>
      <c r="H115" s="258"/>
      <c r="I115" s="259"/>
      <c r="J115" s="286"/>
      <c r="K115" s="261" t="e">
        <f t="shared" si="141"/>
        <v>#DIV/0!</v>
      </c>
      <c r="L115" s="474"/>
      <c r="M115" s="475"/>
      <c r="N115" s="476"/>
      <c r="O115" s="2639"/>
      <c r="P115" s="2640"/>
      <c r="Q115" s="2640"/>
      <c r="R115" s="2640"/>
      <c r="S115" s="2640"/>
      <c r="T115" s="2640"/>
      <c r="U115" s="2640"/>
      <c r="V115" s="2640"/>
      <c r="W115" s="2641"/>
      <c r="X115" s="217"/>
      <c r="Y115" s="2637">
        <f t="shared" si="119"/>
        <v>0</v>
      </c>
      <c r="Z115" s="2638"/>
      <c r="AA115" s="258">
        <f t="shared" si="137"/>
        <v>0</v>
      </c>
      <c r="AB115" s="259">
        <f t="shared" si="138"/>
        <v>0</v>
      </c>
      <c r="AC115" s="286"/>
      <c r="AD115" s="261" t="e">
        <f t="shared" si="142"/>
        <v>#DIV/0!</v>
      </c>
      <c r="AE115" s="474"/>
      <c r="AF115" s="475"/>
      <c r="AG115" s="476"/>
      <c r="AH115" s="2639"/>
      <c r="AI115" s="2640"/>
      <c r="AJ115" s="2640"/>
      <c r="AK115" s="2640"/>
      <c r="AL115" s="2640"/>
      <c r="AM115" s="2640"/>
      <c r="AN115" s="2640"/>
      <c r="AO115" s="2640"/>
      <c r="AP115" s="2641"/>
      <c r="AQ115" s="217"/>
      <c r="AR115" s="2637">
        <f t="shared" si="123"/>
        <v>0</v>
      </c>
      <c r="AS115" s="2638"/>
      <c r="AT115" s="258">
        <f t="shared" si="139"/>
        <v>0</v>
      </c>
      <c r="AU115" s="259">
        <f>IF((AB115-AC115)=0,Cronog!AC65+Cronog!AG65+Cronog!AH65,Cronog!AC65+Cronog!AG65+Cronog!AH65+Seguimiento!AB115-Seguimiento!AC115)</f>
        <v>0</v>
      </c>
      <c r="AV115" s="286"/>
      <c r="AW115" s="261" t="e">
        <f t="shared" si="143"/>
        <v>#DIV/0!</v>
      </c>
      <c r="AX115" s="262"/>
      <c r="AY115" s="263"/>
      <c r="AZ115" s="264"/>
      <c r="BA115" s="2639"/>
      <c r="BB115" s="2640"/>
      <c r="BC115" s="2640"/>
      <c r="BD115" s="2640"/>
      <c r="BE115" s="2640"/>
      <c r="BF115" s="2640"/>
      <c r="BG115" s="2640"/>
      <c r="BH115" s="2640"/>
      <c r="BI115" s="2641"/>
      <c r="BJ115" s="217"/>
      <c r="BK115" s="2637">
        <f t="shared" si="128"/>
        <v>0</v>
      </c>
      <c r="BL115" s="2638"/>
      <c r="BM115" s="258">
        <f t="shared" si="140"/>
        <v>0</v>
      </c>
      <c r="BN115" s="259">
        <f>IF((AU115-AV115)=0,Cronog!AV65+Cronog!AZ65+Cronog!BA65,Cronog!AV65+Cronog!AZ65+Cronog!BA65+Seguimiento!AU115-Seguimiento!AV115)</f>
        <v>0</v>
      </c>
      <c r="BO115" s="286"/>
      <c r="BP115" s="261" t="e">
        <f t="shared" si="144"/>
        <v>#DIV/0!</v>
      </c>
      <c r="BQ115" s="474"/>
      <c r="BR115" s="475"/>
      <c r="BS115" s="476"/>
      <c r="BT115" s="2639"/>
      <c r="BU115" s="2640"/>
      <c r="BV115" s="2640"/>
      <c r="BW115" s="2640"/>
      <c r="BX115" s="2640"/>
      <c r="BY115" s="2640"/>
      <c r="BZ115" s="2640"/>
      <c r="CA115" s="2640"/>
      <c r="CB115" s="2641"/>
      <c r="CC115" s="217"/>
      <c r="CD115" s="2644"/>
      <c r="CE115" s="2644"/>
      <c r="CF115" s="265"/>
      <c r="CG115" s="266"/>
      <c r="CH115" s="287"/>
      <c r="CI115" s="268"/>
      <c r="CJ115" s="269"/>
      <c r="CK115" s="269"/>
      <c r="CL115" s="269"/>
      <c r="CM115" s="2645"/>
      <c r="CN115" s="2645"/>
      <c r="CO115" s="2645"/>
      <c r="CP115" s="2645"/>
      <c r="CQ115" s="2645"/>
      <c r="CR115" s="2645"/>
      <c r="CS115" s="2645"/>
      <c r="CT115" s="2645"/>
      <c r="CU115" s="2645"/>
      <c r="CV115" s="217"/>
      <c r="CW115" s="2644"/>
      <c r="CX115" s="2644"/>
      <c r="CY115" s="265"/>
      <c r="CZ115" s="266"/>
      <c r="DA115" s="287"/>
      <c r="DB115" s="268"/>
      <c r="DC115" s="269"/>
      <c r="DD115" s="269"/>
      <c r="DE115" s="269"/>
      <c r="DF115" s="2645"/>
      <c r="DG115" s="2645"/>
      <c r="DH115" s="2645"/>
      <c r="DI115" s="2645"/>
      <c r="DJ115" s="2645"/>
      <c r="DK115" s="2645"/>
      <c r="DL115" s="2645"/>
      <c r="DM115" s="2645"/>
      <c r="DN115" s="2645"/>
      <c r="DO115" s="217"/>
    </row>
    <row r="116" spans="1:119" ht="0.6" customHeight="1">
      <c r="A116" s="217"/>
      <c r="B116" s="2628"/>
      <c r="C116" s="2629"/>
      <c r="D116" s="2629"/>
      <c r="E116" s="2630"/>
      <c r="F116" s="2637"/>
      <c r="G116" s="2638"/>
      <c r="H116" s="258"/>
      <c r="I116" s="259"/>
      <c r="J116" s="286"/>
      <c r="K116" s="261" t="e">
        <f t="shared" si="141"/>
        <v>#DIV/0!</v>
      </c>
      <c r="L116" s="474"/>
      <c r="M116" s="475"/>
      <c r="N116" s="476"/>
      <c r="O116" s="2639"/>
      <c r="P116" s="2640"/>
      <c r="Q116" s="2640"/>
      <c r="R116" s="2640"/>
      <c r="S116" s="2640"/>
      <c r="T116" s="2640"/>
      <c r="U116" s="2640"/>
      <c r="V116" s="2640"/>
      <c r="W116" s="2641"/>
      <c r="X116" s="217"/>
      <c r="Y116" s="2637">
        <f t="shared" si="119"/>
        <v>0</v>
      </c>
      <c r="Z116" s="2638"/>
      <c r="AA116" s="258">
        <f t="shared" si="137"/>
        <v>0</v>
      </c>
      <c r="AB116" s="259">
        <f t="shared" si="138"/>
        <v>0</v>
      </c>
      <c r="AC116" s="286"/>
      <c r="AD116" s="261" t="e">
        <f t="shared" si="142"/>
        <v>#DIV/0!</v>
      </c>
      <c r="AE116" s="474"/>
      <c r="AF116" s="475"/>
      <c r="AG116" s="476"/>
      <c r="AH116" s="2639"/>
      <c r="AI116" s="2640"/>
      <c r="AJ116" s="2640"/>
      <c r="AK116" s="2640"/>
      <c r="AL116" s="2640"/>
      <c r="AM116" s="2640"/>
      <c r="AN116" s="2640"/>
      <c r="AO116" s="2640"/>
      <c r="AP116" s="2641"/>
      <c r="AQ116" s="217"/>
      <c r="AR116" s="2637">
        <f t="shared" si="123"/>
        <v>0</v>
      </c>
      <c r="AS116" s="2638"/>
      <c r="AT116" s="258">
        <f t="shared" si="139"/>
        <v>0</v>
      </c>
      <c r="AU116" s="259">
        <f>IF((AB116-AC116)=0,Cronog!AC66+Cronog!AG66+Cronog!AH66,Cronog!AC66+Cronog!AG66+Cronog!AH66+Seguimiento!AB116-Seguimiento!AC116)</f>
        <v>0</v>
      </c>
      <c r="AV116" s="286"/>
      <c r="AW116" s="261" t="e">
        <f t="shared" si="143"/>
        <v>#DIV/0!</v>
      </c>
      <c r="AX116" s="262"/>
      <c r="AY116" s="263"/>
      <c r="AZ116" s="264"/>
      <c r="BA116" s="2639"/>
      <c r="BB116" s="2640"/>
      <c r="BC116" s="2640"/>
      <c r="BD116" s="2640"/>
      <c r="BE116" s="2640"/>
      <c r="BF116" s="2640"/>
      <c r="BG116" s="2640"/>
      <c r="BH116" s="2640"/>
      <c r="BI116" s="2641"/>
      <c r="BJ116" s="217"/>
      <c r="BK116" s="2637">
        <f t="shared" si="128"/>
        <v>0</v>
      </c>
      <c r="BL116" s="2638"/>
      <c r="BM116" s="258">
        <f t="shared" si="140"/>
        <v>0</v>
      </c>
      <c r="BN116" s="259">
        <f>IF((AU116-AV116)=0,Cronog!AV66+Cronog!AZ66+Cronog!BA66,Cronog!AV66+Cronog!AZ66+Cronog!BA66+Seguimiento!AU116-Seguimiento!AV116)</f>
        <v>0</v>
      </c>
      <c r="BO116" s="286"/>
      <c r="BP116" s="261" t="e">
        <f t="shared" si="144"/>
        <v>#DIV/0!</v>
      </c>
      <c r="BQ116" s="474"/>
      <c r="BR116" s="475"/>
      <c r="BS116" s="476"/>
      <c r="BT116" s="2639"/>
      <c r="BU116" s="2640"/>
      <c r="BV116" s="2640"/>
      <c r="BW116" s="2640"/>
      <c r="BX116" s="2640"/>
      <c r="BY116" s="2640"/>
      <c r="BZ116" s="2640"/>
      <c r="CA116" s="2640"/>
      <c r="CB116" s="2641"/>
      <c r="CC116" s="217"/>
      <c r="CD116" s="2644"/>
      <c r="CE116" s="2644"/>
      <c r="CF116" s="265"/>
      <c r="CG116" s="266"/>
      <c r="CH116" s="287"/>
      <c r="CI116" s="268"/>
      <c r="CJ116" s="269"/>
      <c r="CK116" s="269"/>
      <c r="CL116" s="269"/>
      <c r="CM116" s="2645"/>
      <c r="CN116" s="2645"/>
      <c r="CO116" s="2645"/>
      <c r="CP116" s="2645"/>
      <c r="CQ116" s="2645"/>
      <c r="CR116" s="2645"/>
      <c r="CS116" s="2645"/>
      <c r="CT116" s="2645"/>
      <c r="CU116" s="2645"/>
      <c r="CV116" s="217"/>
      <c r="CW116" s="2644"/>
      <c r="CX116" s="2644"/>
      <c r="CY116" s="265"/>
      <c r="CZ116" s="266"/>
      <c r="DA116" s="287"/>
      <c r="DB116" s="268"/>
      <c r="DC116" s="269"/>
      <c r="DD116" s="269"/>
      <c r="DE116" s="269"/>
      <c r="DF116" s="2645"/>
      <c r="DG116" s="2645"/>
      <c r="DH116" s="2645"/>
      <c r="DI116" s="2645"/>
      <c r="DJ116" s="2645"/>
      <c r="DK116" s="2645"/>
      <c r="DL116" s="2645"/>
      <c r="DM116" s="2645"/>
      <c r="DN116" s="2645"/>
      <c r="DO116" s="217"/>
    </row>
    <row r="117" spans="1:119" ht="0.6" customHeight="1">
      <c r="A117" s="217"/>
      <c r="B117" s="2628"/>
      <c r="C117" s="2629"/>
      <c r="D117" s="2629"/>
      <c r="E117" s="2630"/>
      <c r="F117" s="2637"/>
      <c r="G117" s="2638"/>
      <c r="H117" s="258"/>
      <c r="I117" s="259"/>
      <c r="J117" s="286"/>
      <c r="K117" s="261" t="e">
        <f t="shared" si="141"/>
        <v>#DIV/0!</v>
      </c>
      <c r="L117" s="474"/>
      <c r="M117" s="475"/>
      <c r="N117" s="476"/>
      <c r="O117" s="2639"/>
      <c r="P117" s="2640"/>
      <c r="Q117" s="2640"/>
      <c r="R117" s="2640"/>
      <c r="S117" s="2640"/>
      <c r="T117" s="2640"/>
      <c r="U117" s="2640"/>
      <c r="V117" s="2640"/>
      <c r="W117" s="2641"/>
      <c r="X117" s="217"/>
      <c r="Y117" s="2637">
        <f t="shared" si="119"/>
        <v>0</v>
      </c>
      <c r="Z117" s="2638"/>
      <c r="AA117" s="258">
        <f t="shared" si="137"/>
        <v>0</v>
      </c>
      <c r="AB117" s="259">
        <f t="shared" si="138"/>
        <v>0</v>
      </c>
      <c r="AC117" s="286"/>
      <c r="AD117" s="261" t="e">
        <f t="shared" si="142"/>
        <v>#DIV/0!</v>
      </c>
      <c r="AE117" s="474"/>
      <c r="AF117" s="475"/>
      <c r="AG117" s="476"/>
      <c r="AH117" s="2639"/>
      <c r="AI117" s="2640"/>
      <c r="AJ117" s="2640"/>
      <c r="AK117" s="2640"/>
      <c r="AL117" s="2640"/>
      <c r="AM117" s="2640"/>
      <c r="AN117" s="2640"/>
      <c r="AO117" s="2640"/>
      <c r="AP117" s="2641"/>
      <c r="AQ117" s="217"/>
      <c r="AR117" s="2637">
        <f t="shared" si="123"/>
        <v>0</v>
      </c>
      <c r="AS117" s="2638"/>
      <c r="AT117" s="258">
        <f t="shared" si="139"/>
        <v>0</v>
      </c>
      <c r="AU117" s="259">
        <f>IF((AB117-AC117)=0,Cronog!AC67+Cronog!AG67+Cronog!AH67,Cronog!AC67+Cronog!AG67+Cronog!AH67+Seguimiento!AB117-Seguimiento!AC117)</f>
        <v>0</v>
      </c>
      <c r="AV117" s="286"/>
      <c r="AW117" s="261" t="e">
        <f t="shared" si="143"/>
        <v>#DIV/0!</v>
      </c>
      <c r="AX117" s="262"/>
      <c r="AY117" s="263"/>
      <c r="AZ117" s="264"/>
      <c r="BA117" s="2639"/>
      <c r="BB117" s="2640"/>
      <c r="BC117" s="2640"/>
      <c r="BD117" s="2640"/>
      <c r="BE117" s="2640"/>
      <c r="BF117" s="2640"/>
      <c r="BG117" s="2640"/>
      <c r="BH117" s="2640"/>
      <c r="BI117" s="2641"/>
      <c r="BJ117" s="217"/>
      <c r="BK117" s="2637">
        <f t="shared" si="128"/>
        <v>0</v>
      </c>
      <c r="BL117" s="2638"/>
      <c r="BM117" s="258">
        <f t="shared" si="140"/>
        <v>0</v>
      </c>
      <c r="BN117" s="259">
        <f>IF((AU117-AV117)=0,Cronog!AV67+Cronog!AZ67+Cronog!BA67,Cronog!AV67+Cronog!AZ67+Cronog!BA67+Seguimiento!AU117-Seguimiento!AV117)</f>
        <v>0</v>
      </c>
      <c r="BO117" s="286"/>
      <c r="BP117" s="261" t="e">
        <f t="shared" si="144"/>
        <v>#DIV/0!</v>
      </c>
      <c r="BQ117" s="474"/>
      <c r="BR117" s="475"/>
      <c r="BS117" s="476"/>
      <c r="BT117" s="2639"/>
      <c r="BU117" s="2640"/>
      <c r="BV117" s="2640"/>
      <c r="BW117" s="2640"/>
      <c r="BX117" s="2640"/>
      <c r="BY117" s="2640"/>
      <c r="BZ117" s="2640"/>
      <c r="CA117" s="2640"/>
      <c r="CB117" s="2641"/>
      <c r="CC117" s="217"/>
      <c r="CD117" s="2644"/>
      <c r="CE117" s="2644"/>
      <c r="CF117" s="265"/>
      <c r="CG117" s="266"/>
      <c r="CH117" s="287"/>
      <c r="CI117" s="268"/>
      <c r="CJ117" s="269"/>
      <c r="CK117" s="269"/>
      <c r="CL117" s="269"/>
      <c r="CM117" s="2645"/>
      <c r="CN117" s="2645"/>
      <c r="CO117" s="2645"/>
      <c r="CP117" s="2645"/>
      <c r="CQ117" s="2645"/>
      <c r="CR117" s="2645"/>
      <c r="CS117" s="2645"/>
      <c r="CT117" s="2645"/>
      <c r="CU117" s="2645"/>
      <c r="CV117" s="217"/>
      <c r="CW117" s="2644"/>
      <c r="CX117" s="2644"/>
      <c r="CY117" s="265"/>
      <c r="CZ117" s="266"/>
      <c r="DA117" s="287"/>
      <c r="DB117" s="268"/>
      <c r="DC117" s="269"/>
      <c r="DD117" s="269"/>
      <c r="DE117" s="269"/>
      <c r="DF117" s="2645"/>
      <c r="DG117" s="2645"/>
      <c r="DH117" s="2645"/>
      <c r="DI117" s="2645"/>
      <c r="DJ117" s="2645"/>
      <c r="DK117" s="2645"/>
      <c r="DL117" s="2645"/>
      <c r="DM117" s="2645"/>
      <c r="DN117" s="2645"/>
      <c r="DO117" s="217"/>
    </row>
    <row r="118" spans="1:119" ht="0.6" customHeight="1">
      <c r="A118" s="217"/>
      <c r="B118" s="2628"/>
      <c r="C118" s="2629"/>
      <c r="D118" s="2629"/>
      <c r="E118" s="2630"/>
      <c r="F118" s="2637"/>
      <c r="G118" s="2638"/>
      <c r="H118" s="258"/>
      <c r="I118" s="259"/>
      <c r="J118" s="286"/>
      <c r="K118" s="261" t="e">
        <f t="shared" si="141"/>
        <v>#DIV/0!</v>
      </c>
      <c r="L118" s="474"/>
      <c r="M118" s="475"/>
      <c r="N118" s="476"/>
      <c r="O118" s="2639"/>
      <c r="P118" s="2640"/>
      <c r="Q118" s="2640"/>
      <c r="R118" s="2640"/>
      <c r="S118" s="2640"/>
      <c r="T118" s="2640"/>
      <c r="U118" s="2640"/>
      <c r="V118" s="2640"/>
      <c r="W118" s="2641"/>
      <c r="X118" s="217"/>
      <c r="Y118" s="2637">
        <f t="shared" si="119"/>
        <v>0</v>
      </c>
      <c r="Z118" s="2638"/>
      <c r="AA118" s="258">
        <f>+AA96</f>
        <v>0</v>
      </c>
      <c r="AB118" s="259">
        <f t="shared" si="138"/>
        <v>0</v>
      </c>
      <c r="AC118" s="286"/>
      <c r="AD118" s="261" t="e">
        <f t="shared" si="142"/>
        <v>#DIV/0!</v>
      </c>
      <c r="AE118" s="474"/>
      <c r="AF118" s="475"/>
      <c r="AG118" s="476"/>
      <c r="AH118" s="2639"/>
      <c r="AI118" s="2640"/>
      <c r="AJ118" s="2640"/>
      <c r="AK118" s="2640"/>
      <c r="AL118" s="2640"/>
      <c r="AM118" s="2640"/>
      <c r="AN118" s="2640"/>
      <c r="AO118" s="2640"/>
      <c r="AP118" s="2641"/>
      <c r="AQ118" s="217"/>
      <c r="AR118" s="2637">
        <f t="shared" si="123"/>
        <v>0</v>
      </c>
      <c r="AS118" s="2638"/>
      <c r="AT118" s="258">
        <f>+AT96</f>
        <v>0</v>
      </c>
      <c r="AU118" s="259">
        <f>IF((AB118-AC118)=0,Cronog!AC68+Cronog!AG68+Cronog!AH68,Cronog!AC68+Cronog!AG68+Cronog!AH68+Seguimiento!AB118-Seguimiento!AC118)</f>
        <v>0</v>
      </c>
      <c r="AV118" s="286"/>
      <c r="AW118" s="261" t="e">
        <f t="shared" si="143"/>
        <v>#DIV/0!</v>
      </c>
      <c r="AX118" s="262"/>
      <c r="AY118" s="263"/>
      <c r="AZ118" s="264"/>
      <c r="BA118" s="2639"/>
      <c r="BB118" s="2640"/>
      <c r="BC118" s="2640"/>
      <c r="BD118" s="2640"/>
      <c r="BE118" s="2640"/>
      <c r="BF118" s="2640"/>
      <c r="BG118" s="2640"/>
      <c r="BH118" s="2640"/>
      <c r="BI118" s="2641"/>
      <c r="BJ118" s="217"/>
      <c r="BK118" s="2637">
        <f t="shared" si="128"/>
        <v>0</v>
      </c>
      <c r="BL118" s="2638"/>
      <c r="BM118" s="258">
        <f>+BM96</f>
        <v>0</v>
      </c>
      <c r="BN118" s="259">
        <f>IF((AU118-AV118)=0,Cronog!AV68+Cronog!AZ68+Cronog!BA68,Cronog!AV68+Cronog!AZ68+Cronog!BA68+Seguimiento!AU118-Seguimiento!AV118)</f>
        <v>0</v>
      </c>
      <c r="BO118" s="286"/>
      <c r="BP118" s="261" t="e">
        <f t="shared" si="144"/>
        <v>#DIV/0!</v>
      </c>
      <c r="BQ118" s="474"/>
      <c r="BR118" s="475"/>
      <c r="BS118" s="476"/>
      <c r="BT118" s="2639"/>
      <c r="BU118" s="2640"/>
      <c r="BV118" s="2640"/>
      <c r="BW118" s="2640"/>
      <c r="BX118" s="2640"/>
      <c r="BY118" s="2640"/>
      <c r="BZ118" s="2640"/>
      <c r="CA118" s="2640"/>
      <c r="CB118" s="2641"/>
      <c r="CC118" s="217"/>
      <c r="CD118" s="2644"/>
      <c r="CE118" s="2644"/>
      <c r="CF118" s="265"/>
      <c r="CG118" s="266"/>
      <c r="CH118" s="287"/>
      <c r="CI118" s="268"/>
      <c r="CJ118" s="269"/>
      <c r="CK118" s="269"/>
      <c r="CL118" s="269"/>
      <c r="CM118" s="2645"/>
      <c r="CN118" s="2645"/>
      <c r="CO118" s="2645"/>
      <c r="CP118" s="2645"/>
      <c r="CQ118" s="2645"/>
      <c r="CR118" s="2645"/>
      <c r="CS118" s="2645"/>
      <c r="CT118" s="2645"/>
      <c r="CU118" s="2645"/>
      <c r="CV118" s="217"/>
      <c r="CW118" s="2644"/>
      <c r="CX118" s="2644"/>
      <c r="CY118" s="265"/>
      <c r="CZ118" s="266"/>
      <c r="DA118" s="287"/>
      <c r="DB118" s="268"/>
      <c r="DC118" s="269"/>
      <c r="DD118" s="269"/>
      <c r="DE118" s="269"/>
      <c r="DF118" s="2645"/>
      <c r="DG118" s="2645"/>
      <c r="DH118" s="2645"/>
      <c r="DI118" s="2645"/>
      <c r="DJ118" s="2645"/>
      <c r="DK118" s="2645"/>
      <c r="DL118" s="2645"/>
      <c r="DM118" s="2645"/>
      <c r="DN118" s="2645"/>
      <c r="DO118" s="217"/>
    </row>
    <row r="119" spans="1:119" ht="0.6" customHeight="1">
      <c r="A119" s="217"/>
      <c r="B119" s="2628"/>
      <c r="C119" s="2629"/>
      <c r="D119" s="2629"/>
      <c r="E119" s="2630"/>
      <c r="F119" s="2637"/>
      <c r="G119" s="2638"/>
      <c r="H119" s="258"/>
      <c r="I119" s="259"/>
      <c r="J119" s="286"/>
      <c r="K119" s="261" t="e">
        <f t="shared" si="141"/>
        <v>#DIV/0!</v>
      </c>
      <c r="L119" s="474"/>
      <c r="M119" s="475"/>
      <c r="N119" s="476"/>
      <c r="O119" s="2639"/>
      <c r="P119" s="2640"/>
      <c r="Q119" s="2640"/>
      <c r="R119" s="2640"/>
      <c r="S119" s="2640"/>
      <c r="T119" s="2640"/>
      <c r="U119" s="2640"/>
      <c r="V119" s="2640"/>
      <c r="W119" s="2641"/>
      <c r="X119" s="217"/>
      <c r="Y119" s="2637">
        <f t="shared" si="119"/>
        <v>0</v>
      </c>
      <c r="Z119" s="2638"/>
      <c r="AA119" s="258">
        <f>+AA97</f>
        <v>0</v>
      </c>
      <c r="AB119" s="259">
        <f t="shared" si="138"/>
        <v>0</v>
      </c>
      <c r="AC119" s="286"/>
      <c r="AD119" s="261" t="e">
        <f t="shared" si="142"/>
        <v>#DIV/0!</v>
      </c>
      <c r="AE119" s="474"/>
      <c r="AF119" s="475"/>
      <c r="AG119" s="476"/>
      <c r="AH119" s="2639"/>
      <c r="AI119" s="2640"/>
      <c r="AJ119" s="2640"/>
      <c r="AK119" s="2640"/>
      <c r="AL119" s="2640"/>
      <c r="AM119" s="2640"/>
      <c r="AN119" s="2640"/>
      <c r="AO119" s="2640"/>
      <c r="AP119" s="2641"/>
      <c r="AQ119" s="217"/>
      <c r="AR119" s="2637">
        <f t="shared" si="123"/>
        <v>0</v>
      </c>
      <c r="AS119" s="2638"/>
      <c r="AT119" s="258">
        <f>+AT97</f>
        <v>0</v>
      </c>
      <c r="AU119" s="259">
        <f>IF((AB119-AC119)=0,Cronog!AC69+Cronog!AG69+Cronog!AH69,Cronog!AC69+Cronog!AG69+Cronog!AH69+Seguimiento!AB119-Seguimiento!AC119)</f>
        <v>0</v>
      </c>
      <c r="AV119" s="286"/>
      <c r="AW119" s="261" t="e">
        <f t="shared" si="143"/>
        <v>#DIV/0!</v>
      </c>
      <c r="AX119" s="262"/>
      <c r="AY119" s="263"/>
      <c r="AZ119" s="264"/>
      <c r="BA119" s="2639"/>
      <c r="BB119" s="2640"/>
      <c r="BC119" s="2640"/>
      <c r="BD119" s="2640"/>
      <c r="BE119" s="2640"/>
      <c r="BF119" s="2640"/>
      <c r="BG119" s="2640"/>
      <c r="BH119" s="2640"/>
      <c r="BI119" s="2641"/>
      <c r="BJ119" s="217"/>
      <c r="BK119" s="2637">
        <f t="shared" si="128"/>
        <v>0</v>
      </c>
      <c r="BL119" s="2638"/>
      <c r="BM119" s="258">
        <f>+BM97</f>
        <v>0</v>
      </c>
      <c r="BN119" s="259">
        <f>IF((AU119-AV119)=0,Cronog!AV69+Cronog!AZ69+Cronog!BA69,Cronog!AV69+Cronog!AZ69+Cronog!BA69+Seguimiento!AU119-Seguimiento!AV119)</f>
        <v>0</v>
      </c>
      <c r="BO119" s="286"/>
      <c r="BP119" s="261" t="e">
        <f t="shared" si="144"/>
        <v>#DIV/0!</v>
      </c>
      <c r="BQ119" s="474"/>
      <c r="BR119" s="475"/>
      <c r="BS119" s="476"/>
      <c r="BT119" s="2639"/>
      <c r="BU119" s="2640"/>
      <c r="BV119" s="2640"/>
      <c r="BW119" s="2640"/>
      <c r="BX119" s="2640"/>
      <c r="BY119" s="2640"/>
      <c r="BZ119" s="2640"/>
      <c r="CA119" s="2640"/>
      <c r="CB119" s="2641"/>
      <c r="CC119" s="217"/>
      <c r="CD119" s="2644"/>
      <c r="CE119" s="2644"/>
      <c r="CF119" s="265"/>
      <c r="CG119" s="266"/>
      <c r="CH119" s="287"/>
      <c r="CI119" s="268"/>
      <c r="CJ119" s="269"/>
      <c r="CK119" s="269"/>
      <c r="CL119" s="269"/>
      <c r="CM119" s="2645"/>
      <c r="CN119" s="2645"/>
      <c r="CO119" s="2645"/>
      <c r="CP119" s="2645"/>
      <c r="CQ119" s="2645"/>
      <c r="CR119" s="2645"/>
      <c r="CS119" s="2645"/>
      <c r="CT119" s="2645"/>
      <c r="CU119" s="2645"/>
      <c r="CV119" s="217"/>
      <c r="CW119" s="2644"/>
      <c r="CX119" s="2644"/>
      <c r="CY119" s="265"/>
      <c r="CZ119" s="266"/>
      <c r="DA119" s="287"/>
      <c r="DB119" s="268"/>
      <c r="DC119" s="269"/>
      <c r="DD119" s="269"/>
      <c r="DE119" s="269"/>
      <c r="DF119" s="2645"/>
      <c r="DG119" s="2645"/>
      <c r="DH119" s="2645"/>
      <c r="DI119" s="2645"/>
      <c r="DJ119" s="2645"/>
      <c r="DK119" s="2645"/>
      <c r="DL119" s="2645"/>
      <c r="DM119" s="2645"/>
      <c r="DN119" s="2645"/>
      <c r="DO119" s="217"/>
    </row>
    <row r="120" spans="1:119" ht="0.6" customHeight="1">
      <c r="A120" s="217"/>
      <c r="B120" s="2628"/>
      <c r="C120" s="2629"/>
      <c r="D120" s="2629"/>
      <c r="E120" s="2630"/>
      <c r="F120" s="2637"/>
      <c r="G120" s="2638"/>
      <c r="H120" s="258"/>
      <c r="I120" s="284"/>
      <c r="J120" s="286"/>
      <c r="K120" s="261" t="e">
        <f t="shared" si="141"/>
        <v>#DIV/0!</v>
      </c>
      <c r="L120" s="474"/>
      <c r="M120" s="475"/>
      <c r="N120" s="476"/>
      <c r="O120" s="2639"/>
      <c r="P120" s="2640"/>
      <c r="Q120" s="2640"/>
      <c r="R120" s="2640"/>
      <c r="S120" s="2640"/>
      <c r="T120" s="2640"/>
      <c r="U120" s="2640"/>
      <c r="V120" s="2640"/>
      <c r="W120" s="2641"/>
      <c r="X120" s="217"/>
      <c r="Y120" s="2637">
        <f t="shared" si="119"/>
        <v>0</v>
      </c>
      <c r="Z120" s="2638"/>
      <c r="AA120" s="258">
        <f>+AA98</f>
        <v>0</v>
      </c>
      <c r="AB120" s="284"/>
      <c r="AC120" s="286"/>
      <c r="AD120" s="261" t="e">
        <f t="shared" si="142"/>
        <v>#DIV/0!</v>
      </c>
      <c r="AE120" s="474"/>
      <c r="AF120" s="475"/>
      <c r="AG120" s="476"/>
      <c r="AH120" s="2639"/>
      <c r="AI120" s="2640"/>
      <c r="AJ120" s="2640"/>
      <c r="AK120" s="2640"/>
      <c r="AL120" s="2640"/>
      <c r="AM120" s="2640"/>
      <c r="AN120" s="2640"/>
      <c r="AO120" s="2640"/>
      <c r="AP120" s="2641"/>
      <c r="AQ120" s="217"/>
      <c r="AR120" s="2637">
        <f t="shared" si="123"/>
        <v>0</v>
      </c>
      <c r="AS120" s="2638"/>
      <c r="AT120" s="258">
        <f>+AT98</f>
        <v>0</v>
      </c>
      <c r="AU120" s="284">
        <f>IF((AB120-AC120)=0,Cronog!AC70+Cronog!AG70+Cronog!AH70,Cronog!AC70+Cronog!AG70+Cronog!AH70+Seguimiento!AB120-Seguimiento!AC120)</f>
        <v>0</v>
      </c>
      <c r="AV120" s="286"/>
      <c r="AW120" s="261" t="e">
        <f t="shared" si="143"/>
        <v>#DIV/0!</v>
      </c>
      <c r="AX120" s="262"/>
      <c r="AY120" s="263"/>
      <c r="AZ120" s="264"/>
      <c r="BA120" s="2639"/>
      <c r="BB120" s="2640"/>
      <c r="BC120" s="2640"/>
      <c r="BD120" s="2640"/>
      <c r="BE120" s="2640"/>
      <c r="BF120" s="2640"/>
      <c r="BG120" s="2640"/>
      <c r="BH120" s="2640"/>
      <c r="BI120" s="2641"/>
      <c r="BJ120" s="217"/>
      <c r="BK120" s="2637">
        <f t="shared" si="128"/>
        <v>0</v>
      </c>
      <c r="BL120" s="2638"/>
      <c r="BM120" s="258">
        <f>+BM98</f>
        <v>0</v>
      </c>
      <c r="BN120" s="284">
        <f>IF((AU120-AV120)=0,Cronog!AV70+Cronog!AZ70+Cronog!BA70,Cronog!AV70+Cronog!AZ70+Cronog!BA70+Seguimiento!AU120-Seguimiento!AV120)</f>
        <v>0</v>
      </c>
      <c r="BO120" s="286"/>
      <c r="BP120" s="261" t="e">
        <f t="shared" si="144"/>
        <v>#DIV/0!</v>
      </c>
      <c r="BQ120" s="474"/>
      <c r="BR120" s="475"/>
      <c r="BS120" s="476"/>
      <c r="BT120" s="2639"/>
      <c r="BU120" s="2640"/>
      <c r="BV120" s="2640"/>
      <c r="BW120" s="2640"/>
      <c r="BX120" s="2640"/>
      <c r="BY120" s="2640"/>
      <c r="BZ120" s="2640"/>
      <c r="CA120" s="2640"/>
      <c r="CB120" s="2641"/>
      <c r="CC120" s="217"/>
      <c r="CD120" s="2644"/>
      <c r="CE120" s="2644"/>
      <c r="CF120" s="265"/>
      <c r="CG120" s="285"/>
      <c r="CH120" s="287"/>
      <c r="CI120" s="268"/>
      <c r="CJ120" s="269"/>
      <c r="CK120" s="269"/>
      <c r="CL120" s="269"/>
      <c r="CM120" s="2645"/>
      <c r="CN120" s="2645"/>
      <c r="CO120" s="2645"/>
      <c r="CP120" s="2645"/>
      <c r="CQ120" s="2645"/>
      <c r="CR120" s="2645"/>
      <c r="CS120" s="2645"/>
      <c r="CT120" s="2645"/>
      <c r="CU120" s="2645"/>
      <c r="CV120" s="217"/>
      <c r="CW120" s="2644"/>
      <c r="CX120" s="2644"/>
      <c r="CY120" s="265"/>
      <c r="CZ120" s="285"/>
      <c r="DA120" s="287"/>
      <c r="DB120" s="268"/>
      <c r="DC120" s="269"/>
      <c r="DD120" s="269"/>
      <c r="DE120" s="269"/>
      <c r="DF120" s="2645"/>
      <c r="DG120" s="2645"/>
      <c r="DH120" s="2645"/>
      <c r="DI120" s="2645"/>
      <c r="DJ120" s="2645"/>
      <c r="DK120" s="2645"/>
      <c r="DL120" s="2645"/>
      <c r="DM120" s="2645"/>
      <c r="DN120" s="2645"/>
      <c r="DO120" s="217"/>
    </row>
    <row r="121" spans="1:119" ht="0.6" customHeight="1">
      <c r="A121" s="217"/>
      <c r="B121" s="2628"/>
      <c r="C121" s="2629"/>
      <c r="D121" s="2629"/>
      <c r="E121" s="2630"/>
      <c r="F121" s="2637"/>
      <c r="G121" s="2638"/>
      <c r="H121" s="258"/>
      <c r="I121" s="259"/>
      <c r="J121" s="286"/>
      <c r="K121" s="261" t="e">
        <f t="shared" si="141"/>
        <v>#DIV/0!</v>
      </c>
      <c r="L121" s="474"/>
      <c r="M121" s="475"/>
      <c r="N121" s="476"/>
      <c r="O121" s="2639"/>
      <c r="P121" s="2640"/>
      <c r="Q121" s="2640"/>
      <c r="R121" s="2640"/>
      <c r="S121" s="2640"/>
      <c r="T121" s="2640"/>
      <c r="U121" s="2640"/>
      <c r="V121" s="2640"/>
      <c r="W121" s="2641"/>
      <c r="X121" s="217"/>
      <c r="Y121" s="2637">
        <f t="shared" si="119"/>
        <v>0</v>
      </c>
      <c r="Z121" s="2638"/>
      <c r="AA121" s="258">
        <f>+AA99</f>
        <v>0</v>
      </c>
      <c r="AB121" s="259">
        <f t="shared" si="138"/>
        <v>0</v>
      </c>
      <c r="AC121" s="286"/>
      <c r="AD121" s="261" t="e">
        <f t="shared" si="142"/>
        <v>#DIV/0!</v>
      </c>
      <c r="AE121" s="474"/>
      <c r="AF121" s="475"/>
      <c r="AG121" s="476"/>
      <c r="AH121" s="2639"/>
      <c r="AI121" s="2640"/>
      <c r="AJ121" s="2640"/>
      <c r="AK121" s="2640"/>
      <c r="AL121" s="2640"/>
      <c r="AM121" s="2640"/>
      <c r="AN121" s="2640"/>
      <c r="AO121" s="2640"/>
      <c r="AP121" s="2641"/>
      <c r="AQ121" s="217"/>
      <c r="AR121" s="2637">
        <f t="shared" si="123"/>
        <v>0</v>
      </c>
      <c r="AS121" s="2638"/>
      <c r="AT121" s="258">
        <f>+AT99</f>
        <v>0</v>
      </c>
      <c r="AU121" s="259">
        <f>IF((AB121-AC121)=0,Cronog!AC71+Cronog!AG71+Cronog!AH71,Cronog!AC71+Cronog!AG71+Cronog!AH71+Seguimiento!AB121-Seguimiento!AC121)</f>
        <v>0</v>
      </c>
      <c r="AV121" s="286"/>
      <c r="AW121" s="261" t="e">
        <f t="shared" si="143"/>
        <v>#DIV/0!</v>
      </c>
      <c r="AX121" s="262"/>
      <c r="AY121" s="263"/>
      <c r="AZ121" s="264"/>
      <c r="BA121" s="2639"/>
      <c r="BB121" s="2640"/>
      <c r="BC121" s="2640"/>
      <c r="BD121" s="2640"/>
      <c r="BE121" s="2640"/>
      <c r="BF121" s="2640"/>
      <c r="BG121" s="2640"/>
      <c r="BH121" s="2640"/>
      <c r="BI121" s="2641"/>
      <c r="BJ121" s="217"/>
      <c r="BK121" s="2637">
        <f t="shared" si="128"/>
        <v>0</v>
      </c>
      <c r="BL121" s="2638"/>
      <c r="BM121" s="258">
        <f>+BM99</f>
        <v>0</v>
      </c>
      <c r="BN121" s="259">
        <f>IF((AU121-AV121)=0,Cronog!AV71+Cronog!AZ71+Cronog!BA71,Cronog!AV71+Cronog!AZ71+Cronog!BA71+Seguimiento!AU121-Seguimiento!AV121)</f>
        <v>0</v>
      </c>
      <c r="BO121" s="286"/>
      <c r="BP121" s="261" t="e">
        <f t="shared" si="144"/>
        <v>#DIV/0!</v>
      </c>
      <c r="BQ121" s="474"/>
      <c r="BR121" s="475"/>
      <c r="BS121" s="476"/>
      <c r="BT121" s="2639"/>
      <c r="BU121" s="2640"/>
      <c r="BV121" s="2640"/>
      <c r="BW121" s="2640"/>
      <c r="BX121" s="2640"/>
      <c r="BY121" s="2640"/>
      <c r="BZ121" s="2640"/>
      <c r="CA121" s="2640"/>
      <c r="CB121" s="2641"/>
      <c r="CC121" s="217"/>
      <c r="CD121" s="2644"/>
      <c r="CE121" s="2644"/>
      <c r="CF121" s="265"/>
      <c r="CG121" s="266"/>
      <c r="CH121" s="287"/>
      <c r="CI121" s="268"/>
      <c r="CJ121" s="269"/>
      <c r="CK121" s="269"/>
      <c r="CL121" s="269"/>
      <c r="CM121" s="2645"/>
      <c r="CN121" s="2645"/>
      <c r="CO121" s="2645"/>
      <c r="CP121" s="2645"/>
      <c r="CQ121" s="2645"/>
      <c r="CR121" s="2645"/>
      <c r="CS121" s="2645"/>
      <c r="CT121" s="2645"/>
      <c r="CU121" s="2645"/>
      <c r="CV121" s="217"/>
      <c r="CW121" s="2644"/>
      <c r="CX121" s="2644"/>
      <c r="CY121" s="265"/>
      <c r="CZ121" s="266"/>
      <c r="DA121" s="287"/>
      <c r="DB121" s="268"/>
      <c r="DC121" s="269"/>
      <c r="DD121" s="269"/>
      <c r="DE121" s="269"/>
      <c r="DF121" s="2645"/>
      <c r="DG121" s="2645"/>
      <c r="DH121" s="2645"/>
      <c r="DI121" s="2645"/>
      <c r="DJ121" s="2645"/>
      <c r="DK121" s="2645"/>
      <c r="DL121" s="2645"/>
      <c r="DM121" s="2645"/>
      <c r="DN121" s="2645"/>
      <c r="DO121" s="217"/>
    </row>
    <row r="122" spans="1:119" ht="0.6" customHeight="1" thickBot="1">
      <c r="A122" s="217"/>
      <c r="B122" s="2628"/>
      <c r="C122" s="2629"/>
      <c r="D122" s="2629"/>
      <c r="E122" s="2630"/>
      <c r="F122" s="2654"/>
      <c r="G122" s="2655"/>
      <c r="H122" s="258"/>
      <c r="I122" s="259"/>
      <c r="J122" s="286"/>
      <c r="K122" s="261" t="e">
        <f t="shared" si="141"/>
        <v>#DIV/0!</v>
      </c>
      <c r="L122" s="477"/>
      <c r="M122" s="478"/>
      <c r="N122" s="479"/>
      <c r="O122" s="2656"/>
      <c r="P122" s="2657"/>
      <c r="Q122" s="2657"/>
      <c r="R122" s="2657"/>
      <c r="S122" s="2657"/>
      <c r="T122" s="2657"/>
      <c r="U122" s="2657"/>
      <c r="V122" s="2657"/>
      <c r="W122" s="2658"/>
      <c r="X122" s="217"/>
      <c r="Y122" s="2654">
        <f t="shared" si="119"/>
        <v>0</v>
      </c>
      <c r="Z122" s="2655"/>
      <c r="AA122" s="258">
        <f>+AA100</f>
        <v>0</v>
      </c>
      <c r="AB122" s="259">
        <f t="shared" si="138"/>
        <v>0</v>
      </c>
      <c r="AC122" s="286"/>
      <c r="AD122" s="261" t="e">
        <f t="shared" si="142"/>
        <v>#DIV/0!</v>
      </c>
      <c r="AE122" s="477"/>
      <c r="AF122" s="478"/>
      <c r="AG122" s="479"/>
      <c r="AH122" s="2656"/>
      <c r="AI122" s="2657"/>
      <c r="AJ122" s="2657"/>
      <c r="AK122" s="2657"/>
      <c r="AL122" s="2657"/>
      <c r="AM122" s="2657"/>
      <c r="AN122" s="2657"/>
      <c r="AO122" s="2657"/>
      <c r="AP122" s="2658"/>
      <c r="AQ122" s="217"/>
      <c r="AR122" s="2654">
        <f t="shared" si="123"/>
        <v>0</v>
      </c>
      <c r="AS122" s="2655"/>
      <c r="AT122" s="258">
        <f>+AT100</f>
        <v>0</v>
      </c>
      <c r="AU122" s="259">
        <f>IF((AB122-AC122)=0,Cronog!AC72+Cronog!AG72+Cronog!AH72,Cronog!AC72+Cronog!AG72+Cronog!AH72+Seguimiento!AB122-Seguimiento!AC122)</f>
        <v>0</v>
      </c>
      <c r="AV122" s="286"/>
      <c r="AW122" s="261" t="e">
        <f t="shared" si="143"/>
        <v>#DIV/0!</v>
      </c>
      <c r="AX122" s="270"/>
      <c r="AY122" s="271"/>
      <c r="AZ122" s="272"/>
      <c r="BA122" s="2656"/>
      <c r="BB122" s="2657"/>
      <c r="BC122" s="2657"/>
      <c r="BD122" s="2657"/>
      <c r="BE122" s="2657"/>
      <c r="BF122" s="2657"/>
      <c r="BG122" s="2657"/>
      <c r="BH122" s="2657"/>
      <c r="BI122" s="2658"/>
      <c r="BJ122" s="217"/>
      <c r="BK122" s="2654">
        <f t="shared" si="128"/>
        <v>0</v>
      </c>
      <c r="BL122" s="2655"/>
      <c r="BM122" s="258">
        <f>+BM100</f>
        <v>0</v>
      </c>
      <c r="BN122" s="259">
        <f>IF((AU122-AV122)=0,Cronog!AV72+Cronog!AZ72+Cronog!BA72,Cronog!AV72+Cronog!AZ72+Cronog!BA72+Seguimiento!AU122-Seguimiento!AV122)</f>
        <v>0</v>
      </c>
      <c r="BO122" s="286"/>
      <c r="BP122" s="261" t="e">
        <f t="shared" si="144"/>
        <v>#DIV/0!</v>
      </c>
      <c r="BQ122" s="477"/>
      <c r="BR122" s="478"/>
      <c r="BS122" s="479"/>
      <c r="BT122" s="2656"/>
      <c r="BU122" s="2657"/>
      <c r="BV122" s="2657"/>
      <c r="BW122" s="2657"/>
      <c r="BX122" s="2657"/>
      <c r="BY122" s="2657"/>
      <c r="BZ122" s="2657"/>
      <c r="CA122" s="2657"/>
      <c r="CB122" s="2658"/>
      <c r="CC122" s="217"/>
      <c r="CD122" s="2644"/>
      <c r="CE122" s="2644"/>
      <c r="CF122" s="265"/>
      <c r="CG122" s="266"/>
      <c r="CH122" s="287"/>
      <c r="CI122" s="268"/>
      <c r="CJ122" s="269"/>
      <c r="CK122" s="269"/>
      <c r="CL122" s="269"/>
      <c r="CM122" s="2645"/>
      <c r="CN122" s="2645"/>
      <c r="CO122" s="2645"/>
      <c r="CP122" s="2645"/>
      <c r="CQ122" s="2645"/>
      <c r="CR122" s="2645"/>
      <c r="CS122" s="2645"/>
      <c r="CT122" s="2645"/>
      <c r="CU122" s="2645"/>
      <c r="CV122" s="217"/>
      <c r="CW122" s="2644"/>
      <c r="CX122" s="2644"/>
      <c r="CY122" s="265"/>
      <c r="CZ122" s="266"/>
      <c r="DA122" s="287"/>
      <c r="DB122" s="268"/>
      <c r="DC122" s="269"/>
      <c r="DD122" s="269"/>
      <c r="DE122" s="269"/>
      <c r="DF122" s="2645"/>
      <c r="DG122" s="2645"/>
      <c r="DH122" s="2645"/>
      <c r="DI122" s="2645"/>
      <c r="DJ122" s="2645"/>
      <c r="DK122" s="2645"/>
      <c r="DL122" s="2645"/>
      <c r="DM122" s="2645"/>
      <c r="DN122" s="2645"/>
      <c r="DO122" s="217"/>
    </row>
    <row r="123" spans="1:119" ht="35.25" customHeight="1" thickTop="1" thickBot="1">
      <c r="A123" s="217"/>
      <c r="B123" s="2631"/>
      <c r="C123" s="2632"/>
      <c r="D123" s="2632"/>
      <c r="E123" s="2633"/>
      <c r="F123" s="2665" t="s">
        <v>235</v>
      </c>
      <c r="G123" s="2666"/>
      <c r="H123" s="2649" t="str">
        <f>+F102</f>
        <v>Corredores Agroecologicos</v>
      </c>
      <c r="I123" s="2649"/>
      <c r="J123" s="2649"/>
      <c r="K123" s="2650"/>
      <c r="L123" s="276">
        <f>K251/N251</f>
        <v>1</v>
      </c>
      <c r="M123" s="277">
        <f>L251/N251</f>
        <v>0</v>
      </c>
      <c r="N123" s="278">
        <f>M251/N251</f>
        <v>0</v>
      </c>
      <c r="O123" s="2651"/>
      <c r="P123" s="2652"/>
      <c r="Q123" s="2652"/>
      <c r="R123" s="2652"/>
      <c r="S123" s="2652"/>
      <c r="T123" s="2652"/>
      <c r="U123" s="2652"/>
      <c r="V123" s="2652"/>
      <c r="W123" s="2653"/>
      <c r="X123" s="217"/>
      <c r="Y123" s="2665" t="s">
        <v>235</v>
      </c>
      <c r="Z123" s="2666"/>
      <c r="AA123" s="2649" t="str">
        <f>+Y102</f>
        <v>Corredores Agroecologicos</v>
      </c>
      <c r="AB123" s="2649"/>
      <c r="AC123" s="2649"/>
      <c r="AD123" s="2650"/>
      <c r="AE123" s="276">
        <f>AD251/AG251</f>
        <v>1</v>
      </c>
      <c r="AF123" s="277">
        <f>AE251/AG251</f>
        <v>0</v>
      </c>
      <c r="AG123" s="278">
        <f>AF251/AG251</f>
        <v>0</v>
      </c>
      <c r="AH123" s="2651"/>
      <c r="AI123" s="2652"/>
      <c r="AJ123" s="2652"/>
      <c r="AK123" s="2652"/>
      <c r="AL123" s="2652"/>
      <c r="AM123" s="2652"/>
      <c r="AN123" s="2652"/>
      <c r="AO123" s="2652"/>
      <c r="AP123" s="2653"/>
      <c r="AQ123" s="217"/>
      <c r="AR123" s="2665" t="s">
        <v>235</v>
      </c>
      <c r="AS123" s="2666"/>
      <c r="AT123" s="2649" t="str">
        <f>+AR102</f>
        <v>Corredores Agroecologicos</v>
      </c>
      <c r="AU123" s="2649"/>
      <c r="AV123" s="2649"/>
      <c r="AW123" s="2650"/>
      <c r="AX123" s="276">
        <f>AW251/AZ251</f>
        <v>1</v>
      </c>
      <c r="AY123" s="277">
        <f>AX251/AZ251</f>
        <v>0</v>
      </c>
      <c r="AZ123" s="278">
        <f>AY251/AZ251</f>
        <v>0</v>
      </c>
      <c r="BA123" s="2651"/>
      <c r="BB123" s="2652"/>
      <c r="BC123" s="2652"/>
      <c r="BD123" s="2652"/>
      <c r="BE123" s="2652"/>
      <c r="BF123" s="2652"/>
      <c r="BG123" s="2652"/>
      <c r="BH123" s="2652"/>
      <c r="BI123" s="2653"/>
      <c r="BJ123" s="217"/>
      <c r="BK123" s="2665" t="s">
        <v>235</v>
      </c>
      <c r="BL123" s="2666"/>
      <c r="BM123" s="2649" t="str">
        <f>+BK102</f>
        <v>Corredores Agroecologicos</v>
      </c>
      <c r="BN123" s="2649"/>
      <c r="BO123" s="2649"/>
      <c r="BP123" s="2650"/>
      <c r="BQ123" s="276">
        <f>BP251/BS251</f>
        <v>1</v>
      </c>
      <c r="BR123" s="277">
        <f>BQ251/BS251</f>
        <v>0</v>
      </c>
      <c r="BS123" s="278">
        <f>BR251/BS251</f>
        <v>0</v>
      </c>
      <c r="BT123" s="2651"/>
      <c r="BU123" s="2652"/>
      <c r="BV123" s="2652"/>
      <c r="BW123" s="2652"/>
      <c r="BX123" s="2652"/>
      <c r="BY123" s="2652"/>
      <c r="BZ123" s="2652"/>
      <c r="CA123" s="2652"/>
      <c r="CB123" s="2653"/>
      <c r="CC123" s="217"/>
      <c r="CD123" s="2662"/>
      <c r="CE123" s="2662"/>
      <c r="CF123" s="2663"/>
      <c r="CG123" s="2663"/>
      <c r="CH123" s="2663"/>
      <c r="CI123" s="2663"/>
      <c r="CJ123" s="279"/>
      <c r="CK123" s="279"/>
      <c r="CL123" s="279"/>
      <c r="CM123" s="2664"/>
      <c r="CN123" s="2664"/>
      <c r="CO123" s="2664"/>
      <c r="CP123" s="2664"/>
      <c r="CQ123" s="2664"/>
      <c r="CR123" s="2664"/>
      <c r="CS123" s="2664"/>
      <c r="CT123" s="2664"/>
      <c r="CU123" s="2664"/>
      <c r="CV123" s="217"/>
      <c r="CW123" s="2662"/>
      <c r="CX123" s="2662"/>
      <c r="CY123" s="2663"/>
      <c r="CZ123" s="2663"/>
      <c r="DA123" s="2663"/>
      <c r="DB123" s="2663"/>
      <c r="DC123" s="279"/>
      <c r="DD123" s="279"/>
      <c r="DE123" s="279"/>
      <c r="DF123" s="2664"/>
      <c r="DG123" s="2664"/>
      <c r="DH123" s="2664"/>
      <c r="DI123" s="2664"/>
      <c r="DJ123" s="2664"/>
      <c r="DK123" s="2664"/>
      <c r="DL123" s="2664"/>
      <c r="DM123" s="2664"/>
      <c r="DN123" s="2664"/>
      <c r="DO123" s="217"/>
    </row>
    <row r="124" spans="1:119" ht="12.75" customHeight="1">
      <c r="A124" s="217"/>
      <c r="B124" s="2625" t="s">
        <v>345</v>
      </c>
      <c r="C124" s="2626"/>
      <c r="D124" s="2626"/>
      <c r="E124" s="2627"/>
      <c r="F124" s="2667" t="str">
        <f>Objetivos!D29</f>
        <v>Cercas o Barreras Vivas (CV - BV)</v>
      </c>
      <c r="G124" s="2668"/>
      <c r="H124" s="2668"/>
      <c r="I124" s="2668"/>
      <c r="J124" s="2668"/>
      <c r="K124" s="2668"/>
      <c r="L124" s="2668"/>
      <c r="M124" s="2668"/>
      <c r="N124" s="2668"/>
      <c r="O124" s="2668"/>
      <c r="P124" s="2668"/>
      <c r="Q124" s="2668"/>
      <c r="R124" s="2668"/>
      <c r="S124" s="2668"/>
      <c r="T124" s="2668"/>
      <c r="U124" s="2668"/>
      <c r="V124" s="2668"/>
      <c r="W124" s="2669"/>
      <c r="X124" s="217"/>
      <c r="Y124" s="2667" t="str">
        <f>F124</f>
        <v>Cercas o Barreras Vivas (CV - BV)</v>
      </c>
      <c r="Z124" s="2668"/>
      <c r="AA124" s="2668"/>
      <c r="AB124" s="2668"/>
      <c r="AC124" s="2668"/>
      <c r="AD124" s="2668"/>
      <c r="AE124" s="2668"/>
      <c r="AF124" s="2668"/>
      <c r="AG124" s="2668"/>
      <c r="AH124" s="2668"/>
      <c r="AI124" s="2668"/>
      <c r="AJ124" s="2668"/>
      <c r="AK124" s="2668"/>
      <c r="AL124" s="2668"/>
      <c r="AM124" s="2668"/>
      <c r="AN124" s="2668"/>
      <c r="AO124" s="2668"/>
      <c r="AP124" s="2669"/>
      <c r="AQ124" s="217"/>
      <c r="AR124" s="2667" t="str">
        <f>Y124</f>
        <v>Cercas o Barreras Vivas (CV - BV)</v>
      </c>
      <c r="AS124" s="2668"/>
      <c r="AT124" s="2668"/>
      <c r="AU124" s="2668"/>
      <c r="AV124" s="2668"/>
      <c r="AW124" s="2668"/>
      <c r="AX124" s="2668"/>
      <c r="AY124" s="2668"/>
      <c r="AZ124" s="2668"/>
      <c r="BA124" s="2668"/>
      <c r="BB124" s="2668"/>
      <c r="BC124" s="2668"/>
      <c r="BD124" s="2668"/>
      <c r="BE124" s="2668"/>
      <c r="BF124" s="2668"/>
      <c r="BG124" s="2668"/>
      <c r="BH124" s="2668"/>
      <c r="BI124" s="2669"/>
      <c r="BJ124" s="217"/>
      <c r="BK124" s="2667" t="str">
        <f>AR124</f>
        <v>Cercas o Barreras Vivas (CV - BV)</v>
      </c>
      <c r="BL124" s="2668"/>
      <c r="BM124" s="2668"/>
      <c r="BN124" s="2668"/>
      <c r="BO124" s="2668"/>
      <c r="BP124" s="2668"/>
      <c r="BQ124" s="2668"/>
      <c r="BR124" s="2668"/>
      <c r="BS124" s="2668"/>
      <c r="BT124" s="2668"/>
      <c r="BU124" s="2668"/>
      <c r="BV124" s="2668"/>
      <c r="BW124" s="2668"/>
      <c r="BX124" s="2668"/>
      <c r="BY124" s="2668"/>
      <c r="BZ124" s="2668"/>
      <c r="CA124" s="2668"/>
      <c r="CB124" s="2669"/>
      <c r="CC124" s="217"/>
      <c r="CD124" s="2621"/>
      <c r="CE124" s="2621"/>
      <c r="CF124" s="2621"/>
      <c r="CG124" s="2621"/>
      <c r="CH124" s="2621"/>
      <c r="CI124" s="2621"/>
      <c r="CJ124" s="2621"/>
      <c r="CK124" s="2621"/>
      <c r="CL124" s="2621"/>
      <c r="CM124" s="2621"/>
      <c r="CN124" s="2621"/>
      <c r="CO124" s="2621"/>
      <c r="CP124" s="2621"/>
      <c r="CQ124" s="2621"/>
      <c r="CR124" s="2621"/>
      <c r="CS124" s="2621"/>
      <c r="CT124" s="2621"/>
      <c r="CU124" s="2621"/>
      <c r="CV124" s="217"/>
      <c r="CW124" s="2621"/>
      <c r="CX124" s="2621"/>
      <c r="CY124" s="2621"/>
      <c r="CZ124" s="2621"/>
      <c r="DA124" s="2621"/>
      <c r="DB124" s="2621"/>
      <c r="DC124" s="2621"/>
      <c r="DD124" s="2621"/>
      <c r="DE124" s="2621"/>
      <c r="DF124" s="2621"/>
      <c r="DG124" s="2621"/>
      <c r="DH124" s="2621"/>
      <c r="DI124" s="2621"/>
      <c r="DJ124" s="2621"/>
      <c r="DK124" s="2621"/>
      <c r="DL124" s="2621"/>
      <c r="DM124" s="2621"/>
      <c r="DN124" s="2621"/>
      <c r="DO124" s="217"/>
    </row>
    <row r="125" spans="1:119" ht="17.25" customHeight="1">
      <c r="A125" s="217"/>
      <c r="B125" s="2628"/>
      <c r="C125" s="2629"/>
      <c r="D125" s="2629"/>
      <c r="E125" s="2630"/>
      <c r="F125" s="2637" t="str">
        <f t="shared" ref="F125:F130" si="145">+F103</f>
        <v xml:space="preserve">5. Preparación del terreno                            </v>
      </c>
      <c r="G125" s="2638"/>
      <c r="H125" s="258" t="str">
        <f>+Cronog!C60</f>
        <v>Has</v>
      </c>
      <c r="I125" s="259">
        <f>+Cronog!$E$60+Cronog!$I$60+Cronog!$M$60</f>
        <v>0</v>
      </c>
      <c r="J125" s="286">
        <v>0</v>
      </c>
      <c r="K125" s="261" t="e">
        <f>J125/I125</f>
        <v>#DIV/0!</v>
      </c>
      <c r="L125" s="474" t="str">
        <f t="shared" ref="L125:L130" si="146">+IF(I125=J125,"x",0)</f>
        <v>x</v>
      </c>
      <c r="M125" s="475">
        <f t="shared" ref="M125:M130" si="147">+IF(L125="x",0,IF(J125&gt;0,"x",0))</f>
        <v>0</v>
      </c>
      <c r="N125" s="476">
        <f t="shared" ref="N125:N130" si="148">+IF(L125="x",0,IF(M125="x",0,"x"))</f>
        <v>0</v>
      </c>
      <c r="O125" s="2639"/>
      <c r="P125" s="2640"/>
      <c r="Q125" s="2640"/>
      <c r="R125" s="2640"/>
      <c r="S125" s="2640"/>
      <c r="T125" s="2640"/>
      <c r="U125" s="2640"/>
      <c r="V125" s="2640"/>
      <c r="W125" s="2641"/>
      <c r="X125" s="217"/>
      <c r="Y125" s="2637" t="str">
        <f t="shared" ref="Y125:Y144" si="149">+Y103</f>
        <v xml:space="preserve">5. Preparación del terreno                            </v>
      </c>
      <c r="Z125" s="2638"/>
      <c r="AA125" s="258" t="str">
        <f>+AA103</f>
        <v>Has</v>
      </c>
      <c r="AB125" s="259">
        <f>IF((I125-J125)=0,Cronog!Q60+Cronog!U60+Cronog!Y60,Cronog!Q60+Cronog!U60+Cronog!Y60+Seguimiento!I125-Seguimiento!J125)</f>
        <v>0</v>
      </c>
      <c r="AC125" s="286"/>
      <c r="AD125" s="261" t="e">
        <f>AC125/AB125</f>
        <v>#DIV/0!</v>
      </c>
      <c r="AE125" s="474" t="str">
        <f t="shared" ref="AE125:AE130" si="150">+IF(AB125=AC125,"x",0)</f>
        <v>x</v>
      </c>
      <c r="AF125" s="475">
        <f t="shared" ref="AF125:AF130" si="151">+IF(AE125="x",0,IF(AC125&gt;0,"x",0))</f>
        <v>0</v>
      </c>
      <c r="AG125" s="476">
        <f t="shared" ref="AG125:AG130" si="152">+IF(AE125="x",0,IF(AF125="x",0,"x"))</f>
        <v>0</v>
      </c>
      <c r="AH125" s="2639"/>
      <c r="AI125" s="2640"/>
      <c r="AJ125" s="2640"/>
      <c r="AK125" s="2640"/>
      <c r="AL125" s="2640"/>
      <c r="AM125" s="2640"/>
      <c r="AN125" s="2640"/>
      <c r="AO125" s="2640"/>
      <c r="AP125" s="2641"/>
      <c r="AQ125" s="217"/>
      <c r="AR125" s="2637" t="str">
        <f t="shared" ref="AR125:AR144" si="153">+AR103</f>
        <v xml:space="preserve">5. Preparación del terreno                            </v>
      </c>
      <c r="AS125" s="2638"/>
      <c r="AT125" s="258" t="str">
        <f>+AT103</f>
        <v>Has</v>
      </c>
      <c r="AU125" s="259">
        <f>IF((AB125-AC125)=0,Cronog!AC60+Cronog!AG60+Cronog!AK60,Cronog!AC60+Cronog!AG60+Cronog!AK60+Seguimiento!AB125-Seguimiento!AC125)</f>
        <v>0</v>
      </c>
      <c r="AV125" s="286"/>
      <c r="AW125" s="261" t="e">
        <f>AV125/AU125</f>
        <v>#DIV/0!</v>
      </c>
      <c r="AX125" s="474" t="str">
        <f t="shared" ref="AX125:AX130" si="154">+IF(AU125=AV125,"x",0)</f>
        <v>x</v>
      </c>
      <c r="AY125" s="475">
        <f t="shared" ref="AY125:AY130" si="155">+IF(AX125="x",0,IF(AV125&gt;0,"x",0))</f>
        <v>0</v>
      </c>
      <c r="AZ125" s="476">
        <f t="shared" ref="AZ125:AZ130" si="156">+IF(AX125="x",0,IF(AY125="x",0,"x"))</f>
        <v>0</v>
      </c>
      <c r="BA125" s="2639"/>
      <c r="BB125" s="2640"/>
      <c r="BC125" s="2640"/>
      <c r="BD125" s="2640"/>
      <c r="BE125" s="2640"/>
      <c r="BF125" s="2640"/>
      <c r="BG125" s="2640"/>
      <c r="BH125" s="2640"/>
      <c r="BI125" s="2641"/>
      <c r="BJ125" s="217"/>
      <c r="BK125" s="2637" t="str">
        <f t="shared" ref="BK125:BK144" si="157">+BK103</f>
        <v xml:space="preserve">5. Preparación del terreno                            </v>
      </c>
      <c r="BL125" s="2638"/>
      <c r="BM125" s="258" t="str">
        <f>+BM103</f>
        <v>Has</v>
      </c>
      <c r="BN125" s="259">
        <f>IF((AU125-AV125)=0,Cronog!AO60+Cronog!AS60+Cronog!AW60,Cronog!AO60+Cronog!AS60+Cronog!AW60+AU125-AV125)</f>
        <v>0</v>
      </c>
      <c r="BO125" s="286"/>
      <c r="BP125" s="261" t="e">
        <f>BO125/BN125</f>
        <v>#DIV/0!</v>
      </c>
      <c r="BQ125" s="474" t="str">
        <f t="shared" ref="BQ125:BQ130" si="158">+IF(BN125=BO125,"x",0)</f>
        <v>x</v>
      </c>
      <c r="BR125" s="475">
        <f t="shared" ref="BR125:BR130" si="159">+IF(BQ125="x",0,IF(BO125&gt;0,"x",0))</f>
        <v>0</v>
      </c>
      <c r="BS125" s="476">
        <f t="shared" ref="BS125:BS130" si="160">+IF(BQ125="x",0,IF(BR125="x",0,"x"))</f>
        <v>0</v>
      </c>
      <c r="BT125" s="2639"/>
      <c r="BU125" s="2640"/>
      <c r="BV125" s="2640"/>
      <c r="BW125" s="2640"/>
      <c r="BX125" s="2640"/>
      <c r="BY125" s="2640"/>
      <c r="BZ125" s="2640"/>
      <c r="CA125" s="2640"/>
      <c r="CB125" s="2641"/>
      <c r="CC125" s="217"/>
      <c r="CD125" s="2644"/>
      <c r="CE125" s="2644"/>
      <c r="CF125" s="265"/>
      <c r="CG125" s="266"/>
      <c r="CH125" s="287"/>
      <c r="CI125" s="268"/>
      <c r="CJ125" s="269"/>
      <c r="CK125" s="269"/>
      <c r="CL125" s="269"/>
      <c r="CM125" s="2645"/>
      <c r="CN125" s="2645"/>
      <c r="CO125" s="2645"/>
      <c r="CP125" s="2645"/>
      <c r="CQ125" s="2645"/>
      <c r="CR125" s="2645"/>
      <c r="CS125" s="2645"/>
      <c r="CT125" s="2645"/>
      <c r="CU125" s="2645"/>
      <c r="CV125" s="217"/>
      <c r="CW125" s="2644"/>
      <c r="CX125" s="2644"/>
      <c r="CY125" s="265"/>
      <c r="CZ125" s="266"/>
      <c r="DA125" s="287"/>
      <c r="DB125" s="268"/>
      <c r="DC125" s="269"/>
      <c r="DD125" s="269"/>
      <c r="DE125" s="269"/>
      <c r="DF125" s="2645"/>
      <c r="DG125" s="2645"/>
      <c r="DH125" s="2645"/>
      <c r="DI125" s="2645"/>
      <c r="DJ125" s="2645"/>
      <c r="DK125" s="2645"/>
      <c r="DL125" s="2645"/>
      <c r="DM125" s="2645"/>
      <c r="DN125" s="2645"/>
      <c r="DO125" s="217"/>
    </row>
    <row r="126" spans="1:119" ht="17.25" customHeight="1">
      <c r="A126" s="217"/>
      <c r="B126" s="2628"/>
      <c r="C126" s="2629"/>
      <c r="D126" s="2629"/>
      <c r="E126" s="2630"/>
      <c r="F126" s="2637" t="str">
        <f t="shared" si="145"/>
        <v xml:space="preserve">6. Plantación (Siembra)                               </v>
      </c>
      <c r="G126" s="2638"/>
      <c r="H126" s="258" t="str">
        <f>+Cronog!C61</f>
        <v>Has</v>
      </c>
      <c r="I126" s="259">
        <f>+Cronog!$E$61+Cronog!$I$61+Cronog!$M$61</f>
        <v>0</v>
      </c>
      <c r="J126" s="286">
        <v>0</v>
      </c>
      <c r="K126" s="261" t="e">
        <f t="shared" ref="K126:K134" si="161">J126/I126</f>
        <v>#DIV/0!</v>
      </c>
      <c r="L126" s="474" t="str">
        <f t="shared" si="146"/>
        <v>x</v>
      </c>
      <c r="M126" s="475">
        <f t="shared" si="147"/>
        <v>0</v>
      </c>
      <c r="N126" s="476">
        <f t="shared" si="148"/>
        <v>0</v>
      </c>
      <c r="O126" s="2639"/>
      <c r="P126" s="2640"/>
      <c r="Q126" s="2640"/>
      <c r="R126" s="2640"/>
      <c r="S126" s="2640"/>
      <c r="T126" s="2640"/>
      <c r="U126" s="2640"/>
      <c r="V126" s="2640"/>
      <c r="W126" s="2641"/>
      <c r="X126" s="217"/>
      <c r="Y126" s="2637" t="str">
        <f t="shared" si="149"/>
        <v xml:space="preserve">6. Plantación (Siembra)                               </v>
      </c>
      <c r="Z126" s="2638"/>
      <c r="AA126" s="258" t="str">
        <f>+AA104</f>
        <v>Has</v>
      </c>
      <c r="AB126" s="259">
        <f>IF((I126-J126)=0,Cronog!Q61+Cronog!U61+Cronog!Y61,Cronog!Q61+Cronog!U61+Cronog!Y61+Seguimiento!I126-Seguimiento!J126)</f>
        <v>0</v>
      </c>
      <c r="AC126" s="286"/>
      <c r="AD126" s="261" t="e">
        <f t="shared" ref="AD126:AD134" si="162">AC126/AB126</f>
        <v>#DIV/0!</v>
      </c>
      <c r="AE126" s="474" t="str">
        <f t="shared" si="150"/>
        <v>x</v>
      </c>
      <c r="AF126" s="475">
        <f t="shared" si="151"/>
        <v>0</v>
      </c>
      <c r="AG126" s="476">
        <f t="shared" si="152"/>
        <v>0</v>
      </c>
      <c r="AH126" s="2639"/>
      <c r="AI126" s="2640"/>
      <c r="AJ126" s="2640"/>
      <c r="AK126" s="2640"/>
      <c r="AL126" s="2640"/>
      <c r="AM126" s="2640"/>
      <c r="AN126" s="2640"/>
      <c r="AO126" s="2640"/>
      <c r="AP126" s="2641"/>
      <c r="AQ126" s="217"/>
      <c r="AR126" s="2637" t="str">
        <f t="shared" si="153"/>
        <v xml:space="preserve">6. Plantación (Siembra)                               </v>
      </c>
      <c r="AS126" s="2638"/>
      <c r="AT126" s="258" t="str">
        <f>+AT104</f>
        <v>Has</v>
      </c>
      <c r="AU126" s="259">
        <f>IF((AB126-AC126)=0,Cronog!AC61+Cronog!AG61+Cronog!AK61,Cronog!AC61+Cronog!AG61+Cronog!AK61+Seguimiento!AB126-Seguimiento!AC126)</f>
        <v>0</v>
      </c>
      <c r="AV126" s="286"/>
      <c r="AW126" s="261" t="e">
        <f t="shared" ref="AW126:AW134" si="163">AV126/AU126</f>
        <v>#DIV/0!</v>
      </c>
      <c r="AX126" s="474" t="str">
        <f t="shared" si="154"/>
        <v>x</v>
      </c>
      <c r="AY126" s="475">
        <f t="shared" si="155"/>
        <v>0</v>
      </c>
      <c r="AZ126" s="476">
        <f t="shared" si="156"/>
        <v>0</v>
      </c>
      <c r="BA126" s="2639"/>
      <c r="BB126" s="2640"/>
      <c r="BC126" s="2640"/>
      <c r="BD126" s="2640"/>
      <c r="BE126" s="2640"/>
      <c r="BF126" s="2640"/>
      <c r="BG126" s="2640"/>
      <c r="BH126" s="2640"/>
      <c r="BI126" s="2641"/>
      <c r="BJ126" s="217"/>
      <c r="BK126" s="2637" t="str">
        <f t="shared" si="157"/>
        <v xml:space="preserve">6. Plantación (Siembra)                               </v>
      </c>
      <c r="BL126" s="2638"/>
      <c r="BM126" s="258" t="str">
        <f>+BM104</f>
        <v>Has</v>
      </c>
      <c r="BN126" s="259">
        <f>IF((AU126-AV126)=0,Cronog!AO61+Cronog!AS61+Cronog!AW61,Cronog!AO61+Cronog!AS61+Cronog!AW61+AU126-AV126)</f>
        <v>0</v>
      </c>
      <c r="BO126" s="286"/>
      <c r="BP126" s="261" t="e">
        <f t="shared" ref="BP126:BP134" si="164">BO126/BN126</f>
        <v>#DIV/0!</v>
      </c>
      <c r="BQ126" s="474" t="str">
        <f t="shared" si="158"/>
        <v>x</v>
      </c>
      <c r="BR126" s="475">
        <f t="shared" si="159"/>
        <v>0</v>
      </c>
      <c r="BS126" s="476">
        <f t="shared" si="160"/>
        <v>0</v>
      </c>
      <c r="BT126" s="2639"/>
      <c r="BU126" s="2640"/>
      <c r="BV126" s="2640"/>
      <c r="BW126" s="2640"/>
      <c r="BX126" s="2640"/>
      <c r="BY126" s="2640"/>
      <c r="BZ126" s="2640"/>
      <c r="CA126" s="2640"/>
      <c r="CB126" s="2641"/>
      <c r="CC126" s="217"/>
      <c r="CD126" s="2644"/>
      <c r="CE126" s="2644"/>
      <c r="CF126" s="265"/>
      <c r="CG126" s="266"/>
      <c r="CH126" s="287"/>
      <c r="CI126" s="268"/>
      <c r="CJ126" s="269"/>
      <c r="CK126" s="269"/>
      <c r="CL126" s="269"/>
      <c r="CM126" s="2645"/>
      <c r="CN126" s="2645"/>
      <c r="CO126" s="2645"/>
      <c r="CP126" s="2645"/>
      <c r="CQ126" s="2645"/>
      <c r="CR126" s="2645"/>
      <c r="CS126" s="2645"/>
      <c r="CT126" s="2645"/>
      <c r="CU126" s="2645"/>
      <c r="CV126" s="217"/>
      <c r="CW126" s="2644"/>
      <c r="CX126" s="2644"/>
      <c r="CY126" s="265"/>
      <c r="CZ126" s="266"/>
      <c r="DA126" s="287"/>
      <c r="DB126" s="268"/>
      <c r="DC126" s="269"/>
      <c r="DD126" s="269"/>
      <c r="DE126" s="269"/>
      <c r="DF126" s="2645"/>
      <c r="DG126" s="2645"/>
      <c r="DH126" s="2645"/>
      <c r="DI126" s="2645"/>
      <c r="DJ126" s="2645"/>
      <c r="DK126" s="2645"/>
      <c r="DL126" s="2645"/>
      <c r="DM126" s="2645"/>
      <c r="DN126" s="2645"/>
      <c r="DO126" s="217"/>
    </row>
    <row r="127" spans="1:119" ht="17.25" customHeight="1">
      <c r="A127" s="217"/>
      <c r="B127" s="2628"/>
      <c r="C127" s="2629"/>
      <c r="D127" s="2629"/>
      <c r="E127" s="2630"/>
      <c r="F127" s="2637" t="str">
        <f t="shared" si="145"/>
        <v xml:space="preserve">7. Fertilización y Control Fitosa.                   </v>
      </c>
      <c r="G127" s="2638"/>
      <c r="H127" s="303" t="str">
        <f>+Cronog!C62</f>
        <v>Has</v>
      </c>
      <c r="I127" s="259">
        <f>+Cronog!$E$62+Cronog!$I$62+Cronog!$M$62</f>
        <v>0</v>
      </c>
      <c r="J127" s="286">
        <v>0</v>
      </c>
      <c r="K127" s="261" t="e">
        <f t="shared" si="161"/>
        <v>#DIV/0!</v>
      </c>
      <c r="L127" s="474" t="str">
        <f t="shared" si="146"/>
        <v>x</v>
      </c>
      <c r="M127" s="475">
        <f t="shared" si="147"/>
        <v>0</v>
      </c>
      <c r="N127" s="476">
        <f t="shared" si="148"/>
        <v>0</v>
      </c>
      <c r="O127" s="2639"/>
      <c r="P127" s="2640"/>
      <c r="Q127" s="2640"/>
      <c r="R127" s="2640"/>
      <c r="S127" s="2640"/>
      <c r="T127" s="2640"/>
      <c r="U127" s="2640"/>
      <c r="V127" s="2640"/>
      <c r="W127" s="2641"/>
      <c r="X127" s="217"/>
      <c r="Y127" s="2637" t="str">
        <f t="shared" si="149"/>
        <v xml:space="preserve">7. Fertilización y Control Fitosa.                   </v>
      </c>
      <c r="Z127" s="2638"/>
      <c r="AA127" s="303" t="str">
        <f>+AA105</f>
        <v>Has</v>
      </c>
      <c r="AB127" s="259">
        <f>IF((I127-J127)=0,Cronog!Q62+Cronog!U62+Cronog!Y62,Cronog!Q62+Cronog!U62+Cronog!Y62+Seguimiento!I127-Seguimiento!J127)</f>
        <v>0</v>
      </c>
      <c r="AC127" s="286"/>
      <c r="AD127" s="261" t="e">
        <f t="shared" si="162"/>
        <v>#DIV/0!</v>
      </c>
      <c r="AE127" s="474" t="str">
        <f t="shared" si="150"/>
        <v>x</v>
      </c>
      <c r="AF127" s="475">
        <f t="shared" si="151"/>
        <v>0</v>
      </c>
      <c r="AG127" s="476">
        <f t="shared" si="152"/>
        <v>0</v>
      </c>
      <c r="AH127" s="2639"/>
      <c r="AI127" s="2640"/>
      <c r="AJ127" s="2640"/>
      <c r="AK127" s="2640"/>
      <c r="AL127" s="2640"/>
      <c r="AM127" s="2640"/>
      <c r="AN127" s="2640"/>
      <c r="AO127" s="2640"/>
      <c r="AP127" s="2641"/>
      <c r="AQ127" s="217"/>
      <c r="AR127" s="2637" t="str">
        <f t="shared" si="153"/>
        <v xml:space="preserve">7. Fertilización y Control Fitosa.                   </v>
      </c>
      <c r="AS127" s="2638"/>
      <c r="AT127" s="303" t="str">
        <f>+AT105</f>
        <v>Has</v>
      </c>
      <c r="AU127" s="259">
        <f>IF((AB127-AC127)=0,Cronog!AC62+Cronog!AG62+Cronog!AK62,Cronog!AC62+Cronog!AG62+Cronog!AK62+Seguimiento!AB127-Seguimiento!AC127)</f>
        <v>0</v>
      </c>
      <c r="AV127" s="286"/>
      <c r="AW127" s="261" t="e">
        <f t="shared" si="163"/>
        <v>#DIV/0!</v>
      </c>
      <c r="AX127" s="474" t="str">
        <f t="shared" si="154"/>
        <v>x</v>
      </c>
      <c r="AY127" s="475">
        <f t="shared" si="155"/>
        <v>0</v>
      </c>
      <c r="AZ127" s="476">
        <f t="shared" si="156"/>
        <v>0</v>
      </c>
      <c r="BA127" s="2639"/>
      <c r="BB127" s="2640"/>
      <c r="BC127" s="2640"/>
      <c r="BD127" s="2640"/>
      <c r="BE127" s="2640"/>
      <c r="BF127" s="2640"/>
      <c r="BG127" s="2640"/>
      <c r="BH127" s="2640"/>
      <c r="BI127" s="2641"/>
      <c r="BJ127" s="217"/>
      <c r="BK127" s="2637" t="str">
        <f t="shared" si="157"/>
        <v xml:space="preserve">7. Fertilización y Control Fitosa.                   </v>
      </c>
      <c r="BL127" s="2638"/>
      <c r="BM127" s="303" t="str">
        <f>+BM105</f>
        <v>Has</v>
      </c>
      <c r="BN127" s="259">
        <f>IF((AU127-AV127)=0,Cronog!AO62+Cronog!AS62+Cronog!AW62,Cronog!AO62+Cronog!AS62+Cronog!AW62+AU127-AV127)</f>
        <v>0</v>
      </c>
      <c r="BO127" s="286"/>
      <c r="BP127" s="261" t="e">
        <f t="shared" si="164"/>
        <v>#DIV/0!</v>
      </c>
      <c r="BQ127" s="474" t="str">
        <f t="shared" si="158"/>
        <v>x</v>
      </c>
      <c r="BR127" s="475">
        <f t="shared" si="159"/>
        <v>0</v>
      </c>
      <c r="BS127" s="476">
        <f t="shared" si="160"/>
        <v>0</v>
      </c>
      <c r="BT127" s="2639"/>
      <c r="BU127" s="2640"/>
      <c r="BV127" s="2640"/>
      <c r="BW127" s="2640"/>
      <c r="BX127" s="2640"/>
      <c r="BY127" s="2640"/>
      <c r="BZ127" s="2640"/>
      <c r="CA127" s="2640"/>
      <c r="CB127" s="2641"/>
      <c r="CC127" s="217"/>
      <c r="CD127" s="2644"/>
      <c r="CE127" s="2644"/>
      <c r="CF127" s="265"/>
      <c r="CG127" s="266"/>
      <c r="CH127" s="287"/>
      <c r="CI127" s="268"/>
      <c r="CJ127" s="269"/>
      <c r="CK127" s="269"/>
      <c r="CL127" s="269"/>
      <c r="CM127" s="2645"/>
      <c r="CN127" s="2645"/>
      <c r="CO127" s="2645"/>
      <c r="CP127" s="2645"/>
      <c r="CQ127" s="2645"/>
      <c r="CR127" s="2645"/>
      <c r="CS127" s="2645"/>
      <c r="CT127" s="2645"/>
      <c r="CU127" s="2645"/>
      <c r="CV127" s="217"/>
      <c r="CW127" s="2644"/>
      <c r="CX127" s="2644"/>
      <c r="CY127" s="265"/>
      <c r="CZ127" s="266"/>
      <c r="DA127" s="287"/>
      <c r="DB127" s="268"/>
      <c r="DC127" s="269"/>
      <c r="DD127" s="269"/>
      <c r="DE127" s="269"/>
      <c r="DF127" s="2645"/>
      <c r="DG127" s="2645"/>
      <c r="DH127" s="2645"/>
      <c r="DI127" s="2645"/>
      <c r="DJ127" s="2645"/>
      <c r="DK127" s="2645"/>
      <c r="DL127" s="2645"/>
      <c r="DM127" s="2645"/>
      <c r="DN127" s="2645"/>
      <c r="DO127" s="217"/>
    </row>
    <row r="128" spans="1:119" ht="17.25" customHeight="1">
      <c r="A128" s="217"/>
      <c r="B128" s="2628"/>
      <c r="C128" s="2629"/>
      <c r="D128" s="2629"/>
      <c r="E128" s="2630"/>
      <c r="F128" s="2637" t="str">
        <f t="shared" si="145"/>
        <v xml:space="preserve">8. Reposición (material vegetal)                 </v>
      </c>
      <c r="G128" s="2638"/>
      <c r="H128" s="303" t="str">
        <f>+Cronog!C63</f>
        <v>Plántulas</v>
      </c>
      <c r="I128" s="259">
        <f>+Cronog!$E$63+Cronog!$I$63+Cronog!$M$63</f>
        <v>0</v>
      </c>
      <c r="J128" s="286">
        <v>0</v>
      </c>
      <c r="K128" s="261" t="e">
        <f t="shared" si="161"/>
        <v>#DIV/0!</v>
      </c>
      <c r="L128" s="474" t="str">
        <f t="shared" si="146"/>
        <v>x</v>
      </c>
      <c r="M128" s="475">
        <f t="shared" si="147"/>
        <v>0</v>
      </c>
      <c r="N128" s="476">
        <f t="shared" si="148"/>
        <v>0</v>
      </c>
      <c r="O128" s="2639"/>
      <c r="P128" s="2640"/>
      <c r="Q128" s="2640"/>
      <c r="R128" s="2640"/>
      <c r="S128" s="2640"/>
      <c r="T128" s="2640"/>
      <c r="U128" s="2640"/>
      <c r="V128" s="2640"/>
      <c r="W128" s="2641"/>
      <c r="X128" s="217"/>
      <c r="Y128" s="2637" t="str">
        <f t="shared" si="149"/>
        <v xml:space="preserve">8. Reposición (material vegetal)                 </v>
      </c>
      <c r="Z128" s="2638"/>
      <c r="AA128" s="303" t="str">
        <f>+AA106</f>
        <v>Plántulas</v>
      </c>
      <c r="AB128" s="259">
        <f>IF((I128-J128)=0,Cronog!Q63+Cronog!U63+Cronog!Y63,Cronog!Q63+Cronog!U63+Cronog!Y63+Seguimiento!I128-Seguimiento!J128)</f>
        <v>0</v>
      </c>
      <c r="AC128" s="286"/>
      <c r="AD128" s="261" t="e">
        <f t="shared" si="162"/>
        <v>#DIV/0!</v>
      </c>
      <c r="AE128" s="474" t="str">
        <f t="shared" si="150"/>
        <v>x</v>
      </c>
      <c r="AF128" s="475">
        <f t="shared" si="151"/>
        <v>0</v>
      </c>
      <c r="AG128" s="476">
        <f t="shared" si="152"/>
        <v>0</v>
      </c>
      <c r="AH128" s="2639"/>
      <c r="AI128" s="2640"/>
      <c r="AJ128" s="2640"/>
      <c r="AK128" s="2640"/>
      <c r="AL128" s="2640"/>
      <c r="AM128" s="2640"/>
      <c r="AN128" s="2640"/>
      <c r="AO128" s="2640"/>
      <c r="AP128" s="2641"/>
      <c r="AQ128" s="217"/>
      <c r="AR128" s="2637" t="str">
        <f t="shared" si="153"/>
        <v xml:space="preserve">8. Reposición (material vegetal)                 </v>
      </c>
      <c r="AS128" s="2638"/>
      <c r="AT128" s="303" t="str">
        <f>+AT106</f>
        <v>Plántulas</v>
      </c>
      <c r="AU128" s="259">
        <f>IF((AB128-AC128)=0,Cronog!AC63+Cronog!AG63+Cronog!AK63,Cronog!AC63+Cronog!AG63+Cronog!AK63+Seguimiento!AB128-Seguimiento!AC128)</f>
        <v>0</v>
      </c>
      <c r="AV128" s="286"/>
      <c r="AW128" s="261" t="e">
        <f t="shared" si="163"/>
        <v>#DIV/0!</v>
      </c>
      <c r="AX128" s="474" t="str">
        <f t="shared" si="154"/>
        <v>x</v>
      </c>
      <c r="AY128" s="475">
        <f t="shared" si="155"/>
        <v>0</v>
      </c>
      <c r="AZ128" s="476">
        <f t="shared" si="156"/>
        <v>0</v>
      </c>
      <c r="BA128" s="2639"/>
      <c r="BB128" s="2640"/>
      <c r="BC128" s="2640"/>
      <c r="BD128" s="2640"/>
      <c r="BE128" s="2640"/>
      <c r="BF128" s="2640"/>
      <c r="BG128" s="2640"/>
      <c r="BH128" s="2640"/>
      <c r="BI128" s="2641"/>
      <c r="BJ128" s="217"/>
      <c r="BK128" s="2637" t="str">
        <f t="shared" si="157"/>
        <v xml:space="preserve">8. Reposición (material vegetal)                 </v>
      </c>
      <c r="BL128" s="2638"/>
      <c r="BM128" s="303" t="str">
        <f>+BM106</f>
        <v>Plántulas</v>
      </c>
      <c r="BN128" s="259">
        <f>IF((AU128-AV128)=0,Cronog!AO63+Cronog!AS63+Cronog!AW63,Cronog!AO63+Cronog!AS63+Cronog!AW63+AU128-AV128)</f>
        <v>0</v>
      </c>
      <c r="BO128" s="286"/>
      <c r="BP128" s="261" t="e">
        <f t="shared" si="164"/>
        <v>#DIV/0!</v>
      </c>
      <c r="BQ128" s="474" t="str">
        <f t="shared" si="158"/>
        <v>x</v>
      </c>
      <c r="BR128" s="475">
        <f t="shared" si="159"/>
        <v>0</v>
      </c>
      <c r="BS128" s="476">
        <f t="shared" si="160"/>
        <v>0</v>
      </c>
      <c r="BT128" s="2639"/>
      <c r="BU128" s="2640"/>
      <c r="BV128" s="2640"/>
      <c r="BW128" s="2640"/>
      <c r="BX128" s="2640"/>
      <c r="BY128" s="2640"/>
      <c r="BZ128" s="2640"/>
      <c r="CA128" s="2640"/>
      <c r="CB128" s="2641"/>
      <c r="CC128" s="217"/>
      <c r="CD128" s="2644"/>
      <c r="CE128" s="2644"/>
      <c r="CF128" s="265"/>
      <c r="CG128" s="266"/>
      <c r="CH128" s="287"/>
      <c r="CI128" s="268"/>
      <c r="CJ128" s="269"/>
      <c r="CK128" s="269"/>
      <c r="CL128" s="269"/>
      <c r="CM128" s="2645"/>
      <c r="CN128" s="2645"/>
      <c r="CO128" s="2645"/>
      <c r="CP128" s="2645"/>
      <c r="CQ128" s="2645"/>
      <c r="CR128" s="2645"/>
      <c r="CS128" s="2645"/>
      <c r="CT128" s="2645"/>
      <c r="CU128" s="2645"/>
      <c r="CV128" s="217"/>
      <c r="CW128" s="2644"/>
      <c r="CX128" s="2644"/>
      <c r="CY128" s="265"/>
      <c r="CZ128" s="266"/>
      <c r="DA128" s="287"/>
      <c r="DB128" s="268"/>
      <c r="DC128" s="269"/>
      <c r="DD128" s="269"/>
      <c r="DE128" s="269"/>
      <c r="DF128" s="2645"/>
      <c r="DG128" s="2645"/>
      <c r="DH128" s="2645"/>
      <c r="DI128" s="2645"/>
      <c r="DJ128" s="2645"/>
      <c r="DK128" s="2645"/>
      <c r="DL128" s="2645"/>
      <c r="DM128" s="2645"/>
      <c r="DN128" s="2645"/>
      <c r="DO128" s="217"/>
    </row>
    <row r="129" spans="1:119" ht="17.25" customHeight="1">
      <c r="A129" s="217"/>
      <c r="B129" s="2628"/>
      <c r="C129" s="2629"/>
      <c r="D129" s="2629"/>
      <c r="E129" s="2630"/>
      <c r="F129" s="2637" t="str">
        <f t="shared" si="145"/>
        <v xml:space="preserve">9. Limpias                                                    </v>
      </c>
      <c r="G129" s="2638"/>
      <c r="H129" s="303" t="str">
        <f>+Cronog!C64</f>
        <v>Has</v>
      </c>
      <c r="I129" s="259">
        <f>+Cronog!$E$64+Cronog!$I$64+Cronog!$M$64</f>
        <v>0</v>
      </c>
      <c r="J129" s="286"/>
      <c r="K129" s="261" t="e">
        <f t="shared" si="161"/>
        <v>#DIV/0!</v>
      </c>
      <c r="L129" s="474" t="str">
        <f t="shared" si="146"/>
        <v>x</v>
      </c>
      <c r="M129" s="475">
        <f t="shared" si="147"/>
        <v>0</v>
      </c>
      <c r="N129" s="476">
        <f t="shared" si="148"/>
        <v>0</v>
      </c>
      <c r="O129" s="2639"/>
      <c r="P129" s="2640"/>
      <c r="Q129" s="2640"/>
      <c r="R129" s="2640"/>
      <c r="S129" s="2640"/>
      <c r="T129" s="2640"/>
      <c r="U129" s="2640"/>
      <c r="V129" s="2640"/>
      <c r="W129" s="2641"/>
      <c r="X129" s="217"/>
      <c r="Y129" s="2637" t="str">
        <f t="shared" si="149"/>
        <v xml:space="preserve">9. Limpias                                                    </v>
      </c>
      <c r="Z129" s="2638"/>
      <c r="AA129" s="303" t="str">
        <f>+AA107</f>
        <v>Has</v>
      </c>
      <c r="AB129" s="259">
        <f>IF((I129-J129)=0,Cronog!Q64+Cronog!U64+Cronog!Y64,Cronog!Q64+Cronog!U64+Cronog!Y64+Seguimiento!I129-Seguimiento!J129)</f>
        <v>0</v>
      </c>
      <c r="AC129" s="286"/>
      <c r="AD129" s="261" t="e">
        <f t="shared" si="162"/>
        <v>#DIV/0!</v>
      </c>
      <c r="AE129" s="474" t="str">
        <f t="shared" si="150"/>
        <v>x</v>
      </c>
      <c r="AF129" s="475">
        <f t="shared" si="151"/>
        <v>0</v>
      </c>
      <c r="AG129" s="476">
        <f t="shared" si="152"/>
        <v>0</v>
      </c>
      <c r="AH129" s="2639"/>
      <c r="AI129" s="2640"/>
      <c r="AJ129" s="2640"/>
      <c r="AK129" s="2640"/>
      <c r="AL129" s="2640"/>
      <c r="AM129" s="2640"/>
      <c r="AN129" s="2640"/>
      <c r="AO129" s="2640"/>
      <c r="AP129" s="2641"/>
      <c r="AQ129" s="217"/>
      <c r="AR129" s="2637" t="str">
        <f t="shared" si="153"/>
        <v xml:space="preserve">9. Limpias                                                    </v>
      </c>
      <c r="AS129" s="2638"/>
      <c r="AT129" s="303" t="str">
        <f>+AT107</f>
        <v>Has</v>
      </c>
      <c r="AU129" s="259">
        <f>IF((AB129-AC129)=0,Cronog!AC64+Cronog!AG64+Cronog!AK64,Cronog!AC64+Cronog!AG64+Cronog!AK64+Seguimiento!AB129-Seguimiento!AC129)</f>
        <v>0</v>
      </c>
      <c r="AV129" s="286"/>
      <c r="AW129" s="261" t="e">
        <f t="shared" si="163"/>
        <v>#DIV/0!</v>
      </c>
      <c r="AX129" s="474" t="str">
        <f t="shared" si="154"/>
        <v>x</v>
      </c>
      <c r="AY129" s="475">
        <f t="shared" si="155"/>
        <v>0</v>
      </c>
      <c r="AZ129" s="476">
        <f t="shared" si="156"/>
        <v>0</v>
      </c>
      <c r="BA129" s="2639"/>
      <c r="BB129" s="2640"/>
      <c r="BC129" s="2640"/>
      <c r="BD129" s="2640"/>
      <c r="BE129" s="2640"/>
      <c r="BF129" s="2640"/>
      <c r="BG129" s="2640"/>
      <c r="BH129" s="2640"/>
      <c r="BI129" s="2641"/>
      <c r="BJ129" s="217"/>
      <c r="BK129" s="2637" t="str">
        <f t="shared" si="157"/>
        <v xml:space="preserve">9. Limpias                                                    </v>
      </c>
      <c r="BL129" s="2638"/>
      <c r="BM129" s="303" t="str">
        <f>+BM107</f>
        <v>Has</v>
      </c>
      <c r="BN129" s="259">
        <f>IF((AU129-AV129)=0,Cronog!AO64+Cronog!AS64+Cronog!AW64,Cronog!AO64+Cronog!AS64+Cronog!AW64+AU129-AV129)</f>
        <v>0</v>
      </c>
      <c r="BO129" s="286"/>
      <c r="BP129" s="261" t="e">
        <f t="shared" si="164"/>
        <v>#DIV/0!</v>
      </c>
      <c r="BQ129" s="474" t="str">
        <f t="shared" si="158"/>
        <v>x</v>
      </c>
      <c r="BR129" s="475">
        <f t="shared" si="159"/>
        <v>0</v>
      </c>
      <c r="BS129" s="476">
        <f t="shared" si="160"/>
        <v>0</v>
      </c>
      <c r="BT129" s="2639"/>
      <c r="BU129" s="2640"/>
      <c r="BV129" s="2640"/>
      <c r="BW129" s="2640"/>
      <c r="BX129" s="2640"/>
      <c r="BY129" s="2640"/>
      <c r="BZ129" s="2640"/>
      <c r="CA129" s="2640"/>
      <c r="CB129" s="2641"/>
      <c r="CC129" s="217"/>
      <c r="CD129" s="2644"/>
      <c r="CE129" s="2644"/>
      <c r="CF129" s="265"/>
      <c r="CG129" s="266"/>
      <c r="CH129" s="287"/>
      <c r="CI129" s="268"/>
      <c r="CJ129" s="269"/>
      <c r="CK129" s="269"/>
      <c r="CL129" s="269"/>
      <c r="CM129" s="2645"/>
      <c r="CN129" s="2645"/>
      <c r="CO129" s="2645"/>
      <c r="CP129" s="2645"/>
      <c r="CQ129" s="2645"/>
      <c r="CR129" s="2645"/>
      <c r="CS129" s="2645"/>
      <c r="CT129" s="2645"/>
      <c r="CU129" s="2645"/>
      <c r="CV129" s="217"/>
      <c r="CW129" s="2644"/>
      <c r="CX129" s="2644"/>
      <c r="CY129" s="265"/>
      <c r="CZ129" s="266"/>
      <c r="DA129" s="287"/>
      <c r="DB129" s="268"/>
      <c r="DC129" s="269"/>
      <c r="DD129" s="269"/>
      <c r="DE129" s="269"/>
      <c r="DF129" s="2645"/>
      <c r="DG129" s="2645"/>
      <c r="DH129" s="2645"/>
      <c r="DI129" s="2645"/>
      <c r="DJ129" s="2645"/>
      <c r="DK129" s="2645"/>
      <c r="DL129" s="2645"/>
      <c r="DM129" s="2645"/>
      <c r="DN129" s="2645"/>
      <c r="DO129" s="217"/>
    </row>
    <row r="130" spans="1:119" ht="17.25" customHeight="1" thickBot="1">
      <c r="A130" s="217"/>
      <c r="B130" s="2628"/>
      <c r="C130" s="2629"/>
      <c r="D130" s="2629"/>
      <c r="E130" s="2630"/>
      <c r="F130" s="2637" t="str">
        <f t="shared" si="145"/>
        <v xml:space="preserve">10. Pago de Mano de obra                      </v>
      </c>
      <c r="G130" s="2638"/>
      <c r="H130" s="258" t="str">
        <f>+Cronog!C65</f>
        <v>Valor  $</v>
      </c>
      <c r="I130" s="259">
        <f>+Cronog!$E$65+Cronog!$I$65+Cronog!$M$65</f>
        <v>0</v>
      </c>
      <c r="J130" s="286">
        <v>0</v>
      </c>
      <c r="K130" s="261" t="e">
        <f t="shared" si="161"/>
        <v>#DIV/0!</v>
      </c>
      <c r="L130" s="477" t="str">
        <f t="shared" si="146"/>
        <v>x</v>
      </c>
      <c r="M130" s="478">
        <f t="shared" si="147"/>
        <v>0</v>
      </c>
      <c r="N130" s="479">
        <f t="shared" si="148"/>
        <v>0</v>
      </c>
      <c r="O130" s="2639"/>
      <c r="P130" s="2640"/>
      <c r="Q130" s="2640"/>
      <c r="R130" s="2640"/>
      <c r="S130" s="2640"/>
      <c r="T130" s="2640"/>
      <c r="U130" s="2640"/>
      <c r="V130" s="2640"/>
      <c r="W130" s="2641"/>
      <c r="X130" s="217"/>
      <c r="Y130" s="2637" t="str">
        <f t="shared" si="149"/>
        <v xml:space="preserve">10. Pago de Mano de obra                      </v>
      </c>
      <c r="Z130" s="2638"/>
      <c r="AA130" s="258" t="str">
        <f t="shared" ref="AA130:AA139" si="165">+AA108</f>
        <v>Valor  $</v>
      </c>
      <c r="AB130" s="259">
        <f>IF((I130-J130)=0,Cronog!Q65+Cronog!U65+Cronog!Y65,Cronog!Q65+Cronog!U65+Cronog!Y65+Seguimiento!I130-Seguimiento!J130)</f>
        <v>0</v>
      </c>
      <c r="AC130" s="286"/>
      <c r="AD130" s="261" t="e">
        <f t="shared" si="162"/>
        <v>#DIV/0!</v>
      </c>
      <c r="AE130" s="477" t="str">
        <f t="shared" si="150"/>
        <v>x</v>
      </c>
      <c r="AF130" s="478">
        <f t="shared" si="151"/>
        <v>0</v>
      </c>
      <c r="AG130" s="479">
        <f t="shared" si="152"/>
        <v>0</v>
      </c>
      <c r="AH130" s="2639"/>
      <c r="AI130" s="2640"/>
      <c r="AJ130" s="2640"/>
      <c r="AK130" s="2640"/>
      <c r="AL130" s="2640"/>
      <c r="AM130" s="2640"/>
      <c r="AN130" s="2640"/>
      <c r="AO130" s="2640"/>
      <c r="AP130" s="2641"/>
      <c r="AQ130" s="217"/>
      <c r="AR130" s="2637" t="str">
        <f t="shared" si="153"/>
        <v xml:space="preserve">10. Pago de Mano de obra                      </v>
      </c>
      <c r="AS130" s="2638"/>
      <c r="AT130" s="258" t="str">
        <f t="shared" ref="AT130:AT139" si="166">+AT108</f>
        <v>Valor  $</v>
      </c>
      <c r="AU130" s="259">
        <f>IF((AB130-AC130)=0,Cronog!AC65+Cronog!AG65+Cronog!AK65,Cronog!AC65+Cronog!AG65+Cronog!AK65+Seguimiento!AB130-Seguimiento!AC130)</f>
        <v>0</v>
      </c>
      <c r="AV130" s="286"/>
      <c r="AW130" s="261" t="e">
        <f t="shared" si="163"/>
        <v>#DIV/0!</v>
      </c>
      <c r="AX130" s="477" t="str">
        <f t="shared" si="154"/>
        <v>x</v>
      </c>
      <c r="AY130" s="478">
        <f t="shared" si="155"/>
        <v>0</v>
      </c>
      <c r="AZ130" s="479">
        <f t="shared" si="156"/>
        <v>0</v>
      </c>
      <c r="BA130" s="2639"/>
      <c r="BB130" s="2640"/>
      <c r="BC130" s="2640"/>
      <c r="BD130" s="2640"/>
      <c r="BE130" s="2640"/>
      <c r="BF130" s="2640"/>
      <c r="BG130" s="2640"/>
      <c r="BH130" s="2640"/>
      <c r="BI130" s="2641"/>
      <c r="BJ130" s="217"/>
      <c r="BK130" s="2637" t="str">
        <f t="shared" si="157"/>
        <v xml:space="preserve">10. Pago de Mano de obra                      </v>
      </c>
      <c r="BL130" s="2638"/>
      <c r="BM130" s="258" t="str">
        <f t="shared" ref="BM130:BM139" si="167">+BM108</f>
        <v>Valor  $</v>
      </c>
      <c r="BN130" s="259">
        <f>IF((AU130-AV130)=0,Cronog!AO65+Cronog!AS65+Cronog!AW65,Cronog!AO65+Cronog!AS65+Cronog!AW65+AU130-AV130)</f>
        <v>0</v>
      </c>
      <c r="BO130" s="286"/>
      <c r="BP130" s="261" t="e">
        <f t="shared" si="164"/>
        <v>#DIV/0!</v>
      </c>
      <c r="BQ130" s="477" t="str">
        <f t="shared" si="158"/>
        <v>x</v>
      </c>
      <c r="BR130" s="478">
        <f t="shared" si="159"/>
        <v>0</v>
      </c>
      <c r="BS130" s="479">
        <f t="shared" si="160"/>
        <v>0</v>
      </c>
      <c r="BT130" s="2639"/>
      <c r="BU130" s="2640"/>
      <c r="BV130" s="2640"/>
      <c r="BW130" s="2640"/>
      <c r="BX130" s="2640"/>
      <c r="BY130" s="2640"/>
      <c r="BZ130" s="2640"/>
      <c r="CA130" s="2640"/>
      <c r="CB130" s="2641"/>
      <c r="CC130" s="217"/>
      <c r="CD130" s="2644"/>
      <c r="CE130" s="2644"/>
      <c r="CF130" s="265"/>
      <c r="CG130" s="266"/>
      <c r="CH130" s="287"/>
      <c r="CI130" s="268"/>
      <c r="CJ130" s="269"/>
      <c r="CK130" s="269"/>
      <c r="CL130" s="269"/>
      <c r="CM130" s="2645"/>
      <c r="CN130" s="2645"/>
      <c r="CO130" s="2645"/>
      <c r="CP130" s="2645"/>
      <c r="CQ130" s="2645"/>
      <c r="CR130" s="2645"/>
      <c r="CS130" s="2645"/>
      <c r="CT130" s="2645"/>
      <c r="CU130" s="2645"/>
      <c r="CV130" s="217"/>
      <c r="CW130" s="2644"/>
      <c r="CX130" s="2644"/>
      <c r="CY130" s="265"/>
      <c r="CZ130" s="266"/>
      <c r="DA130" s="287"/>
      <c r="DB130" s="268"/>
      <c r="DC130" s="269"/>
      <c r="DD130" s="269"/>
      <c r="DE130" s="269"/>
      <c r="DF130" s="2645"/>
      <c r="DG130" s="2645"/>
      <c r="DH130" s="2645"/>
      <c r="DI130" s="2645"/>
      <c r="DJ130" s="2645"/>
      <c r="DK130" s="2645"/>
      <c r="DL130" s="2645"/>
      <c r="DM130" s="2645"/>
      <c r="DN130" s="2645"/>
      <c r="DO130" s="217"/>
    </row>
    <row r="131" spans="1:119" ht="0.6" customHeight="1" thickTop="1">
      <c r="A131" s="217"/>
      <c r="B131" s="2628"/>
      <c r="C131" s="2629"/>
      <c r="D131" s="2629"/>
      <c r="E131" s="2630"/>
      <c r="F131" s="2637"/>
      <c r="G131" s="2638"/>
      <c r="H131" s="258"/>
      <c r="I131" s="259"/>
      <c r="J131" s="286"/>
      <c r="K131" s="261" t="e">
        <f t="shared" si="161"/>
        <v>#DIV/0!</v>
      </c>
      <c r="L131" s="474"/>
      <c r="M131" s="475"/>
      <c r="N131" s="476"/>
      <c r="O131" s="2639"/>
      <c r="P131" s="2640"/>
      <c r="Q131" s="2640"/>
      <c r="R131" s="2640"/>
      <c r="S131" s="2640"/>
      <c r="T131" s="2640"/>
      <c r="U131" s="2640"/>
      <c r="V131" s="2640"/>
      <c r="W131" s="2641"/>
      <c r="X131" s="217"/>
      <c r="Y131" s="2637">
        <f t="shared" si="149"/>
        <v>0</v>
      </c>
      <c r="Z131" s="2638"/>
      <c r="AA131" s="258">
        <f t="shared" si="165"/>
        <v>0</v>
      </c>
      <c r="AB131" s="259">
        <f t="shared" ref="AB131:AB144" si="168">+I131-J131</f>
        <v>0</v>
      </c>
      <c r="AC131" s="286"/>
      <c r="AD131" s="261" t="e">
        <f t="shared" si="162"/>
        <v>#DIV/0!</v>
      </c>
      <c r="AE131" s="474"/>
      <c r="AF131" s="475"/>
      <c r="AG131" s="476"/>
      <c r="AH131" s="2639"/>
      <c r="AI131" s="2640"/>
      <c r="AJ131" s="2640"/>
      <c r="AK131" s="2640"/>
      <c r="AL131" s="2640"/>
      <c r="AM131" s="2640"/>
      <c r="AN131" s="2640"/>
      <c r="AO131" s="2640"/>
      <c r="AP131" s="2641"/>
      <c r="AQ131" s="217"/>
      <c r="AR131" s="2637">
        <f t="shared" si="153"/>
        <v>0</v>
      </c>
      <c r="AS131" s="2638"/>
      <c r="AT131" s="258">
        <f t="shared" si="166"/>
        <v>0</v>
      </c>
      <c r="AU131" s="259">
        <f t="shared" ref="AU131:AU144" si="169">+I131-J131-AC131</f>
        <v>0</v>
      </c>
      <c r="AV131" s="286"/>
      <c r="AW131" s="261" t="e">
        <f t="shared" si="163"/>
        <v>#DIV/0!</v>
      </c>
      <c r="AX131" s="262"/>
      <c r="AY131" s="263"/>
      <c r="AZ131" s="264"/>
      <c r="BA131" s="2639"/>
      <c r="BB131" s="2640"/>
      <c r="BC131" s="2640"/>
      <c r="BD131" s="2640"/>
      <c r="BE131" s="2640"/>
      <c r="BF131" s="2640"/>
      <c r="BG131" s="2640"/>
      <c r="BH131" s="2640"/>
      <c r="BI131" s="2641"/>
      <c r="BJ131" s="217"/>
      <c r="BK131" s="2637">
        <f t="shared" si="157"/>
        <v>0</v>
      </c>
      <c r="BL131" s="2638"/>
      <c r="BM131" s="258">
        <f t="shared" si="167"/>
        <v>0</v>
      </c>
      <c r="BN131" s="259">
        <f>+I131-J131-AC131-AV131</f>
        <v>0</v>
      </c>
      <c r="BO131" s="286"/>
      <c r="BP131" s="261" t="e">
        <f t="shared" si="164"/>
        <v>#DIV/0!</v>
      </c>
      <c r="BQ131" s="474"/>
      <c r="BR131" s="475"/>
      <c r="BS131" s="476"/>
      <c r="BT131" s="2639"/>
      <c r="BU131" s="2640"/>
      <c r="BV131" s="2640"/>
      <c r="BW131" s="2640"/>
      <c r="BX131" s="2640"/>
      <c r="BY131" s="2640"/>
      <c r="BZ131" s="2640"/>
      <c r="CA131" s="2640"/>
      <c r="CB131" s="2641"/>
      <c r="CC131" s="217"/>
      <c r="CD131" s="2644"/>
      <c r="CE131" s="2644"/>
      <c r="CF131" s="265"/>
      <c r="CG131" s="266"/>
      <c r="CH131" s="287"/>
      <c r="CI131" s="268"/>
      <c r="CJ131" s="269"/>
      <c r="CK131" s="269"/>
      <c r="CL131" s="269"/>
      <c r="CM131" s="2645"/>
      <c r="CN131" s="2645"/>
      <c r="CO131" s="2645"/>
      <c r="CP131" s="2645"/>
      <c r="CQ131" s="2645"/>
      <c r="CR131" s="2645"/>
      <c r="CS131" s="2645"/>
      <c r="CT131" s="2645"/>
      <c r="CU131" s="2645"/>
      <c r="CV131" s="217"/>
      <c r="CW131" s="2644"/>
      <c r="CX131" s="2644"/>
      <c r="CY131" s="265"/>
      <c r="CZ131" s="266"/>
      <c r="DA131" s="287"/>
      <c r="DB131" s="268"/>
      <c r="DC131" s="269"/>
      <c r="DD131" s="269"/>
      <c r="DE131" s="269"/>
      <c r="DF131" s="2645"/>
      <c r="DG131" s="2645"/>
      <c r="DH131" s="2645"/>
      <c r="DI131" s="2645"/>
      <c r="DJ131" s="2645"/>
      <c r="DK131" s="2645"/>
      <c r="DL131" s="2645"/>
      <c r="DM131" s="2645"/>
      <c r="DN131" s="2645"/>
      <c r="DO131" s="217"/>
    </row>
    <row r="132" spans="1:119" ht="0.6" customHeight="1">
      <c r="A132" s="217"/>
      <c r="B132" s="2628"/>
      <c r="C132" s="2629"/>
      <c r="D132" s="2629"/>
      <c r="E132" s="2630"/>
      <c r="F132" s="2637"/>
      <c r="G132" s="2638"/>
      <c r="H132" s="258"/>
      <c r="I132" s="284"/>
      <c r="J132" s="286"/>
      <c r="K132" s="261" t="e">
        <f t="shared" si="161"/>
        <v>#DIV/0!</v>
      </c>
      <c r="L132" s="474"/>
      <c r="M132" s="475"/>
      <c r="N132" s="476"/>
      <c r="O132" s="2639"/>
      <c r="P132" s="2640"/>
      <c r="Q132" s="2640"/>
      <c r="R132" s="2640"/>
      <c r="S132" s="2640"/>
      <c r="T132" s="2640"/>
      <c r="U132" s="2640"/>
      <c r="V132" s="2640"/>
      <c r="W132" s="2641"/>
      <c r="X132" s="217"/>
      <c r="Y132" s="2637">
        <f t="shared" si="149"/>
        <v>0</v>
      </c>
      <c r="Z132" s="2638"/>
      <c r="AA132" s="258">
        <f t="shared" si="165"/>
        <v>0</v>
      </c>
      <c r="AB132" s="284">
        <f t="shared" si="168"/>
        <v>0</v>
      </c>
      <c r="AC132" s="286"/>
      <c r="AD132" s="261" t="e">
        <f t="shared" si="162"/>
        <v>#DIV/0!</v>
      </c>
      <c r="AE132" s="474"/>
      <c r="AF132" s="475"/>
      <c r="AG132" s="476"/>
      <c r="AH132" s="2639"/>
      <c r="AI132" s="2640"/>
      <c r="AJ132" s="2640"/>
      <c r="AK132" s="2640"/>
      <c r="AL132" s="2640"/>
      <c r="AM132" s="2640"/>
      <c r="AN132" s="2640"/>
      <c r="AO132" s="2640"/>
      <c r="AP132" s="2641"/>
      <c r="AQ132" s="217"/>
      <c r="AR132" s="2637">
        <f t="shared" si="153"/>
        <v>0</v>
      </c>
      <c r="AS132" s="2638"/>
      <c r="AT132" s="258">
        <f t="shared" si="166"/>
        <v>0</v>
      </c>
      <c r="AU132" s="284">
        <f t="shared" si="169"/>
        <v>0</v>
      </c>
      <c r="AV132" s="286"/>
      <c r="AW132" s="261" t="e">
        <f t="shared" si="163"/>
        <v>#DIV/0!</v>
      </c>
      <c r="AX132" s="262"/>
      <c r="AY132" s="263"/>
      <c r="AZ132" s="264"/>
      <c r="BA132" s="2639"/>
      <c r="BB132" s="2640"/>
      <c r="BC132" s="2640"/>
      <c r="BD132" s="2640"/>
      <c r="BE132" s="2640"/>
      <c r="BF132" s="2640"/>
      <c r="BG132" s="2640"/>
      <c r="BH132" s="2640"/>
      <c r="BI132" s="2641"/>
      <c r="BJ132" s="217"/>
      <c r="BK132" s="2637">
        <f t="shared" si="157"/>
        <v>0</v>
      </c>
      <c r="BL132" s="2638"/>
      <c r="BM132" s="258">
        <f t="shared" si="167"/>
        <v>0</v>
      </c>
      <c r="BN132" s="284">
        <f>+I132-J132-AC132-AV132</f>
        <v>0</v>
      </c>
      <c r="BO132" s="286"/>
      <c r="BP132" s="261" t="e">
        <f t="shared" si="164"/>
        <v>#DIV/0!</v>
      </c>
      <c r="BQ132" s="474"/>
      <c r="BR132" s="475"/>
      <c r="BS132" s="476"/>
      <c r="BT132" s="2639"/>
      <c r="BU132" s="2640"/>
      <c r="BV132" s="2640"/>
      <c r="BW132" s="2640"/>
      <c r="BX132" s="2640"/>
      <c r="BY132" s="2640"/>
      <c r="BZ132" s="2640"/>
      <c r="CA132" s="2640"/>
      <c r="CB132" s="2641"/>
      <c r="CC132" s="217"/>
      <c r="CD132" s="2644"/>
      <c r="CE132" s="2644"/>
      <c r="CF132" s="265"/>
      <c r="CG132" s="285"/>
      <c r="CH132" s="287"/>
      <c r="CI132" s="268"/>
      <c r="CJ132" s="269"/>
      <c r="CK132" s="269"/>
      <c r="CL132" s="269"/>
      <c r="CM132" s="2645"/>
      <c r="CN132" s="2645"/>
      <c r="CO132" s="2645"/>
      <c r="CP132" s="2645"/>
      <c r="CQ132" s="2645"/>
      <c r="CR132" s="2645"/>
      <c r="CS132" s="2645"/>
      <c r="CT132" s="2645"/>
      <c r="CU132" s="2645"/>
      <c r="CV132" s="217"/>
      <c r="CW132" s="2644"/>
      <c r="CX132" s="2644"/>
      <c r="CY132" s="265"/>
      <c r="CZ132" s="285"/>
      <c r="DA132" s="287"/>
      <c r="DB132" s="268"/>
      <c r="DC132" s="269"/>
      <c r="DD132" s="269"/>
      <c r="DE132" s="269"/>
      <c r="DF132" s="2645"/>
      <c r="DG132" s="2645"/>
      <c r="DH132" s="2645"/>
      <c r="DI132" s="2645"/>
      <c r="DJ132" s="2645"/>
      <c r="DK132" s="2645"/>
      <c r="DL132" s="2645"/>
      <c r="DM132" s="2645"/>
      <c r="DN132" s="2645"/>
      <c r="DO132" s="217"/>
    </row>
    <row r="133" spans="1:119" ht="0.6" customHeight="1">
      <c r="A133" s="217"/>
      <c r="B133" s="2628"/>
      <c r="C133" s="2629"/>
      <c r="D133" s="2629"/>
      <c r="E133" s="2630"/>
      <c r="F133" s="2637"/>
      <c r="G133" s="2638"/>
      <c r="H133" s="258"/>
      <c r="I133" s="259"/>
      <c r="J133" s="286"/>
      <c r="K133" s="261" t="e">
        <f t="shared" si="161"/>
        <v>#DIV/0!</v>
      </c>
      <c r="L133" s="474"/>
      <c r="M133" s="475"/>
      <c r="N133" s="476"/>
      <c r="O133" s="2639"/>
      <c r="P133" s="2640"/>
      <c r="Q133" s="2640"/>
      <c r="R133" s="2640"/>
      <c r="S133" s="2640"/>
      <c r="T133" s="2640"/>
      <c r="U133" s="2640"/>
      <c r="V133" s="2640"/>
      <c r="W133" s="2641"/>
      <c r="X133" s="217"/>
      <c r="Y133" s="2637">
        <f t="shared" si="149"/>
        <v>0</v>
      </c>
      <c r="Z133" s="2638"/>
      <c r="AA133" s="258">
        <f t="shared" si="165"/>
        <v>0</v>
      </c>
      <c r="AB133" s="259">
        <f t="shared" si="168"/>
        <v>0</v>
      </c>
      <c r="AC133" s="286"/>
      <c r="AD133" s="261" t="e">
        <f t="shared" si="162"/>
        <v>#DIV/0!</v>
      </c>
      <c r="AE133" s="474"/>
      <c r="AF133" s="475"/>
      <c r="AG133" s="476"/>
      <c r="AH133" s="2639"/>
      <c r="AI133" s="2640"/>
      <c r="AJ133" s="2640"/>
      <c r="AK133" s="2640"/>
      <c r="AL133" s="2640"/>
      <c r="AM133" s="2640"/>
      <c r="AN133" s="2640"/>
      <c r="AO133" s="2640"/>
      <c r="AP133" s="2641"/>
      <c r="AQ133" s="217"/>
      <c r="AR133" s="2637">
        <f t="shared" si="153"/>
        <v>0</v>
      </c>
      <c r="AS133" s="2638"/>
      <c r="AT133" s="258">
        <f t="shared" si="166"/>
        <v>0</v>
      </c>
      <c r="AU133" s="259">
        <f t="shared" si="169"/>
        <v>0</v>
      </c>
      <c r="AV133" s="286"/>
      <c r="AW133" s="261" t="e">
        <f t="shared" si="163"/>
        <v>#DIV/0!</v>
      </c>
      <c r="AX133" s="262"/>
      <c r="AY133" s="263"/>
      <c r="AZ133" s="264"/>
      <c r="BA133" s="2639"/>
      <c r="BB133" s="2640"/>
      <c r="BC133" s="2640"/>
      <c r="BD133" s="2640"/>
      <c r="BE133" s="2640"/>
      <c r="BF133" s="2640"/>
      <c r="BG133" s="2640"/>
      <c r="BH133" s="2640"/>
      <c r="BI133" s="2641"/>
      <c r="BJ133" s="217"/>
      <c r="BK133" s="2637">
        <f t="shared" si="157"/>
        <v>0</v>
      </c>
      <c r="BL133" s="2638"/>
      <c r="BM133" s="258">
        <f t="shared" si="167"/>
        <v>0</v>
      </c>
      <c r="BN133" s="259">
        <f>+I133-J133-AC133-AV133</f>
        <v>0</v>
      </c>
      <c r="BO133" s="286"/>
      <c r="BP133" s="261" t="e">
        <f t="shared" si="164"/>
        <v>#DIV/0!</v>
      </c>
      <c r="BQ133" s="474"/>
      <c r="BR133" s="475"/>
      <c r="BS133" s="476"/>
      <c r="BT133" s="2639"/>
      <c r="BU133" s="2640"/>
      <c r="BV133" s="2640"/>
      <c r="BW133" s="2640"/>
      <c r="BX133" s="2640"/>
      <c r="BY133" s="2640"/>
      <c r="BZ133" s="2640"/>
      <c r="CA133" s="2640"/>
      <c r="CB133" s="2641"/>
      <c r="CC133" s="217"/>
      <c r="CD133" s="2644"/>
      <c r="CE133" s="2644"/>
      <c r="CF133" s="265"/>
      <c r="CG133" s="266"/>
      <c r="CH133" s="287"/>
      <c r="CI133" s="268"/>
      <c r="CJ133" s="269"/>
      <c r="CK133" s="269"/>
      <c r="CL133" s="269"/>
      <c r="CM133" s="2645"/>
      <c r="CN133" s="2645"/>
      <c r="CO133" s="2645"/>
      <c r="CP133" s="2645"/>
      <c r="CQ133" s="2645"/>
      <c r="CR133" s="2645"/>
      <c r="CS133" s="2645"/>
      <c r="CT133" s="2645"/>
      <c r="CU133" s="2645"/>
      <c r="CV133" s="217"/>
      <c r="CW133" s="2644"/>
      <c r="CX133" s="2644"/>
      <c r="CY133" s="265"/>
      <c r="CZ133" s="266"/>
      <c r="DA133" s="287"/>
      <c r="DB133" s="268"/>
      <c r="DC133" s="269"/>
      <c r="DD133" s="269"/>
      <c r="DE133" s="269"/>
      <c r="DF133" s="2645"/>
      <c r="DG133" s="2645"/>
      <c r="DH133" s="2645"/>
      <c r="DI133" s="2645"/>
      <c r="DJ133" s="2645"/>
      <c r="DK133" s="2645"/>
      <c r="DL133" s="2645"/>
      <c r="DM133" s="2645"/>
      <c r="DN133" s="2645"/>
      <c r="DO133" s="217"/>
    </row>
    <row r="134" spans="1:119" ht="0.6" customHeight="1">
      <c r="A134" s="217"/>
      <c r="B134" s="2628"/>
      <c r="C134" s="2629"/>
      <c r="D134" s="2629"/>
      <c r="E134" s="2630"/>
      <c r="F134" s="2637"/>
      <c r="G134" s="2638"/>
      <c r="H134" s="258"/>
      <c r="I134" s="259"/>
      <c r="J134" s="286"/>
      <c r="K134" s="261" t="e">
        <f t="shared" si="161"/>
        <v>#DIV/0!</v>
      </c>
      <c r="L134" s="474"/>
      <c r="M134" s="475"/>
      <c r="N134" s="476"/>
      <c r="O134" s="2639"/>
      <c r="P134" s="2640"/>
      <c r="Q134" s="2640"/>
      <c r="R134" s="2640"/>
      <c r="S134" s="2640"/>
      <c r="T134" s="2640"/>
      <c r="U134" s="2640"/>
      <c r="V134" s="2640"/>
      <c r="W134" s="2641"/>
      <c r="X134" s="217"/>
      <c r="Y134" s="2637">
        <f t="shared" si="149"/>
        <v>0</v>
      </c>
      <c r="Z134" s="2638"/>
      <c r="AA134" s="258">
        <f t="shared" si="165"/>
        <v>0</v>
      </c>
      <c r="AB134" s="259">
        <f t="shared" si="168"/>
        <v>0</v>
      </c>
      <c r="AC134" s="286"/>
      <c r="AD134" s="261" t="e">
        <f t="shared" si="162"/>
        <v>#DIV/0!</v>
      </c>
      <c r="AE134" s="474"/>
      <c r="AF134" s="475"/>
      <c r="AG134" s="476"/>
      <c r="AH134" s="2639"/>
      <c r="AI134" s="2640"/>
      <c r="AJ134" s="2640"/>
      <c r="AK134" s="2640"/>
      <c r="AL134" s="2640"/>
      <c r="AM134" s="2640"/>
      <c r="AN134" s="2640"/>
      <c r="AO134" s="2640"/>
      <c r="AP134" s="2641"/>
      <c r="AQ134" s="217"/>
      <c r="AR134" s="2637">
        <f t="shared" si="153"/>
        <v>0</v>
      </c>
      <c r="AS134" s="2638"/>
      <c r="AT134" s="258">
        <f t="shared" si="166"/>
        <v>0</v>
      </c>
      <c r="AU134" s="259">
        <f t="shared" si="169"/>
        <v>0</v>
      </c>
      <c r="AV134" s="286"/>
      <c r="AW134" s="261" t="e">
        <f t="shared" si="163"/>
        <v>#DIV/0!</v>
      </c>
      <c r="AX134" s="262"/>
      <c r="AY134" s="263"/>
      <c r="AZ134" s="264"/>
      <c r="BA134" s="2639"/>
      <c r="BB134" s="2640"/>
      <c r="BC134" s="2640"/>
      <c r="BD134" s="2640"/>
      <c r="BE134" s="2640"/>
      <c r="BF134" s="2640"/>
      <c r="BG134" s="2640"/>
      <c r="BH134" s="2640"/>
      <c r="BI134" s="2641"/>
      <c r="BJ134" s="217"/>
      <c r="BK134" s="2637">
        <f t="shared" si="157"/>
        <v>0</v>
      </c>
      <c r="BL134" s="2638"/>
      <c r="BM134" s="258">
        <f t="shared" si="167"/>
        <v>0</v>
      </c>
      <c r="BN134" s="259">
        <f>+I134-J134-AC134-AV134</f>
        <v>0</v>
      </c>
      <c r="BO134" s="286"/>
      <c r="BP134" s="261" t="e">
        <f t="shared" si="164"/>
        <v>#DIV/0!</v>
      </c>
      <c r="BQ134" s="474"/>
      <c r="BR134" s="475"/>
      <c r="BS134" s="476"/>
      <c r="BT134" s="2639"/>
      <c r="BU134" s="2640"/>
      <c r="BV134" s="2640"/>
      <c r="BW134" s="2640"/>
      <c r="BX134" s="2640"/>
      <c r="BY134" s="2640"/>
      <c r="BZ134" s="2640"/>
      <c r="CA134" s="2640"/>
      <c r="CB134" s="2641"/>
      <c r="CC134" s="217"/>
      <c r="CD134" s="2644"/>
      <c r="CE134" s="2644"/>
      <c r="CF134" s="265"/>
      <c r="CG134" s="266"/>
      <c r="CH134" s="287"/>
      <c r="CI134" s="268"/>
      <c r="CJ134" s="269"/>
      <c r="CK134" s="269"/>
      <c r="CL134" s="269"/>
      <c r="CM134" s="2645"/>
      <c r="CN134" s="2645"/>
      <c r="CO134" s="2645"/>
      <c r="CP134" s="2645"/>
      <c r="CQ134" s="2645"/>
      <c r="CR134" s="2645"/>
      <c r="CS134" s="2645"/>
      <c r="CT134" s="2645"/>
      <c r="CU134" s="2645"/>
      <c r="CV134" s="217"/>
      <c r="CW134" s="2644"/>
      <c r="CX134" s="2644"/>
      <c r="CY134" s="265"/>
      <c r="CZ134" s="266"/>
      <c r="DA134" s="287"/>
      <c r="DB134" s="268"/>
      <c r="DC134" s="269"/>
      <c r="DD134" s="269"/>
      <c r="DE134" s="269"/>
      <c r="DF134" s="2645"/>
      <c r="DG134" s="2645"/>
      <c r="DH134" s="2645"/>
      <c r="DI134" s="2645"/>
      <c r="DJ134" s="2645"/>
      <c r="DK134" s="2645"/>
      <c r="DL134" s="2645"/>
      <c r="DM134" s="2645"/>
      <c r="DN134" s="2645"/>
      <c r="DO134" s="217"/>
    </row>
    <row r="135" spans="1:119" ht="0.6" customHeight="1">
      <c r="A135" s="217"/>
      <c r="B135" s="2628"/>
      <c r="C135" s="2629"/>
      <c r="D135" s="2629"/>
      <c r="E135" s="2630"/>
      <c r="F135" s="2637"/>
      <c r="G135" s="2638"/>
      <c r="H135" s="258"/>
      <c r="I135" s="259"/>
      <c r="J135" s="286"/>
      <c r="K135" s="261" t="e">
        <f>J135/I135</f>
        <v>#DIV/0!</v>
      </c>
      <c r="L135" s="474"/>
      <c r="M135" s="475"/>
      <c r="N135" s="476"/>
      <c r="O135" s="2639"/>
      <c r="P135" s="2640"/>
      <c r="Q135" s="2640"/>
      <c r="R135" s="2640"/>
      <c r="S135" s="2640"/>
      <c r="T135" s="2640"/>
      <c r="U135" s="2640"/>
      <c r="V135" s="2640"/>
      <c r="W135" s="2641"/>
      <c r="X135" s="217"/>
      <c r="Y135" s="2637">
        <f t="shared" si="149"/>
        <v>0</v>
      </c>
      <c r="Z135" s="2638"/>
      <c r="AA135" s="258">
        <f t="shared" si="165"/>
        <v>0</v>
      </c>
      <c r="AB135" s="259"/>
      <c r="AC135" s="286"/>
      <c r="AD135" s="261" t="e">
        <f>AC135/AB135</f>
        <v>#DIV/0!</v>
      </c>
      <c r="AE135" s="474"/>
      <c r="AF135" s="475"/>
      <c r="AG135" s="476"/>
      <c r="AH135" s="2639"/>
      <c r="AI135" s="2640"/>
      <c r="AJ135" s="2640"/>
      <c r="AK135" s="2640"/>
      <c r="AL135" s="2640"/>
      <c r="AM135" s="2640"/>
      <c r="AN135" s="2640"/>
      <c r="AO135" s="2640"/>
      <c r="AP135" s="2641"/>
      <c r="AQ135" s="217"/>
      <c r="AR135" s="2637">
        <f t="shared" si="153"/>
        <v>0</v>
      </c>
      <c r="AS135" s="2638"/>
      <c r="AT135" s="258">
        <f t="shared" si="166"/>
        <v>0</v>
      </c>
      <c r="AU135" s="259"/>
      <c r="AV135" s="286"/>
      <c r="AW135" s="261" t="e">
        <f>AV135/AU135</f>
        <v>#DIV/0!</v>
      </c>
      <c r="AX135" s="262"/>
      <c r="AY135" s="263"/>
      <c r="AZ135" s="264"/>
      <c r="BA135" s="2639"/>
      <c r="BB135" s="2640"/>
      <c r="BC135" s="2640"/>
      <c r="BD135" s="2640"/>
      <c r="BE135" s="2640"/>
      <c r="BF135" s="2640"/>
      <c r="BG135" s="2640"/>
      <c r="BH135" s="2640"/>
      <c r="BI135" s="2641"/>
      <c r="BJ135" s="217"/>
      <c r="BK135" s="2637">
        <f t="shared" si="157"/>
        <v>0</v>
      </c>
      <c r="BL135" s="2638"/>
      <c r="BM135" s="258">
        <f t="shared" si="167"/>
        <v>0</v>
      </c>
      <c r="BN135" s="259"/>
      <c r="BO135" s="286"/>
      <c r="BP135" s="261" t="e">
        <f>BO135/BN135</f>
        <v>#DIV/0!</v>
      </c>
      <c r="BQ135" s="474"/>
      <c r="BR135" s="475"/>
      <c r="BS135" s="476"/>
      <c r="BT135" s="2639"/>
      <c r="BU135" s="2640"/>
      <c r="BV135" s="2640"/>
      <c r="BW135" s="2640"/>
      <c r="BX135" s="2640"/>
      <c r="BY135" s="2640"/>
      <c r="BZ135" s="2640"/>
      <c r="CA135" s="2640"/>
      <c r="CB135" s="2641"/>
      <c r="CC135" s="217"/>
      <c r="CD135" s="2644"/>
      <c r="CE135" s="2644"/>
      <c r="CF135" s="265"/>
      <c r="CG135" s="266"/>
      <c r="CH135" s="287"/>
      <c r="CI135" s="268"/>
      <c r="CJ135" s="269"/>
      <c r="CK135" s="269"/>
      <c r="CL135" s="269"/>
      <c r="CM135" s="2645"/>
      <c r="CN135" s="2645"/>
      <c r="CO135" s="2645"/>
      <c r="CP135" s="2645"/>
      <c r="CQ135" s="2645"/>
      <c r="CR135" s="2645"/>
      <c r="CS135" s="2645"/>
      <c r="CT135" s="2645"/>
      <c r="CU135" s="2645"/>
      <c r="CV135" s="217"/>
      <c r="CW135" s="2644"/>
      <c r="CX135" s="2644"/>
      <c r="CY135" s="265"/>
      <c r="CZ135" s="266"/>
      <c r="DA135" s="287"/>
      <c r="DB135" s="268"/>
      <c r="DC135" s="269"/>
      <c r="DD135" s="269"/>
      <c r="DE135" s="269"/>
      <c r="DF135" s="2645"/>
      <c r="DG135" s="2645"/>
      <c r="DH135" s="2645"/>
      <c r="DI135" s="2645"/>
      <c r="DJ135" s="2645"/>
      <c r="DK135" s="2645"/>
      <c r="DL135" s="2645"/>
      <c r="DM135" s="2645"/>
      <c r="DN135" s="2645"/>
      <c r="DO135" s="217"/>
    </row>
    <row r="136" spans="1:119" ht="0.6" customHeight="1">
      <c r="A136" s="217"/>
      <c r="B136" s="2628"/>
      <c r="C136" s="2629"/>
      <c r="D136" s="2629"/>
      <c r="E136" s="2630"/>
      <c r="F136" s="2637"/>
      <c r="G136" s="2638"/>
      <c r="H136" s="258"/>
      <c r="I136" s="259"/>
      <c r="J136" s="286"/>
      <c r="K136" s="261" t="e">
        <f t="shared" ref="K136:K144" si="170">J136/I136</f>
        <v>#DIV/0!</v>
      </c>
      <c r="L136" s="474"/>
      <c r="M136" s="475"/>
      <c r="N136" s="476"/>
      <c r="O136" s="2639"/>
      <c r="P136" s="2640"/>
      <c r="Q136" s="2640"/>
      <c r="R136" s="2640"/>
      <c r="S136" s="2640"/>
      <c r="T136" s="2640"/>
      <c r="U136" s="2640"/>
      <c r="V136" s="2640"/>
      <c r="W136" s="2641"/>
      <c r="X136" s="217"/>
      <c r="Y136" s="2637">
        <f t="shared" si="149"/>
        <v>0</v>
      </c>
      <c r="Z136" s="2638"/>
      <c r="AA136" s="258">
        <f t="shared" si="165"/>
        <v>0</v>
      </c>
      <c r="AB136" s="259">
        <f t="shared" si="168"/>
        <v>0</v>
      </c>
      <c r="AC136" s="286"/>
      <c r="AD136" s="261" t="e">
        <f t="shared" ref="AD136:AD144" si="171">AC136/AB136</f>
        <v>#DIV/0!</v>
      </c>
      <c r="AE136" s="474"/>
      <c r="AF136" s="475"/>
      <c r="AG136" s="476"/>
      <c r="AH136" s="2639"/>
      <c r="AI136" s="2640"/>
      <c r="AJ136" s="2640"/>
      <c r="AK136" s="2640"/>
      <c r="AL136" s="2640"/>
      <c r="AM136" s="2640"/>
      <c r="AN136" s="2640"/>
      <c r="AO136" s="2640"/>
      <c r="AP136" s="2641"/>
      <c r="AQ136" s="217"/>
      <c r="AR136" s="2637">
        <f t="shared" si="153"/>
        <v>0</v>
      </c>
      <c r="AS136" s="2638"/>
      <c r="AT136" s="258">
        <f t="shared" si="166"/>
        <v>0</v>
      </c>
      <c r="AU136" s="259">
        <f t="shared" si="169"/>
        <v>0</v>
      </c>
      <c r="AV136" s="286"/>
      <c r="AW136" s="261" t="e">
        <f t="shared" ref="AW136:AW144" si="172">AV136/AU136</f>
        <v>#DIV/0!</v>
      </c>
      <c r="AX136" s="262"/>
      <c r="AY136" s="263"/>
      <c r="AZ136" s="264"/>
      <c r="BA136" s="2639"/>
      <c r="BB136" s="2640"/>
      <c r="BC136" s="2640"/>
      <c r="BD136" s="2640"/>
      <c r="BE136" s="2640"/>
      <c r="BF136" s="2640"/>
      <c r="BG136" s="2640"/>
      <c r="BH136" s="2640"/>
      <c r="BI136" s="2641"/>
      <c r="BJ136" s="217"/>
      <c r="BK136" s="2637">
        <f t="shared" si="157"/>
        <v>0</v>
      </c>
      <c r="BL136" s="2638"/>
      <c r="BM136" s="258">
        <f t="shared" si="167"/>
        <v>0</v>
      </c>
      <c r="BN136" s="259">
        <f t="shared" ref="BN136:BN141" si="173">+I136-J136-AC136-AV136</f>
        <v>0</v>
      </c>
      <c r="BO136" s="286"/>
      <c r="BP136" s="261" t="e">
        <f t="shared" ref="BP136:BP144" si="174">BO136/BN136</f>
        <v>#DIV/0!</v>
      </c>
      <c r="BQ136" s="474"/>
      <c r="BR136" s="475"/>
      <c r="BS136" s="476"/>
      <c r="BT136" s="2639"/>
      <c r="BU136" s="2640"/>
      <c r="BV136" s="2640"/>
      <c r="BW136" s="2640"/>
      <c r="BX136" s="2640"/>
      <c r="BY136" s="2640"/>
      <c r="BZ136" s="2640"/>
      <c r="CA136" s="2640"/>
      <c r="CB136" s="2641"/>
      <c r="CC136" s="217"/>
      <c r="CD136" s="2644"/>
      <c r="CE136" s="2644"/>
      <c r="CF136" s="265"/>
      <c r="CG136" s="266"/>
      <c r="CH136" s="287"/>
      <c r="CI136" s="268"/>
      <c r="CJ136" s="269"/>
      <c r="CK136" s="269"/>
      <c r="CL136" s="269"/>
      <c r="CM136" s="2645"/>
      <c r="CN136" s="2645"/>
      <c r="CO136" s="2645"/>
      <c r="CP136" s="2645"/>
      <c r="CQ136" s="2645"/>
      <c r="CR136" s="2645"/>
      <c r="CS136" s="2645"/>
      <c r="CT136" s="2645"/>
      <c r="CU136" s="2645"/>
      <c r="CV136" s="217"/>
      <c r="CW136" s="2644"/>
      <c r="CX136" s="2644"/>
      <c r="CY136" s="265"/>
      <c r="CZ136" s="266"/>
      <c r="DA136" s="287"/>
      <c r="DB136" s="268"/>
      <c r="DC136" s="269"/>
      <c r="DD136" s="269"/>
      <c r="DE136" s="269"/>
      <c r="DF136" s="2645"/>
      <c r="DG136" s="2645"/>
      <c r="DH136" s="2645"/>
      <c r="DI136" s="2645"/>
      <c r="DJ136" s="2645"/>
      <c r="DK136" s="2645"/>
      <c r="DL136" s="2645"/>
      <c r="DM136" s="2645"/>
      <c r="DN136" s="2645"/>
      <c r="DO136" s="217"/>
    </row>
    <row r="137" spans="1:119" ht="0.6" customHeight="1">
      <c r="A137" s="217"/>
      <c r="B137" s="2628"/>
      <c r="C137" s="2629"/>
      <c r="D137" s="2629"/>
      <c r="E137" s="2630"/>
      <c r="F137" s="2637"/>
      <c r="G137" s="2638"/>
      <c r="H137" s="258"/>
      <c r="I137" s="259"/>
      <c r="J137" s="286"/>
      <c r="K137" s="261" t="e">
        <f t="shared" si="170"/>
        <v>#DIV/0!</v>
      </c>
      <c r="L137" s="474"/>
      <c r="M137" s="475"/>
      <c r="N137" s="476"/>
      <c r="O137" s="2639"/>
      <c r="P137" s="2640"/>
      <c r="Q137" s="2640"/>
      <c r="R137" s="2640"/>
      <c r="S137" s="2640"/>
      <c r="T137" s="2640"/>
      <c r="U137" s="2640"/>
      <c r="V137" s="2640"/>
      <c r="W137" s="2641"/>
      <c r="X137" s="217"/>
      <c r="Y137" s="2637">
        <f t="shared" si="149"/>
        <v>0</v>
      </c>
      <c r="Z137" s="2638"/>
      <c r="AA137" s="258">
        <f t="shared" si="165"/>
        <v>0</v>
      </c>
      <c r="AB137" s="259">
        <f t="shared" si="168"/>
        <v>0</v>
      </c>
      <c r="AC137" s="286"/>
      <c r="AD137" s="261" t="e">
        <f t="shared" si="171"/>
        <v>#DIV/0!</v>
      </c>
      <c r="AE137" s="474"/>
      <c r="AF137" s="475"/>
      <c r="AG137" s="476"/>
      <c r="AH137" s="2639"/>
      <c r="AI137" s="2640"/>
      <c r="AJ137" s="2640"/>
      <c r="AK137" s="2640"/>
      <c r="AL137" s="2640"/>
      <c r="AM137" s="2640"/>
      <c r="AN137" s="2640"/>
      <c r="AO137" s="2640"/>
      <c r="AP137" s="2641"/>
      <c r="AQ137" s="217"/>
      <c r="AR137" s="2637">
        <f t="shared" si="153"/>
        <v>0</v>
      </c>
      <c r="AS137" s="2638"/>
      <c r="AT137" s="258">
        <f t="shared" si="166"/>
        <v>0</v>
      </c>
      <c r="AU137" s="259">
        <f t="shared" si="169"/>
        <v>0</v>
      </c>
      <c r="AV137" s="286"/>
      <c r="AW137" s="261" t="e">
        <f t="shared" si="172"/>
        <v>#DIV/0!</v>
      </c>
      <c r="AX137" s="262"/>
      <c r="AY137" s="263"/>
      <c r="AZ137" s="264"/>
      <c r="BA137" s="2639"/>
      <c r="BB137" s="2640"/>
      <c r="BC137" s="2640"/>
      <c r="BD137" s="2640"/>
      <c r="BE137" s="2640"/>
      <c r="BF137" s="2640"/>
      <c r="BG137" s="2640"/>
      <c r="BH137" s="2640"/>
      <c r="BI137" s="2641"/>
      <c r="BJ137" s="217"/>
      <c r="BK137" s="2637">
        <f t="shared" si="157"/>
        <v>0</v>
      </c>
      <c r="BL137" s="2638"/>
      <c r="BM137" s="258">
        <f t="shared" si="167"/>
        <v>0</v>
      </c>
      <c r="BN137" s="259">
        <f t="shared" si="173"/>
        <v>0</v>
      </c>
      <c r="BO137" s="286"/>
      <c r="BP137" s="261" t="e">
        <f t="shared" si="174"/>
        <v>#DIV/0!</v>
      </c>
      <c r="BQ137" s="474"/>
      <c r="BR137" s="475"/>
      <c r="BS137" s="476"/>
      <c r="BT137" s="2639"/>
      <c r="BU137" s="2640"/>
      <c r="BV137" s="2640"/>
      <c r="BW137" s="2640"/>
      <c r="BX137" s="2640"/>
      <c r="BY137" s="2640"/>
      <c r="BZ137" s="2640"/>
      <c r="CA137" s="2640"/>
      <c r="CB137" s="2641"/>
      <c r="CC137" s="217"/>
      <c r="CD137" s="2644"/>
      <c r="CE137" s="2644"/>
      <c r="CF137" s="265"/>
      <c r="CG137" s="266"/>
      <c r="CH137" s="287"/>
      <c r="CI137" s="268"/>
      <c r="CJ137" s="269"/>
      <c r="CK137" s="269"/>
      <c r="CL137" s="269"/>
      <c r="CM137" s="2645"/>
      <c r="CN137" s="2645"/>
      <c r="CO137" s="2645"/>
      <c r="CP137" s="2645"/>
      <c r="CQ137" s="2645"/>
      <c r="CR137" s="2645"/>
      <c r="CS137" s="2645"/>
      <c r="CT137" s="2645"/>
      <c r="CU137" s="2645"/>
      <c r="CV137" s="217"/>
      <c r="CW137" s="2644"/>
      <c r="CX137" s="2644"/>
      <c r="CY137" s="265"/>
      <c r="CZ137" s="266"/>
      <c r="DA137" s="287"/>
      <c r="DB137" s="268"/>
      <c r="DC137" s="269"/>
      <c r="DD137" s="269"/>
      <c r="DE137" s="269"/>
      <c r="DF137" s="2645"/>
      <c r="DG137" s="2645"/>
      <c r="DH137" s="2645"/>
      <c r="DI137" s="2645"/>
      <c r="DJ137" s="2645"/>
      <c r="DK137" s="2645"/>
      <c r="DL137" s="2645"/>
      <c r="DM137" s="2645"/>
      <c r="DN137" s="2645"/>
      <c r="DO137" s="217"/>
    </row>
    <row r="138" spans="1:119" ht="0.6" customHeight="1">
      <c r="A138" s="217"/>
      <c r="B138" s="2628"/>
      <c r="C138" s="2629"/>
      <c r="D138" s="2629"/>
      <c r="E138" s="2630"/>
      <c r="F138" s="2637"/>
      <c r="G138" s="2638"/>
      <c r="H138" s="258"/>
      <c r="I138" s="259"/>
      <c r="J138" s="286"/>
      <c r="K138" s="261" t="e">
        <f t="shared" si="170"/>
        <v>#DIV/0!</v>
      </c>
      <c r="L138" s="474"/>
      <c r="M138" s="475"/>
      <c r="N138" s="476"/>
      <c r="O138" s="2639"/>
      <c r="P138" s="2640"/>
      <c r="Q138" s="2640"/>
      <c r="R138" s="2640"/>
      <c r="S138" s="2640"/>
      <c r="T138" s="2640"/>
      <c r="U138" s="2640"/>
      <c r="V138" s="2640"/>
      <c r="W138" s="2641"/>
      <c r="X138" s="217"/>
      <c r="Y138" s="2637">
        <f t="shared" si="149"/>
        <v>0</v>
      </c>
      <c r="Z138" s="2638"/>
      <c r="AA138" s="258">
        <f t="shared" si="165"/>
        <v>0</v>
      </c>
      <c r="AB138" s="259">
        <f t="shared" si="168"/>
        <v>0</v>
      </c>
      <c r="AC138" s="286"/>
      <c r="AD138" s="261" t="e">
        <f t="shared" si="171"/>
        <v>#DIV/0!</v>
      </c>
      <c r="AE138" s="474"/>
      <c r="AF138" s="475"/>
      <c r="AG138" s="476"/>
      <c r="AH138" s="2639"/>
      <c r="AI138" s="2640"/>
      <c r="AJ138" s="2640"/>
      <c r="AK138" s="2640"/>
      <c r="AL138" s="2640"/>
      <c r="AM138" s="2640"/>
      <c r="AN138" s="2640"/>
      <c r="AO138" s="2640"/>
      <c r="AP138" s="2641"/>
      <c r="AQ138" s="217"/>
      <c r="AR138" s="2637">
        <f t="shared" si="153"/>
        <v>0</v>
      </c>
      <c r="AS138" s="2638"/>
      <c r="AT138" s="258">
        <f t="shared" si="166"/>
        <v>0</v>
      </c>
      <c r="AU138" s="259">
        <f t="shared" si="169"/>
        <v>0</v>
      </c>
      <c r="AV138" s="286"/>
      <c r="AW138" s="261" t="e">
        <f t="shared" si="172"/>
        <v>#DIV/0!</v>
      </c>
      <c r="AX138" s="262"/>
      <c r="AY138" s="263"/>
      <c r="AZ138" s="264"/>
      <c r="BA138" s="2639"/>
      <c r="BB138" s="2640"/>
      <c r="BC138" s="2640"/>
      <c r="BD138" s="2640"/>
      <c r="BE138" s="2640"/>
      <c r="BF138" s="2640"/>
      <c r="BG138" s="2640"/>
      <c r="BH138" s="2640"/>
      <c r="BI138" s="2641"/>
      <c r="BJ138" s="217"/>
      <c r="BK138" s="2637">
        <f t="shared" si="157"/>
        <v>0</v>
      </c>
      <c r="BL138" s="2638"/>
      <c r="BM138" s="258">
        <f t="shared" si="167"/>
        <v>0</v>
      </c>
      <c r="BN138" s="259">
        <f t="shared" si="173"/>
        <v>0</v>
      </c>
      <c r="BO138" s="286"/>
      <c r="BP138" s="261" t="e">
        <f t="shared" si="174"/>
        <v>#DIV/0!</v>
      </c>
      <c r="BQ138" s="474"/>
      <c r="BR138" s="475"/>
      <c r="BS138" s="476"/>
      <c r="BT138" s="2639"/>
      <c r="BU138" s="2640"/>
      <c r="BV138" s="2640"/>
      <c r="BW138" s="2640"/>
      <c r="BX138" s="2640"/>
      <c r="BY138" s="2640"/>
      <c r="BZ138" s="2640"/>
      <c r="CA138" s="2640"/>
      <c r="CB138" s="2641"/>
      <c r="CC138" s="217"/>
      <c r="CD138" s="2644"/>
      <c r="CE138" s="2644"/>
      <c r="CF138" s="265"/>
      <c r="CG138" s="266"/>
      <c r="CH138" s="287"/>
      <c r="CI138" s="268"/>
      <c r="CJ138" s="269"/>
      <c r="CK138" s="269"/>
      <c r="CL138" s="269"/>
      <c r="CM138" s="2645"/>
      <c r="CN138" s="2645"/>
      <c r="CO138" s="2645"/>
      <c r="CP138" s="2645"/>
      <c r="CQ138" s="2645"/>
      <c r="CR138" s="2645"/>
      <c r="CS138" s="2645"/>
      <c r="CT138" s="2645"/>
      <c r="CU138" s="2645"/>
      <c r="CV138" s="217"/>
      <c r="CW138" s="2644"/>
      <c r="CX138" s="2644"/>
      <c r="CY138" s="265"/>
      <c r="CZ138" s="266"/>
      <c r="DA138" s="287"/>
      <c r="DB138" s="268"/>
      <c r="DC138" s="269"/>
      <c r="DD138" s="269"/>
      <c r="DE138" s="269"/>
      <c r="DF138" s="2645"/>
      <c r="DG138" s="2645"/>
      <c r="DH138" s="2645"/>
      <c r="DI138" s="2645"/>
      <c r="DJ138" s="2645"/>
      <c r="DK138" s="2645"/>
      <c r="DL138" s="2645"/>
      <c r="DM138" s="2645"/>
      <c r="DN138" s="2645"/>
      <c r="DO138" s="217"/>
    </row>
    <row r="139" spans="1:119" ht="0.6" customHeight="1">
      <c r="A139" s="217"/>
      <c r="B139" s="2628"/>
      <c r="C139" s="2629"/>
      <c r="D139" s="2629"/>
      <c r="E139" s="2630"/>
      <c r="F139" s="2637"/>
      <c r="G139" s="2638"/>
      <c r="H139" s="258"/>
      <c r="I139" s="259"/>
      <c r="J139" s="286"/>
      <c r="K139" s="261" t="e">
        <f t="shared" si="170"/>
        <v>#DIV/0!</v>
      </c>
      <c r="L139" s="474"/>
      <c r="M139" s="475"/>
      <c r="N139" s="476"/>
      <c r="O139" s="2639"/>
      <c r="P139" s="2640"/>
      <c r="Q139" s="2640"/>
      <c r="R139" s="2640"/>
      <c r="S139" s="2640"/>
      <c r="T139" s="2640"/>
      <c r="U139" s="2640"/>
      <c r="V139" s="2640"/>
      <c r="W139" s="2641"/>
      <c r="X139" s="217"/>
      <c r="Y139" s="2637">
        <f t="shared" si="149"/>
        <v>0</v>
      </c>
      <c r="Z139" s="2638"/>
      <c r="AA139" s="258">
        <f t="shared" si="165"/>
        <v>0</v>
      </c>
      <c r="AB139" s="259">
        <f t="shared" si="168"/>
        <v>0</v>
      </c>
      <c r="AC139" s="286"/>
      <c r="AD139" s="261" t="e">
        <f t="shared" si="171"/>
        <v>#DIV/0!</v>
      </c>
      <c r="AE139" s="474"/>
      <c r="AF139" s="475"/>
      <c r="AG139" s="476"/>
      <c r="AH139" s="2639"/>
      <c r="AI139" s="2640"/>
      <c r="AJ139" s="2640"/>
      <c r="AK139" s="2640"/>
      <c r="AL139" s="2640"/>
      <c r="AM139" s="2640"/>
      <c r="AN139" s="2640"/>
      <c r="AO139" s="2640"/>
      <c r="AP139" s="2641"/>
      <c r="AQ139" s="217"/>
      <c r="AR139" s="2637">
        <f t="shared" si="153"/>
        <v>0</v>
      </c>
      <c r="AS139" s="2638"/>
      <c r="AT139" s="258">
        <f t="shared" si="166"/>
        <v>0</v>
      </c>
      <c r="AU139" s="259">
        <f t="shared" si="169"/>
        <v>0</v>
      </c>
      <c r="AV139" s="286"/>
      <c r="AW139" s="261" t="e">
        <f t="shared" si="172"/>
        <v>#DIV/0!</v>
      </c>
      <c r="AX139" s="262"/>
      <c r="AY139" s="263"/>
      <c r="AZ139" s="264"/>
      <c r="BA139" s="2639"/>
      <c r="BB139" s="2640"/>
      <c r="BC139" s="2640"/>
      <c r="BD139" s="2640"/>
      <c r="BE139" s="2640"/>
      <c r="BF139" s="2640"/>
      <c r="BG139" s="2640"/>
      <c r="BH139" s="2640"/>
      <c r="BI139" s="2641"/>
      <c r="BJ139" s="217"/>
      <c r="BK139" s="2637">
        <f t="shared" si="157"/>
        <v>0</v>
      </c>
      <c r="BL139" s="2638"/>
      <c r="BM139" s="258">
        <f t="shared" si="167"/>
        <v>0</v>
      </c>
      <c r="BN139" s="259">
        <f t="shared" si="173"/>
        <v>0</v>
      </c>
      <c r="BO139" s="286"/>
      <c r="BP139" s="261" t="e">
        <f t="shared" si="174"/>
        <v>#DIV/0!</v>
      </c>
      <c r="BQ139" s="474"/>
      <c r="BR139" s="475"/>
      <c r="BS139" s="476"/>
      <c r="BT139" s="2639"/>
      <c r="BU139" s="2640"/>
      <c r="BV139" s="2640"/>
      <c r="BW139" s="2640"/>
      <c r="BX139" s="2640"/>
      <c r="BY139" s="2640"/>
      <c r="BZ139" s="2640"/>
      <c r="CA139" s="2640"/>
      <c r="CB139" s="2641"/>
      <c r="CC139" s="217"/>
      <c r="CD139" s="2644"/>
      <c r="CE139" s="2644"/>
      <c r="CF139" s="265"/>
      <c r="CG139" s="266"/>
      <c r="CH139" s="287"/>
      <c r="CI139" s="268"/>
      <c r="CJ139" s="269"/>
      <c r="CK139" s="269"/>
      <c r="CL139" s="269"/>
      <c r="CM139" s="2645"/>
      <c r="CN139" s="2645"/>
      <c r="CO139" s="2645"/>
      <c r="CP139" s="2645"/>
      <c r="CQ139" s="2645"/>
      <c r="CR139" s="2645"/>
      <c r="CS139" s="2645"/>
      <c r="CT139" s="2645"/>
      <c r="CU139" s="2645"/>
      <c r="CV139" s="217"/>
      <c r="CW139" s="2644"/>
      <c r="CX139" s="2644"/>
      <c r="CY139" s="265"/>
      <c r="CZ139" s="266"/>
      <c r="DA139" s="287"/>
      <c r="DB139" s="268"/>
      <c r="DC139" s="269"/>
      <c r="DD139" s="269"/>
      <c r="DE139" s="269"/>
      <c r="DF139" s="2645"/>
      <c r="DG139" s="2645"/>
      <c r="DH139" s="2645"/>
      <c r="DI139" s="2645"/>
      <c r="DJ139" s="2645"/>
      <c r="DK139" s="2645"/>
      <c r="DL139" s="2645"/>
      <c r="DM139" s="2645"/>
      <c r="DN139" s="2645"/>
      <c r="DO139" s="217"/>
    </row>
    <row r="140" spans="1:119" ht="0.6" customHeight="1">
      <c r="A140" s="217"/>
      <c r="B140" s="2628"/>
      <c r="C140" s="2629"/>
      <c r="D140" s="2629"/>
      <c r="E140" s="2630"/>
      <c r="F140" s="2637"/>
      <c r="G140" s="2638"/>
      <c r="H140" s="258"/>
      <c r="I140" s="259"/>
      <c r="J140" s="286"/>
      <c r="K140" s="261" t="e">
        <f t="shared" si="170"/>
        <v>#DIV/0!</v>
      </c>
      <c r="L140" s="474"/>
      <c r="M140" s="475"/>
      <c r="N140" s="476"/>
      <c r="O140" s="2639"/>
      <c r="P140" s="2640"/>
      <c r="Q140" s="2640"/>
      <c r="R140" s="2640"/>
      <c r="S140" s="2640"/>
      <c r="T140" s="2640"/>
      <c r="U140" s="2640"/>
      <c r="V140" s="2640"/>
      <c r="W140" s="2641"/>
      <c r="X140" s="217"/>
      <c r="Y140" s="2637">
        <f t="shared" si="149"/>
        <v>0</v>
      </c>
      <c r="Z140" s="2638"/>
      <c r="AA140" s="258">
        <f>+AA118</f>
        <v>0</v>
      </c>
      <c r="AB140" s="259">
        <f t="shared" si="168"/>
        <v>0</v>
      </c>
      <c r="AC140" s="286"/>
      <c r="AD140" s="261" t="e">
        <f t="shared" si="171"/>
        <v>#DIV/0!</v>
      </c>
      <c r="AE140" s="474"/>
      <c r="AF140" s="475"/>
      <c r="AG140" s="476"/>
      <c r="AH140" s="2639"/>
      <c r="AI140" s="2640"/>
      <c r="AJ140" s="2640"/>
      <c r="AK140" s="2640"/>
      <c r="AL140" s="2640"/>
      <c r="AM140" s="2640"/>
      <c r="AN140" s="2640"/>
      <c r="AO140" s="2640"/>
      <c r="AP140" s="2641"/>
      <c r="AQ140" s="217"/>
      <c r="AR140" s="2637">
        <f t="shared" si="153"/>
        <v>0</v>
      </c>
      <c r="AS140" s="2638"/>
      <c r="AT140" s="258">
        <f>+AT118</f>
        <v>0</v>
      </c>
      <c r="AU140" s="259">
        <f t="shared" si="169"/>
        <v>0</v>
      </c>
      <c r="AV140" s="286"/>
      <c r="AW140" s="261" t="e">
        <f t="shared" si="172"/>
        <v>#DIV/0!</v>
      </c>
      <c r="AX140" s="262"/>
      <c r="AY140" s="263"/>
      <c r="AZ140" s="264"/>
      <c r="BA140" s="2639"/>
      <c r="BB140" s="2640"/>
      <c r="BC140" s="2640"/>
      <c r="BD140" s="2640"/>
      <c r="BE140" s="2640"/>
      <c r="BF140" s="2640"/>
      <c r="BG140" s="2640"/>
      <c r="BH140" s="2640"/>
      <c r="BI140" s="2641"/>
      <c r="BJ140" s="217"/>
      <c r="BK140" s="2637">
        <f t="shared" si="157"/>
        <v>0</v>
      </c>
      <c r="BL140" s="2638"/>
      <c r="BM140" s="258">
        <f>+BM118</f>
        <v>0</v>
      </c>
      <c r="BN140" s="259">
        <f t="shared" si="173"/>
        <v>0</v>
      </c>
      <c r="BO140" s="286"/>
      <c r="BP140" s="261" t="e">
        <f t="shared" si="174"/>
        <v>#DIV/0!</v>
      </c>
      <c r="BQ140" s="474"/>
      <c r="BR140" s="475"/>
      <c r="BS140" s="476"/>
      <c r="BT140" s="2639"/>
      <c r="BU140" s="2640"/>
      <c r="BV140" s="2640"/>
      <c r="BW140" s="2640"/>
      <c r="BX140" s="2640"/>
      <c r="BY140" s="2640"/>
      <c r="BZ140" s="2640"/>
      <c r="CA140" s="2640"/>
      <c r="CB140" s="2641"/>
      <c r="CC140" s="217"/>
      <c r="CD140" s="2644"/>
      <c r="CE140" s="2644"/>
      <c r="CF140" s="265"/>
      <c r="CG140" s="266"/>
      <c r="CH140" s="287"/>
      <c r="CI140" s="268"/>
      <c r="CJ140" s="269"/>
      <c r="CK140" s="269"/>
      <c r="CL140" s="269"/>
      <c r="CM140" s="2645"/>
      <c r="CN140" s="2645"/>
      <c r="CO140" s="2645"/>
      <c r="CP140" s="2645"/>
      <c r="CQ140" s="2645"/>
      <c r="CR140" s="2645"/>
      <c r="CS140" s="2645"/>
      <c r="CT140" s="2645"/>
      <c r="CU140" s="2645"/>
      <c r="CV140" s="217"/>
      <c r="CW140" s="2644"/>
      <c r="CX140" s="2644"/>
      <c r="CY140" s="265"/>
      <c r="CZ140" s="266"/>
      <c r="DA140" s="287"/>
      <c r="DB140" s="268"/>
      <c r="DC140" s="269"/>
      <c r="DD140" s="269"/>
      <c r="DE140" s="269"/>
      <c r="DF140" s="2645"/>
      <c r="DG140" s="2645"/>
      <c r="DH140" s="2645"/>
      <c r="DI140" s="2645"/>
      <c r="DJ140" s="2645"/>
      <c r="DK140" s="2645"/>
      <c r="DL140" s="2645"/>
      <c r="DM140" s="2645"/>
      <c r="DN140" s="2645"/>
      <c r="DO140" s="217"/>
    </row>
    <row r="141" spans="1:119" ht="0.6" customHeight="1">
      <c r="A141" s="217"/>
      <c r="B141" s="2628"/>
      <c r="C141" s="2629"/>
      <c r="D141" s="2629"/>
      <c r="E141" s="2630"/>
      <c r="F141" s="2637"/>
      <c r="G141" s="2638"/>
      <c r="H141" s="258"/>
      <c r="I141" s="259"/>
      <c r="J141" s="286"/>
      <c r="K141" s="261" t="e">
        <f t="shared" si="170"/>
        <v>#DIV/0!</v>
      </c>
      <c r="L141" s="474"/>
      <c r="M141" s="475"/>
      <c r="N141" s="476"/>
      <c r="O141" s="2639"/>
      <c r="P141" s="2640"/>
      <c r="Q141" s="2640"/>
      <c r="R141" s="2640"/>
      <c r="S141" s="2640"/>
      <c r="T141" s="2640"/>
      <c r="U141" s="2640"/>
      <c r="V141" s="2640"/>
      <c r="W141" s="2641"/>
      <c r="X141" s="217"/>
      <c r="Y141" s="2637">
        <f t="shared" si="149"/>
        <v>0</v>
      </c>
      <c r="Z141" s="2638"/>
      <c r="AA141" s="258">
        <f>+AA119</f>
        <v>0</v>
      </c>
      <c r="AB141" s="259">
        <f t="shared" si="168"/>
        <v>0</v>
      </c>
      <c r="AC141" s="286"/>
      <c r="AD141" s="261" t="e">
        <f t="shared" si="171"/>
        <v>#DIV/0!</v>
      </c>
      <c r="AE141" s="474"/>
      <c r="AF141" s="475"/>
      <c r="AG141" s="476"/>
      <c r="AH141" s="2639"/>
      <c r="AI141" s="2640"/>
      <c r="AJ141" s="2640"/>
      <c r="AK141" s="2640"/>
      <c r="AL141" s="2640"/>
      <c r="AM141" s="2640"/>
      <c r="AN141" s="2640"/>
      <c r="AO141" s="2640"/>
      <c r="AP141" s="2641"/>
      <c r="AQ141" s="217"/>
      <c r="AR141" s="2637">
        <f t="shared" si="153"/>
        <v>0</v>
      </c>
      <c r="AS141" s="2638"/>
      <c r="AT141" s="258">
        <f>+AT119</f>
        <v>0</v>
      </c>
      <c r="AU141" s="259">
        <f t="shared" si="169"/>
        <v>0</v>
      </c>
      <c r="AV141" s="286"/>
      <c r="AW141" s="261" t="e">
        <f t="shared" si="172"/>
        <v>#DIV/0!</v>
      </c>
      <c r="AX141" s="262"/>
      <c r="AY141" s="263"/>
      <c r="AZ141" s="264"/>
      <c r="BA141" s="2639"/>
      <c r="BB141" s="2640"/>
      <c r="BC141" s="2640"/>
      <c r="BD141" s="2640"/>
      <c r="BE141" s="2640"/>
      <c r="BF141" s="2640"/>
      <c r="BG141" s="2640"/>
      <c r="BH141" s="2640"/>
      <c r="BI141" s="2641"/>
      <c r="BJ141" s="217"/>
      <c r="BK141" s="2637">
        <f t="shared" si="157"/>
        <v>0</v>
      </c>
      <c r="BL141" s="2638"/>
      <c r="BM141" s="258">
        <f>+BM119</f>
        <v>0</v>
      </c>
      <c r="BN141" s="259">
        <f t="shared" si="173"/>
        <v>0</v>
      </c>
      <c r="BO141" s="286"/>
      <c r="BP141" s="261" t="e">
        <f t="shared" si="174"/>
        <v>#DIV/0!</v>
      </c>
      <c r="BQ141" s="474"/>
      <c r="BR141" s="475"/>
      <c r="BS141" s="476"/>
      <c r="BT141" s="2639"/>
      <c r="BU141" s="2640"/>
      <c r="BV141" s="2640"/>
      <c r="BW141" s="2640"/>
      <c r="BX141" s="2640"/>
      <c r="BY141" s="2640"/>
      <c r="BZ141" s="2640"/>
      <c r="CA141" s="2640"/>
      <c r="CB141" s="2641"/>
      <c r="CC141" s="217"/>
      <c r="CD141" s="2644"/>
      <c r="CE141" s="2644"/>
      <c r="CF141" s="265"/>
      <c r="CG141" s="266"/>
      <c r="CH141" s="287"/>
      <c r="CI141" s="268"/>
      <c r="CJ141" s="269"/>
      <c r="CK141" s="269"/>
      <c r="CL141" s="269"/>
      <c r="CM141" s="2645"/>
      <c r="CN141" s="2645"/>
      <c r="CO141" s="2645"/>
      <c r="CP141" s="2645"/>
      <c r="CQ141" s="2645"/>
      <c r="CR141" s="2645"/>
      <c r="CS141" s="2645"/>
      <c r="CT141" s="2645"/>
      <c r="CU141" s="2645"/>
      <c r="CV141" s="217"/>
      <c r="CW141" s="2644"/>
      <c r="CX141" s="2644"/>
      <c r="CY141" s="265"/>
      <c r="CZ141" s="266"/>
      <c r="DA141" s="287"/>
      <c r="DB141" s="268"/>
      <c r="DC141" s="269"/>
      <c r="DD141" s="269"/>
      <c r="DE141" s="269"/>
      <c r="DF141" s="2645"/>
      <c r="DG141" s="2645"/>
      <c r="DH141" s="2645"/>
      <c r="DI141" s="2645"/>
      <c r="DJ141" s="2645"/>
      <c r="DK141" s="2645"/>
      <c r="DL141" s="2645"/>
      <c r="DM141" s="2645"/>
      <c r="DN141" s="2645"/>
      <c r="DO141" s="217"/>
    </row>
    <row r="142" spans="1:119" ht="0.6" customHeight="1">
      <c r="A142" s="217"/>
      <c r="B142" s="2628"/>
      <c r="C142" s="2629"/>
      <c r="D142" s="2629"/>
      <c r="E142" s="2630"/>
      <c r="F142" s="2637"/>
      <c r="G142" s="2638"/>
      <c r="H142" s="258"/>
      <c r="I142" s="284"/>
      <c r="J142" s="286"/>
      <c r="K142" s="261" t="e">
        <f t="shared" si="170"/>
        <v>#DIV/0!</v>
      </c>
      <c r="L142" s="474"/>
      <c r="M142" s="475"/>
      <c r="N142" s="476"/>
      <c r="O142" s="2639"/>
      <c r="P142" s="2640"/>
      <c r="Q142" s="2640"/>
      <c r="R142" s="2640"/>
      <c r="S142" s="2640"/>
      <c r="T142" s="2640"/>
      <c r="U142" s="2640"/>
      <c r="V142" s="2640"/>
      <c r="W142" s="2641"/>
      <c r="X142" s="217"/>
      <c r="Y142" s="2637">
        <f t="shared" si="149"/>
        <v>0</v>
      </c>
      <c r="Z142" s="2638"/>
      <c r="AA142" s="258">
        <f>+AA120</f>
        <v>0</v>
      </c>
      <c r="AB142" s="284"/>
      <c r="AC142" s="286"/>
      <c r="AD142" s="261" t="e">
        <f t="shared" si="171"/>
        <v>#DIV/0!</v>
      </c>
      <c r="AE142" s="474"/>
      <c r="AF142" s="475"/>
      <c r="AG142" s="476"/>
      <c r="AH142" s="2639"/>
      <c r="AI142" s="2640"/>
      <c r="AJ142" s="2640"/>
      <c r="AK142" s="2640"/>
      <c r="AL142" s="2640"/>
      <c r="AM142" s="2640"/>
      <c r="AN142" s="2640"/>
      <c r="AO142" s="2640"/>
      <c r="AP142" s="2641"/>
      <c r="AQ142" s="217"/>
      <c r="AR142" s="2637">
        <f t="shared" si="153"/>
        <v>0</v>
      </c>
      <c r="AS142" s="2638"/>
      <c r="AT142" s="258">
        <f>+AT120</f>
        <v>0</v>
      </c>
      <c r="AU142" s="284"/>
      <c r="AV142" s="286"/>
      <c r="AW142" s="261" t="e">
        <f t="shared" si="172"/>
        <v>#DIV/0!</v>
      </c>
      <c r="AX142" s="262"/>
      <c r="AY142" s="263"/>
      <c r="AZ142" s="264"/>
      <c r="BA142" s="2639"/>
      <c r="BB142" s="2640"/>
      <c r="BC142" s="2640"/>
      <c r="BD142" s="2640"/>
      <c r="BE142" s="2640"/>
      <c r="BF142" s="2640"/>
      <c r="BG142" s="2640"/>
      <c r="BH142" s="2640"/>
      <c r="BI142" s="2641"/>
      <c r="BJ142" s="217"/>
      <c r="BK142" s="2637">
        <f t="shared" si="157"/>
        <v>0</v>
      </c>
      <c r="BL142" s="2638"/>
      <c r="BM142" s="258">
        <f>+BM120</f>
        <v>0</v>
      </c>
      <c r="BN142" s="284"/>
      <c r="BO142" s="286"/>
      <c r="BP142" s="261" t="e">
        <f t="shared" si="174"/>
        <v>#DIV/0!</v>
      </c>
      <c r="BQ142" s="474"/>
      <c r="BR142" s="475"/>
      <c r="BS142" s="476"/>
      <c r="BT142" s="2639"/>
      <c r="BU142" s="2640"/>
      <c r="BV142" s="2640"/>
      <c r="BW142" s="2640"/>
      <c r="BX142" s="2640"/>
      <c r="BY142" s="2640"/>
      <c r="BZ142" s="2640"/>
      <c r="CA142" s="2640"/>
      <c r="CB142" s="2641"/>
      <c r="CC142" s="217"/>
      <c r="CD142" s="2644"/>
      <c r="CE142" s="2644"/>
      <c r="CF142" s="265"/>
      <c r="CG142" s="285"/>
      <c r="CH142" s="287"/>
      <c r="CI142" s="268"/>
      <c r="CJ142" s="269"/>
      <c r="CK142" s="269"/>
      <c r="CL142" s="269"/>
      <c r="CM142" s="2645"/>
      <c r="CN142" s="2645"/>
      <c r="CO142" s="2645"/>
      <c r="CP142" s="2645"/>
      <c r="CQ142" s="2645"/>
      <c r="CR142" s="2645"/>
      <c r="CS142" s="2645"/>
      <c r="CT142" s="2645"/>
      <c r="CU142" s="2645"/>
      <c r="CV142" s="217"/>
      <c r="CW142" s="2644"/>
      <c r="CX142" s="2644"/>
      <c r="CY142" s="265"/>
      <c r="CZ142" s="285"/>
      <c r="DA142" s="287"/>
      <c r="DB142" s="268"/>
      <c r="DC142" s="269"/>
      <c r="DD142" s="269"/>
      <c r="DE142" s="269"/>
      <c r="DF142" s="2645"/>
      <c r="DG142" s="2645"/>
      <c r="DH142" s="2645"/>
      <c r="DI142" s="2645"/>
      <c r="DJ142" s="2645"/>
      <c r="DK142" s="2645"/>
      <c r="DL142" s="2645"/>
      <c r="DM142" s="2645"/>
      <c r="DN142" s="2645"/>
      <c r="DO142" s="217"/>
    </row>
    <row r="143" spans="1:119" ht="0.6" customHeight="1">
      <c r="A143" s="217"/>
      <c r="B143" s="2628"/>
      <c r="C143" s="2629"/>
      <c r="D143" s="2629"/>
      <c r="E143" s="2630"/>
      <c r="F143" s="2637"/>
      <c r="G143" s="2638"/>
      <c r="H143" s="258"/>
      <c r="I143" s="259"/>
      <c r="J143" s="286"/>
      <c r="K143" s="261" t="e">
        <f t="shared" si="170"/>
        <v>#DIV/0!</v>
      </c>
      <c r="L143" s="474"/>
      <c r="M143" s="475"/>
      <c r="N143" s="476"/>
      <c r="O143" s="2639"/>
      <c r="P143" s="2640"/>
      <c r="Q143" s="2640"/>
      <c r="R143" s="2640"/>
      <c r="S143" s="2640"/>
      <c r="T143" s="2640"/>
      <c r="U143" s="2640"/>
      <c r="V143" s="2640"/>
      <c r="W143" s="2641"/>
      <c r="X143" s="217"/>
      <c r="Y143" s="2637">
        <f t="shared" si="149"/>
        <v>0</v>
      </c>
      <c r="Z143" s="2638"/>
      <c r="AA143" s="258">
        <f>+AA121</f>
        <v>0</v>
      </c>
      <c r="AB143" s="259">
        <f t="shared" si="168"/>
        <v>0</v>
      </c>
      <c r="AC143" s="286"/>
      <c r="AD143" s="261" t="e">
        <f t="shared" si="171"/>
        <v>#DIV/0!</v>
      </c>
      <c r="AE143" s="474"/>
      <c r="AF143" s="475"/>
      <c r="AG143" s="476"/>
      <c r="AH143" s="2639"/>
      <c r="AI143" s="2640"/>
      <c r="AJ143" s="2640"/>
      <c r="AK143" s="2640"/>
      <c r="AL143" s="2640"/>
      <c r="AM143" s="2640"/>
      <c r="AN143" s="2640"/>
      <c r="AO143" s="2640"/>
      <c r="AP143" s="2641"/>
      <c r="AQ143" s="217"/>
      <c r="AR143" s="2637">
        <f t="shared" si="153"/>
        <v>0</v>
      </c>
      <c r="AS143" s="2638"/>
      <c r="AT143" s="258">
        <f>+AT121</f>
        <v>0</v>
      </c>
      <c r="AU143" s="259">
        <f t="shared" si="169"/>
        <v>0</v>
      </c>
      <c r="AV143" s="286"/>
      <c r="AW143" s="261" t="e">
        <f t="shared" si="172"/>
        <v>#DIV/0!</v>
      </c>
      <c r="AX143" s="262"/>
      <c r="AY143" s="263"/>
      <c r="AZ143" s="264"/>
      <c r="BA143" s="2639"/>
      <c r="BB143" s="2640"/>
      <c r="BC143" s="2640"/>
      <c r="BD143" s="2640"/>
      <c r="BE143" s="2640"/>
      <c r="BF143" s="2640"/>
      <c r="BG143" s="2640"/>
      <c r="BH143" s="2640"/>
      <c r="BI143" s="2641"/>
      <c r="BJ143" s="217"/>
      <c r="BK143" s="2637">
        <f t="shared" si="157"/>
        <v>0</v>
      </c>
      <c r="BL143" s="2638"/>
      <c r="BM143" s="258">
        <f>+BM121</f>
        <v>0</v>
      </c>
      <c r="BN143" s="259">
        <f>+I143-J143-AC143-AV143</f>
        <v>0</v>
      </c>
      <c r="BO143" s="286"/>
      <c r="BP143" s="261" t="e">
        <f t="shared" si="174"/>
        <v>#DIV/0!</v>
      </c>
      <c r="BQ143" s="474"/>
      <c r="BR143" s="475"/>
      <c r="BS143" s="476"/>
      <c r="BT143" s="2639"/>
      <c r="BU143" s="2640"/>
      <c r="BV143" s="2640"/>
      <c r="BW143" s="2640"/>
      <c r="BX143" s="2640"/>
      <c r="BY143" s="2640"/>
      <c r="BZ143" s="2640"/>
      <c r="CA143" s="2640"/>
      <c r="CB143" s="2641"/>
      <c r="CC143" s="217"/>
      <c r="CD143" s="2644"/>
      <c r="CE143" s="2644"/>
      <c r="CF143" s="265"/>
      <c r="CG143" s="266"/>
      <c r="CH143" s="287"/>
      <c r="CI143" s="268"/>
      <c r="CJ143" s="269"/>
      <c r="CK143" s="269"/>
      <c r="CL143" s="269"/>
      <c r="CM143" s="2645"/>
      <c r="CN143" s="2645"/>
      <c r="CO143" s="2645"/>
      <c r="CP143" s="2645"/>
      <c r="CQ143" s="2645"/>
      <c r="CR143" s="2645"/>
      <c r="CS143" s="2645"/>
      <c r="CT143" s="2645"/>
      <c r="CU143" s="2645"/>
      <c r="CV143" s="217"/>
      <c r="CW143" s="2644"/>
      <c r="CX143" s="2644"/>
      <c r="CY143" s="265"/>
      <c r="CZ143" s="266"/>
      <c r="DA143" s="287"/>
      <c r="DB143" s="268"/>
      <c r="DC143" s="269"/>
      <c r="DD143" s="269"/>
      <c r="DE143" s="269"/>
      <c r="DF143" s="2645"/>
      <c r="DG143" s="2645"/>
      <c r="DH143" s="2645"/>
      <c r="DI143" s="2645"/>
      <c r="DJ143" s="2645"/>
      <c r="DK143" s="2645"/>
      <c r="DL143" s="2645"/>
      <c r="DM143" s="2645"/>
      <c r="DN143" s="2645"/>
      <c r="DO143" s="217"/>
    </row>
    <row r="144" spans="1:119" ht="0.6" customHeight="1" thickBot="1">
      <c r="A144" s="217"/>
      <c r="B144" s="2628"/>
      <c r="C144" s="2629"/>
      <c r="D144" s="2629"/>
      <c r="E144" s="2630"/>
      <c r="F144" s="2654"/>
      <c r="G144" s="2655"/>
      <c r="H144" s="258"/>
      <c r="I144" s="259"/>
      <c r="J144" s="286"/>
      <c r="K144" s="261" t="e">
        <f t="shared" si="170"/>
        <v>#DIV/0!</v>
      </c>
      <c r="L144" s="477"/>
      <c r="M144" s="478"/>
      <c r="N144" s="479"/>
      <c r="O144" s="2656"/>
      <c r="P144" s="2657"/>
      <c r="Q144" s="2657"/>
      <c r="R144" s="2657"/>
      <c r="S144" s="2657"/>
      <c r="T144" s="2657"/>
      <c r="U144" s="2657"/>
      <c r="V144" s="2657"/>
      <c r="W144" s="2658"/>
      <c r="X144" s="217"/>
      <c r="Y144" s="2654">
        <f t="shared" si="149"/>
        <v>0</v>
      </c>
      <c r="Z144" s="2655"/>
      <c r="AA144" s="258">
        <f>+AA122</f>
        <v>0</v>
      </c>
      <c r="AB144" s="259">
        <f t="shared" si="168"/>
        <v>0</v>
      </c>
      <c r="AC144" s="286"/>
      <c r="AD144" s="261" t="e">
        <f t="shared" si="171"/>
        <v>#DIV/0!</v>
      </c>
      <c r="AE144" s="477"/>
      <c r="AF144" s="478"/>
      <c r="AG144" s="479"/>
      <c r="AH144" s="2656"/>
      <c r="AI144" s="2657"/>
      <c r="AJ144" s="2657"/>
      <c r="AK144" s="2657"/>
      <c r="AL144" s="2657"/>
      <c r="AM144" s="2657"/>
      <c r="AN144" s="2657"/>
      <c r="AO144" s="2657"/>
      <c r="AP144" s="2658"/>
      <c r="AQ144" s="217"/>
      <c r="AR144" s="2654">
        <f t="shared" si="153"/>
        <v>0</v>
      </c>
      <c r="AS144" s="2655"/>
      <c r="AT144" s="258">
        <f>+AT122</f>
        <v>0</v>
      </c>
      <c r="AU144" s="259">
        <f t="shared" si="169"/>
        <v>0</v>
      </c>
      <c r="AV144" s="286"/>
      <c r="AW144" s="261" t="e">
        <f t="shared" si="172"/>
        <v>#DIV/0!</v>
      </c>
      <c r="AX144" s="270"/>
      <c r="AY144" s="271"/>
      <c r="AZ144" s="272"/>
      <c r="BA144" s="2656"/>
      <c r="BB144" s="2657"/>
      <c r="BC144" s="2657"/>
      <c r="BD144" s="2657"/>
      <c r="BE144" s="2657"/>
      <c r="BF144" s="2657"/>
      <c r="BG144" s="2657"/>
      <c r="BH144" s="2657"/>
      <c r="BI144" s="2658"/>
      <c r="BJ144" s="217"/>
      <c r="BK144" s="2654">
        <f t="shared" si="157"/>
        <v>0</v>
      </c>
      <c r="BL144" s="2655"/>
      <c r="BM144" s="258">
        <f>+BM122</f>
        <v>0</v>
      </c>
      <c r="BN144" s="259">
        <f>+I144-J144-AC144-AV144</f>
        <v>0</v>
      </c>
      <c r="BO144" s="286"/>
      <c r="BP144" s="261" t="e">
        <f t="shared" si="174"/>
        <v>#DIV/0!</v>
      </c>
      <c r="BQ144" s="477"/>
      <c r="BR144" s="478"/>
      <c r="BS144" s="479"/>
      <c r="BT144" s="2656"/>
      <c r="BU144" s="2657"/>
      <c r="BV144" s="2657"/>
      <c r="BW144" s="2657"/>
      <c r="BX144" s="2657"/>
      <c r="BY144" s="2657"/>
      <c r="BZ144" s="2657"/>
      <c r="CA144" s="2657"/>
      <c r="CB144" s="2658"/>
      <c r="CC144" s="217"/>
      <c r="CD144" s="2644"/>
      <c r="CE144" s="2644"/>
      <c r="CF144" s="265"/>
      <c r="CG144" s="266"/>
      <c r="CH144" s="287"/>
      <c r="CI144" s="268"/>
      <c r="CJ144" s="269"/>
      <c r="CK144" s="269"/>
      <c r="CL144" s="269"/>
      <c r="CM144" s="2645"/>
      <c r="CN144" s="2645"/>
      <c r="CO144" s="2645"/>
      <c r="CP144" s="2645"/>
      <c r="CQ144" s="2645"/>
      <c r="CR144" s="2645"/>
      <c r="CS144" s="2645"/>
      <c r="CT144" s="2645"/>
      <c r="CU144" s="2645"/>
      <c r="CV144" s="217"/>
      <c r="CW144" s="2644"/>
      <c r="CX144" s="2644"/>
      <c r="CY144" s="265"/>
      <c r="CZ144" s="266"/>
      <c r="DA144" s="287"/>
      <c r="DB144" s="268"/>
      <c r="DC144" s="269"/>
      <c r="DD144" s="269"/>
      <c r="DE144" s="269"/>
      <c r="DF144" s="2645"/>
      <c r="DG144" s="2645"/>
      <c r="DH144" s="2645"/>
      <c r="DI144" s="2645"/>
      <c r="DJ144" s="2645"/>
      <c r="DK144" s="2645"/>
      <c r="DL144" s="2645"/>
      <c r="DM144" s="2645"/>
      <c r="DN144" s="2645"/>
      <c r="DO144" s="217"/>
    </row>
    <row r="145" spans="1:119" ht="40.5" customHeight="1" thickTop="1" thickBot="1">
      <c r="A145" s="217"/>
      <c r="B145" s="2631"/>
      <c r="C145" s="2632"/>
      <c r="D145" s="2632"/>
      <c r="E145" s="2633"/>
      <c r="F145" s="2665" t="s">
        <v>235</v>
      </c>
      <c r="G145" s="2666"/>
      <c r="H145" s="2649" t="str">
        <f>+F124</f>
        <v>Cercas o Barreras Vivas (CV - BV)</v>
      </c>
      <c r="I145" s="2649"/>
      <c r="J145" s="2649"/>
      <c r="K145" s="2650"/>
      <c r="L145" s="276">
        <f>K252/N252</f>
        <v>1</v>
      </c>
      <c r="M145" s="277">
        <f>L252/N252</f>
        <v>0</v>
      </c>
      <c r="N145" s="278">
        <f>M252/N252</f>
        <v>0</v>
      </c>
      <c r="O145" s="2651"/>
      <c r="P145" s="2652"/>
      <c r="Q145" s="2652"/>
      <c r="R145" s="2652"/>
      <c r="S145" s="2652"/>
      <c r="T145" s="2652"/>
      <c r="U145" s="2652"/>
      <c r="V145" s="2652"/>
      <c r="W145" s="2653"/>
      <c r="X145" s="217"/>
      <c r="Y145" s="2665" t="s">
        <v>235</v>
      </c>
      <c r="Z145" s="2666"/>
      <c r="AA145" s="2649" t="str">
        <f>+Y124</f>
        <v>Cercas o Barreras Vivas (CV - BV)</v>
      </c>
      <c r="AB145" s="2649"/>
      <c r="AC145" s="2649"/>
      <c r="AD145" s="2650"/>
      <c r="AE145" s="276">
        <f>AD252/AG252</f>
        <v>1</v>
      </c>
      <c r="AF145" s="277">
        <f>AE252/AG252</f>
        <v>0</v>
      </c>
      <c r="AG145" s="278">
        <f>AF252/AG252</f>
        <v>0</v>
      </c>
      <c r="AH145" s="2651"/>
      <c r="AI145" s="2652"/>
      <c r="AJ145" s="2652"/>
      <c r="AK145" s="2652"/>
      <c r="AL145" s="2652"/>
      <c r="AM145" s="2652"/>
      <c r="AN145" s="2652"/>
      <c r="AO145" s="2652"/>
      <c r="AP145" s="2653"/>
      <c r="AQ145" s="217"/>
      <c r="AR145" s="2665" t="s">
        <v>235</v>
      </c>
      <c r="AS145" s="2666"/>
      <c r="AT145" s="2649" t="str">
        <f>+AR124</f>
        <v>Cercas o Barreras Vivas (CV - BV)</v>
      </c>
      <c r="AU145" s="2649"/>
      <c r="AV145" s="2649"/>
      <c r="AW145" s="2650"/>
      <c r="AX145" s="276">
        <f>AW252/AZ252</f>
        <v>1</v>
      </c>
      <c r="AY145" s="277">
        <f>AX252/AZ252</f>
        <v>0</v>
      </c>
      <c r="AZ145" s="278">
        <f>AY252/AZ252</f>
        <v>0</v>
      </c>
      <c r="BA145" s="2651"/>
      <c r="BB145" s="2652"/>
      <c r="BC145" s="2652"/>
      <c r="BD145" s="2652"/>
      <c r="BE145" s="2652"/>
      <c r="BF145" s="2652"/>
      <c r="BG145" s="2652"/>
      <c r="BH145" s="2652"/>
      <c r="BI145" s="2653"/>
      <c r="BJ145" s="217"/>
      <c r="BK145" s="2665" t="s">
        <v>235</v>
      </c>
      <c r="BL145" s="2666"/>
      <c r="BM145" s="2649" t="str">
        <f>+BK124</f>
        <v>Cercas o Barreras Vivas (CV - BV)</v>
      </c>
      <c r="BN145" s="2649"/>
      <c r="BO145" s="2649"/>
      <c r="BP145" s="2650"/>
      <c r="BQ145" s="276">
        <f>BP252/BS252</f>
        <v>1</v>
      </c>
      <c r="BR145" s="277">
        <f>BQ252/BS252</f>
        <v>0</v>
      </c>
      <c r="BS145" s="278">
        <f>BR252/BS252</f>
        <v>0</v>
      </c>
      <c r="BT145" s="2651"/>
      <c r="BU145" s="2652"/>
      <c r="BV145" s="2652"/>
      <c r="BW145" s="2652"/>
      <c r="BX145" s="2652"/>
      <c r="BY145" s="2652"/>
      <c r="BZ145" s="2652"/>
      <c r="CA145" s="2652"/>
      <c r="CB145" s="2653"/>
      <c r="CC145" s="217"/>
      <c r="CD145" s="2662"/>
      <c r="CE145" s="2662"/>
      <c r="CF145" s="2663"/>
      <c r="CG145" s="2663"/>
      <c r="CH145" s="2663"/>
      <c r="CI145" s="2663"/>
      <c r="CJ145" s="279"/>
      <c r="CK145" s="279"/>
      <c r="CL145" s="279"/>
      <c r="CM145" s="2664"/>
      <c r="CN145" s="2664"/>
      <c r="CO145" s="2664"/>
      <c r="CP145" s="2664"/>
      <c r="CQ145" s="2664"/>
      <c r="CR145" s="2664"/>
      <c r="CS145" s="2664"/>
      <c r="CT145" s="2664"/>
      <c r="CU145" s="2664"/>
      <c r="CV145" s="217"/>
      <c r="CW145" s="2662"/>
      <c r="CX145" s="2662"/>
      <c r="CY145" s="2663"/>
      <c r="CZ145" s="2663"/>
      <c r="DA145" s="2663"/>
      <c r="DB145" s="2663"/>
      <c r="DC145" s="279"/>
      <c r="DD145" s="279"/>
      <c r="DE145" s="279"/>
      <c r="DF145" s="2664"/>
      <c r="DG145" s="2664"/>
      <c r="DH145" s="2664"/>
      <c r="DI145" s="2664"/>
      <c r="DJ145" s="2664"/>
      <c r="DK145" s="2664"/>
      <c r="DL145" s="2664"/>
      <c r="DM145" s="2664"/>
      <c r="DN145" s="2664"/>
      <c r="DO145" s="217"/>
    </row>
    <row r="146" spans="1:119" ht="18.75" customHeight="1">
      <c r="A146" s="217"/>
      <c r="B146" s="2625" t="s">
        <v>346</v>
      </c>
      <c r="C146" s="2626"/>
      <c r="D146" s="2626"/>
      <c r="E146" s="2627"/>
      <c r="F146" s="2667">
        <f>Objetivos!D30</f>
        <v>0</v>
      </c>
      <c r="G146" s="2668"/>
      <c r="H146" s="2668"/>
      <c r="I146" s="2668"/>
      <c r="J146" s="2668"/>
      <c r="K146" s="2668"/>
      <c r="L146" s="2668"/>
      <c r="M146" s="2668"/>
      <c r="N146" s="2668"/>
      <c r="O146" s="2668"/>
      <c r="P146" s="2668"/>
      <c r="Q146" s="2668"/>
      <c r="R146" s="2668"/>
      <c r="S146" s="2668"/>
      <c r="T146" s="2668"/>
      <c r="U146" s="2668"/>
      <c r="V146" s="2668"/>
      <c r="W146" s="2669"/>
      <c r="X146" s="217"/>
      <c r="Y146" s="2667">
        <f>F146</f>
        <v>0</v>
      </c>
      <c r="Z146" s="2668"/>
      <c r="AA146" s="2668"/>
      <c r="AB146" s="2668"/>
      <c r="AC146" s="2668"/>
      <c r="AD146" s="2668"/>
      <c r="AE146" s="2668"/>
      <c r="AF146" s="2668"/>
      <c r="AG146" s="2668"/>
      <c r="AH146" s="2668"/>
      <c r="AI146" s="2668"/>
      <c r="AJ146" s="2668"/>
      <c r="AK146" s="2668"/>
      <c r="AL146" s="2668"/>
      <c r="AM146" s="2668"/>
      <c r="AN146" s="2668"/>
      <c r="AO146" s="2668"/>
      <c r="AP146" s="2669"/>
      <c r="AQ146" s="217"/>
      <c r="AR146" s="2667">
        <f>Y146</f>
        <v>0</v>
      </c>
      <c r="AS146" s="2668"/>
      <c r="AT146" s="2668"/>
      <c r="AU146" s="2668"/>
      <c r="AV146" s="2668"/>
      <c r="AW146" s="2668"/>
      <c r="AX146" s="2668"/>
      <c r="AY146" s="2668"/>
      <c r="AZ146" s="2668"/>
      <c r="BA146" s="2668"/>
      <c r="BB146" s="2668"/>
      <c r="BC146" s="2668"/>
      <c r="BD146" s="2668"/>
      <c r="BE146" s="2668"/>
      <c r="BF146" s="2668"/>
      <c r="BG146" s="2668"/>
      <c r="BH146" s="2668"/>
      <c r="BI146" s="2669"/>
      <c r="BJ146" s="217"/>
      <c r="BK146" s="2667">
        <f>AR146</f>
        <v>0</v>
      </c>
      <c r="BL146" s="2668"/>
      <c r="BM146" s="2668"/>
      <c r="BN146" s="2668"/>
      <c r="BO146" s="2668"/>
      <c r="BP146" s="2668"/>
      <c r="BQ146" s="2668"/>
      <c r="BR146" s="2668"/>
      <c r="BS146" s="2668"/>
      <c r="BT146" s="2668"/>
      <c r="BU146" s="2668"/>
      <c r="BV146" s="2668"/>
      <c r="BW146" s="2668"/>
      <c r="BX146" s="2668"/>
      <c r="BY146" s="2668"/>
      <c r="BZ146" s="2668"/>
      <c r="CA146" s="2668"/>
      <c r="CB146" s="2669"/>
      <c r="CC146" s="217"/>
      <c r="CD146" s="2621"/>
      <c r="CE146" s="2621"/>
      <c r="CF146" s="2621"/>
      <c r="CG146" s="2621"/>
      <c r="CH146" s="2621"/>
      <c r="CI146" s="2621"/>
      <c r="CJ146" s="2621"/>
      <c r="CK146" s="2621"/>
      <c r="CL146" s="2621"/>
      <c r="CM146" s="2621"/>
      <c r="CN146" s="2621"/>
      <c r="CO146" s="2621"/>
      <c r="CP146" s="2621"/>
      <c r="CQ146" s="2621"/>
      <c r="CR146" s="2621"/>
      <c r="CS146" s="2621"/>
      <c r="CT146" s="2621"/>
      <c r="CU146" s="2621"/>
      <c r="CV146" s="217"/>
      <c r="CW146" s="2621"/>
      <c r="CX146" s="2621"/>
      <c r="CY146" s="2621"/>
      <c r="CZ146" s="2621"/>
      <c r="DA146" s="2621"/>
      <c r="DB146" s="2621"/>
      <c r="DC146" s="2621"/>
      <c r="DD146" s="2621"/>
      <c r="DE146" s="2621"/>
      <c r="DF146" s="2621"/>
      <c r="DG146" s="2621"/>
      <c r="DH146" s="2621"/>
      <c r="DI146" s="2621"/>
      <c r="DJ146" s="2621"/>
      <c r="DK146" s="2621"/>
      <c r="DL146" s="2621"/>
      <c r="DM146" s="2621"/>
      <c r="DN146" s="2621"/>
      <c r="DO146" s="217"/>
    </row>
    <row r="147" spans="1:119" ht="17.25" customHeight="1">
      <c r="A147" s="217"/>
      <c r="B147" s="2628"/>
      <c r="C147" s="2629"/>
      <c r="D147" s="2629"/>
      <c r="E147" s="2630"/>
      <c r="F147" s="2637" t="str">
        <f t="shared" ref="F147:F152" si="175">+F125</f>
        <v xml:space="preserve">5. Preparación del terreno                            </v>
      </c>
      <c r="G147" s="2638"/>
      <c r="H147" s="258" t="str">
        <f>+Cronog!C67</f>
        <v>Has</v>
      </c>
      <c r="I147" s="259">
        <f>+Cronog!$E$67+Cronog!$I$67+Cronog!$M$67</f>
        <v>0</v>
      </c>
      <c r="J147" s="286">
        <v>0</v>
      </c>
      <c r="K147" s="261" t="e">
        <f>J147/I147</f>
        <v>#DIV/0!</v>
      </c>
      <c r="L147" s="474" t="str">
        <f t="shared" ref="L147:L152" si="176">+IF(I147=J147,"x",0)</f>
        <v>x</v>
      </c>
      <c r="M147" s="475">
        <f t="shared" ref="M147:M152" si="177">+IF(L147="x",0,IF(J147&gt;0,"x",0))</f>
        <v>0</v>
      </c>
      <c r="N147" s="476">
        <f t="shared" ref="N147:N152" si="178">+IF(L147="x",0,IF(M147="x",0,"x"))</f>
        <v>0</v>
      </c>
      <c r="O147" s="2639"/>
      <c r="P147" s="2640"/>
      <c r="Q147" s="2640"/>
      <c r="R147" s="2640"/>
      <c r="S147" s="2640"/>
      <c r="T147" s="2640"/>
      <c r="U147" s="2640"/>
      <c r="V147" s="2640"/>
      <c r="W147" s="2641"/>
      <c r="X147" s="217"/>
      <c r="Y147" s="2637" t="str">
        <f t="shared" ref="Y147:Y166" si="179">+Y125</f>
        <v xml:space="preserve">5. Preparación del terreno                            </v>
      </c>
      <c r="Z147" s="2638"/>
      <c r="AA147" s="258" t="str">
        <f>+AA125</f>
        <v>Has</v>
      </c>
      <c r="AB147" s="259">
        <f>IF((I147-J147)=0,Cronog!Q67+Cronog!U67+Cronog!Y67,Cronog!Q67+Cronog!U67+Cronog!Y67+Seguimiento!I147-Seguimiento!J147)</f>
        <v>0</v>
      </c>
      <c r="AC147" s="286"/>
      <c r="AD147" s="261" t="e">
        <f>AC147/AB147</f>
        <v>#DIV/0!</v>
      </c>
      <c r="AE147" s="474" t="str">
        <f t="shared" ref="AE147:AE152" si="180">+IF(AB147=AC147,"x",0)</f>
        <v>x</v>
      </c>
      <c r="AF147" s="475">
        <f t="shared" ref="AF147:AF152" si="181">+IF(AE147="x",0,IF(AC147&gt;0,"x",0))</f>
        <v>0</v>
      </c>
      <c r="AG147" s="476">
        <f t="shared" ref="AG147:AG152" si="182">+IF(AE147="x",0,IF(AF147="x",0,"x"))</f>
        <v>0</v>
      </c>
      <c r="AH147" s="2639"/>
      <c r="AI147" s="2640"/>
      <c r="AJ147" s="2640"/>
      <c r="AK147" s="2640"/>
      <c r="AL147" s="2640"/>
      <c r="AM147" s="2640"/>
      <c r="AN147" s="2640"/>
      <c r="AO147" s="2640"/>
      <c r="AP147" s="2641"/>
      <c r="AQ147" s="217"/>
      <c r="AR147" s="2637" t="str">
        <f t="shared" ref="AR147:AR166" si="183">+AR125</f>
        <v xml:space="preserve">5. Preparación del terreno                            </v>
      </c>
      <c r="AS147" s="2638"/>
      <c r="AT147" s="258" t="str">
        <f>+AT125</f>
        <v>Has</v>
      </c>
      <c r="AU147" s="259">
        <f>IF((AB147-AC147)=0,Cronog!AC67+Cronog!AG67+Cronog!AK67,Cronog!AC67+Cronog!AG67+Cronog!AK67+Seguimiento!AB147-Seguimiento!AC147)</f>
        <v>0</v>
      </c>
      <c r="AV147" s="286"/>
      <c r="AW147" s="261" t="e">
        <f>AV147/AU147</f>
        <v>#DIV/0!</v>
      </c>
      <c r="AX147" s="474" t="str">
        <f t="shared" ref="AX147:AX152" si="184">+IF(AU147=AV147,"x",0)</f>
        <v>x</v>
      </c>
      <c r="AY147" s="475">
        <f t="shared" ref="AY147:AY152" si="185">+IF(AX147="x",0,IF(AV147&gt;0,"x",0))</f>
        <v>0</v>
      </c>
      <c r="AZ147" s="476">
        <f t="shared" ref="AZ147:AZ152" si="186">+IF(AX147="x",0,IF(AY147="x",0,"x"))</f>
        <v>0</v>
      </c>
      <c r="BA147" s="2639"/>
      <c r="BB147" s="2640"/>
      <c r="BC147" s="2640"/>
      <c r="BD147" s="2640"/>
      <c r="BE147" s="2640"/>
      <c r="BF147" s="2640"/>
      <c r="BG147" s="2640"/>
      <c r="BH147" s="2640"/>
      <c r="BI147" s="2641"/>
      <c r="BJ147" s="217"/>
      <c r="BK147" s="2637" t="str">
        <f t="shared" ref="BK147:BK166" si="187">+BK125</f>
        <v xml:space="preserve">5. Preparación del terreno                            </v>
      </c>
      <c r="BL147" s="2638"/>
      <c r="BM147" s="258" t="str">
        <f>+BM125</f>
        <v>Has</v>
      </c>
      <c r="BN147" s="259">
        <f>IF((AU147-AV147)=0,Cronog!AO67+Cronog!AS67+Cronog!AW67,Cronog!AO67+Cronog!AS67+Cronog!AW67+AU147-AV147)</f>
        <v>0</v>
      </c>
      <c r="BO147" s="286"/>
      <c r="BP147" s="261" t="e">
        <f>BO147/BN147</f>
        <v>#DIV/0!</v>
      </c>
      <c r="BQ147" s="474" t="str">
        <f t="shared" ref="BQ147:BQ152" si="188">+IF(BN147=BO147,"x",0)</f>
        <v>x</v>
      </c>
      <c r="BR147" s="475">
        <f t="shared" ref="BR147:BR152" si="189">+IF(BQ147="x",0,IF(BO147&gt;0,"x",0))</f>
        <v>0</v>
      </c>
      <c r="BS147" s="476">
        <f t="shared" ref="BS147:BS152" si="190">+IF(BQ147="x",0,IF(BR147="x",0,"x"))</f>
        <v>0</v>
      </c>
      <c r="BT147" s="2639"/>
      <c r="BU147" s="2640"/>
      <c r="BV147" s="2640"/>
      <c r="BW147" s="2640"/>
      <c r="BX147" s="2640"/>
      <c r="BY147" s="2640"/>
      <c r="BZ147" s="2640"/>
      <c r="CA147" s="2640"/>
      <c r="CB147" s="2641"/>
      <c r="CC147" s="217"/>
      <c r="CD147" s="2644"/>
      <c r="CE147" s="2644"/>
      <c r="CF147" s="265"/>
      <c r="CG147" s="266"/>
      <c r="CH147" s="287"/>
      <c r="CI147" s="268"/>
      <c r="CJ147" s="269"/>
      <c r="CK147" s="269"/>
      <c r="CL147" s="269"/>
      <c r="CM147" s="2645"/>
      <c r="CN147" s="2645"/>
      <c r="CO147" s="2645"/>
      <c r="CP147" s="2645"/>
      <c r="CQ147" s="2645"/>
      <c r="CR147" s="2645"/>
      <c r="CS147" s="2645"/>
      <c r="CT147" s="2645"/>
      <c r="CU147" s="2645"/>
      <c r="CV147" s="217"/>
      <c r="CW147" s="2644"/>
      <c r="CX147" s="2644"/>
      <c r="CY147" s="265"/>
      <c r="CZ147" s="266"/>
      <c r="DA147" s="287"/>
      <c r="DB147" s="268"/>
      <c r="DC147" s="269"/>
      <c r="DD147" s="269"/>
      <c r="DE147" s="269"/>
      <c r="DF147" s="2645"/>
      <c r="DG147" s="2645"/>
      <c r="DH147" s="2645"/>
      <c r="DI147" s="2645"/>
      <c r="DJ147" s="2645"/>
      <c r="DK147" s="2645"/>
      <c r="DL147" s="2645"/>
      <c r="DM147" s="2645"/>
      <c r="DN147" s="2645"/>
      <c r="DO147" s="217"/>
    </row>
    <row r="148" spans="1:119" ht="17.25" customHeight="1">
      <c r="A148" s="217"/>
      <c r="B148" s="2628"/>
      <c r="C148" s="2629"/>
      <c r="D148" s="2629"/>
      <c r="E148" s="2630"/>
      <c r="F148" s="2637" t="str">
        <f t="shared" si="175"/>
        <v xml:space="preserve">6. Plantación (Siembra)                               </v>
      </c>
      <c r="G148" s="2638"/>
      <c r="H148" s="258" t="str">
        <f>+Cronog!C68</f>
        <v>Has</v>
      </c>
      <c r="I148" s="259">
        <f>+Cronog!$E$68+Cronog!$I$68+Cronog!$M$68</f>
        <v>0</v>
      </c>
      <c r="J148" s="286">
        <v>0</v>
      </c>
      <c r="K148" s="261" t="e">
        <f t="shared" ref="K148:K156" si="191">J148/I148</f>
        <v>#DIV/0!</v>
      </c>
      <c r="L148" s="474" t="str">
        <f t="shared" si="176"/>
        <v>x</v>
      </c>
      <c r="M148" s="475">
        <f t="shared" si="177"/>
        <v>0</v>
      </c>
      <c r="N148" s="476">
        <f t="shared" si="178"/>
        <v>0</v>
      </c>
      <c r="O148" s="2639"/>
      <c r="P148" s="2640"/>
      <c r="Q148" s="2640"/>
      <c r="R148" s="2640"/>
      <c r="S148" s="2640"/>
      <c r="T148" s="2640"/>
      <c r="U148" s="2640"/>
      <c r="V148" s="2640"/>
      <c r="W148" s="2641"/>
      <c r="X148" s="217"/>
      <c r="Y148" s="2637" t="str">
        <f t="shared" si="179"/>
        <v xml:space="preserve">6. Plantación (Siembra)                               </v>
      </c>
      <c r="Z148" s="2638"/>
      <c r="AA148" s="258" t="str">
        <f>+AA126</f>
        <v>Has</v>
      </c>
      <c r="AB148" s="259">
        <f>IF((I148-J148)=0,Cronog!Q68+Cronog!U68+Cronog!Y68,Cronog!Q68+Cronog!U68+Cronog!Y68+Seguimiento!I148-Seguimiento!J148)</f>
        <v>0</v>
      </c>
      <c r="AC148" s="286"/>
      <c r="AD148" s="261" t="e">
        <f t="shared" ref="AD148:AD156" si="192">AC148/AB148</f>
        <v>#DIV/0!</v>
      </c>
      <c r="AE148" s="474" t="str">
        <f t="shared" si="180"/>
        <v>x</v>
      </c>
      <c r="AF148" s="475">
        <f t="shared" si="181"/>
        <v>0</v>
      </c>
      <c r="AG148" s="476">
        <f t="shared" si="182"/>
        <v>0</v>
      </c>
      <c r="AH148" s="2639"/>
      <c r="AI148" s="2640"/>
      <c r="AJ148" s="2640"/>
      <c r="AK148" s="2640"/>
      <c r="AL148" s="2640"/>
      <c r="AM148" s="2640"/>
      <c r="AN148" s="2640"/>
      <c r="AO148" s="2640"/>
      <c r="AP148" s="2641"/>
      <c r="AQ148" s="217"/>
      <c r="AR148" s="2637" t="str">
        <f t="shared" si="183"/>
        <v xml:space="preserve">6. Plantación (Siembra)                               </v>
      </c>
      <c r="AS148" s="2638"/>
      <c r="AT148" s="258" t="str">
        <f>+AT126</f>
        <v>Has</v>
      </c>
      <c r="AU148" s="259">
        <f>IF((AB148-AC148)=0,Cronog!AC68+Cronog!AG68+Cronog!AK68,Cronog!AC68+Cronog!AG68+Cronog!AK68+Seguimiento!AB148-Seguimiento!AC148)</f>
        <v>0</v>
      </c>
      <c r="AV148" s="286"/>
      <c r="AW148" s="261" t="e">
        <f t="shared" ref="AW148:AW156" si="193">AV148/AU148</f>
        <v>#DIV/0!</v>
      </c>
      <c r="AX148" s="474" t="str">
        <f t="shared" si="184"/>
        <v>x</v>
      </c>
      <c r="AY148" s="475">
        <f t="shared" si="185"/>
        <v>0</v>
      </c>
      <c r="AZ148" s="476">
        <f t="shared" si="186"/>
        <v>0</v>
      </c>
      <c r="BA148" s="2639"/>
      <c r="BB148" s="2640"/>
      <c r="BC148" s="2640"/>
      <c r="BD148" s="2640"/>
      <c r="BE148" s="2640"/>
      <c r="BF148" s="2640"/>
      <c r="BG148" s="2640"/>
      <c r="BH148" s="2640"/>
      <c r="BI148" s="2641"/>
      <c r="BJ148" s="217"/>
      <c r="BK148" s="2637" t="str">
        <f t="shared" si="187"/>
        <v xml:space="preserve">6. Plantación (Siembra)                               </v>
      </c>
      <c r="BL148" s="2638"/>
      <c r="BM148" s="258" t="str">
        <f>+BM126</f>
        <v>Has</v>
      </c>
      <c r="BN148" s="259">
        <f>IF((AU148-AV148)=0,Cronog!AO68+Cronog!AS68+Cronog!AW68,Cronog!AO68+Cronog!AS68+Cronog!AW68+AU148-AV148)</f>
        <v>0</v>
      </c>
      <c r="BO148" s="286"/>
      <c r="BP148" s="261" t="e">
        <f t="shared" ref="BP148:BP156" si="194">BO148/BN148</f>
        <v>#DIV/0!</v>
      </c>
      <c r="BQ148" s="474" t="str">
        <f t="shared" si="188"/>
        <v>x</v>
      </c>
      <c r="BR148" s="475">
        <f t="shared" si="189"/>
        <v>0</v>
      </c>
      <c r="BS148" s="476">
        <f t="shared" si="190"/>
        <v>0</v>
      </c>
      <c r="BT148" s="2639"/>
      <c r="BU148" s="2640"/>
      <c r="BV148" s="2640"/>
      <c r="BW148" s="2640"/>
      <c r="BX148" s="2640"/>
      <c r="BY148" s="2640"/>
      <c r="BZ148" s="2640"/>
      <c r="CA148" s="2640"/>
      <c r="CB148" s="2641"/>
      <c r="CC148" s="217"/>
      <c r="CD148" s="2644"/>
      <c r="CE148" s="2644"/>
      <c r="CF148" s="265"/>
      <c r="CG148" s="266"/>
      <c r="CH148" s="287"/>
      <c r="CI148" s="268"/>
      <c r="CJ148" s="269"/>
      <c r="CK148" s="269"/>
      <c r="CL148" s="269"/>
      <c r="CM148" s="2645"/>
      <c r="CN148" s="2645"/>
      <c r="CO148" s="2645"/>
      <c r="CP148" s="2645"/>
      <c r="CQ148" s="2645"/>
      <c r="CR148" s="2645"/>
      <c r="CS148" s="2645"/>
      <c r="CT148" s="2645"/>
      <c r="CU148" s="2645"/>
      <c r="CV148" s="217"/>
      <c r="CW148" s="2644"/>
      <c r="CX148" s="2644"/>
      <c r="CY148" s="265"/>
      <c r="CZ148" s="266"/>
      <c r="DA148" s="287"/>
      <c r="DB148" s="268"/>
      <c r="DC148" s="269"/>
      <c r="DD148" s="269"/>
      <c r="DE148" s="269"/>
      <c r="DF148" s="2645"/>
      <c r="DG148" s="2645"/>
      <c r="DH148" s="2645"/>
      <c r="DI148" s="2645"/>
      <c r="DJ148" s="2645"/>
      <c r="DK148" s="2645"/>
      <c r="DL148" s="2645"/>
      <c r="DM148" s="2645"/>
      <c r="DN148" s="2645"/>
      <c r="DO148" s="217"/>
    </row>
    <row r="149" spans="1:119" ht="17.25" customHeight="1">
      <c r="A149" s="217"/>
      <c r="B149" s="2628"/>
      <c r="C149" s="2629"/>
      <c r="D149" s="2629"/>
      <c r="E149" s="2630"/>
      <c r="F149" s="2637" t="str">
        <f t="shared" si="175"/>
        <v xml:space="preserve">7. Fertilización y Control Fitosa.                   </v>
      </c>
      <c r="G149" s="2638"/>
      <c r="H149" s="303" t="str">
        <f>+Cronog!C69</f>
        <v>Has</v>
      </c>
      <c r="I149" s="259">
        <f>+Cronog!$E$69+Cronog!$I$69+Cronog!$M$69</f>
        <v>0</v>
      </c>
      <c r="J149" s="286">
        <v>0</v>
      </c>
      <c r="K149" s="261" t="e">
        <f t="shared" si="191"/>
        <v>#DIV/0!</v>
      </c>
      <c r="L149" s="474" t="str">
        <f t="shared" si="176"/>
        <v>x</v>
      </c>
      <c r="M149" s="475">
        <f t="shared" si="177"/>
        <v>0</v>
      </c>
      <c r="N149" s="476">
        <f t="shared" si="178"/>
        <v>0</v>
      </c>
      <c r="O149" s="2639"/>
      <c r="P149" s="2640"/>
      <c r="Q149" s="2640"/>
      <c r="R149" s="2640"/>
      <c r="S149" s="2640"/>
      <c r="T149" s="2640"/>
      <c r="U149" s="2640"/>
      <c r="V149" s="2640"/>
      <c r="W149" s="2641"/>
      <c r="X149" s="217"/>
      <c r="Y149" s="2637" t="str">
        <f t="shared" si="179"/>
        <v xml:space="preserve">7. Fertilización y Control Fitosa.                   </v>
      </c>
      <c r="Z149" s="2638"/>
      <c r="AA149" s="303" t="str">
        <f>+AA127</f>
        <v>Has</v>
      </c>
      <c r="AB149" s="259">
        <f>IF((I149-J149)=0,Cronog!Q69+Cronog!U69+Cronog!Y69,Cronog!Q69+Cronog!U69+Cronog!Y69+Seguimiento!I149-Seguimiento!J149)</f>
        <v>0</v>
      </c>
      <c r="AC149" s="286"/>
      <c r="AD149" s="261" t="e">
        <f t="shared" si="192"/>
        <v>#DIV/0!</v>
      </c>
      <c r="AE149" s="474" t="str">
        <f t="shared" si="180"/>
        <v>x</v>
      </c>
      <c r="AF149" s="475">
        <f t="shared" si="181"/>
        <v>0</v>
      </c>
      <c r="AG149" s="476">
        <f t="shared" si="182"/>
        <v>0</v>
      </c>
      <c r="AH149" s="2639"/>
      <c r="AI149" s="2640"/>
      <c r="AJ149" s="2640"/>
      <c r="AK149" s="2640"/>
      <c r="AL149" s="2640"/>
      <c r="AM149" s="2640"/>
      <c r="AN149" s="2640"/>
      <c r="AO149" s="2640"/>
      <c r="AP149" s="2641"/>
      <c r="AQ149" s="217"/>
      <c r="AR149" s="2637" t="str">
        <f t="shared" si="183"/>
        <v xml:space="preserve">7. Fertilización y Control Fitosa.                   </v>
      </c>
      <c r="AS149" s="2638"/>
      <c r="AT149" s="303" t="str">
        <f>+AT127</f>
        <v>Has</v>
      </c>
      <c r="AU149" s="259">
        <f>IF((AB149-AC149)=0,Cronog!AC69+Cronog!AG69+Cronog!AK69,Cronog!AC69+Cronog!AG69+Cronog!AK69+Seguimiento!AB149-Seguimiento!AC149)</f>
        <v>0</v>
      </c>
      <c r="AV149" s="286"/>
      <c r="AW149" s="261" t="e">
        <f t="shared" si="193"/>
        <v>#DIV/0!</v>
      </c>
      <c r="AX149" s="474" t="str">
        <f t="shared" si="184"/>
        <v>x</v>
      </c>
      <c r="AY149" s="475">
        <f t="shared" si="185"/>
        <v>0</v>
      </c>
      <c r="AZ149" s="476">
        <f t="shared" si="186"/>
        <v>0</v>
      </c>
      <c r="BA149" s="2639"/>
      <c r="BB149" s="2640"/>
      <c r="BC149" s="2640"/>
      <c r="BD149" s="2640"/>
      <c r="BE149" s="2640"/>
      <c r="BF149" s="2640"/>
      <c r="BG149" s="2640"/>
      <c r="BH149" s="2640"/>
      <c r="BI149" s="2641"/>
      <c r="BJ149" s="217"/>
      <c r="BK149" s="2637" t="str">
        <f t="shared" si="187"/>
        <v xml:space="preserve">7. Fertilización y Control Fitosa.                   </v>
      </c>
      <c r="BL149" s="2638"/>
      <c r="BM149" s="303" t="str">
        <f>+BM127</f>
        <v>Has</v>
      </c>
      <c r="BN149" s="259">
        <f>IF((AU149-AV149)=0,Cronog!AO69+Cronog!AS69+Cronog!AW69,Cronog!AO69+Cronog!AS69+Cronog!AW69+AU149-AV149)</f>
        <v>0</v>
      </c>
      <c r="BO149" s="286"/>
      <c r="BP149" s="261" t="e">
        <f t="shared" si="194"/>
        <v>#DIV/0!</v>
      </c>
      <c r="BQ149" s="474" t="str">
        <f t="shared" si="188"/>
        <v>x</v>
      </c>
      <c r="BR149" s="475">
        <f t="shared" si="189"/>
        <v>0</v>
      </c>
      <c r="BS149" s="476">
        <f t="shared" si="190"/>
        <v>0</v>
      </c>
      <c r="BT149" s="2639"/>
      <c r="BU149" s="2640"/>
      <c r="BV149" s="2640"/>
      <c r="BW149" s="2640"/>
      <c r="BX149" s="2640"/>
      <c r="BY149" s="2640"/>
      <c r="BZ149" s="2640"/>
      <c r="CA149" s="2640"/>
      <c r="CB149" s="2641"/>
      <c r="CC149" s="217"/>
      <c r="CD149" s="2644"/>
      <c r="CE149" s="2644"/>
      <c r="CF149" s="265"/>
      <c r="CG149" s="266"/>
      <c r="CH149" s="287"/>
      <c r="CI149" s="268"/>
      <c r="CJ149" s="269"/>
      <c r="CK149" s="269"/>
      <c r="CL149" s="269"/>
      <c r="CM149" s="2645"/>
      <c r="CN149" s="2645"/>
      <c r="CO149" s="2645"/>
      <c r="CP149" s="2645"/>
      <c r="CQ149" s="2645"/>
      <c r="CR149" s="2645"/>
      <c r="CS149" s="2645"/>
      <c r="CT149" s="2645"/>
      <c r="CU149" s="2645"/>
      <c r="CV149" s="217"/>
      <c r="CW149" s="2644"/>
      <c r="CX149" s="2644"/>
      <c r="CY149" s="265"/>
      <c r="CZ149" s="266"/>
      <c r="DA149" s="287"/>
      <c r="DB149" s="268"/>
      <c r="DC149" s="269"/>
      <c r="DD149" s="269"/>
      <c r="DE149" s="269"/>
      <c r="DF149" s="2645"/>
      <c r="DG149" s="2645"/>
      <c r="DH149" s="2645"/>
      <c r="DI149" s="2645"/>
      <c r="DJ149" s="2645"/>
      <c r="DK149" s="2645"/>
      <c r="DL149" s="2645"/>
      <c r="DM149" s="2645"/>
      <c r="DN149" s="2645"/>
      <c r="DO149" s="217"/>
    </row>
    <row r="150" spans="1:119" ht="17.25" customHeight="1">
      <c r="A150" s="217"/>
      <c r="B150" s="2628"/>
      <c r="C150" s="2629"/>
      <c r="D150" s="2629"/>
      <c r="E150" s="2630"/>
      <c r="F150" s="2637" t="str">
        <f t="shared" si="175"/>
        <v xml:space="preserve">8. Reposición (material vegetal)                 </v>
      </c>
      <c r="G150" s="2638"/>
      <c r="H150" s="303" t="str">
        <f>+Cronog!C70</f>
        <v>Plántulas</v>
      </c>
      <c r="I150" s="259">
        <f>+Cronog!$E$70+Cronog!$I$70+Cronog!$M$70</f>
        <v>0</v>
      </c>
      <c r="J150" s="286">
        <v>0</v>
      </c>
      <c r="K150" s="261" t="e">
        <f t="shared" si="191"/>
        <v>#DIV/0!</v>
      </c>
      <c r="L150" s="474" t="str">
        <f t="shared" si="176"/>
        <v>x</v>
      </c>
      <c r="M150" s="475">
        <f t="shared" si="177"/>
        <v>0</v>
      </c>
      <c r="N150" s="476">
        <f t="shared" si="178"/>
        <v>0</v>
      </c>
      <c r="O150" s="2639"/>
      <c r="P150" s="2640"/>
      <c r="Q150" s="2640"/>
      <c r="R150" s="2640"/>
      <c r="S150" s="2640"/>
      <c r="T150" s="2640"/>
      <c r="U150" s="2640"/>
      <c r="V150" s="2640"/>
      <c r="W150" s="2641"/>
      <c r="X150" s="217"/>
      <c r="Y150" s="2637" t="str">
        <f t="shared" si="179"/>
        <v xml:space="preserve">8. Reposición (material vegetal)                 </v>
      </c>
      <c r="Z150" s="2638"/>
      <c r="AA150" s="303" t="str">
        <f>+AA128</f>
        <v>Plántulas</v>
      </c>
      <c r="AB150" s="259">
        <f>IF((I150-J150)=0,Cronog!Q70+Cronog!U70+Cronog!Y70,Cronog!Q70+Cronog!U70+Cronog!Y70+Seguimiento!I150-Seguimiento!J150)</f>
        <v>0</v>
      </c>
      <c r="AC150" s="286"/>
      <c r="AD150" s="261" t="e">
        <f t="shared" si="192"/>
        <v>#DIV/0!</v>
      </c>
      <c r="AE150" s="474" t="str">
        <f t="shared" si="180"/>
        <v>x</v>
      </c>
      <c r="AF150" s="475">
        <f t="shared" si="181"/>
        <v>0</v>
      </c>
      <c r="AG150" s="476">
        <f t="shared" si="182"/>
        <v>0</v>
      </c>
      <c r="AH150" s="2639"/>
      <c r="AI150" s="2640"/>
      <c r="AJ150" s="2640"/>
      <c r="AK150" s="2640"/>
      <c r="AL150" s="2640"/>
      <c r="AM150" s="2640"/>
      <c r="AN150" s="2640"/>
      <c r="AO150" s="2640"/>
      <c r="AP150" s="2641"/>
      <c r="AQ150" s="217"/>
      <c r="AR150" s="2637" t="str">
        <f t="shared" si="183"/>
        <v xml:space="preserve">8. Reposición (material vegetal)                 </v>
      </c>
      <c r="AS150" s="2638"/>
      <c r="AT150" s="303" t="str">
        <f>+AT128</f>
        <v>Plántulas</v>
      </c>
      <c r="AU150" s="259">
        <f>IF((AB150-AC150)=0,Cronog!AC70+Cronog!AG70+Cronog!AK70,Cronog!AC70+Cronog!AG70+Cronog!AK70+Seguimiento!AB150-Seguimiento!AC150)</f>
        <v>0</v>
      </c>
      <c r="AV150" s="286"/>
      <c r="AW150" s="261" t="e">
        <f t="shared" si="193"/>
        <v>#DIV/0!</v>
      </c>
      <c r="AX150" s="474" t="str">
        <f t="shared" si="184"/>
        <v>x</v>
      </c>
      <c r="AY150" s="475">
        <f t="shared" si="185"/>
        <v>0</v>
      </c>
      <c r="AZ150" s="476">
        <f t="shared" si="186"/>
        <v>0</v>
      </c>
      <c r="BA150" s="2639"/>
      <c r="BB150" s="2640"/>
      <c r="BC150" s="2640"/>
      <c r="BD150" s="2640"/>
      <c r="BE150" s="2640"/>
      <c r="BF150" s="2640"/>
      <c r="BG150" s="2640"/>
      <c r="BH150" s="2640"/>
      <c r="BI150" s="2641"/>
      <c r="BJ150" s="217"/>
      <c r="BK150" s="2637" t="str">
        <f t="shared" si="187"/>
        <v xml:space="preserve">8. Reposición (material vegetal)                 </v>
      </c>
      <c r="BL150" s="2638"/>
      <c r="BM150" s="303" t="str">
        <f>+BM128</f>
        <v>Plántulas</v>
      </c>
      <c r="BN150" s="259">
        <f>IF((AU150-AV150)=0,Cronog!AO70+Cronog!AS70+Cronog!AW70,Cronog!AO70+Cronog!AS70+Cronog!AW70+AU150-AV150)</f>
        <v>0</v>
      </c>
      <c r="BO150" s="286"/>
      <c r="BP150" s="261" t="e">
        <f t="shared" si="194"/>
        <v>#DIV/0!</v>
      </c>
      <c r="BQ150" s="474" t="str">
        <f t="shared" si="188"/>
        <v>x</v>
      </c>
      <c r="BR150" s="475">
        <f t="shared" si="189"/>
        <v>0</v>
      </c>
      <c r="BS150" s="476">
        <f t="shared" si="190"/>
        <v>0</v>
      </c>
      <c r="BT150" s="2639"/>
      <c r="BU150" s="2640"/>
      <c r="BV150" s="2640"/>
      <c r="BW150" s="2640"/>
      <c r="BX150" s="2640"/>
      <c r="BY150" s="2640"/>
      <c r="BZ150" s="2640"/>
      <c r="CA150" s="2640"/>
      <c r="CB150" s="2641"/>
      <c r="CC150" s="217"/>
      <c r="CD150" s="2644"/>
      <c r="CE150" s="2644"/>
      <c r="CF150" s="265"/>
      <c r="CG150" s="266"/>
      <c r="CH150" s="287"/>
      <c r="CI150" s="268"/>
      <c r="CJ150" s="269"/>
      <c r="CK150" s="269"/>
      <c r="CL150" s="269"/>
      <c r="CM150" s="2645"/>
      <c r="CN150" s="2645"/>
      <c r="CO150" s="2645"/>
      <c r="CP150" s="2645"/>
      <c r="CQ150" s="2645"/>
      <c r="CR150" s="2645"/>
      <c r="CS150" s="2645"/>
      <c r="CT150" s="2645"/>
      <c r="CU150" s="2645"/>
      <c r="CV150" s="217"/>
      <c r="CW150" s="2644"/>
      <c r="CX150" s="2644"/>
      <c r="CY150" s="265"/>
      <c r="CZ150" s="266"/>
      <c r="DA150" s="287"/>
      <c r="DB150" s="268"/>
      <c r="DC150" s="269"/>
      <c r="DD150" s="269"/>
      <c r="DE150" s="269"/>
      <c r="DF150" s="2645"/>
      <c r="DG150" s="2645"/>
      <c r="DH150" s="2645"/>
      <c r="DI150" s="2645"/>
      <c r="DJ150" s="2645"/>
      <c r="DK150" s="2645"/>
      <c r="DL150" s="2645"/>
      <c r="DM150" s="2645"/>
      <c r="DN150" s="2645"/>
      <c r="DO150" s="217"/>
    </row>
    <row r="151" spans="1:119" ht="17.25" customHeight="1">
      <c r="A151" s="217"/>
      <c r="B151" s="2628"/>
      <c r="C151" s="2629"/>
      <c r="D151" s="2629"/>
      <c r="E151" s="2630"/>
      <c r="F151" s="2637" t="str">
        <f t="shared" si="175"/>
        <v xml:space="preserve">9. Limpias                                                    </v>
      </c>
      <c r="G151" s="2638"/>
      <c r="H151" s="303" t="str">
        <f>+Cronog!C71</f>
        <v>Has</v>
      </c>
      <c r="I151" s="259">
        <f>+Cronog!$E$71+Cronog!$I$71+Cronog!$M$71</f>
        <v>0</v>
      </c>
      <c r="J151" s="286"/>
      <c r="K151" s="261" t="e">
        <f t="shared" si="191"/>
        <v>#DIV/0!</v>
      </c>
      <c r="L151" s="474" t="str">
        <f t="shared" si="176"/>
        <v>x</v>
      </c>
      <c r="M151" s="475">
        <f t="shared" si="177"/>
        <v>0</v>
      </c>
      <c r="N151" s="476">
        <f t="shared" si="178"/>
        <v>0</v>
      </c>
      <c r="O151" s="2639"/>
      <c r="P151" s="2640"/>
      <c r="Q151" s="2640"/>
      <c r="R151" s="2640"/>
      <c r="S151" s="2640"/>
      <c r="T151" s="2640"/>
      <c r="U151" s="2640"/>
      <c r="V151" s="2640"/>
      <c r="W151" s="2641"/>
      <c r="X151" s="217"/>
      <c r="Y151" s="2637" t="str">
        <f t="shared" si="179"/>
        <v xml:space="preserve">9. Limpias                                                    </v>
      </c>
      <c r="Z151" s="2638"/>
      <c r="AA151" s="303" t="str">
        <f>+AA129</f>
        <v>Has</v>
      </c>
      <c r="AB151" s="259">
        <f>IF((I151-J151)=0,Cronog!Q71+Cronog!U71+Cronog!Y71,Cronog!Q71+Cronog!U71+Cronog!Y71+Seguimiento!I151-Seguimiento!J151)</f>
        <v>0</v>
      </c>
      <c r="AC151" s="286"/>
      <c r="AD151" s="261" t="e">
        <f t="shared" si="192"/>
        <v>#DIV/0!</v>
      </c>
      <c r="AE151" s="474" t="str">
        <f t="shared" si="180"/>
        <v>x</v>
      </c>
      <c r="AF151" s="475">
        <f t="shared" si="181"/>
        <v>0</v>
      </c>
      <c r="AG151" s="476">
        <f t="shared" si="182"/>
        <v>0</v>
      </c>
      <c r="AH151" s="2639"/>
      <c r="AI151" s="2640"/>
      <c r="AJ151" s="2640"/>
      <c r="AK151" s="2640"/>
      <c r="AL151" s="2640"/>
      <c r="AM151" s="2640"/>
      <c r="AN151" s="2640"/>
      <c r="AO151" s="2640"/>
      <c r="AP151" s="2641"/>
      <c r="AQ151" s="217"/>
      <c r="AR151" s="2637" t="str">
        <f t="shared" si="183"/>
        <v xml:space="preserve">9. Limpias                                                    </v>
      </c>
      <c r="AS151" s="2638"/>
      <c r="AT151" s="303" t="str">
        <f>+AT129</f>
        <v>Has</v>
      </c>
      <c r="AU151" s="259">
        <f>IF((AB151-AC151)=0,Cronog!AC71+Cronog!AG71+Cronog!AK71,Cronog!AC71+Cronog!AG71+Cronog!AK71+Seguimiento!AB151-Seguimiento!AC151)</f>
        <v>0</v>
      </c>
      <c r="AV151" s="286"/>
      <c r="AW151" s="261" t="e">
        <f t="shared" si="193"/>
        <v>#DIV/0!</v>
      </c>
      <c r="AX151" s="474" t="str">
        <f t="shared" si="184"/>
        <v>x</v>
      </c>
      <c r="AY151" s="475">
        <f t="shared" si="185"/>
        <v>0</v>
      </c>
      <c r="AZ151" s="476">
        <f t="shared" si="186"/>
        <v>0</v>
      </c>
      <c r="BA151" s="2639"/>
      <c r="BB151" s="2640"/>
      <c r="BC151" s="2640"/>
      <c r="BD151" s="2640"/>
      <c r="BE151" s="2640"/>
      <c r="BF151" s="2640"/>
      <c r="BG151" s="2640"/>
      <c r="BH151" s="2640"/>
      <c r="BI151" s="2641"/>
      <c r="BJ151" s="217"/>
      <c r="BK151" s="2637" t="str">
        <f t="shared" si="187"/>
        <v xml:space="preserve">9. Limpias                                                    </v>
      </c>
      <c r="BL151" s="2638"/>
      <c r="BM151" s="303" t="str">
        <f>+BM129</f>
        <v>Has</v>
      </c>
      <c r="BN151" s="259">
        <f>IF((AU151-AV151)=0,Cronog!AO71+Cronog!AS71+Cronog!AW71,Cronog!AO71+Cronog!AS71+Cronog!AW71+AU151-AV151)</f>
        <v>0</v>
      </c>
      <c r="BO151" s="286"/>
      <c r="BP151" s="261" t="e">
        <f t="shared" si="194"/>
        <v>#DIV/0!</v>
      </c>
      <c r="BQ151" s="474" t="str">
        <f t="shared" si="188"/>
        <v>x</v>
      </c>
      <c r="BR151" s="475">
        <f t="shared" si="189"/>
        <v>0</v>
      </c>
      <c r="BS151" s="476">
        <f t="shared" si="190"/>
        <v>0</v>
      </c>
      <c r="BT151" s="2639"/>
      <c r="BU151" s="2640"/>
      <c r="BV151" s="2640"/>
      <c r="BW151" s="2640"/>
      <c r="BX151" s="2640"/>
      <c r="BY151" s="2640"/>
      <c r="BZ151" s="2640"/>
      <c r="CA151" s="2640"/>
      <c r="CB151" s="2641"/>
      <c r="CC151" s="217"/>
      <c r="CD151" s="2644"/>
      <c r="CE151" s="2644"/>
      <c r="CF151" s="265"/>
      <c r="CG151" s="266"/>
      <c r="CH151" s="287"/>
      <c r="CI151" s="268"/>
      <c r="CJ151" s="269"/>
      <c r="CK151" s="269"/>
      <c r="CL151" s="269"/>
      <c r="CM151" s="2645"/>
      <c r="CN151" s="2645"/>
      <c r="CO151" s="2645"/>
      <c r="CP151" s="2645"/>
      <c r="CQ151" s="2645"/>
      <c r="CR151" s="2645"/>
      <c r="CS151" s="2645"/>
      <c r="CT151" s="2645"/>
      <c r="CU151" s="2645"/>
      <c r="CV151" s="217"/>
      <c r="CW151" s="2644"/>
      <c r="CX151" s="2644"/>
      <c r="CY151" s="265"/>
      <c r="CZ151" s="266"/>
      <c r="DA151" s="287"/>
      <c r="DB151" s="268"/>
      <c r="DC151" s="269"/>
      <c r="DD151" s="269"/>
      <c r="DE151" s="269"/>
      <c r="DF151" s="2645"/>
      <c r="DG151" s="2645"/>
      <c r="DH151" s="2645"/>
      <c r="DI151" s="2645"/>
      <c r="DJ151" s="2645"/>
      <c r="DK151" s="2645"/>
      <c r="DL151" s="2645"/>
      <c r="DM151" s="2645"/>
      <c r="DN151" s="2645"/>
      <c r="DO151" s="217"/>
    </row>
    <row r="152" spans="1:119" ht="17.25" customHeight="1" thickBot="1">
      <c r="A152" s="217"/>
      <c r="B152" s="2628"/>
      <c r="C152" s="2629"/>
      <c r="D152" s="2629"/>
      <c r="E152" s="2630"/>
      <c r="F152" s="2637" t="str">
        <f t="shared" si="175"/>
        <v xml:space="preserve">10. Pago de Mano de obra                      </v>
      </c>
      <c r="G152" s="2638"/>
      <c r="H152" s="258" t="str">
        <f>+Cronog!C72</f>
        <v>Valor  $</v>
      </c>
      <c r="I152" s="259">
        <f>+Cronog!$E$72+Cronog!$I$72+Cronog!$M$72</f>
        <v>0</v>
      </c>
      <c r="J152" s="286">
        <v>0</v>
      </c>
      <c r="K152" s="261" t="e">
        <f t="shared" si="191"/>
        <v>#DIV/0!</v>
      </c>
      <c r="L152" s="477" t="str">
        <f t="shared" si="176"/>
        <v>x</v>
      </c>
      <c r="M152" s="478">
        <f t="shared" si="177"/>
        <v>0</v>
      </c>
      <c r="N152" s="479">
        <f t="shared" si="178"/>
        <v>0</v>
      </c>
      <c r="O152" s="2639"/>
      <c r="P152" s="2640"/>
      <c r="Q152" s="2640"/>
      <c r="R152" s="2640"/>
      <c r="S152" s="2640"/>
      <c r="T152" s="2640"/>
      <c r="U152" s="2640"/>
      <c r="V152" s="2640"/>
      <c r="W152" s="2641"/>
      <c r="X152" s="217"/>
      <c r="Y152" s="2637" t="str">
        <f t="shared" si="179"/>
        <v xml:space="preserve">10. Pago de Mano de obra                      </v>
      </c>
      <c r="Z152" s="2638"/>
      <c r="AA152" s="258" t="str">
        <f t="shared" ref="AA152:AA161" si="195">+AA130</f>
        <v>Valor  $</v>
      </c>
      <c r="AB152" s="259">
        <f>IF((I152-J152)=0,Cronog!Q72+Cronog!U72+Cronog!Y72,Cronog!Q72+Cronog!U72+Cronog!Y72+Seguimiento!I152-Seguimiento!J152)</f>
        <v>0</v>
      </c>
      <c r="AC152" s="286"/>
      <c r="AD152" s="261" t="e">
        <f t="shared" si="192"/>
        <v>#DIV/0!</v>
      </c>
      <c r="AE152" s="477" t="str">
        <f t="shared" si="180"/>
        <v>x</v>
      </c>
      <c r="AF152" s="478">
        <f t="shared" si="181"/>
        <v>0</v>
      </c>
      <c r="AG152" s="479">
        <f t="shared" si="182"/>
        <v>0</v>
      </c>
      <c r="AH152" s="2639"/>
      <c r="AI152" s="2640"/>
      <c r="AJ152" s="2640"/>
      <c r="AK152" s="2640"/>
      <c r="AL152" s="2640"/>
      <c r="AM152" s="2640"/>
      <c r="AN152" s="2640"/>
      <c r="AO152" s="2640"/>
      <c r="AP152" s="2641"/>
      <c r="AQ152" s="217"/>
      <c r="AR152" s="2637" t="str">
        <f t="shared" si="183"/>
        <v xml:space="preserve">10. Pago de Mano de obra                      </v>
      </c>
      <c r="AS152" s="2638"/>
      <c r="AT152" s="258" t="str">
        <f t="shared" ref="AT152:AT161" si="196">+AT130</f>
        <v>Valor  $</v>
      </c>
      <c r="AU152" s="259">
        <f>IF((AB152-AC152)=0,Cronog!AC72+Cronog!AG72+Cronog!AK72,Cronog!AC72+Cronog!AG72+Cronog!AK72+Seguimiento!AB152-Seguimiento!AC152)</f>
        <v>0</v>
      </c>
      <c r="AV152" s="286"/>
      <c r="AW152" s="261" t="e">
        <f t="shared" si="193"/>
        <v>#DIV/0!</v>
      </c>
      <c r="AX152" s="477" t="str">
        <f t="shared" si="184"/>
        <v>x</v>
      </c>
      <c r="AY152" s="478">
        <f t="shared" si="185"/>
        <v>0</v>
      </c>
      <c r="AZ152" s="479">
        <f t="shared" si="186"/>
        <v>0</v>
      </c>
      <c r="BA152" s="2639"/>
      <c r="BB152" s="2640"/>
      <c r="BC152" s="2640"/>
      <c r="BD152" s="2640"/>
      <c r="BE152" s="2640"/>
      <c r="BF152" s="2640"/>
      <c r="BG152" s="2640"/>
      <c r="BH152" s="2640"/>
      <c r="BI152" s="2641"/>
      <c r="BJ152" s="217"/>
      <c r="BK152" s="2637" t="str">
        <f t="shared" si="187"/>
        <v xml:space="preserve">10. Pago de Mano de obra                      </v>
      </c>
      <c r="BL152" s="2638"/>
      <c r="BM152" s="258" t="str">
        <f t="shared" ref="BM152:BM161" si="197">+BM130</f>
        <v>Valor  $</v>
      </c>
      <c r="BN152" s="259">
        <f>IF((AU152-AV152)=0,Cronog!AO72+Cronog!AS72+Cronog!AW72,Cronog!AO72+Cronog!AS72+Cronog!AW72+AU152-AV152)</f>
        <v>0</v>
      </c>
      <c r="BO152" s="286"/>
      <c r="BP152" s="261" t="e">
        <f t="shared" si="194"/>
        <v>#DIV/0!</v>
      </c>
      <c r="BQ152" s="477" t="str">
        <f t="shared" si="188"/>
        <v>x</v>
      </c>
      <c r="BR152" s="478">
        <f t="shared" si="189"/>
        <v>0</v>
      </c>
      <c r="BS152" s="479">
        <f t="shared" si="190"/>
        <v>0</v>
      </c>
      <c r="BT152" s="2639"/>
      <c r="BU152" s="2640"/>
      <c r="BV152" s="2640"/>
      <c r="BW152" s="2640"/>
      <c r="BX152" s="2640"/>
      <c r="BY152" s="2640"/>
      <c r="BZ152" s="2640"/>
      <c r="CA152" s="2640"/>
      <c r="CB152" s="2641"/>
      <c r="CC152" s="217"/>
      <c r="CD152" s="2644"/>
      <c r="CE152" s="2644"/>
      <c r="CF152" s="265"/>
      <c r="CG152" s="266"/>
      <c r="CH152" s="287"/>
      <c r="CI152" s="268"/>
      <c r="CJ152" s="269"/>
      <c r="CK152" s="269"/>
      <c r="CL152" s="269"/>
      <c r="CM152" s="2645"/>
      <c r="CN152" s="2645"/>
      <c r="CO152" s="2645"/>
      <c r="CP152" s="2645"/>
      <c r="CQ152" s="2645"/>
      <c r="CR152" s="2645"/>
      <c r="CS152" s="2645"/>
      <c r="CT152" s="2645"/>
      <c r="CU152" s="2645"/>
      <c r="CV152" s="217"/>
      <c r="CW152" s="2644"/>
      <c r="CX152" s="2644"/>
      <c r="CY152" s="265"/>
      <c r="CZ152" s="266"/>
      <c r="DA152" s="287"/>
      <c r="DB152" s="268"/>
      <c r="DC152" s="269"/>
      <c r="DD152" s="269"/>
      <c r="DE152" s="269"/>
      <c r="DF152" s="2645"/>
      <c r="DG152" s="2645"/>
      <c r="DH152" s="2645"/>
      <c r="DI152" s="2645"/>
      <c r="DJ152" s="2645"/>
      <c r="DK152" s="2645"/>
      <c r="DL152" s="2645"/>
      <c r="DM152" s="2645"/>
      <c r="DN152" s="2645"/>
      <c r="DO152" s="217"/>
    </row>
    <row r="153" spans="1:119" ht="0.6" customHeight="1" thickTop="1">
      <c r="A153" s="217"/>
      <c r="B153" s="2628"/>
      <c r="C153" s="2629"/>
      <c r="D153" s="2629"/>
      <c r="E153" s="2630"/>
      <c r="F153" s="2637"/>
      <c r="G153" s="2638"/>
      <c r="H153" s="258"/>
      <c r="I153" s="259"/>
      <c r="J153" s="286"/>
      <c r="K153" s="261" t="e">
        <f t="shared" si="191"/>
        <v>#DIV/0!</v>
      </c>
      <c r="L153" s="474"/>
      <c r="M153" s="475"/>
      <c r="N153" s="476"/>
      <c r="O153" s="2639"/>
      <c r="P153" s="2640"/>
      <c r="Q153" s="2640"/>
      <c r="R153" s="2640"/>
      <c r="S153" s="2640"/>
      <c r="T153" s="2640"/>
      <c r="U153" s="2640"/>
      <c r="V153" s="2640"/>
      <c r="W153" s="2641"/>
      <c r="X153" s="217"/>
      <c r="Y153" s="2637">
        <f t="shared" si="179"/>
        <v>0</v>
      </c>
      <c r="Z153" s="2638"/>
      <c r="AA153" s="258">
        <f t="shared" si="195"/>
        <v>0</v>
      </c>
      <c r="AB153" s="259">
        <f t="shared" ref="AB153:AB166" si="198">+I153-J153</f>
        <v>0</v>
      </c>
      <c r="AC153" s="286"/>
      <c r="AD153" s="261" t="e">
        <f t="shared" si="192"/>
        <v>#DIV/0!</v>
      </c>
      <c r="AE153" s="474"/>
      <c r="AF153" s="475"/>
      <c r="AG153" s="476"/>
      <c r="AH153" s="2639"/>
      <c r="AI153" s="2640"/>
      <c r="AJ153" s="2640"/>
      <c r="AK153" s="2640"/>
      <c r="AL153" s="2640"/>
      <c r="AM153" s="2640"/>
      <c r="AN153" s="2640"/>
      <c r="AO153" s="2640"/>
      <c r="AP153" s="2641"/>
      <c r="AQ153" s="217"/>
      <c r="AR153" s="2637">
        <f t="shared" si="183"/>
        <v>0</v>
      </c>
      <c r="AS153" s="2638"/>
      <c r="AT153" s="258">
        <f t="shared" si="196"/>
        <v>0</v>
      </c>
      <c r="AU153" s="259">
        <f t="shared" ref="AU153:AU166" si="199">+I153-J153-AC153</f>
        <v>0</v>
      </c>
      <c r="AV153" s="286"/>
      <c r="AW153" s="261" t="e">
        <f t="shared" si="193"/>
        <v>#DIV/0!</v>
      </c>
      <c r="AX153" s="262"/>
      <c r="AY153" s="263"/>
      <c r="AZ153" s="264"/>
      <c r="BA153" s="2639"/>
      <c r="BB153" s="2640"/>
      <c r="BC153" s="2640"/>
      <c r="BD153" s="2640"/>
      <c r="BE153" s="2640"/>
      <c r="BF153" s="2640"/>
      <c r="BG153" s="2640"/>
      <c r="BH153" s="2640"/>
      <c r="BI153" s="2641"/>
      <c r="BJ153" s="217"/>
      <c r="BK153" s="2637">
        <f t="shared" si="187"/>
        <v>0</v>
      </c>
      <c r="BL153" s="2638"/>
      <c r="BM153" s="258">
        <f t="shared" si="197"/>
        <v>0</v>
      </c>
      <c r="BN153" s="259">
        <f>IF((AU153-AV153)=0,Cronog!AV73+Cronog!AZ73+Cronog!BA73,Cronog!AV73+Cronog!AZ73+Cronog!BA73+Seguimiento!AU153-Seguimiento!AV153)</f>
        <v>0</v>
      </c>
      <c r="BO153" s="286"/>
      <c r="BP153" s="261" t="e">
        <f t="shared" si="194"/>
        <v>#DIV/0!</v>
      </c>
      <c r="BQ153" s="474"/>
      <c r="BR153" s="475"/>
      <c r="BS153" s="476"/>
      <c r="BT153" s="2639"/>
      <c r="BU153" s="2640"/>
      <c r="BV153" s="2640"/>
      <c r="BW153" s="2640"/>
      <c r="BX153" s="2640"/>
      <c r="BY153" s="2640"/>
      <c r="BZ153" s="2640"/>
      <c r="CA153" s="2640"/>
      <c r="CB153" s="2641"/>
      <c r="CC153" s="217"/>
      <c r="CD153" s="2644"/>
      <c r="CE153" s="2644"/>
      <c r="CF153" s="265"/>
      <c r="CG153" s="266"/>
      <c r="CH153" s="287"/>
      <c r="CI153" s="268"/>
      <c r="CJ153" s="269"/>
      <c r="CK153" s="269"/>
      <c r="CL153" s="269"/>
      <c r="CM153" s="2645"/>
      <c r="CN153" s="2645"/>
      <c r="CO153" s="2645"/>
      <c r="CP153" s="2645"/>
      <c r="CQ153" s="2645"/>
      <c r="CR153" s="2645"/>
      <c r="CS153" s="2645"/>
      <c r="CT153" s="2645"/>
      <c r="CU153" s="2645"/>
      <c r="CV153" s="217"/>
      <c r="CW153" s="2644"/>
      <c r="CX153" s="2644"/>
      <c r="CY153" s="265"/>
      <c r="CZ153" s="266"/>
      <c r="DA153" s="287"/>
      <c r="DB153" s="268"/>
      <c r="DC153" s="269"/>
      <c r="DD153" s="269"/>
      <c r="DE153" s="269"/>
      <c r="DF153" s="2645"/>
      <c r="DG153" s="2645"/>
      <c r="DH153" s="2645"/>
      <c r="DI153" s="2645"/>
      <c r="DJ153" s="2645"/>
      <c r="DK153" s="2645"/>
      <c r="DL153" s="2645"/>
      <c r="DM153" s="2645"/>
      <c r="DN153" s="2645"/>
      <c r="DO153" s="217"/>
    </row>
    <row r="154" spans="1:119" ht="0.6" customHeight="1">
      <c r="A154" s="217"/>
      <c r="B154" s="2628"/>
      <c r="C154" s="2629"/>
      <c r="D154" s="2629"/>
      <c r="E154" s="2630"/>
      <c r="F154" s="2637"/>
      <c r="G154" s="2638"/>
      <c r="H154" s="258"/>
      <c r="I154" s="284"/>
      <c r="J154" s="286"/>
      <c r="K154" s="261" t="e">
        <f t="shared" si="191"/>
        <v>#DIV/0!</v>
      </c>
      <c r="L154" s="474"/>
      <c r="M154" s="475"/>
      <c r="N154" s="476"/>
      <c r="O154" s="2639"/>
      <c r="P154" s="2640"/>
      <c r="Q154" s="2640"/>
      <c r="R154" s="2640"/>
      <c r="S154" s="2640"/>
      <c r="T154" s="2640"/>
      <c r="U154" s="2640"/>
      <c r="V154" s="2640"/>
      <c r="W154" s="2641"/>
      <c r="X154" s="217"/>
      <c r="Y154" s="2637">
        <f t="shared" si="179"/>
        <v>0</v>
      </c>
      <c r="Z154" s="2638"/>
      <c r="AA154" s="258">
        <f t="shared" si="195"/>
        <v>0</v>
      </c>
      <c r="AB154" s="284">
        <f t="shared" si="198"/>
        <v>0</v>
      </c>
      <c r="AC154" s="286"/>
      <c r="AD154" s="261" t="e">
        <f t="shared" si="192"/>
        <v>#DIV/0!</v>
      </c>
      <c r="AE154" s="474"/>
      <c r="AF154" s="475"/>
      <c r="AG154" s="476"/>
      <c r="AH154" s="2639"/>
      <c r="AI154" s="2640"/>
      <c r="AJ154" s="2640"/>
      <c r="AK154" s="2640"/>
      <c r="AL154" s="2640"/>
      <c r="AM154" s="2640"/>
      <c r="AN154" s="2640"/>
      <c r="AO154" s="2640"/>
      <c r="AP154" s="2641"/>
      <c r="AQ154" s="217"/>
      <c r="AR154" s="2637">
        <f t="shared" si="183"/>
        <v>0</v>
      </c>
      <c r="AS154" s="2638"/>
      <c r="AT154" s="258">
        <f t="shared" si="196"/>
        <v>0</v>
      </c>
      <c r="AU154" s="284">
        <f t="shared" si="199"/>
        <v>0</v>
      </c>
      <c r="AV154" s="286"/>
      <c r="AW154" s="261" t="e">
        <f t="shared" si="193"/>
        <v>#DIV/0!</v>
      </c>
      <c r="AX154" s="262"/>
      <c r="AY154" s="263"/>
      <c r="AZ154" s="264"/>
      <c r="BA154" s="2639"/>
      <c r="BB154" s="2640"/>
      <c r="BC154" s="2640"/>
      <c r="BD154" s="2640"/>
      <c r="BE154" s="2640"/>
      <c r="BF154" s="2640"/>
      <c r="BG154" s="2640"/>
      <c r="BH154" s="2640"/>
      <c r="BI154" s="2641"/>
      <c r="BJ154" s="217"/>
      <c r="BK154" s="2637">
        <f t="shared" si="187"/>
        <v>0</v>
      </c>
      <c r="BL154" s="2638"/>
      <c r="BM154" s="258">
        <f t="shared" si="197"/>
        <v>0</v>
      </c>
      <c r="BN154" s="284">
        <f>IF((AU154-AV154)=0,Cronog!AV74+Cronog!AZ74+Cronog!BA74,Cronog!AV74+Cronog!AZ74+Cronog!BA74+Seguimiento!AU154-Seguimiento!AV154)</f>
        <v>0</v>
      </c>
      <c r="BO154" s="286"/>
      <c r="BP154" s="261" t="e">
        <f t="shared" si="194"/>
        <v>#DIV/0!</v>
      </c>
      <c r="BQ154" s="474"/>
      <c r="BR154" s="475"/>
      <c r="BS154" s="476"/>
      <c r="BT154" s="2639"/>
      <c r="BU154" s="2640"/>
      <c r="BV154" s="2640"/>
      <c r="BW154" s="2640"/>
      <c r="BX154" s="2640"/>
      <c r="BY154" s="2640"/>
      <c r="BZ154" s="2640"/>
      <c r="CA154" s="2640"/>
      <c r="CB154" s="2641"/>
      <c r="CC154" s="217"/>
      <c r="CD154" s="2644"/>
      <c r="CE154" s="2644"/>
      <c r="CF154" s="265"/>
      <c r="CG154" s="285"/>
      <c r="CH154" s="287"/>
      <c r="CI154" s="268"/>
      <c r="CJ154" s="269"/>
      <c r="CK154" s="269"/>
      <c r="CL154" s="269"/>
      <c r="CM154" s="2645"/>
      <c r="CN154" s="2645"/>
      <c r="CO154" s="2645"/>
      <c r="CP154" s="2645"/>
      <c r="CQ154" s="2645"/>
      <c r="CR154" s="2645"/>
      <c r="CS154" s="2645"/>
      <c r="CT154" s="2645"/>
      <c r="CU154" s="2645"/>
      <c r="CV154" s="217"/>
      <c r="CW154" s="2644"/>
      <c r="CX154" s="2644"/>
      <c r="CY154" s="265"/>
      <c r="CZ154" s="285"/>
      <c r="DA154" s="287"/>
      <c r="DB154" s="268"/>
      <c r="DC154" s="269"/>
      <c r="DD154" s="269"/>
      <c r="DE154" s="269"/>
      <c r="DF154" s="2645"/>
      <c r="DG154" s="2645"/>
      <c r="DH154" s="2645"/>
      <c r="DI154" s="2645"/>
      <c r="DJ154" s="2645"/>
      <c r="DK154" s="2645"/>
      <c r="DL154" s="2645"/>
      <c r="DM154" s="2645"/>
      <c r="DN154" s="2645"/>
      <c r="DO154" s="217"/>
    </row>
    <row r="155" spans="1:119" ht="0.6" customHeight="1">
      <c r="A155" s="217"/>
      <c r="B155" s="2628"/>
      <c r="C155" s="2629"/>
      <c r="D155" s="2629"/>
      <c r="E155" s="2630"/>
      <c r="F155" s="2637"/>
      <c r="G155" s="2638"/>
      <c r="H155" s="258"/>
      <c r="I155" s="259"/>
      <c r="J155" s="286"/>
      <c r="K155" s="261" t="e">
        <f t="shared" si="191"/>
        <v>#DIV/0!</v>
      </c>
      <c r="L155" s="474"/>
      <c r="M155" s="475"/>
      <c r="N155" s="476"/>
      <c r="O155" s="2639"/>
      <c r="P155" s="2640"/>
      <c r="Q155" s="2640"/>
      <c r="R155" s="2640"/>
      <c r="S155" s="2640"/>
      <c r="T155" s="2640"/>
      <c r="U155" s="2640"/>
      <c r="V155" s="2640"/>
      <c r="W155" s="2641"/>
      <c r="X155" s="217"/>
      <c r="Y155" s="2637">
        <f t="shared" si="179"/>
        <v>0</v>
      </c>
      <c r="Z155" s="2638"/>
      <c r="AA155" s="258">
        <f t="shared" si="195"/>
        <v>0</v>
      </c>
      <c r="AB155" s="259">
        <f t="shared" si="198"/>
        <v>0</v>
      </c>
      <c r="AC155" s="286"/>
      <c r="AD155" s="261" t="e">
        <f t="shared" si="192"/>
        <v>#DIV/0!</v>
      </c>
      <c r="AE155" s="474"/>
      <c r="AF155" s="475"/>
      <c r="AG155" s="476"/>
      <c r="AH155" s="2639"/>
      <c r="AI155" s="2640"/>
      <c r="AJ155" s="2640"/>
      <c r="AK155" s="2640"/>
      <c r="AL155" s="2640"/>
      <c r="AM155" s="2640"/>
      <c r="AN155" s="2640"/>
      <c r="AO155" s="2640"/>
      <c r="AP155" s="2641"/>
      <c r="AQ155" s="217"/>
      <c r="AR155" s="2637">
        <f t="shared" si="183"/>
        <v>0</v>
      </c>
      <c r="AS155" s="2638"/>
      <c r="AT155" s="258">
        <f t="shared" si="196"/>
        <v>0</v>
      </c>
      <c r="AU155" s="259">
        <f t="shared" si="199"/>
        <v>0</v>
      </c>
      <c r="AV155" s="286"/>
      <c r="AW155" s="261" t="e">
        <f t="shared" si="193"/>
        <v>#DIV/0!</v>
      </c>
      <c r="AX155" s="262"/>
      <c r="AY155" s="263"/>
      <c r="AZ155" s="264"/>
      <c r="BA155" s="2639"/>
      <c r="BB155" s="2640"/>
      <c r="BC155" s="2640"/>
      <c r="BD155" s="2640"/>
      <c r="BE155" s="2640"/>
      <c r="BF155" s="2640"/>
      <c r="BG155" s="2640"/>
      <c r="BH155" s="2640"/>
      <c r="BI155" s="2641"/>
      <c r="BJ155" s="217"/>
      <c r="BK155" s="2637">
        <f t="shared" si="187"/>
        <v>0</v>
      </c>
      <c r="BL155" s="2638"/>
      <c r="BM155" s="258">
        <f t="shared" si="197"/>
        <v>0</v>
      </c>
      <c r="BN155" s="259">
        <f>IF((AU155-AV155)=0,Cronog!AV75+Cronog!AZ75+Cronog!BA75,Cronog!AV75+Cronog!AZ75+Cronog!BA75+Seguimiento!AU155-Seguimiento!AV155)</f>
        <v>0</v>
      </c>
      <c r="BO155" s="286"/>
      <c r="BP155" s="261" t="e">
        <f t="shared" si="194"/>
        <v>#DIV/0!</v>
      </c>
      <c r="BQ155" s="474"/>
      <c r="BR155" s="475"/>
      <c r="BS155" s="476"/>
      <c r="BT155" s="2639"/>
      <c r="BU155" s="2640"/>
      <c r="BV155" s="2640"/>
      <c r="BW155" s="2640"/>
      <c r="BX155" s="2640"/>
      <c r="BY155" s="2640"/>
      <c r="BZ155" s="2640"/>
      <c r="CA155" s="2640"/>
      <c r="CB155" s="2641"/>
      <c r="CC155" s="217"/>
      <c r="CD155" s="2644"/>
      <c r="CE155" s="2644"/>
      <c r="CF155" s="265"/>
      <c r="CG155" s="266"/>
      <c r="CH155" s="287"/>
      <c r="CI155" s="268"/>
      <c r="CJ155" s="269"/>
      <c r="CK155" s="269"/>
      <c r="CL155" s="269"/>
      <c r="CM155" s="2645"/>
      <c r="CN155" s="2645"/>
      <c r="CO155" s="2645"/>
      <c r="CP155" s="2645"/>
      <c r="CQ155" s="2645"/>
      <c r="CR155" s="2645"/>
      <c r="CS155" s="2645"/>
      <c r="CT155" s="2645"/>
      <c r="CU155" s="2645"/>
      <c r="CV155" s="217"/>
      <c r="CW155" s="2644"/>
      <c r="CX155" s="2644"/>
      <c r="CY155" s="265"/>
      <c r="CZ155" s="266"/>
      <c r="DA155" s="287"/>
      <c r="DB155" s="268"/>
      <c r="DC155" s="269"/>
      <c r="DD155" s="269"/>
      <c r="DE155" s="269"/>
      <c r="DF155" s="2645"/>
      <c r="DG155" s="2645"/>
      <c r="DH155" s="2645"/>
      <c r="DI155" s="2645"/>
      <c r="DJ155" s="2645"/>
      <c r="DK155" s="2645"/>
      <c r="DL155" s="2645"/>
      <c r="DM155" s="2645"/>
      <c r="DN155" s="2645"/>
      <c r="DO155" s="217"/>
    </row>
    <row r="156" spans="1:119" ht="0.6" customHeight="1">
      <c r="A156" s="217"/>
      <c r="B156" s="2628"/>
      <c r="C156" s="2629"/>
      <c r="D156" s="2629"/>
      <c r="E156" s="2630"/>
      <c r="F156" s="2637"/>
      <c r="G156" s="2638"/>
      <c r="H156" s="258"/>
      <c r="I156" s="259"/>
      <c r="J156" s="286"/>
      <c r="K156" s="261" t="e">
        <f t="shared" si="191"/>
        <v>#DIV/0!</v>
      </c>
      <c r="L156" s="474"/>
      <c r="M156" s="475"/>
      <c r="N156" s="476"/>
      <c r="O156" s="2639"/>
      <c r="P156" s="2640"/>
      <c r="Q156" s="2640"/>
      <c r="R156" s="2640"/>
      <c r="S156" s="2640"/>
      <c r="T156" s="2640"/>
      <c r="U156" s="2640"/>
      <c r="V156" s="2640"/>
      <c r="W156" s="2641"/>
      <c r="X156" s="217"/>
      <c r="Y156" s="2637">
        <f t="shared" si="179"/>
        <v>0</v>
      </c>
      <c r="Z156" s="2638"/>
      <c r="AA156" s="258">
        <f t="shared" si="195"/>
        <v>0</v>
      </c>
      <c r="AB156" s="259">
        <f t="shared" si="198"/>
        <v>0</v>
      </c>
      <c r="AC156" s="286"/>
      <c r="AD156" s="261" t="e">
        <f t="shared" si="192"/>
        <v>#DIV/0!</v>
      </c>
      <c r="AE156" s="474"/>
      <c r="AF156" s="475"/>
      <c r="AG156" s="476"/>
      <c r="AH156" s="2639"/>
      <c r="AI156" s="2640"/>
      <c r="AJ156" s="2640"/>
      <c r="AK156" s="2640"/>
      <c r="AL156" s="2640"/>
      <c r="AM156" s="2640"/>
      <c r="AN156" s="2640"/>
      <c r="AO156" s="2640"/>
      <c r="AP156" s="2641"/>
      <c r="AQ156" s="217"/>
      <c r="AR156" s="2637">
        <f t="shared" si="183"/>
        <v>0</v>
      </c>
      <c r="AS156" s="2638"/>
      <c r="AT156" s="258">
        <f t="shared" si="196"/>
        <v>0</v>
      </c>
      <c r="AU156" s="259">
        <f t="shared" si="199"/>
        <v>0</v>
      </c>
      <c r="AV156" s="286"/>
      <c r="AW156" s="261" t="e">
        <f t="shared" si="193"/>
        <v>#DIV/0!</v>
      </c>
      <c r="AX156" s="262"/>
      <c r="AY156" s="263"/>
      <c r="AZ156" s="264"/>
      <c r="BA156" s="2639"/>
      <c r="BB156" s="2640"/>
      <c r="BC156" s="2640"/>
      <c r="BD156" s="2640"/>
      <c r="BE156" s="2640"/>
      <c r="BF156" s="2640"/>
      <c r="BG156" s="2640"/>
      <c r="BH156" s="2640"/>
      <c r="BI156" s="2641"/>
      <c r="BJ156" s="217"/>
      <c r="BK156" s="2637">
        <f t="shared" si="187"/>
        <v>0</v>
      </c>
      <c r="BL156" s="2638"/>
      <c r="BM156" s="258">
        <f t="shared" si="197"/>
        <v>0</v>
      </c>
      <c r="BN156" s="259">
        <f>IF((AU156-AV156)=0,Cronog!AV76+Cronog!AZ76+Cronog!BA76,Cronog!AV76+Cronog!AZ76+Cronog!BA76+Seguimiento!AU156-Seguimiento!AV156)</f>
        <v>0</v>
      </c>
      <c r="BO156" s="286"/>
      <c r="BP156" s="261" t="e">
        <f t="shared" si="194"/>
        <v>#DIV/0!</v>
      </c>
      <c r="BQ156" s="474"/>
      <c r="BR156" s="475"/>
      <c r="BS156" s="476"/>
      <c r="BT156" s="2639"/>
      <c r="BU156" s="2640"/>
      <c r="BV156" s="2640"/>
      <c r="BW156" s="2640"/>
      <c r="BX156" s="2640"/>
      <c r="BY156" s="2640"/>
      <c r="BZ156" s="2640"/>
      <c r="CA156" s="2640"/>
      <c r="CB156" s="2641"/>
      <c r="CC156" s="217"/>
      <c r="CD156" s="2644"/>
      <c r="CE156" s="2644"/>
      <c r="CF156" s="265"/>
      <c r="CG156" s="266"/>
      <c r="CH156" s="287"/>
      <c r="CI156" s="268"/>
      <c r="CJ156" s="269"/>
      <c r="CK156" s="269"/>
      <c r="CL156" s="269"/>
      <c r="CM156" s="2645"/>
      <c r="CN156" s="2645"/>
      <c r="CO156" s="2645"/>
      <c r="CP156" s="2645"/>
      <c r="CQ156" s="2645"/>
      <c r="CR156" s="2645"/>
      <c r="CS156" s="2645"/>
      <c r="CT156" s="2645"/>
      <c r="CU156" s="2645"/>
      <c r="CV156" s="217"/>
      <c r="CW156" s="2644"/>
      <c r="CX156" s="2644"/>
      <c r="CY156" s="265"/>
      <c r="CZ156" s="266"/>
      <c r="DA156" s="287"/>
      <c r="DB156" s="268"/>
      <c r="DC156" s="269"/>
      <c r="DD156" s="269"/>
      <c r="DE156" s="269"/>
      <c r="DF156" s="2645"/>
      <c r="DG156" s="2645"/>
      <c r="DH156" s="2645"/>
      <c r="DI156" s="2645"/>
      <c r="DJ156" s="2645"/>
      <c r="DK156" s="2645"/>
      <c r="DL156" s="2645"/>
      <c r="DM156" s="2645"/>
      <c r="DN156" s="2645"/>
      <c r="DO156" s="217"/>
    </row>
    <row r="157" spans="1:119" ht="0.6" customHeight="1">
      <c r="A157" s="217"/>
      <c r="B157" s="2628"/>
      <c r="C157" s="2629"/>
      <c r="D157" s="2629"/>
      <c r="E157" s="2630"/>
      <c r="F157" s="2637"/>
      <c r="G157" s="2638"/>
      <c r="H157" s="258"/>
      <c r="I157" s="259"/>
      <c r="J157" s="286"/>
      <c r="K157" s="261" t="e">
        <f>J157/I157</f>
        <v>#DIV/0!</v>
      </c>
      <c r="L157" s="474"/>
      <c r="M157" s="475"/>
      <c r="N157" s="476"/>
      <c r="O157" s="2639"/>
      <c r="P157" s="2640"/>
      <c r="Q157" s="2640"/>
      <c r="R157" s="2640"/>
      <c r="S157" s="2640"/>
      <c r="T157" s="2640"/>
      <c r="U157" s="2640"/>
      <c r="V157" s="2640"/>
      <c r="W157" s="2641"/>
      <c r="X157" s="217"/>
      <c r="Y157" s="2637">
        <f t="shared" si="179"/>
        <v>0</v>
      </c>
      <c r="Z157" s="2638"/>
      <c r="AA157" s="258">
        <f t="shared" si="195"/>
        <v>0</v>
      </c>
      <c r="AB157" s="259"/>
      <c r="AC157" s="286"/>
      <c r="AD157" s="261" t="e">
        <f>AC157/AB157</f>
        <v>#DIV/0!</v>
      </c>
      <c r="AE157" s="474"/>
      <c r="AF157" s="475"/>
      <c r="AG157" s="476"/>
      <c r="AH157" s="2639"/>
      <c r="AI157" s="2640"/>
      <c r="AJ157" s="2640"/>
      <c r="AK157" s="2640"/>
      <c r="AL157" s="2640"/>
      <c r="AM157" s="2640"/>
      <c r="AN157" s="2640"/>
      <c r="AO157" s="2640"/>
      <c r="AP157" s="2641"/>
      <c r="AQ157" s="217"/>
      <c r="AR157" s="2637">
        <f t="shared" si="183"/>
        <v>0</v>
      </c>
      <c r="AS157" s="2638"/>
      <c r="AT157" s="258">
        <f t="shared" si="196"/>
        <v>0</v>
      </c>
      <c r="AU157" s="259"/>
      <c r="AV157" s="286"/>
      <c r="AW157" s="261" t="e">
        <f>AV157/AU157</f>
        <v>#DIV/0!</v>
      </c>
      <c r="AX157" s="262"/>
      <c r="AY157" s="263"/>
      <c r="AZ157" s="264"/>
      <c r="BA157" s="2639"/>
      <c r="BB157" s="2640"/>
      <c r="BC157" s="2640"/>
      <c r="BD157" s="2640"/>
      <c r="BE157" s="2640"/>
      <c r="BF157" s="2640"/>
      <c r="BG157" s="2640"/>
      <c r="BH157" s="2640"/>
      <c r="BI157" s="2641"/>
      <c r="BJ157" s="217"/>
      <c r="BK157" s="2637">
        <f t="shared" si="187"/>
        <v>0</v>
      </c>
      <c r="BL157" s="2638"/>
      <c r="BM157" s="258">
        <f t="shared" si="197"/>
        <v>0</v>
      </c>
      <c r="BN157" s="259">
        <f>IF((AU157-AV157)=0,Cronog!AV77+Cronog!AZ77+Cronog!BA77,Cronog!AV77+Cronog!AZ77+Cronog!BA77+Seguimiento!AU157-Seguimiento!AV157)</f>
        <v>0</v>
      </c>
      <c r="BO157" s="286"/>
      <c r="BP157" s="261" t="e">
        <f>BO157/BN157</f>
        <v>#DIV/0!</v>
      </c>
      <c r="BQ157" s="474"/>
      <c r="BR157" s="475"/>
      <c r="BS157" s="476"/>
      <c r="BT157" s="2639"/>
      <c r="BU157" s="2640"/>
      <c r="BV157" s="2640"/>
      <c r="BW157" s="2640"/>
      <c r="BX157" s="2640"/>
      <c r="BY157" s="2640"/>
      <c r="BZ157" s="2640"/>
      <c r="CA157" s="2640"/>
      <c r="CB157" s="2641"/>
      <c r="CC157" s="217"/>
      <c r="CD157" s="2644"/>
      <c r="CE157" s="2644"/>
      <c r="CF157" s="265"/>
      <c r="CG157" s="266"/>
      <c r="CH157" s="287"/>
      <c r="CI157" s="268"/>
      <c r="CJ157" s="269"/>
      <c r="CK157" s="269"/>
      <c r="CL157" s="269"/>
      <c r="CM157" s="2645"/>
      <c r="CN157" s="2645"/>
      <c r="CO157" s="2645"/>
      <c r="CP157" s="2645"/>
      <c r="CQ157" s="2645"/>
      <c r="CR157" s="2645"/>
      <c r="CS157" s="2645"/>
      <c r="CT157" s="2645"/>
      <c r="CU157" s="2645"/>
      <c r="CV157" s="217"/>
      <c r="CW157" s="2644"/>
      <c r="CX157" s="2644"/>
      <c r="CY157" s="265"/>
      <c r="CZ157" s="266"/>
      <c r="DA157" s="287"/>
      <c r="DB157" s="268"/>
      <c r="DC157" s="269"/>
      <c r="DD157" s="269"/>
      <c r="DE157" s="269"/>
      <c r="DF157" s="2645"/>
      <c r="DG157" s="2645"/>
      <c r="DH157" s="2645"/>
      <c r="DI157" s="2645"/>
      <c r="DJ157" s="2645"/>
      <c r="DK157" s="2645"/>
      <c r="DL157" s="2645"/>
      <c r="DM157" s="2645"/>
      <c r="DN157" s="2645"/>
      <c r="DO157" s="217"/>
    </row>
    <row r="158" spans="1:119" ht="0.6" customHeight="1">
      <c r="A158" s="217"/>
      <c r="B158" s="2628"/>
      <c r="C158" s="2629"/>
      <c r="D158" s="2629"/>
      <c r="E158" s="2630"/>
      <c r="F158" s="2637"/>
      <c r="G158" s="2638"/>
      <c r="H158" s="258"/>
      <c r="I158" s="259"/>
      <c r="J158" s="286"/>
      <c r="K158" s="261" t="e">
        <f t="shared" ref="K158:K166" si="200">J158/I158</f>
        <v>#DIV/0!</v>
      </c>
      <c r="L158" s="474"/>
      <c r="M158" s="475"/>
      <c r="N158" s="476"/>
      <c r="O158" s="2639"/>
      <c r="P158" s="2640"/>
      <c r="Q158" s="2640"/>
      <c r="R158" s="2640"/>
      <c r="S158" s="2640"/>
      <c r="T158" s="2640"/>
      <c r="U158" s="2640"/>
      <c r="V158" s="2640"/>
      <c r="W158" s="2641"/>
      <c r="X158" s="217"/>
      <c r="Y158" s="2637">
        <f t="shared" si="179"/>
        <v>0</v>
      </c>
      <c r="Z158" s="2638"/>
      <c r="AA158" s="258">
        <f t="shared" si="195"/>
        <v>0</v>
      </c>
      <c r="AB158" s="259">
        <f t="shared" si="198"/>
        <v>0</v>
      </c>
      <c r="AC158" s="286"/>
      <c r="AD158" s="261" t="e">
        <f t="shared" ref="AD158:AD166" si="201">AC158/AB158</f>
        <v>#DIV/0!</v>
      </c>
      <c r="AE158" s="474"/>
      <c r="AF158" s="475"/>
      <c r="AG158" s="476"/>
      <c r="AH158" s="2639"/>
      <c r="AI158" s="2640"/>
      <c r="AJ158" s="2640"/>
      <c r="AK158" s="2640"/>
      <c r="AL158" s="2640"/>
      <c r="AM158" s="2640"/>
      <c r="AN158" s="2640"/>
      <c r="AO158" s="2640"/>
      <c r="AP158" s="2641"/>
      <c r="AQ158" s="217"/>
      <c r="AR158" s="2637">
        <f t="shared" si="183"/>
        <v>0</v>
      </c>
      <c r="AS158" s="2638"/>
      <c r="AT158" s="258">
        <f t="shared" si="196"/>
        <v>0</v>
      </c>
      <c r="AU158" s="259">
        <f t="shared" si="199"/>
        <v>0</v>
      </c>
      <c r="AV158" s="286"/>
      <c r="AW158" s="261" t="e">
        <f t="shared" ref="AW158:AW166" si="202">AV158/AU158</f>
        <v>#DIV/0!</v>
      </c>
      <c r="AX158" s="262"/>
      <c r="AY158" s="263"/>
      <c r="AZ158" s="264"/>
      <c r="BA158" s="2639"/>
      <c r="BB158" s="2640"/>
      <c r="BC158" s="2640"/>
      <c r="BD158" s="2640"/>
      <c r="BE158" s="2640"/>
      <c r="BF158" s="2640"/>
      <c r="BG158" s="2640"/>
      <c r="BH158" s="2640"/>
      <c r="BI158" s="2641"/>
      <c r="BJ158" s="217"/>
      <c r="BK158" s="2637">
        <f t="shared" si="187"/>
        <v>0</v>
      </c>
      <c r="BL158" s="2638"/>
      <c r="BM158" s="258">
        <f t="shared" si="197"/>
        <v>0</v>
      </c>
      <c r="BN158" s="259">
        <f>IF((AU158-AV158)=0,Cronog!AV78+Cronog!AZ78+Cronog!BA78,Cronog!AV78+Cronog!AZ78+Cronog!BA78+Seguimiento!AU158-Seguimiento!AV158)</f>
        <v>0</v>
      </c>
      <c r="BO158" s="286"/>
      <c r="BP158" s="261" t="e">
        <f t="shared" ref="BP158:BP166" si="203">BO158/BN158</f>
        <v>#DIV/0!</v>
      </c>
      <c r="BQ158" s="474"/>
      <c r="BR158" s="475"/>
      <c r="BS158" s="476"/>
      <c r="BT158" s="2639"/>
      <c r="BU158" s="2640"/>
      <c r="BV158" s="2640"/>
      <c r="BW158" s="2640"/>
      <c r="BX158" s="2640"/>
      <c r="BY158" s="2640"/>
      <c r="BZ158" s="2640"/>
      <c r="CA158" s="2640"/>
      <c r="CB158" s="2641"/>
      <c r="CC158" s="217"/>
      <c r="CD158" s="2644"/>
      <c r="CE158" s="2644"/>
      <c r="CF158" s="265"/>
      <c r="CG158" s="266"/>
      <c r="CH158" s="287"/>
      <c r="CI158" s="268"/>
      <c r="CJ158" s="269"/>
      <c r="CK158" s="269"/>
      <c r="CL158" s="269"/>
      <c r="CM158" s="2645"/>
      <c r="CN158" s="2645"/>
      <c r="CO158" s="2645"/>
      <c r="CP158" s="2645"/>
      <c r="CQ158" s="2645"/>
      <c r="CR158" s="2645"/>
      <c r="CS158" s="2645"/>
      <c r="CT158" s="2645"/>
      <c r="CU158" s="2645"/>
      <c r="CV158" s="217"/>
      <c r="CW158" s="2644"/>
      <c r="CX158" s="2644"/>
      <c r="CY158" s="265"/>
      <c r="CZ158" s="266"/>
      <c r="DA158" s="287"/>
      <c r="DB158" s="268"/>
      <c r="DC158" s="269"/>
      <c r="DD158" s="269"/>
      <c r="DE158" s="269"/>
      <c r="DF158" s="2645"/>
      <c r="DG158" s="2645"/>
      <c r="DH158" s="2645"/>
      <c r="DI158" s="2645"/>
      <c r="DJ158" s="2645"/>
      <c r="DK158" s="2645"/>
      <c r="DL158" s="2645"/>
      <c r="DM158" s="2645"/>
      <c r="DN158" s="2645"/>
      <c r="DO158" s="217"/>
    </row>
    <row r="159" spans="1:119" ht="0.6" customHeight="1">
      <c r="A159" s="217"/>
      <c r="B159" s="2628"/>
      <c r="C159" s="2629"/>
      <c r="D159" s="2629"/>
      <c r="E159" s="2630"/>
      <c r="F159" s="2637"/>
      <c r="G159" s="2638"/>
      <c r="H159" s="258"/>
      <c r="I159" s="259"/>
      <c r="J159" s="286"/>
      <c r="K159" s="261" t="e">
        <f t="shared" si="200"/>
        <v>#DIV/0!</v>
      </c>
      <c r="L159" s="474"/>
      <c r="M159" s="475"/>
      <c r="N159" s="476"/>
      <c r="O159" s="2639"/>
      <c r="P159" s="2640"/>
      <c r="Q159" s="2640"/>
      <c r="R159" s="2640"/>
      <c r="S159" s="2640"/>
      <c r="T159" s="2640"/>
      <c r="U159" s="2640"/>
      <c r="V159" s="2640"/>
      <c r="W159" s="2641"/>
      <c r="X159" s="217"/>
      <c r="Y159" s="2637">
        <f t="shared" si="179"/>
        <v>0</v>
      </c>
      <c r="Z159" s="2638"/>
      <c r="AA159" s="258">
        <f t="shared" si="195"/>
        <v>0</v>
      </c>
      <c r="AB159" s="259">
        <f t="shared" si="198"/>
        <v>0</v>
      </c>
      <c r="AC159" s="286"/>
      <c r="AD159" s="261" t="e">
        <f t="shared" si="201"/>
        <v>#DIV/0!</v>
      </c>
      <c r="AE159" s="474"/>
      <c r="AF159" s="475"/>
      <c r="AG159" s="476"/>
      <c r="AH159" s="2639"/>
      <c r="AI159" s="2640"/>
      <c r="AJ159" s="2640"/>
      <c r="AK159" s="2640"/>
      <c r="AL159" s="2640"/>
      <c r="AM159" s="2640"/>
      <c r="AN159" s="2640"/>
      <c r="AO159" s="2640"/>
      <c r="AP159" s="2641"/>
      <c r="AQ159" s="217"/>
      <c r="AR159" s="2637">
        <f t="shared" si="183"/>
        <v>0</v>
      </c>
      <c r="AS159" s="2638"/>
      <c r="AT159" s="258">
        <f t="shared" si="196"/>
        <v>0</v>
      </c>
      <c r="AU159" s="259">
        <f t="shared" si="199"/>
        <v>0</v>
      </c>
      <c r="AV159" s="286"/>
      <c r="AW159" s="261" t="e">
        <f t="shared" si="202"/>
        <v>#DIV/0!</v>
      </c>
      <c r="AX159" s="262"/>
      <c r="AY159" s="263"/>
      <c r="AZ159" s="264"/>
      <c r="BA159" s="2639"/>
      <c r="BB159" s="2640"/>
      <c r="BC159" s="2640"/>
      <c r="BD159" s="2640"/>
      <c r="BE159" s="2640"/>
      <c r="BF159" s="2640"/>
      <c r="BG159" s="2640"/>
      <c r="BH159" s="2640"/>
      <c r="BI159" s="2641"/>
      <c r="BJ159" s="217"/>
      <c r="BK159" s="2637">
        <f t="shared" si="187"/>
        <v>0</v>
      </c>
      <c r="BL159" s="2638"/>
      <c r="BM159" s="258">
        <f t="shared" si="197"/>
        <v>0</v>
      </c>
      <c r="BN159" s="259">
        <f>IF((AU159-AV159)=0,Cronog!AV79+Cronog!AZ79+Cronog!BA79,Cronog!AV79+Cronog!AZ79+Cronog!BA79+Seguimiento!AU159-Seguimiento!AV159)</f>
        <v>0</v>
      </c>
      <c r="BO159" s="286"/>
      <c r="BP159" s="261" t="e">
        <f t="shared" si="203"/>
        <v>#DIV/0!</v>
      </c>
      <c r="BQ159" s="474"/>
      <c r="BR159" s="475"/>
      <c r="BS159" s="476"/>
      <c r="BT159" s="2639"/>
      <c r="BU159" s="2640"/>
      <c r="BV159" s="2640"/>
      <c r="BW159" s="2640"/>
      <c r="BX159" s="2640"/>
      <c r="BY159" s="2640"/>
      <c r="BZ159" s="2640"/>
      <c r="CA159" s="2640"/>
      <c r="CB159" s="2641"/>
      <c r="CC159" s="217"/>
      <c r="CD159" s="2644"/>
      <c r="CE159" s="2644"/>
      <c r="CF159" s="265"/>
      <c r="CG159" s="266"/>
      <c r="CH159" s="287"/>
      <c r="CI159" s="268"/>
      <c r="CJ159" s="269"/>
      <c r="CK159" s="269"/>
      <c r="CL159" s="269"/>
      <c r="CM159" s="2645"/>
      <c r="CN159" s="2645"/>
      <c r="CO159" s="2645"/>
      <c r="CP159" s="2645"/>
      <c r="CQ159" s="2645"/>
      <c r="CR159" s="2645"/>
      <c r="CS159" s="2645"/>
      <c r="CT159" s="2645"/>
      <c r="CU159" s="2645"/>
      <c r="CV159" s="217"/>
      <c r="CW159" s="2644"/>
      <c r="CX159" s="2644"/>
      <c r="CY159" s="265"/>
      <c r="CZ159" s="266"/>
      <c r="DA159" s="287"/>
      <c r="DB159" s="268"/>
      <c r="DC159" s="269"/>
      <c r="DD159" s="269"/>
      <c r="DE159" s="269"/>
      <c r="DF159" s="2645"/>
      <c r="DG159" s="2645"/>
      <c r="DH159" s="2645"/>
      <c r="DI159" s="2645"/>
      <c r="DJ159" s="2645"/>
      <c r="DK159" s="2645"/>
      <c r="DL159" s="2645"/>
      <c r="DM159" s="2645"/>
      <c r="DN159" s="2645"/>
      <c r="DO159" s="217"/>
    </row>
    <row r="160" spans="1:119" ht="0.6" customHeight="1">
      <c r="A160" s="217"/>
      <c r="B160" s="2628"/>
      <c r="C160" s="2629"/>
      <c r="D160" s="2629"/>
      <c r="E160" s="2630"/>
      <c r="F160" s="2637"/>
      <c r="G160" s="2638"/>
      <c r="H160" s="258"/>
      <c r="I160" s="259"/>
      <c r="J160" s="286"/>
      <c r="K160" s="261" t="e">
        <f t="shared" si="200"/>
        <v>#DIV/0!</v>
      </c>
      <c r="L160" s="474"/>
      <c r="M160" s="475"/>
      <c r="N160" s="476"/>
      <c r="O160" s="2639"/>
      <c r="P160" s="2640"/>
      <c r="Q160" s="2640"/>
      <c r="R160" s="2640"/>
      <c r="S160" s="2640"/>
      <c r="T160" s="2640"/>
      <c r="U160" s="2640"/>
      <c r="V160" s="2640"/>
      <c r="W160" s="2641"/>
      <c r="X160" s="217"/>
      <c r="Y160" s="2637">
        <f t="shared" si="179"/>
        <v>0</v>
      </c>
      <c r="Z160" s="2638"/>
      <c r="AA160" s="258">
        <f t="shared" si="195"/>
        <v>0</v>
      </c>
      <c r="AB160" s="259">
        <f t="shared" si="198"/>
        <v>0</v>
      </c>
      <c r="AC160" s="286"/>
      <c r="AD160" s="261" t="e">
        <f t="shared" si="201"/>
        <v>#DIV/0!</v>
      </c>
      <c r="AE160" s="474"/>
      <c r="AF160" s="475"/>
      <c r="AG160" s="476"/>
      <c r="AH160" s="2639"/>
      <c r="AI160" s="2640"/>
      <c r="AJ160" s="2640"/>
      <c r="AK160" s="2640"/>
      <c r="AL160" s="2640"/>
      <c r="AM160" s="2640"/>
      <c r="AN160" s="2640"/>
      <c r="AO160" s="2640"/>
      <c r="AP160" s="2641"/>
      <c r="AQ160" s="217"/>
      <c r="AR160" s="2637">
        <f t="shared" si="183"/>
        <v>0</v>
      </c>
      <c r="AS160" s="2638"/>
      <c r="AT160" s="258">
        <f t="shared" si="196"/>
        <v>0</v>
      </c>
      <c r="AU160" s="259">
        <f t="shared" si="199"/>
        <v>0</v>
      </c>
      <c r="AV160" s="286"/>
      <c r="AW160" s="261" t="e">
        <f t="shared" si="202"/>
        <v>#DIV/0!</v>
      </c>
      <c r="AX160" s="262"/>
      <c r="AY160" s="263"/>
      <c r="AZ160" s="264"/>
      <c r="BA160" s="2639"/>
      <c r="BB160" s="2640"/>
      <c r="BC160" s="2640"/>
      <c r="BD160" s="2640"/>
      <c r="BE160" s="2640"/>
      <c r="BF160" s="2640"/>
      <c r="BG160" s="2640"/>
      <c r="BH160" s="2640"/>
      <c r="BI160" s="2641"/>
      <c r="BJ160" s="217"/>
      <c r="BK160" s="2637">
        <f t="shared" si="187"/>
        <v>0</v>
      </c>
      <c r="BL160" s="2638"/>
      <c r="BM160" s="258">
        <f t="shared" si="197"/>
        <v>0</v>
      </c>
      <c r="BN160" s="259">
        <f>IF((AU160-AV160)=0,Cronog!AV82+Cronog!AZ82+Cronog!BA82,Cronog!AV82+Cronog!AZ82+Cronog!BA82+Seguimiento!AU160-Seguimiento!AV160)</f>
        <v>0</v>
      </c>
      <c r="BO160" s="286"/>
      <c r="BP160" s="261" t="e">
        <f t="shared" si="203"/>
        <v>#DIV/0!</v>
      </c>
      <c r="BQ160" s="474"/>
      <c r="BR160" s="475"/>
      <c r="BS160" s="476"/>
      <c r="BT160" s="2639"/>
      <c r="BU160" s="2640"/>
      <c r="BV160" s="2640"/>
      <c r="BW160" s="2640"/>
      <c r="BX160" s="2640"/>
      <c r="BY160" s="2640"/>
      <c r="BZ160" s="2640"/>
      <c r="CA160" s="2640"/>
      <c r="CB160" s="2641"/>
      <c r="CC160" s="217"/>
      <c r="CD160" s="2644"/>
      <c r="CE160" s="2644"/>
      <c r="CF160" s="265"/>
      <c r="CG160" s="266"/>
      <c r="CH160" s="287"/>
      <c r="CI160" s="268"/>
      <c r="CJ160" s="269"/>
      <c r="CK160" s="269"/>
      <c r="CL160" s="269"/>
      <c r="CM160" s="2645"/>
      <c r="CN160" s="2645"/>
      <c r="CO160" s="2645"/>
      <c r="CP160" s="2645"/>
      <c r="CQ160" s="2645"/>
      <c r="CR160" s="2645"/>
      <c r="CS160" s="2645"/>
      <c r="CT160" s="2645"/>
      <c r="CU160" s="2645"/>
      <c r="CV160" s="217"/>
      <c r="CW160" s="2644"/>
      <c r="CX160" s="2644"/>
      <c r="CY160" s="265"/>
      <c r="CZ160" s="266"/>
      <c r="DA160" s="287"/>
      <c r="DB160" s="268"/>
      <c r="DC160" s="269"/>
      <c r="DD160" s="269"/>
      <c r="DE160" s="269"/>
      <c r="DF160" s="2645"/>
      <c r="DG160" s="2645"/>
      <c r="DH160" s="2645"/>
      <c r="DI160" s="2645"/>
      <c r="DJ160" s="2645"/>
      <c r="DK160" s="2645"/>
      <c r="DL160" s="2645"/>
      <c r="DM160" s="2645"/>
      <c r="DN160" s="2645"/>
      <c r="DO160" s="217"/>
    </row>
    <row r="161" spans="1:119" ht="0.6" customHeight="1">
      <c r="A161" s="217"/>
      <c r="B161" s="2628"/>
      <c r="C161" s="2629"/>
      <c r="D161" s="2629"/>
      <c r="E161" s="2630"/>
      <c r="F161" s="2637"/>
      <c r="G161" s="2638"/>
      <c r="H161" s="258"/>
      <c r="I161" s="259"/>
      <c r="J161" s="286"/>
      <c r="K161" s="261" t="e">
        <f t="shared" si="200"/>
        <v>#DIV/0!</v>
      </c>
      <c r="L161" s="474"/>
      <c r="M161" s="475"/>
      <c r="N161" s="476"/>
      <c r="O161" s="2639"/>
      <c r="P161" s="2640"/>
      <c r="Q161" s="2640"/>
      <c r="R161" s="2640"/>
      <c r="S161" s="2640"/>
      <c r="T161" s="2640"/>
      <c r="U161" s="2640"/>
      <c r="V161" s="2640"/>
      <c r="W161" s="2641"/>
      <c r="X161" s="217"/>
      <c r="Y161" s="2637">
        <f t="shared" si="179"/>
        <v>0</v>
      </c>
      <c r="Z161" s="2638"/>
      <c r="AA161" s="258">
        <f t="shared" si="195"/>
        <v>0</v>
      </c>
      <c r="AB161" s="259">
        <f t="shared" si="198"/>
        <v>0</v>
      </c>
      <c r="AC161" s="286"/>
      <c r="AD161" s="261" t="e">
        <f t="shared" si="201"/>
        <v>#DIV/0!</v>
      </c>
      <c r="AE161" s="474"/>
      <c r="AF161" s="475"/>
      <c r="AG161" s="476"/>
      <c r="AH161" s="2639"/>
      <c r="AI161" s="2640"/>
      <c r="AJ161" s="2640"/>
      <c r="AK161" s="2640"/>
      <c r="AL161" s="2640"/>
      <c r="AM161" s="2640"/>
      <c r="AN161" s="2640"/>
      <c r="AO161" s="2640"/>
      <c r="AP161" s="2641"/>
      <c r="AQ161" s="217"/>
      <c r="AR161" s="2637">
        <f t="shared" si="183"/>
        <v>0</v>
      </c>
      <c r="AS161" s="2638"/>
      <c r="AT161" s="258">
        <f t="shared" si="196"/>
        <v>0</v>
      </c>
      <c r="AU161" s="259">
        <f t="shared" si="199"/>
        <v>0</v>
      </c>
      <c r="AV161" s="286"/>
      <c r="AW161" s="261" t="e">
        <f t="shared" si="202"/>
        <v>#DIV/0!</v>
      </c>
      <c r="AX161" s="262"/>
      <c r="AY161" s="263"/>
      <c r="AZ161" s="264"/>
      <c r="BA161" s="2639"/>
      <c r="BB161" s="2640"/>
      <c r="BC161" s="2640"/>
      <c r="BD161" s="2640"/>
      <c r="BE161" s="2640"/>
      <c r="BF161" s="2640"/>
      <c r="BG161" s="2640"/>
      <c r="BH161" s="2640"/>
      <c r="BI161" s="2641"/>
      <c r="BJ161" s="217"/>
      <c r="BK161" s="2637">
        <f t="shared" si="187"/>
        <v>0</v>
      </c>
      <c r="BL161" s="2638"/>
      <c r="BM161" s="258">
        <f t="shared" si="197"/>
        <v>0</v>
      </c>
      <c r="BN161" s="259">
        <f>IF((AU161-AV161)=0,Cronog!AV83+Cronog!AZ83+Cronog!BA83,Cronog!AV83+Cronog!AZ83+Cronog!BA83+Seguimiento!AU161-Seguimiento!AV161)</f>
        <v>0</v>
      </c>
      <c r="BO161" s="286"/>
      <c r="BP161" s="261" t="e">
        <f t="shared" si="203"/>
        <v>#DIV/0!</v>
      </c>
      <c r="BQ161" s="474"/>
      <c r="BR161" s="475"/>
      <c r="BS161" s="476"/>
      <c r="BT161" s="2639"/>
      <c r="BU161" s="2640"/>
      <c r="BV161" s="2640"/>
      <c r="BW161" s="2640"/>
      <c r="BX161" s="2640"/>
      <c r="BY161" s="2640"/>
      <c r="BZ161" s="2640"/>
      <c r="CA161" s="2640"/>
      <c r="CB161" s="2641"/>
      <c r="CC161" s="217"/>
      <c r="CD161" s="2644"/>
      <c r="CE161" s="2644"/>
      <c r="CF161" s="265"/>
      <c r="CG161" s="266"/>
      <c r="CH161" s="287"/>
      <c r="CI161" s="268"/>
      <c r="CJ161" s="269"/>
      <c r="CK161" s="269"/>
      <c r="CL161" s="269"/>
      <c r="CM161" s="2645"/>
      <c r="CN161" s="2645"/>
      <c r="CO161" s="2645"/>
      <c r="CP161" s="2645"/>
      <c r="CQ161" s="2645"/>
      <c r="CR161" s="2645"/>
      <c r="CS161" s="2645"/>
      <c r="CT161" s="2645"/>
      <c r="CU161" s="2645"/>
      <c r="CV161" s="217"/>
      <c r="CW161" s="2644"/>
      <c r="CX161" s="2644"/>
      <c r="CY161" s="265"/>
      <c r="CZ161" s="266"/>
      <c r="DA161" s="287"/>
      <c r="DB161" s="268"/>
      <c r="DC161" s="269"/>
      <c r="DD161" s="269"/>
      <c r="DE161" s="269"/>
      <c r="DF161" s="2645"/>
      <c r="DG161" s="2645"/>
      <c r="DH161" s="2645"/>
      <c r="DI161" s="2645"/>
      <c r="DJ161" s="2645"/>
      <c r="DK161" s="2645"/>
      <c r="DL161" s="2645"/>
      <c r="DM161" s="2645"/>
      <c r="DN161" s="2645"/>
      <c r="DO161" s="217"/>
    </row>
    <row r="162" spans="1:119" ht="0.6" customHeight="1">
      <c r="A162" s="217"/>
      <c r="B162" s="2628"/>
      <c r="C162" s="2629"/>
      <c r="D162" s="2629"/>
      <c r="E162" s="2630"/>
      <c r="F162" s="2637"/>
      <c r="G162" s="2638"/>
      <c r="H162" s="258"/>
      <c r="I162" s="259"/>
      <c r="J162" s="286"/>
      <c r="K162" s="261" t="e">
        <f t="shared" si="200"/>
        <v>#DIV/0!</v>
      </c>
      <c r="L162" s="474"/>
      <c r="M162" s="475"/>
      <c r="N162" s="476"/>
      <c r="O162" s="2639"/>
      <c r="P162" s="2640"/>
      <c r="Q162" s="2640"/>
      <c r="R162" s="2640"/>
      <c r="S162" s="2640"/>
      <c r="T162" s="2640"/>
      <c r="U162" s="2640"/>
      <c r="V162" s="2640"/>
      <c r="W162" s="2641"/>
      <c r="X162" s="217"/>
      <c r="Y162" s="2637">
        <f t="shared" si="179"/>
        <v>0</v>
      </c>
      <c r="Z162" s="2638"/>
      <c r="AA162" s="258">
        <f>+AA140</f>
        <v>0</v>
      </c>
      <c r="AB162" s="259">
        <f t="shared" si="198"/>
        <v>0</v>
      </c>
      <c r="AC162" s="286"/>
      <c r="AD162" s="261" t="e">
        <f t="shared" si="201"/>
        <v>#DIV/0!</v>
      </c>
      <c r="AE162" s="474"/>
      <c r="AF162" s="475"/>
      <c r="AG162" s="476"/>
      <c r="AH162" s="2639"/>
      <c r="AI162" s="2640"/>
      <c r="AJ162" s="2640"/>
      <c r="AK162" s="2640"/>
      <c r="AL162" s="2640"/>
      <c r="AM162" s="2640"/>
      <c r="AN162" s="2640"/>
      <c r="AO162" s="2640"/>
      <c r="AP162" s="2641"/>
      <c r="AQ162" s="217"/>
      <c r="AR162" s="2637">
        <f t="shared" si="183"/>
        <v>0</v>
      </c>
      <c r="AS162" s="2638"/>
      <c r="AT162" s="258">
        <f>+AT140</f>
        <v>0</v>
      </c>
      <c r="AU162" s="259">
        <f t="shared" si="199"/>
        <v>0</v>
      </c>
      <c r="AV162" s="286"/>
      <c r="AW162" s="261" t="e">
        <f t="shared" si="202"/>
        <v>#DIV/0!</v>
      </c>
      <c r="AX162" s="262"/>
      <c r="AY162" s="263"/>
      <c r="AZ162" s="264"/>
      <c r="BA162" s="2639"/>
      <c r="BB162" s="2640"/>
      <c r="BC162" s="2640"/>
      <c r="BD162" s="2640"/>
      <c r="BE162" s="2640"/>
      <c r="BF162" s="2640"/>
      <c r="BG162" s="2640"/>
      <c r="BH162" s="2640"/>
      <c r="BI162" s="2641"/>
      <c r="BJ162" s="217"/>
      <c r="BK162" s="2637">
        <f t="shared" si="187"/>
        <v>0</v>
      </c>
      <c r="BL162" s="2638"/>
      <c r="BM162" s="258">
        <f>+BM140</f>
        <v>0</v>
      </c>
      <c r="BN162" s="259">
        <f>IF((AU162-AV162)=0,Cronog!AV84+Cronog!AZ84+Cronog!BA84,Cronog!AV84+Cronog!AZ84+Cronog!BA84+Seguimiento!AU162-Seguimiento!AV162)</f>
        <v>0</v>
      </c>
      <c r="BO162" s="286"/>
      <c r="BP162" s="261" t="e">
        <f t="shared" si="203"/>
        <v>#DIV/0!</v>
      </c>
      <c r="BQ162" s="474"/>
      <c r="BR162" s="475"/>
      <c r="BS162" s="476"/>
      <c r="BT162" s="2639"/>
      <c r="BU162" s="2640"/>
      <c r="BV162" s="2640"/>
      <c r="BW162" s="2640"/>
      <c r="BX162" s="2640"/>
      <c r="BY162" s="2640"/>
      <c r="BZ162" s="2640"/>
      <c r="CA162" s="2640"/>
      <c r="CB162" s="2641"/>
      <c r="CC162" s="217"/>
      <c r="CD162" s="2644"/>
      <c r="CE162" s="2644"/>
      <c r="CF162" s="265"/>
      <c r="CG162" s="266"/>
      <c r="CH162" s="287"/>
      <c r="CI162" s="268"/>
      <c r="CJ162" s="269"/>
      <c r="CK162" s="269"/>
      <c r="CL162" s="269"/>
      <c r="CM162" s="2645"/>
      <c r="CN162" s="2645"/>
      <c r="CO162" s="2645"/>
      <c r="CP162" s="2645"/>
      <c r="CQ162" s="2645"/>
      <c r="CR162" s="2645"/>
      <c r="CS162" s="2645"/>
      <c r="CT162" s="2645"/>
      <c r="CU162" s="2645"/>
      <c r="CV162" s="217"/>
      <c r="CW162" s="2644"/>
      <c r="CX162" s="2644"/>
      <c r="CY162" s="265"/>
      <c r="CZ162" s="266"/>
      <c r="DA162" s="287"/>
      <c r="DB162" s="268"/>
      <c r="DC162" s="269"/>
      <c r="DD162" s="269"/>
      <c r="DE162" s="269"/>
      <c r="DF162" s="2645"/>
      <c r="DG162" s="2645"/>
      <c r="DH162" s="2645"/>
      <c r="DI162" s="2645"/>
      <c r="DJ162" s="2645"/>
      <c r="DK162" s="2645"/>
      <c r="DL162" s="2645"/>
      <c r="DM162" s="2645"/>
      <c r="DN162" s="2645"/>
      <c r="DO162" s="217"/>
    </row>
    <row r="163" spans="1:119" ht="0.6" customHeight="1">
      <c r="A163" s="217"/>
      <c r="B163" s="2628"/>
      <c r="C163" s="2629"/>
      <c r="D163" s="2629"/>
      <c r="E163" s="2630"/>
      <c r="F163" s="2637"/>
      <c r="G163" s="2638"/>
      <c r="H163" s="258"/>
      <c r="I163" s="259"/>
      <c r="J163" s="286"/>
      <c r="K163" s="261" t="e">
        <f t="shared" si="200"/>
        <v>#DIV/0!</v>
      </c>
      <c r="L163" s="474"/>
      <c r="M163" s="475"/>
      <c r="N163" s="476"/>
      <c r="O163" s="2639"/>
      <c r="P163" s="2640"/>
      <c r="Q163" s="2640"/>
      <c r="R163" s="2640"/>
      <c r="S163" s="2640"/>
      <c r="T163" s="2640"/>
      <c r="U163" s="2640"/>
      <c r="V163" s="2640"/>
      <c r="W163" s="2641"/>
      <c r="X163" s="217"/>
      <c r="Y163" s="2637">
        <f t="shared" si="179"/>
        <v>0</v>
      </c>
      <c r="Z163" s="2638"/>
      <c r="AA163" s="258">
        <f>+AA141</f>
        <v>0</v>
      </c>
      <c r="AB163" s="259">
        <f t="shared" si="198"/>
        <v>0</v>
      </c>
      <c r="AC163" s="286"/>
      <c r="AD163" s="261" t="e">
        <f t="shared" si="201"/>
        <v>#DIV/0!</v>
      </c>
      <c r="AE163" s="474"/>
      <c r="AF163" s="475"/>
      <c r="AG163" s="476"/>
      <c r="AH163" s="2639"/>
      <c r="AI163" s="2640"/>
      <c r="AJ163" s="2640"/>
      <c r="AK163" s="2640"/>
      <c r="AL163" s="2640"/>
      <c r="AM163" s="2640"/>
      <c r="AN163" s="2640"/>
      <c r="AO163" s="2640"/>
      <c r="AP163" s="2641"/>
      <c r="AQ163" s="217"/>
      <c r="AR163" s="2637">
        <f t="shared" si="183"/>
        <v>0</v>
      </c>
      <c r="AS163" s="2638"/>
      <c r="AT163" s="258">
        <f>+AT141</f>
        <v>0</v>
      </c>
      <c r="AU163" s="259">
        <f t="shared" si="199"/>
        <v>0</v>
      </c>
      <c r="AV163" s="286"/>
      <c r="AW163" s="261" t="e">
        <f t="shared" si="202"/>
        <v>#DIV/0!</v>
      </c>
      <c r="AX163" s="262"/>
      <c r="AY163" s="263"/>
      <c r="AZ163" s="264"/>
      <c r="BA163" s="2639"/>
      <c r="BB163" s="2640"/>
      <c r="BC163" s="2640"/>
      <c r="BD163" s="2640"/>
      <c r="BE163" s="2640"/>
      <c r="BF163" s="2640"/>
      <c r="BG163" s="2640"/>
      <c r="BH163" s="2640"/>
      <c r="BI163" s="2641"/>
      <c r="BJ163" s="217"/>
      <c r="BK163" s="2637">
        <f t="shared" si="187"/>
        <v>0</v>
      </c>
      <c r="BL163" s="2638"/>
      <c r="BM163" s="258">
        <f>+BM141</f>
        <v>0</v>
      </c>
      <c r="BN163" s="259">
        <f>IF((AU163-AV163)=0,Cronog!AV85+Cronog!AZ85+Cronog!BA85,Cronog!AV85+Cronog!AZ85+Cronog!BA85+Seguimiento!AU163-Seguimiento!AV163)</f>
        <v>0</v>
      </c>
      <c r="BO163" s="286"/>
      <c r="BP163" s="261" t="e">
        <f t="shared" si="203"/>
        <v>#DIV/0!</v>
      </c>
      <c r="BQ163" s="474"/>
      <c r="BR163" s="475"/>
      <c r="BS163" s="476"/>
      <c r="BT163" s="2639"/>
      <c r="BU163" s="2640"/>
      <c r="BV163" s="2640"/>
      <c r="BW163" s="2640"/>
      <c r="BX163" s="2640"/>
      <c r="BY163" s="2640"/>
      <c r="BZ163" s="2640"/>
      <c r="CA163" s="2640"/>
      <c r="CB163" s="2641"/>
      <c r="CC163" s="217"/>
      <c r="CD163" s="2644"/>
      <c r="CE163" s="2644"/>
      <c r="CF163" s="265"/>
      <c r="CG163" s="266"/>
      <c r="CH163" s="287"/>
      <c r="CI163" s="268"/>
      <c r="CJ163" s="269"/>
      <c r="CK163" s="269"/>
      <c r="CL163" s="269"/>
      <c r="CM163" s="2645"/>
      <c r="CN163" s="2645"/>
      <c r="CO163" s="2645"/>
      <c r="CP163" s="2645"/>
      <c r="CQ163" s="2645"/>
      <c r="CR163" s="2645"/>
      <c r="CS163" s="2645"/>
      <c r="CT163" s="2645"/>
      <c r="CU163" s="2645"/>
      <c r="CV163" s="217"/>
      <c r="CW163" s="2644"/>
      <c r="CX163" s="2644"/>
      <c r="CY163" s="265"/>
      <c r="CZ163" s="266"/>
      <c r="DA163" s="287"/>
      <c r="DB163" s="268"/>
      <c r="DC163" s="269"/>
      <c r="DD163" s="269"/>
      <c r="DE163" s="269"/>
      <c r="DF163" s="2645"/>
      <c r="DG163" s="2645"/>
      <c r="DH163" s="2645"/>
      <c r="DI163" s="2645"/>
      <c r="DJ163" s="2645"/>
      <c r="DK163" s="2645"/>
      <c r="DL163" s="2645"/>
      <c r="DM163" s="2645"/>
      <c r="DN163" s="2645"/>
      <c r="DO163" s="217"/>
    </row>
    <row r="164" spans="1:119" ht="0.6" customHeight="1">
      <c r="A164" s="217"/>
      <c r="B164" s="2628"/>
      <c r="C164" s="2629"/>
      <c r="D164" s="2629"/>
      <c r="E164" s="2630"/>
      <c r="F164" s="2637"/>
      <c r="G164" s="2638"/>
      <c r="H164" s="258"/>
      <c r="I164" s="284"/>
      <c r="J164" s="286"/>
      <c r="K164" s="261" t="e">
        <f t="shared" si="200"/>
        <v>#DIV/0!</v>
      </c>
      <c r="L164" s="474"/>
      <c r="M164" s="475"/>
      <c r="N164" s="476"/>
      <c r="O164" s="2639"/>
      <c r="P164" s="2640"/>
      <c r="Q164" s="2640"/>
      <c r="R164" s="2640"/>
      <c r="S164" s="2640"/>
      <c r="T164" s="2640"/>
      <c r="U164" s="2640"/>
      <c r="V164" s="2640"/>
      <c r="W164" s="2641"/>
      <c r="X164" s="217"/>
      <c r="Y164" s="2637">
        <f t="shared" si="179"/>
        <v>0</v>
      </c>
      <c r="Z164" s="2638"/>
      <c r="AA164" s="258">
        <f>+AA142</f>
        <v>0</v>
      </c>
      <c r="AB164" s="284"/>
      <c r="AC164" s="286"/>
      <c r="AD164" s="261" t="e">
        <f t="shared" si="201"/>
        <v>#DIV/0!</v>
      </c>
      <c r="AE164" s="474"/>
      <c r="AF164" s="475"/>
      <c r="AG164" s="476"/>
      <c r="AH164" s="2639"/>
      <c r="AI164" s="2640"/>
      <c r="AJ164" s="2640"/>
      <c r="AK164" s="2640"/>
      <c r="AL164" s="2640"/>
      <c r="AM164" s="2640"/>
      <c r="AN164" s="2640"/>
      <c r="AO164" s="2640"/>
      <c r="AP164" s="2641"/>
      <c r="AQ164" s="217"/>
      <c r="AR164" s="2637">
        <f t="shared" si="183"/>
        <v>0</v>
      </c>
      <c r="AS164" s="2638"/>
      <c r="AT164" s="258">
        <f>+AT142</f>
        <v>0</v>
      </c>
      <c r="AU164" s="284"/>
      <c r="AV164" s="286"/>
      <c r="AW164" s="261" t="e">
        <f t="shared" si="202"/>
        <v>#DIV/0!</v>
      </c>
      <c r="AX164" s="262"/>
      <c r="AY164" s="263"/>
      <c r="AZ164" s="264"/>
      <c r="BA164" s="2639"/>
      <c r="BB164" s="2640"/>
      <c r="BC164" s="2640"/>
      <c r="BD164" s="2640"/>
      <c r="BE164" s="2640"/>
      <c r="BF164" s="2640"/>
      <c r="BG164" s="2640"/>
      <c r="BH164" s="2640"/>
      <c r="BI164" s="2641"/>
      <c r="BJ164" s="217"/>
      <c r="BK164" s="2637">
        <f t="shared" si="187"/>
        <v>0</v>
      </c>
      <c r="BL164" s="2638"/>
      <c r="BM164" s="258">
        <f>+BM142</f>
        <v>0</v>
      </c>
      <c r="BN164" s="284">
        <f>IF((AU164-AV164)=0,Cronog!AV86+Cronog!AZ86+Cronog!BA86,Cronog!AV86+Cronog!AZ86+Cronog!BA86+Seguimiento!AU164-Seguimiento!AV164)</f>
        <v>0</v>
      </c>
      <c r="BO164" s="286"/>
      <c r="BP164" s="261" t="e">
        <f t="shared" si="203"/>
        <v>#DIV/0!</v>
      </c>
      <c r="BQ164" s="474"/>
      <c r="BR164" s="475"/>
      <c r="BS164" s="476"/>
      <c r="BT164" s="2639"/>
      <c r="BU164" s="2640"/>
      <c r="BV164" s="2640"/>
      <c r="BW164" s="2640"/>
      <c r="BX164" s="2640"/>
      <c r="BY164" s="2640"/>
      <c r="BZ164" s="2640"/>
      <c r="CA164" s="2640"/>
      <c r="CB164" s="2641"/>
      <c r="CC164" s="217"/>
      <c r="CD164" s="2644"/>
      <c r="CE164" s="2644"/>
      <c r="CF164" s="265"/>
      <c r="CG164" s="285"/>
      <c r="CH164" s="287"/>
      <c r="CI164" s="268"/>
      <c r="CJ164" s="269"/>
      <c r="CK164" s="269"/>
      <c r="CL164" s="269"/>
      <c r="CM164" s="2645"/>
      <c r="CN164" s="2645"/>
      <c r="CO164" s="2645"/>
      <c r="CP164" s="2645"/>
      <c r="CQ164" s="2645"/>
      <c r="CR164" s="2645"/>
      <c r="CS164" s="2645"/>
      <c r="CT164" s="2645"/>
      <c r="CU164" s="2645"/>
      <c r="CV164" s="217"/>
      <c r="CW164" s="2644"/>
      <c r="CX164" s="2644"/>
      <c r="CY164" s="265"/>
      <c r="CZ164" s="285"/>
      <c r="DA164" s="287"/>
      <c r="DB164" s="268"/>
      <c r="DC164" s="269"/>
      <c r="DD164" s="269"/>
      <c r="DE164" s="269"/>
      <c r="DF164" s="2645"/>
      <c r="DG164" s="2645"/>
      <c r="DH164" s="2645"/>
      <c r="DI164" s="2645"/>
      <c r="DJ164" s="2645"/>
      <c r="DK164" s="2645"/>
      <c r="DL164" s="2645"/>
      <c r="DM164" s="2645"/>
      <c r="DN164" s="2645"/>
      <c r="DO164" s="217"/>
    </row>
    <row r="165" spans="1:119" ht="0.6" customHeight="1">
      <c r="A165" s="217"/>
      <c r="B165" s="2628"/>
      <c r="C165" s="2629"/>
      <c r="D165" s="2629"/>
      <c r="E165" s="2630"/>
      <c r="F165" s="2637"/>
      <c r="G165" s="2638"/>
      <c r="H165" s="258"/>
      <c r="I165" s="259"/>
      <c r="J165" s="286"/>
      <c r="K165" s="261" t="e">
        <f t="shared" si="200"/>
        <v>#DIV/0!</v>
      </c>
      <c r="L165" s="474"/>
      <c r="M165" s="475"/>
      <c r="N165" s="476"/>
      <c r="O165" s="2639"/>
      <c r="P165" s="2640"/>
      <c r="Q165" s="2640"/>
      <c r="R165" s="2640"/>
      <c r="S165" s="2640"/>
      <c r="T165" s="2640"/>
      <c r="U165" s="2640"/>
      <c r="V165" s="2640"/>
      <c r="W165" s="2641"/>
      <c r="X165" s="217"/>
      <c r="Y165" s="2637">
        <f t="shared" si="179"/>
        <v>0</v>
      </c>
      <c r="Z165" s="2638"/>
      <c r="AA165" s="258">
        <f>+AA143</f>
        <v>0</v>
      </c>
      <c r="AB165" s="259">
        <f t="shared" si="198"/>
        <v>0</v>
      </c>
      <c r="AC165" s="286"/>
      <c r="AD165" s="261" t="e">
        <f t="shared" si="201"/>
        <v>#DIV/0!</v>
      </c>
      <c r="AE165" s="474"/>
      <c r="AF165" s="475"/>
      <c r="AG165" s="476"/>
      <c r="AH165" s="2639"/>
      <c r="AI165" s="2640"/>
      <c r="AJ165" s="2640"/>
      <c r="AK165" s="2640"/>
      <c r="AL165" s="2640"/>
      <c r="AM165" s="2640"/>
      <c r="AN165" s="2640"/>
      <c r="AO165" s="2640"/>
      <c r="AP165" s="2641"/>
      <c r="AQ165" s="217"/>
      <c r="AR165" s="2637">
        <f t="shared" si="183"/>
        <v>0</v>
      </c>
      <c r="AS165" s="2638"/>
      <c r="AT165" s="258">
        <f>+AT143</f>
        <v>0</v>
      </c>
      <c r="AU165" s="259">
        <f t="shared" si="199"/>
        <v>0</v>
      </c>
      <c r="AV165" s="286"/>
      <c r="AW165" s="261" t="e">
        <f t="shared" si="202"/>
        <v>#DIV/0!</v>
      </c>
      <c r="AX165" s="262"/>
      <c r="AY165" s="263"/>
      <c r="AZ165" s="264"/>
      <c r="BA165" s="2639"/>
      <c r="BB165" s="2640"/>
      <c r="BC165" s="2640"/>
      <c r="BD165" s="2640"/>
      <c r="BE165" s="2640"/>
      <c r="BF165" s="2640"/>
      <c r="BG165" s="2640"/>
      <c r="BH165" s="2640"/>
      <c r="BI165" s="2641"/>
      <c r="BJ165" s="217"/>
      <c r="BK165" s="2637">
        <f t="shared" si="187"/>
        <v>0</v>
      </c>
      <c r="BL165" s="2638"/>
      <c r="BM165" s="258">
        <f>+BM143</f>
        <v>0</v>
      </c>
      <c r="BN165" s="259">
        <f>IF((AU165-AV165)=0,Cronog!AV87+Cronog!AZ87+Cronog!BA87,Cronog!AV87+Cronog!AZ87+Cronog!BA87+Seguimiento!AU165-Seguimiento!AV165)</f>
        <v>0</v>
      </c>
      <c r="BO165" s="286"/>
      <c r="BP165" s="261" t="e">
        <f t="shared" si="203"/>
        <v>#DIV/0!</v>
      </c>
      <c r="BQ165" s="474"/>
      <c r="BR165" s="475"/>
      <c r="BS165" s="476"/>
      <c r="BT165" s="2639"/>
      <c r="BU165" s="2640"/>
      <c r="BV165" s="2640"/>
      <c r="BW165" s="2640"/>
      <c r="BX165" s="2640"/>
      <c r="BY165" s="2640"/>
      <c r="BZ165" s="2640"/>
      <c r="CA165" s="2640"/>
      <c r="CB165" s="2641"/>
      <c r="CC165" s="217"/>
      <c r="CD165" s="2644"/>
      <c r="CE165" s="2644"/>
      <c r="CF165" s="265"/>
      <c r="CG165" s="266"/>
      <c r="CH165" s="287"/>
      <c r="CI165" s="268"/>
      <c r="CJ165" s="269"/>
      <c r="CK165" s="269"/>
      <c r="CL165" s="269"/>
      <c r="CM165" s="2645"/>
      <c r="CN165" s="2645"/>
      <c r="CO165" s="2645"/>
      <c r="CP165" s="2645"/>
      <c r="CQ165" s="2645"/>
      <c r="CR165" s="2645"/>
      <c r="CS165" s="2645"/>
      <c r="CT165" s="2645"/>
      <c r="CU165" s="2645"/>
      <c r="CV165" s="217"/>
      <c r="CW165" s="2644"/>
      <c r="CX165" s="2644"/>
      <c r="CY165" s="265"/>
      <c r="CZ165" s="266"/>
      <c r="DA165" s="287"/>
      <c r="DB165" s="268"/>
      <c r="DC165" s="269"/>
      <c r="DD165" s="269"/>
      <c r="DE165" s="269"/>
      <c r="DF165" s="2645"/>
      <c r="DG165" s="2645"/>
      <c r="DH165" s="2645"/>
      <c r="DI165" s="2645"/>
      <c r="DJ165" s="2645"/>
      <c r="DK165" s="2645"/>
      <c r="DL165" s="2645"/>
      <c r="DM165" s="2645"/>
      <c r="DN165" s="2645"/>
      <c r="DO165" s="217"/>
    </row>
    <row r="166" spans="1:119" ht="0.6" customHeight="1" thickBot="1">
      <c r="A166" s="217"/>
      <c r="B166" s="2628"/>
      <c r="C166" s="2629"/>
      <c r="D166" s="2629"/>
      <c r="E166" s="2630"/>
      <c r="F166" s="2654"/>
      <c r="G166" s="2655"/>
      <c r="H166" s="258"/>
      <c r="I166" s="259"/>
      <c r="J166" s="286"/>
      <c r="K166" s="261" t="e">
        <f t="shared" si="200"/>
        <v>#DIV/0!</v>
      </c>
      <c r="L166" s="477"/>
      <c r="M166" s="478"/>
      <c r="N166" s="479"/>
      <c r="O166" s="2656"/>
      <c r="P166" s="2657"/>
      <c r="Q166" s="2657"/>
      <c r="R166" s="2657"/>
      <c r="S166" s="2657"/>
      <c r="T166" s="2657"/>
      <c r="U166" s="2657"/>
      <c r="V166" s="2657"/>
      <c r="W166" s="2658"/>
      <c r="X166" s="217"/>
      <c r="Y166" s="2654">
        <f t="shared" si="179"/>
        <v>0</v>
      </c>
      <c r="Z166" s="2655"/>
      <c r="AA166" s="258">
        <f>+AA144</f>
        <v>0</v>
      </c>
      <c r="AB166" s="259">
        <f t="shared" si="198"/>
        <v>0</v>
      </c>
      <c r="AC166" s="286"/>
      <c r="AD166" s="261" t="e">
        <f t="shared" si="201"/>
        <v>#DIV/0!</v>
      </c>
      <c r="AE166" s="477"/>
      <c r="AF166" s="478"/>
      <c r="AG166" s="479"/>
      <c r="AH166" s="2656"/>
      <c r="AI166" s="2657"/>
      <c r="AJ166" s="2657"/>
      <c r="AK166" s="2657"/>
      <c r="AL166" s="2657"/>
      <c r="AM166" s="2657"/>
      <c r="AN166" s="2657"/>
      <c r="AO166" s="2657"/>
      <c r="AP166" s="2658"/>
      <c r="AQ166" s="217"/>
      <c r="AR166" s="2654">
        <f t="shared" si="183"/>
        <v>0</v>
      </c>
      <c r="AS166" s="2655"/>
      <c r="AT166" s="258">
        <f>+AT144</f>
        <v>0</v>
      </c>
      <c r="AU166" s="259">
        <f t="shared" si="199"/>
        <v>0</v>
      </c>
      <c r="AV166" s="286"/>
      <c r="AW166" s="261" t="e">
        <f t="shared" si="202"/>
        <v>#DIV/0!</v>
      </c>
      <c r="AX166" s="270"/>
      <c r="AY166" s="271"/>
      <c r="AZ166" s="272"/>
      <c r="BA166" s="2656"/>
      <c r="BB166" s="2657"/>
      <c r="BC166" s="2657"/>
      <c r="BD166" s="2657"/>
      <c r="BE166" s="2657"/>
      <c r="BF166" s="2657"/>
      <c r="BG166" s="2657"/>
      <c r="BH166" s="2657"/>
      <c r="BI166" s="2658"/>
      <c r="BJ166" s="217"/>
      <c r="BK166" s="2654">
        <f t="shared" si="187"/>
        <v>0</v>
      </c>
      <c r="BL166" s="2655"/>
      <c r="BM166" s="258">
        <f>+BM144</f>
        <v>0</v>
      </c>
      <c r="BN166" s="259">
        <f>IF((AU166-AV166)=0,Cronog!AV88+Cronog!AZ88+Cronog!BA88,Cronog!AV88+Cronog!AZ88+Cronog!BA88+Seguimiento!AU166-Seguimiento!AV166)</f>
        <v>0</v>
      </c>
      <c r="BO166" s="286"/>
      <c r="BP166" s="261" t="e">
        <f t="shared" si="203"/>
        <v>#DIV/0!</v>
      </c>
      <c r="BQ166" s="477"/>
      <c r="BR166" s="478"/>
      <c r="BS166" s="479"/>
      <c r="BT166" s="2656"/>
      <c r="BU166" s="2657"/>
      <c r="BV166" s="2657"/>
      <c r="BW166" s="2657"/>
      <c r="BX166" s="2657"/>
      <c r="BY166" s="2657"/>
      <c r="BZ166" s="2657"/>
      <c r="CA166" s="2657"/>
      <c r="CB166" s="2658"/>
      <c r="CC166" s="217"/>
      <c r="CD166" s="2644"/>
      <c r="CE166" s="2644"/>
      <c r="CF166" s="265"/>
      <c r="CG166" s="266"/>
      <c r="CH166" s="287"/>
      <c r="CI166" s="268"/>
      <c r="CJ166" s="269"/>
      <c r="CK166" s="269"/>
      <c r="CL166" s="269"/>
      <c r="CM166" s="2645"/>
      <c r="CN166" s="2645"/>
      <c r="CO166" s="2645"/>
      <c r="CP166" s="2645"/>
      <c r="CQ166" s="2645"/>
      <c r="CR166" s="2645"/>
      <c r="CS166" s="2645"/>
      <c r="CT166" s="2645"/>
      <c r="CU166" s="2645"/>
      <c r="CV166" s="217"/>
      <c r="CW166" s="2644"/>
      <c r="CX166" s="2644"/>
      <c r="CY166" s="265"/>
      <c r="CZ166" s="266"/>
      <c r="DA166" s="287"/>
      <c r="DB166" s="268"/>
      <c r="DC166" s="269"/>
      <c r="DD166" s="269"/>
      <c r="DE166" s="269"/>
      <c r="DF166" s="2645"/>
      <c r="DG166" s="2645"/>
      <c r="DH166" s="2645"/>
      <c r="DI166" s="2645"/>
      <c r="DJ166" s="2645"/>
      <c r="DK166" s="2645"/>
      <c r="DL166" s="2645"/>
      <c r="DM166" s="2645"/>
      <c r="DN166" s="2645"/>
      <c r="DO166" s="217"/>
    </row>
    <row r="167" spans="1:119" ht="35.25" customHeight="1" thickTop="1" thickBot="1">
      <c r="A167" s="217"/>
      <c r="B167" s="2631"/>
      <c r="C167" s="2632"/>
      <c r="D167" s="2632"/>
      <c r="E167" s="2633"/>
      <c r="F167" s="2665" t="s">
        <v>235</v>
      </c>
      <c r="G167" s="2666"/>
      <c r="H167" s="2649">
        <f>+F146</f>
        <v>0</v>
      </c>
      <c r="I167" s="2649"/>
      <c r="J167" s="2649"/>
      <c r="K167" s="2650"/>
      <c r="L167" s="276">
        <f>K253/N253</f>
        <v>1</v>
      </c>
      <c r="M167" s="277">
        <f>L253/N253</f>
        <v>0</v>
      </c>
      <c r="N167" s="278">
        <f>M253/N253</f>
        <v>0</v>
      </c>
      <c r="O167" s="2651"/>
      <c r="P167" s="2652"/>
      <c r="Q167" s="2652"/>
      <c r="R167" s="2652"/>
      <c r="S167" s="2652"/>
      <c r="T167" s="2652"/>
      <c r="U167" s="2652"/>
      <c r="V167" s="2652"/>
      <c r="W167" s="2653"/>
      <c r="X167" s="217"/>
      <c r="Y167" s="2665" t="s">
        <v>235</v>
      </c>
      <c r="Z167" s="2666"/>
      <c r="AA167" s="2649">
        <f>+Y146</f>
        <v>0</v>
      </c>
      <c r="AB167" s="2649"/>
      <c r="AC167" s="2649"/>
      <c r="AD167" s="2650"/>
      <c r="AE167" s="276">
        <f>AD253/AG253</f>
        <v>1</v>
      </c>
      <c r="AF167" s="277">
        <f>AE253/AG253</f>
        <v>0</v>
      </c>
      <c r="AG167" s="278">
        <f>AF253/AG253</f>
        <v>0</v>
      </c>
      <c r="AH167" s="2651"/>
      <c r="AI167" s="2652"/>
      <c r="AJ167" s="2652"/>
      <c r="AK167" s="2652"/>
      <c r="AL167" s="2652"/>
      <c r="AM167" s="2652"/>
      <c r="AN167" s="2652"/>
      <c r="AO167" s="2652"/>
      <c r="AP167" s="2653"/>
      <c r="AQ167" s="217"/>
      <c r="AR167" s="2665" t="s">
        <v>235</v>
      </c>
      <c r="AS167" s="2666"/>
      <c r="AT167" s="2649">
        <f>+AR146</f>
        <v>0</v>
      </c>
      <c r="AU167" s="2649"/>
      <c r="AV167" s="2649"/>
      <c r="AW167" s="2650"/>
      <c r="AX167" s="276">
        <f>AW253/AZ253</f>
        <v>1</v>
      </c>
      <c r="AY167" s="277">
        <f>AX253/AZ253</f>
        <v>0</v>
      </c>
      <c r="AZ167" s="278">
        <f>AY253/AZ253</f>
        <v>0</v>
      </c>
      <c r="BA167" s="2651"/>
      <c r="BB167" s="2652"/>
      <c r="BC167" s="2652"/>
      <c r="BD167" s="2652"/>
      <c r="BE167" s="2652"/>
      <c r="BF167" s="2652"/>
      <c r="BG167" s="2652"/>
      <c r="BH167" s="2652"/>
      <c r="BI167" s="2653"/>
      <c r="BJ167" s="217"/>
      <c r="BK167" s="2665" t="s">
        <v>235</v>
      </c>
      <c r="BL167" s="2666"/>
      <c r="BM167" s="2649">
        <f>+BK146</f>
        <v>0</v>
      </c>
      <c r="BN167" s="2649"/>
      <c r="BO167" s="2649"/>
      <c r="BP167" s="2650"/>
      <c r="BQ167" s="276">
        <f>BP253/BS253</f>
        <v>1</v>
      </c>
      <c r="BR167" s="277">
        <f>BQ253/BS253</f>
        <v>0</v>
      </c>
      <c r="BS167" s="278">
        <f>BR253/BS253</f>
        <v>0</v>
      </c>
      <c r="BT167" s="2651"/>
      <c r="BU167" s="2652"/>
      <c r="BV167" s="2652"/>
      <c r="BW167" s="2652"/>
      <c r="BX167" s="2652"/>
      <c r="BY167" s="2652"/>
      <c r="BZ167" s="2652"/>
      <c r="CA167" s="2652"/>
      <c r="CB167" s="2653"/>
      <c r="CC167" s="217"/>
      <c r="CD167" s="2662"/>
      <c r="CE167" s="2662"/>
      <c r="CF167" s="2663"/>
      <c r="CG167" s="2663"/>
      <c r="CH167" s="2663"/>
      <c r="CI167" s="2663"/>
      <c r="CJ167" s="279"/>
      <c r="CK167" s="279"/>
      <c r="CL167" s="279"/>
      <c r="CM167" s="2664"/>
      <c r="CN167" s="2664"/>
      <c r="CO167" s="2664"/>
      <c r="CP167" s="2664"/>
      <c r="CQ167" s="2664"/>
      <c r="CR167" s="2664"/>
      <c r="CS167" s="2664"/>
      <c r="CT167" s="2664"/>
      <c r="CU167" s="2664"/>
      <c r="CV167" s="217"/>
      <c r="CW167" s="2662"/>
      <c r="CX167" s="2662"/>
      <c r="CY167" s="2663"/>
      <c r="CZ167" s="2663"/>
      <c r="DA167" s="2663"/>
      <c r="DB167" s="2663"/>
      <c r="DC167" s="279"/>
      <c r="DD167" s="279"/>
      <c r="DE167" s="279"/>
      <c r="DF167" s="2664"/>
      <c r="DG167" s="2664"/>
      <c r="DH167" s="2664"/>
      <c r="DI167" s="2664"/>
      <c r="DJ167" s="2664"/>
      <c r="DK167" s="2664"/>
      <c r="DL167" s="2664"/>
      <c r="DM167" s="2664"/>
      <c r="DN167" s="2664"/>
      <c r="DO167" s="217"/>
    </row>
    <row r="168" spans="1:119" ht="12.75" customHeight="1">
      <c r="A168" s="217"/>
      <c r="B168" s="2625" t="s">
        <v>347</v>
      </c>
      <c r="C168" s="2626"/>
      <c r="D168" s="2626"/>
      <c r="E168" s="2627"/>
      <c r="F168" s="2668" t="str">
        <f>Objetivos!D31</f>
        <v>Aislamiento con material vegetal</v>
      </c>
      <c r="G168" s="2668"/>
      <c r="H168" s="2668"/>
      <c r="I168" s="2668"/>
      <c r="J168" s="2668"/>
      <c r="K168" s="2668"/>
      <c r="L168" s="2668"/>
      <c r="M168" s="2668"/>
      <c r="N168" s="2668"/>
      <c r="O168" s="2668"/>
      <c r="P168" s="2668"/>
      <c r="Q168" s="2668"/>
      <c r="R168" s="2668"/>
      <c r="S168" s="2668"/>
      <c r="T168" s="2668"/>
      <c r="U168" s="2668"/>
      <c r="V168" s="2668"/>
      <c r="W168" s="2669"/>
      <c r="X168" s="217"/>
      <c r="Y168" s="2668" t="str">
        <f>F168</f>
        <v>Aislamiento con material vegetal</v>
      </c>
      <c r="Z168" s="2668"/>
      <c r="AA168" s="2668"/>
      <c r="AB168" s="2668"/>
      <c r="AC168" s="2668"/>
      <c r="AD168" s="2668"/>
      <c r="AE168" s="2668"/>
      <c r="AF168" s="2668"/>
      <c r="AG168" s="2668"/>
      <c r="AH168" s="2668"/>
      <c r="AI168" s="2668"/>
      <c r="AJ168" s="2668"/>
      <c r="AK168" s="2668"/>
      <c r="AL168" s="2668"/>
      <c r="AM168" s="2668"/>
      <c r="AN168" s="2668"/>
      <c r="AO168" s="2668"/>
      <c r="AP168" s="2669"/>
      <c r="AQ168" s="217"/>
      <c r="AR168" s="2668" t="str">
        <f>Y168</f>
        <v>Aislamiento con material vegetal</v>
      </c>
      <c r="AS168" s="2668"/>
      <c r="AT168" s="2668"/>
      <c r="AU168" s="2668"/>
      <c r="AV168" s="2668"/>
      <c r="AW168" s="2668"/>
      <c r="AX168" s="2668"/>
      <c r="AY168" s="2668"/>
      <c r="AZ168" s="2668"/>
      <c r="BA168" s="2668"/>
      <c r="BB168" s="2668"/>
      <c r="BC168" s="2668"/>
      <c r="BD168" s="2668"/>
      <c r="BE168" s="2668"/>
      <c r="BF168" s="2668"/>
      <c r="BG168" s="2668"/>
      <c r="BH168" s="2668"/>
      <c r="BI168" s="2669"/>
      <c r="BJ168" s="217"/>
      <c r="BK168" s="2668" t="str">
        <f>AR168</f>
        <v>Aislamiento con material vegetal</v>
      </c>
      <c r="BL168" s="2668"/>
      <c r="BM168" s="2668"/>
      <c r="BN168" s="2668"/>
      <c r="BO168" s="2668"/>
      <c r="BP168" s="2668"/>
      <c r="BQ168" s="2668"/>
      <c r="BR168" s="2668"/>
      <c r="BS168" s="2668"/>
      <c r="BT168" s="2668"/>
      <c r="BU168" s="2668"/>
      <c r="BV168" s="2668"/>
      <c r="BW168" s="2668"/>
      <c r="BX168" s="2668"/>
      <c r="BY168" s="2668"/>
      <c r="BZ168" s="2668"/>
      <c r="CA168" s="2668"/>
      <c r="CB168" s="2669"/>
      <c r="CC168" s="217"/>
      <c r="CD168" s="2621"/>
      <c r="CE168" s="2621"/>
      <c r="CF168" s="2621"/>
      <c r="CG168" s="2621"/>
      <c r="CH168" s="2621"/>
      <c r="CI168" s="2621"/>
      <c r="CJ168" s="2621"/>
      <c r="CK168" s="2621"/>
      <c r="CL168" s="2621"/>
      <c r="CM168" s="2621"/>
      <c r="CN168" s="2621"/>
      <c r="CO168" s="2621"/>
      <c r="CP168" s="2621"/>
      <c r="CQ168" s="2621"/>
      <c r="CR168" s="2621"/>
      <c r="CS168" s="2621"/>
      <c r="CT168" s="2621"/>
      <c r="CU168" s="2621"/>
      <c r="CV168" s="217"/>
      <c r="CW168" s="2621"/>
      <c r="CX168" s="2621"/>
      <c r="CY168" s="2621"/>
      <c r="CZ168" s="2621"/>
      <c r="DA168" s="2621"/>
      <c r="DB168" s="2621"/>
      <c r="DC168" s="2621"/>
      <c r="DD168" s="2621"/>
      <c r="DE168" s="2621"/>
      <c r="DF168" s="2621"/>
      <c r="DG168" s="2621"/>
      <c r="DH168" s="2621"/>
      <c r="DI168" s="2621"/>
      <c r="DJ168" s="2621"/>
      <c r="DK168" s="2621"/>
      <c r="DL168" s="2621"/>
      <c r="DM168" s="2621"/>
      <c r="DN168" s="2621"/>
      <c r="DO168" s="217"/>
    </row>
    <row r="169" spans="1:119" ht="12.75" customHeight="1">
      <c r="A169" s="217"/>
      <c r="B169" s="2628"/>
      <c r="C169" s="2629"/>
      <c r="D169" s="2629"/>
      <c r="E169" s="2630"/>
      <c r="F169" s="2673" t="str">
        <f>Cronog!B74</f>
        <v>12. Ahoyado</v>
      </c>
      <c r="G169" s="2638"/>
      <c r="H169" s="258" t="str">
        <f>Cronog!C74</f>
        <v>Has</v>
      </c>
      <c r="I169" s="290">
        <f>+Cronog!E74+Cronog!I74+Cronog!M74</f>
        <v>0</v>
      </c>
      <c r="J169" s="286">
        <v>0</v>
      </c>
      <c r="K169" s="261" t="e">
        <f>J169/I169</f>
        <v>#DIV/0!</v>
      </c>
      <c r="L169" s="474" t="str">
        <f>+IF(I169=J169,"x",0)</f>
        <v>x</v>
      </c>
      <c r="M169" s="475">
        <f>+IF(L169="x",0,IF(J169&gt;0,"x",0))</f>
        <v>0</v>
      </c>
      <c r="N169" s="476">
        <f>+IF(L169="x",0,IF(M169="x",0,"x"))</f>
        <v>0</v>
      </c>
      <c r="O169" s="2639"/>
      <c r="P169" s="2640"/>
      <c r="Q169" s="2640"/>
      <c r="R169" s="2640"/>
      <c r="S169" s="2640"/>
      <c r="T169" s="2640"/>
      <c r="U169" s="2640"/>
      <c r="V169" s="2640"/>
      <c r="W169" s="2641"/>
      <c r="X169" s="217"/>
      <c r="Y169" s="2673" t="str">
        <f>F169</f>
        <v>12. Ahoyado</v>
      </c>
      <c r="Z169" s="2638"/>
      <c r="AA169" s="258" t="str">
        <f>H169</f>
        <v>Has</v>
      </c>
      <c r="AB169" s="290">
        <f>IF((I169-J169)=0,Cronog!Q74+Cronog!U74+Cronog!Y74,Cronog!Q74+Cronog!U74+Cronog!Y74+Seguimiento!I169-Seguimiento!J169)</f>
        <v>0</v>
      </c>
      <c r="AC169" s="286"/>
      <c r="AD169" s="261" t="e">
        <f>AC169/AB169</f>
        <v>#DIV/0!</v>
      </c>
      <c r="AE169" s="474" t="str">
        <f>+IF(AB169=AC169,"x",0)</f>
        <v>x</v>
      </c>
      <c r="AF169" s="475">
        <f>+IF(AE169="x",0,IF(AC169&gt;0,"x",0))</f>
        <v>0</v>
      </c>
      <c r="AG169" s="476">
        <f>+IF(AE169="x",0,IF(AF169="x",0,"x"))</f>
        <v>0</v>
      </c>
      <c r="AH169" s="2639"/>
      <c r="AI169" s="2640"/>
      <c r="AJ169" s="2640"/>
      <c r="AK169" s="2640"/>
      <c r="AL169" s="2640"/>
      <c r="AM169" s="2640"/>
      <c r="AN169" s="2640"/>
      <c r="AO169" s="2640"/>
      <c r="AP169" s="2641"/>
      <c r="AQ169" s="217"/>
      <c r="AR169" s="2673" t="str">
        <f>Y169</f>
        <v>12. Ahoyado</v>
      </c>
      <c r="AS169" s="2638"/>
      <c r="AT169" s="258" t="str">
        <f>AA169</f>
        <v>Has</v>
      </c>
      <c r="AU169" s="290">
        <f>IF((AB169-AC169)=0,Cronog!AC74+Cronog!AG74+Cronog!AK74,Cronog!AC74+Cronog!AG74+Cronog!AK74+Seguimiento!AB169-Seguimiento!AC169)</f>
        <v>0</v>
      </c>
      <c r="AV169" s="286"/>
      <c r="AW169" s="261" t="e">
        <f>AV169/AU169</f>
        <v>#DIV/0!</v>
      </c>
      <c r="AX169" s="474" t="str">
        <f>+IF(AU169=AV169,"x",0)</f>
        <v>x</v>
      </c>
      <c r="AY169" s="475">
        <f>+IF(AX169="x",0,IF(AV169&gt;0,"x",0))</f>
        <v>0</v>
      </c>
      <c r="AZ169" s="476">
        <f>+IF(AX169="x",0,IF(AY169="x",0,"x"))</f>
        <v>0</v>
      </c>
      <c r="BA169" s="2639"/>
      <c r="BB169" s="2640"/>
      <c r="BC169" s="2640"/>
      <c r="BD169" s="2640"/>
      <c r="BE169" s="2640"/>
      <c r="BF169" s="2640"/>
      <c r="BG169" s="2640"/>
      <c r="BH169" s="2640"/>
      <c r="BI169" s="2641"/>
      <c r="BJ169" s="217"/>
      <c r="BK169" s="2673" t="str">
        <f>AR169</f>
        <v>12. Ahoyado</v>
      </c>
      <c r="BL169" s="2638"/>
      <c r="BM169" s="258" t="str">
        <f>AT169</f>
        <v>Has</v>
      </c>
      <c r="BN169" s="290">
        <f>IF((AU169-AV169)=0,Cronog!AO74+Cronog!AS74+Cronog!AW74,Cronog!AO74+Cronog!AS74+Cronog!AW74+AU169-AV169)</f>
        <v>0</v>
      </c>
      <c r="BO169" s="286"/>
      <c r="BP169" s="261" t="e">
        <f>BO169/BN169</f>
        <v>#DIV/0!</v>
      </c>
      <c r="BQ169" s="474" t="str">
        <f>+IF(BN169=BO169,"x",0)</f>
        <v>x</v>
      </c>
      <c r="BR169" s="475">
        <f>+IF(BQ169="x",0,IF(BO169&gt;0,"x",0))</f>
        <v>0</v>
      </c>
      <c r="BS169" s="476">
        <f>+IF(BQ169="x",0,IF(BR169="x",0,"x"))</f>
        <v>0</v>
      </c>
      <c r="BT169" s="2639"/>
      <c r="BU169" s="2640"/>
      <c r="BV169" s="2640"/>
      <c r="BW169" s="2640"/>
      <c r="BX169" s="2640"/>
      <c r="BY169" s="2640"/>
      <c r="BZ169" s="2640"/>
      <c r="CA169" s="2640"/>
      <c r="CB169" s="2641"/>
      <c r="CC169" s="217"/>
      <c r="CD169" s="2644"/>
      <c r="CE169" s="2644"/>
      <c r="CF169" s="265"/>
      <c r="CG169" s="291"/>
      <c r="CH169" s="287"/>
      <c r="CI169" s="268"/>
      <c r="CJ169" s="269"/>
      <c r="CK169" s="269"/>
      <c r="CL169" s="269"/>
      <c r="CM169" s="2645"/>
      <c r="CN169" s="2645"/>
      <c r="CO169" s="2645"/>
      <c r="CP169" s="2645"/>
      <c r="CQ169" s="2645"/>
      <c r="CR169" s="2645"/>
      <c r="CS169" s="2645"/>
      <c r="CT169" s="2645"/>
      <c r="CU169" s="2645"/>
      <c r="CV169" s="217"/>
      <c r="CW169" s="2644"/>
      <c r="CX169" s="2644"/>
      <c r="CY169" s="265"/>
      <c r="CZ169" s="291"/>
      <c r="DA169" s="287"/>
      <c r="DB169" s="268"/>
      <c r="DC169" s="269"/>
      <c r="DD169" s="269"/>
      <c r="DE169" s="269"/>
      <c r="DF169" s="2645"/>
      <c r="DG169" s="2645"/>
      <c r="DH169" s="2645"/>
      <c r="DI169" s="2645"/>
      <c r="DJ169" s="2645"/>
      <c r="DK169" s="2645"/>
      <c r="DL169" s="2645"/>
      <c r="DM169" s="2645"/>
      <c r="DN169" s="2645"/>
      <c r="DO169" s="217"/>
    </row>
    <row r="170" spans="1:119" ht="12.75" customHeight="1">
      <c r="A170" s="217"/>
      <c r="B170" s="2628"/>
      <c r="C170" s="2629"/>
      <c r="D170" s="2629"/>
      <c r="E170" s="2630"/>
      <c r="F170" s="2673" t="str">
        <f>Cronog!B75</f>
        <v>13. Hincado, templado y grapado</v>
      </c>
      <c r="G170" s="2638"/>
      <c r="H170" s="258" t="str">
        <f>Cronog!C75</f>
        <v>Has</v>
      </c>
      <c r="I170" s="290">
        <f>+Cronog!E75+Cronog!I75+Cronog!M75</f>
        <v>0</v>
      </c>
      <c r="J170" s="286">
        <v>0</v>
      </c>
      <c r="K170" s="261" t="e">
        <f>J170/I170</f>
        <v>#DIV/0!</v>
      </c>
      <c r="L170" s="474" t="str">
        <f>+IF(I170=J170,"x",0)</f>
        <v>x</v>
      </c>
      <c r="M170" s="475">
        <f>+IF(L170="x",0,IF(J170&gt;0,"x",0))</f>
        <v>0</v>
      </c>
      <c r="N170" s="476">
        <f>+IF(L170="x",0,IF(M170="x",0,"x"))</f>
        <v>0</v>
      </c>
      <c r="O170" s="2639"/>
      <c r="P170" s="2640"/>
      <c r="Q170" s="2640"/>
      <c r="R170" s="2640"/>
      <c r="S170" s="2640"/>
      <c r="T170" s="2640"/>
      <c r="U170" s="2640"/>
      <c r="V170" s="2640"/>
      <c r="W170" s="2641"/>
      <c r="X170" s="217"/>
      <c r="Y170" s="2673" t="str">
        <f t="shared" ref="Y170:Y175" si="204">F170</f>
        <v>13. Hincado, templado y grapado</v>
      </c>
      <c r="Z170" s="2638"/>
      <c r="AA170" s="258" t="str">
        <f t="shared" ref="AA170:AA175" si="205">H170</f>
        <v>Has</v>
      </c>
      <c r="AB170" s="290">
        <f>IF((I170-J170)=0,Cronog!Q75+Cronog!U75+Cronog!Y75,Cronog!Q75+Cronog!U75+Cronog!Y75+Seguimiento!I170-Seguimiento!J170)</f>
        <v>0</v>
      </c>
      <c r="AC170" s="286"/>
      <c r="AD170" s="261" t="e">
        <f>AC170/AB170</f>
        <v>#DIV/0!</v>
      </c>
      <c r="AE170" s="474" t="str">
        <f>+IF(AB170=AC170,"x",0)</f>
        <v>x</v>
      </c>
      <c r="AF170" s="475">
        <f>+IF(AE170="x",0,IF(AC170&gt;0,"x",0))</f>
        <v>0</v>
      </c>
      <c r="AG170" s="476">
        <f>+IF(AE170="x",0,IF(AF170="x",0,"x"))</f>
        <v>0</v>
      </c>
      <c r="AH170" s="2639"/>
      <c r="AI170" s="2640"/>
      <c r="AJ170" s="2640"/>
      <c r="AK170" s="2640"/>
      <c r="AL170" s="2640"/>
      <c r="AM170" s="2640"/>
      <c r="AN170" s="2640"/>
      <c r="AO170" s="2640"/>
      <c r="AP170" s="2641"/>
      <c r="AQ170" s="217"/>
      <c r="AR170" s="2673" t="str">
        <f t="shared" ref="AR170:AR175" si="206">Y170</f>
        <v>13. Hincado, templado y grapado</v>
      </c>
      <c r="AS170" s="2638"/>
      <c r="AT170" s="258" t="str">
        <f t="shared" ref="AT170:AT175" si="207">AA170</f>
        <v>Has</v>
      </c>
      <c r="AU170" s="290">
        <f>IF((AB170-AC170)=0,Cronog!AC75+Cronog!AG75+Cronog!AK75,Cronog!AC75+Cronog!AG75+Cronog!AK75+Seguimiento!AB170-Seguimiento!AC170)</f>
        <v>0</v>
      </c>
      <c r="AV170" s="286"/>
      <c r="AW170" s="261" t="e">
        <f>AV170/AU170</f>
        <v>#DIV/0!</v>
      </c>
      <c r="AX170" s="474" t="str">
        <f>+IF(AU170=AV170,"x",0)</f>
        <v>x</v>
      </c>
      <c r="AY170" s="475">
        <f>+IF(AX170="x",0,IF(AV170&gt;0,"x",0))</f>
        <v>0</v>
      </c>
      <c r="AZ170" s="476">
        <f>+IF(AX170="x",0,IF(AY170="x",0,"x"))</f>
        <v>0</v>
      </c>
      <c r="BA170" s="2639"/>
      <c r="BB170" s="2640"/>
      <c r="BC170" s="2640"/>
      <c r="BD170" s="2640"/>
      <c r="BE170" s="2640"/>
      <c r="BF170" s="2640"/>
      <c r="BG170" s="2640"/>
      <c r="BH170" s="2640"/>
      <c r="BI170" s="2641"/>
      <c r="BJ170" s="217"/>
      <c r="BK170" s="2673" t="str">
        <f t="shared" ref="BK170:BK175" si="208">AR170</f>
        <v>13. Hincado, templado y grapado</v>
      </c>
      <c r="BL170" s="2638"/>
      <c r="BM170" s="258" t="str">
        <f t="shared" ref="BM170:BM175" si="209">AT170</f>
        <v>Has</v>
      </c>
      <c r="BN170" s="290">
        <f>IF((AU170-AV170)=0,Cronog!AO75+Cronog!AS75+Cronog!AW75,Cronog!AO75+Cronog!AS75+Cronog!AW75+AU170-AV170)</f>
        <v>0</v>
      </c>
      <c r="BO170" s="286"/>
      <c r="BP170" s="261" t="e">
        <f>BO170/BN170</f>
        <v>#DIV/0!</v>
      </c>
      <c r="BQ170" s="474" t="str">
        <f>+IF(BN170=BO170,"x",0)</f>
        <v>x</v>
      </c>
      <c r="BR170" s="475">
        <f>+IF(BQ170="x",0,IF(BO170&gt;0,"x",0))</f>
        <v>0</v>
      </c>
      <c r="BS170" s="476">
        <f>+IF(BQ170="x",0,IF(BR170="x",0,"x"))</f>
        <v>0</v>
      </c>
      <c r="BT170" s="2639"/>
      <c r="BU170" s="2640"/>
      <c r="BV170" s="2640"/>
      <c r="BW170" s="2640"/>
      <c r="BX170" s="2640"/>
      <c r="BY170" s="2640"/>
      <c r="BZ170" s="2640"/>
      <c r="CA170" s="2640"/>
      <c r="CB170" s="2641"/>
      <c r="CC170" s="217"/>
      <c r="CD170" s="2644"/>
      <c r="CE170" s="2644"/>
      <c r="CF170" s="265"/>
      <c r="CG170" s="291"/>
      <c r="CH170" s="287"/>
      <c r="CI170" s="268"/>
      <c r="CJ170" s="269"/>
      <c r="CK170" s="269"/>
      <c r="CL170" s="269"/>
      <c r="CM170" s="2645"/>
      <c r="CN170" s="2645"/>
      <c r="CO170" s="2645"/>
      <c r="CP170" s="2645"/>
      <c r="CQ170" s="2645"/>
      <c r="CR170" s="2645"/>
      <c r="CS170" s="2645"/>
      <c r="CT170" s="2645"/>
      <c r="CU170" s="2645"/>
      <c r="CV170" s="217"/>
      <c r="CW170" s="2644"/>
      <c r="CX170" s="2644"/>
      <c r="CY170" s="265"/>
      <c r="CZ170" s="291"/>
      <c r="DA170" s="287"/>
      <c r="DB170" s="268"/>
      <c r="DC170" s="269"/>
      <c r="DD170" s="269"/>
      <c r="DE170" s="269"/>
      <c r="DF170" s="2645"/>
      <c r="DG170" s="2645"/>
      <c r="DH170" s="2645"/>
      <c r="DI170" s="2645"/>
      <c r="DJ170" s="2645"/>
      <c r="DK170" s="2645"/>
      <c r="DL170" s="2645"/>
      <c r="DM170" s="2645"/>
      <c r="DN170" s="2645"/>
      <c r="DO170" s="217"/>
    </row>
    <row r="171" spans="1:119" ht="12.75" customHeight="1">
      <c r="A171" s="217"/>
      <c r="B171" s="2628"/>
      <c r="C171" s="2629"/>
      <c r="D171" s="2629"/>
      <c r="E171" s="2630"/>
      <c r="F171" s="2673" t="str">
        <f>Cronog!B76</f>
        <v>14. Transporte Mayor y Menor</v>
      </c>
      <c r="G171" s="2638"/>
      <c r="H171" s="2674"/>
      <c r="I171" s="2675"/>
      <c r="J171" s="2675"/>
      <c r="K171" s="2675"/>
      <c r="L171" s="2675"/>
      <c r="M171" s="2675"/>
      <c r="N171" s="2675"/>
      <c r="O171" s="2675"/>
      <c r="P171" s="2675"/>
      <c r="Q171" s="2675"/>
      <c r="R171" s="2675"/>
      <c r="S171" s="2675"/>
      <c r="T171" s="2675"/>
      <c r="U171" s="2675"/>
      <c r="V171" s="2675"/>
      <c r="W171" s="2676"/>
      <c r="X171" s="217"/>
      <c r="Y171" s="2673" t="str">
        <f t="shared" si="204"/>
        <v>14. Transporte Mayor y Menor</v>
      </c>
      <c r="Z171" s="2638"/>
      <c r="AA171" s="2674"/>
      <c r="AB171" s="2675"/>
      <c r="AC171" s="2675"/>
      <c r="AD171" s="2675"/>
      <c r="AE171" s="2675"/>
      <c r="AF171" s="2675"/>
      <c r="AG171" s="2675"/>
      <c r="AH171" s="2675"/>
      <c r="AI171" s="2675"/>
      <c r="AJ171" s="2675"/>
      <c r="AK171" s="2675"/>
      <c r="AL171" s="2675"/>
      <c r="AM171" s="2675"/>
      <c r="AN171" s="2675"/>
      <c r="AO171" s="2675"/>
      <c r="AP171" s="2676"/>
      <c r="AQ171" s="217"/>
      <c r="AR171" s="2673" t="str">
        <f t="shared" si="206"/>
        <v>14. Transporte Mayor y Menor</v>
      </c>
      <c r="AS171" s="2638"/>
      <c r="AT171" s="2674"/>
      <c r="AU171" s="2675"/>
      <c r="AV171" s="2675"/>
      <c r="AW171" s="2675"/>
      <c r="AX171" s="2675"/>
      <c r="AY171" s="2675"/>
      <c r="AZ171" s="2675"/>
      <c r="BA171" s="2675"/>
      <c r="BB171" s="2675"/>
      <c r="BC171" s="2675"/>
      <c r="BD171" s="2675"/>
      <c r="BE171" s="2675"/>
      <c r="BF171" s="2675"/>
      <c r="BG171" s="2675"/>
      <c r="BH171" s="2675"/>
      <c r="BI171" s="2676"/>
      <c r="BJ171" s="217"/>
      <c r="BK171" s="2673" t="str">
        <f t="shared" si="208"/>
        <v>14. Transporte Mayor y Menor</v>
      </c>
      <c r="BL171" s="2638"/>
      <c r="BM171" s="2674"/>
      <c r="BN171" s="2675"/>
      <c r="BO171" s="2675"/>
      <c r="BP171" s="2675"/>
      <c r="BQ171" s="2675"/>
      <c r="BR171" s="2675"/>
      <c r="BS171" s="2675"/>
      <c r="BT171" s="2675"/>
      <c r="BU171" s="2675"/>
      <c r="BV171" s="2675"/>
      <c r="BW171" s="2675"/>
      <c r="BX171" s="2675"/>
      <c r="BY171" s="2675"/>
      <c r="BZ171" s="2675"/>
      <c r="CA171" s="2675"/>
      <c r="CB171" s="2676"/>
      <c r="CC171" s="217"/>
      <c r="CD171" s="2644"/>
      <c r="CE171" s="2644"/>
      <c r="CF171" s="265"/>
      <c r="CG171" s="291"/>
      <c r="CH171" s="287"/>
      <c r="CI171" s="268"/>
      <c r="CJ171" s="269"/>
      <c r="CK171" s="269"/>
      <c r="CL171" s="269"/>
      <c r="CM171" s="2645"/>
      <c r="CN171" s="2645"/>
      <c r="CO171" s="2645"/>
      <c r="CP171" s="2645"/>
      <c r="CQ171" s="2645"/>
      <c r="CR171" s="2645"/>
      <c r="CS171" s="2645"/>
      <c r="CT171" s="2645"/>
      <c r="CU171" s="2645"/>
      <c r="CV171" s="217"/>
      <c r="CW171" s="2644"/>
      <c r="CX171" s="2644"/>
      <c r="CY171" s="265"/>
      <c r="CZ171" s="291"/>
      <c r="DA171" s="287"/>
      <c r="DB171" s="268"/>
      <c r="DC171" s="269"/>
      <c r="DD171" s="269"/>
      <c r="DE171" s="269"/>
      <c r="DF171" s="2645"/>
      <c r="DG171" s="2645"/>
      <c r="DH171" s="2645"/>
      <c r="DI171" s="2645"/>
      <c r="DJ171" s="2645"/>
      <c r="DK171" s="2645"/>
      <c r="DL171" s="2645"/>
      <c r="DM171" s="2645"/>
      <c r="DN171" s="2645"/>
      <c r="DO171" s="217"/>
    </row>
    <row r="172" spans="1:119" ht="12.75" customHeight="1">
      <c r="A172" s="217"/>
      <c r="B172" s="2628"/>
      <c r="C172" s="2629"/>
      <c r="D172" s="2629"/>
      <c r="E172" s="2630"/>
      <c r="F172" s="2673" t="str">
        <f>Cronog!B77</f>
        <v xml:space="preserve">        * Postes y pie amigos</v>
      </c>
      <c r="G172" s="2638"/>
      <c r="H172" s="258" t="str">
        <f>Cronog!C77</f>
        <v>Postes</v>
      </c>
      <c r="I172" s="290">
        <f>+Cronog!E77+Cronog!I77+Cronog!M77</f>
        <v>0</v>
      </c>
      <c r="J172" s="286">
        <v>0</v>
      </c>
      <c r="K172" s="261" t="e">
        <f>J172/I172</f>
        <v>#DIV/0!</v>
      </c>
      <c r="L172" s="474" t="str">
        <f>+IF(I172=J172,"x",0)</f>
        <v>x</v>
      </c>
      <c r="M172" s="475">
        <f>+IF(L172="x",0,IF(J172&gt;0,"x",0))</f>
        <v>0</v>
      </c>
      <c r="N172" s="476">
        <f>+IF(L172="x",0,IF(M172="x",0,"x"))</f>
        <v>0</v>
      </c>
      <c r="O172" s="2639"/>
      <c r="P172" s="2640"/>
      <c r="Q172" s="2640"/>
      <c r="R172" s="2640"/>
      <c r="S172" s="2640"/>
      <c r="T172" s="2640"/>
      <c r="U172" s="2640"/>
      <c r="V172" s="2640"/>
      <c r="W172" s="2641"/>
      <c r="X172" s="217"/>
      <c r="Y172" s="2673" t="str">
        <f t="shared" si="204"/>
        <v xml:space="preserve">        * Postes y pie amigos</v>
      </c>
      <c r="Z172" s="2638"/>
      <c r="AA172" s="258" t="str">
        <f t="shared" si="205"/>
        <v>Postes</v>
      </c>
      <c r="AB172" s="290">
        <f>IF((I172-J172)=0,Cronog!Q77+Cronog!U77+Cronog!Y77,Cronog!Q77+Cronog!U77+Cronog!Y77+Seguimiento!I172-Seguimiento!J172)</f>
        <v>0</v>
      </c>
      <c r="AC172" s="286"/>
      <c r="AD172" s="261" t="e">
        <f>AC172/AB172</f>
        <v>#DIV/0!</v>
      </c>
      <c r="AE172" s="474" t="str">
        <f>+IF(AB172=AC172,"x",0)</f>
        <v>x</v>
      </c>
      <c r="AF172" s="475">
        <f>+IF(AE172="x",0,IF(AC172&gt;0,"x",0))</f>
        <v>0</v>
      </c>
      <c r="AG172" s="476">
        <f>+IF(AE172="x",0,IF(AF172="x",0,"x"))</f>
        <v>0</v>
      </c>
      <c r="AH172" s="2639"/>
      <c r="AI172" s="2640"/>
      <c r="AJ172" s="2640"/>
      <c r="AK172" s="2640"/>
      <c r="AL172" s="2640"/>
      <c r="AM172" s="2640"/>
      <c r="AN172" s="2640"/>
      <c r="AO172" s="2640"/>
      <c r="AP172" s="2641"/>
      <c r="AQ172" s="217"/>
      <c r="AR172" s="2673" t="str">
        <f t="shared" si="206"/>
        <v xml:space="preserve">        * Postes y pie amigos</v>
      </c>
      <c r="AS172" s="2638"/>
      <c r="AT172" s="258" t="str">
        <f t="shared" si="207"/>
        <v>Postes</v>
      </c>
      <c r="AU172" s="290">
        <f>IF((AB172-AC172)=0,Cronog!AC77+Cronog!AG77+Cronog!AK77,Cronog!AC77+Cronog!AG77+Cronog!AK77+Seguimiento!AB172-Seguimiento!AC172)</f>
        <v>0</v>
      </c>
      <c r="AV172" s="286"/>
      <c r="AW172" s="261" t="e">
        <f>AV172/AU172</f>
        <v>#DIV/0!</v>
      </c>
      <c r="AX172" s="474" t="str">
        <f>+IF(AU172=AV172,"x",0)</f>
        <v>x</v>
      </c>
      <c r="AY172" s="475">
        <f>+IF(AX172="x",0,IF(AV172&gt;0,"x",0))</f>
        <v>0</v>
      </c>
      <c r="AZ172" s="476">
        <f>+IF(AX172="x",0,IF(AY172="x",0,"x"))</f>
        <v>0</v>
      </c>
      <c r="BA172" s="2639"/>
      <c r="BB172" s="2640"/>
      <c r="BC172" s="2640"/>
      <c r="BD172" s="2640"/>
      <c r="BE172" s="2640"/>
      <c r="BF172" s="2640"/>
      <c r="BG172" s="2640"/>
      <c r="BH172" s="2640"/>
      <c r="BI172" s="2641"/>
      <c r="BJ172" s="217"/>
      <c r="BK172" s="2673" t="str">
        <f t="shared" si="208"/>
        <v xml:space="preserve">        * Postes y pie amigos</v>
      </c>
      <c r="BL172" s="2638"/>
      <c r="BM172" s="258" t="str">
        <f t="shared" si="209"/>
        <v>Postes</v>
      </c>
      <c r="BN172" s="290">
        <f>IF((AU172-AV172)=0,Cronog!AO77+Cronog!AS77+Cronog!AW77,Cronog!AO77+Cronog!AS77+Cronog!AW77+AU172-AV172)</f>
        <v>0</v>
      </c>
      <c r="BO172" s="286"/>
      <c r="BP172" s="261" t="e">
        <f>BO172/BN172</f>
        <v>#DIV/0!</v>
      </c>
      <c r="BQ172" s="474" t="str">
        <f>+IF(BN172=BO172,"x",0)</f>
        <v>x</v>
      </c>
      <c r="BR172" s="475">
        <f>+IF(BQ172="x",0,IF(BO172&gt;0,"x",0))</f>
        <v>0</v>
      </c>
      <c r="BS172" s="476">
        <f>+IF(BQ172="x",0,IF(BR172="x",0,"x"))</f>
        <v>0</v>
      </c>
      <c r="BT172" s="2639"/>
      <c r="BU172" s="2640"/>
      <c r="BV172" s="2640"/>
      <c r="BW172" s="2640"/>
      <c r="BX172" s="2640"/>
      <c r="BY172" s="2640"/>
      <c r="BZ172" s="2640"/>
      <c r="CA172" s="2640"/>
      <c r="CB172" s="2641"/>
      <c r="CC172" s="217"/>
      <c r="CD172" s="2644"/>
      <c r="CE172" s="2644"/>
      <c r="CF172" s="265"/>
      <c r="CG172" s="291"/>
      <c r="CH172" s="287"/>
      <c r="CI172" s="268"/>
      <c r="CJ172" s="269"/>
      <c r="CK172" s="269"/>
      <c r="CL172" s="269"/>
      <c r="CM172" s="2645"/>
      <c r="CN172" s="2645"/>
      <c r="CO172" s="2645"/>
      <c r="CP172" s="2645"/>
      <c r="CQ172" s="2645"/>
      <c r="CR172" s="2645"/>
      <c r="CS172" s="2645"/>
      <c r="CT172" s="2645"/>
      <c r="CU172" s="2645"/>
      <c r="CV172" s="217"/>
      <c r="CW172" s="2644"/>
      <c r="CX172" s="2644"/>
      <c r="CY172" s="265"/>
      <c r="CZ172" s="291"/>
      <c r="DA172" s="287"/>
      <c r="DB172" s="268"/>
      <c r="DC172" s="269"/>
      <c r="DD172" s="269"/>
      <c r="DE172" s="269"/>
      <c r="DF172" s="2645"/>
      <c r="DG172" s="2645"/>
      <c r="DH172" s="2645"/>
      <c r="DI172" s="2645"/>
      <c r="DJ172" s="2645"/>
      <c r="DK172" s="2645"/>
      <c r="DL172" s="2645"/>
      <c r="DM172" s="2645"/>
      <c r="DN172" s="2645"/>
      <c r="DO172" s="217"/>
    </row>
    <row r="173" spans="1:119" ht="12.75" customHeight="1">
      <c r="A173" s="217"/>
      <c r="B173" s="2628"/>
      <c r="C173" s="2629"/>
      <c r="D173" s="2629"/>
      <c r="E173" s="2630"/>
      <c r="F173" s="2673" t="str">
        <f>Cronog!B78</f>
        <v xml:space="preserve">        * Alambre </v>
      </c>
      <c r="G173" s="2638"/>
      <c r="H173" s="258" t="str">
        <f>Cronog!C78</f>
        <v>Rollos</v>
      </c>
      <c r="I173" s="290">
        <f>+Cronog!E78+Cronog!I78+Cronog!M78</f>
        <v>0</v>
      </c>
      <c r="J173" s="286"/>
      <c r="K173" s="261"/>
      <c r="L173" s="474" t="str">
        <f>+IF(I173=J173,"x",0)</f>
        <v>x</v>
      </c>
      <c r="M173" s="475">
        <f>+IF(L173="x",0,IF(J173&gt;0,"x",0))</f>
        <v>0</v>
      </c>
      <c r="N173" s="476">
        <f>+IF(L173="x",0,IF(M173="x",0,"x"))</f>
        <v>0</v>
      </c>
      <c r="O173" s="2639"/>
      <c r="P173" s="2640"/>
      <c r="Q173" s="2640"/>
      <c r="R173" s="2640"/>
      <c r="S173" s="2640"/>
      <c r="T173" s="2640"/>
      <c r="U173" s="2640"/>
      <c r="V173" s="2640"/>
      <c r="W173" s="2641"/>
      <c r="X173" s="217"/>
      <c r="Y173" s="2673" t="str">
        <f t="shared" si="204"/>
        <v xml:space="preserve">        * Alambre </v>
      </c>
      <c r="Z173" s="2638"/>
      <c r="AA173" s="258" t="str">
        <f t="shared" si="205"/>
        <v>Rollos</v>
      </c>
      <c r="AB173" s="290">
        <f>IF((I173-J173)=0,Cronog!Q78+Cronog!U78+Cronog!Y78,Cronog!Q78+Cronog!U78+Cronog!Y78+Seguimiento!I173-Seguimiento!J173)</f>
        <v>0</v>
      </c>
      <c r="AC173" s="286"/>
      <c r="AD173" s="261"/>
      <c r="AE173" s="474" t="str">
        <f>+IF(AB173=AC173,"x",0)</f>
        <v>x</v>
      </c>
      <c r="AF173" s="475">
        <f>+IF(AE173="x",0,IF(AC173&gt;0,"x",0))</f>
        <v>0</v>
      </c>
      <c r="AG173" s="476">
        <f>+IF(AE173="x",0,IF(AF173="x",0,"x"))</f>
        <v>0</v>
      </c>
      <c r="AH173" s="2639"/>
      <c r="AI173" s="2640"/>
      <c r="AJ173" s="2640"/>
      <c r="AK173" s="2640"/>
      <c r="AL173" s="2640"/>
      <c r="AM173" s="2640"/>
      <c r="AN173" s="2640"/>
      <c r="AO173" s="2640"/>
      <c r="AP173" s="2641"/>
      <c r="AQ173" s="217"/>
      <c r="AR173" s="2673" t="str">
        <f t="shared" si="206"/>
        <v xml:space="preserve">        * Alambre </v>
      </c>
      <c r="AS173" s="2638"/>
      <c r="AT173" s="258" t="str">
        <f t="shared" si="207"/>
        <v>Rollos</v>
      </c>
      <c r="AU173" s="290">
        <f>IF((AB173-AC173)=0,Cronog!AC78+Cronog!AG78+Cronog!AK78,Cronog!AC78+Cronog!AG78+Cronog!AK78+Seguimiento!AB173-Seguimiento!AC173)</f>
        <v>0</v>
      </c>
      <c r="AV173" s="286"/>
      <c r="AW173" s="261"/>
      <c r="AX173" s="474" t="str">
        <f>+IF(AU173=AV173,"x",0)</f>
        <v>x</v>
      </c>
      <c r="AY173" s="475">
        <f>+IF(AX173="x",0,IF(AV173&gt;0,"x",0))</f>
        <v>0</v>
      </c>
      <c r="AZ173" s="476">
        <f>+IF(AX173="x",0,IF(AY173="x",0,"x"))</f>
        <v>0</v>
      </c>
      <c r="BA173" s="2639"/>
      <c r="BB173" s="2640"/>
      <c r="BC173" s="2640"/>
      <c r="BD173" s="2640"/>
      <c r="BE173" s="2640"/>
      <c r="BF173" s="2640"/>
      <c r="BG173" s="2640"/>
      <c r="BH173" s="2640"/>
      <c r="BI173" s="2641"/>
      <c r="BJ173" s="217"/>
      <c r="BK173" s="2673" t="str">
        <f t="shared" si="208"/>
        <v xml:space="preserve">        * Alambre </v>
      </c>
      <c r="BL173" s="2638"/>
      <c r="BM173" s="258" t="str">
        <f t="shared" si="209"/>
        <v>Rollos</v>
      </c>
      <c r="BN173" s="290">
        <f>IF((AU173-AV173)=0,Cronog!AO78+Cronog!AS78+Cronog!AW78,Cronog!AO78+Cronog!AS78+Cronog!AW78+AU173-AV173)</f>
        <v>0</v>
      </c>
      <c r="BO173" s="286"/>
      <c r="BP173" s="261"/>
      <c r="BQ173" s="474" t="str">
        <f>+IF(BN173=BO173,"x",0)</f>
        <v>x</v>
      </c>
      <c r="BR173" s="475">
        <f>+IF(BQ173="x",0,IF(BO173&gt;0,"x",0))</f>
        <v>0</v>
      </c>
      <c r="BS173" s="476">
        <f>+IF(BQ173="x",0,IF(BR173="x",0,"x"))</f>
        <v>0</v>
      </c>
      <c r="BT173" s="2639"/>
      <c r="BU173" s="2640"/>
      <c r="BV173" s="2640"/>
      <c r="BW173" s="2640"/>
      <c r="BX173" s="2640"/>
      <c r="BY173" s="2640"/>
      <c r="BZ173" s="2640"/>
      <c r="CA173" s="2640"/>
      <c r="CB173" s="2641"/>
      <c r="CC173" s="217"/>
      <c r="CD173" s="2644"/>
      <c r="CE173" s="2644"/>
      <c r="CF173" s="265"/>
      <c r="CG173" s="291"/>
      <c r="CH173" s="287"/>
      <c r="CI173" s="268"/>
      <c r="CJ173" s="269"/>
      <c r="CK173" s="269"/>
      <c r="CL173" s="269"/>
      <c r="CM173" s="2645"/>
      <c r="CN173" s="2645"/>
      <c r="CO173" s="2645"/>
      <c r="CP173" s="2645"/>
      <c r="CQ173" s="2645"/>
      <c r="CR173" s="2645"/>
      <c r="CS173" s="2645"/>
      <c r="CT173" s="2645"/>
      <c r="CU173" s="2645"/>
      <c r="CV173" s="217"/>
      <c r="CW173" s="2644"/>
      <c r="CX173" s="2644"/>
      <c r="CY173" s="265"/>
      <c r="CZ173" s="291"/>
      <c r="DA173" s="287"/>
      <c r="DB173" s="268"/>
      <c r="DC173" s="269"/>
      <c r="DD173" s="269"/>
      <c r="DE173" s="269"/>
      <c r="DF173" s="2645"/>
      <c r="DG173" s="2645"/>
      <c r="DH173" s="2645"/>
      <c r="DI173" s="2645"/>
      <c r="DJ173" s="2645"/>
      <c r="DK173" s="2645"/>
      <c r="DL173" s="2645"/>
      <c r="DM173" s="2645"/>
      <c r="DN173" s="2645"/>
      <c r="DO173" s="217"/>
    </row>
    <row r="174" spans="1:119" ht="12.75" customHeight="1">
      <c r="A174" s="217"/>
      <c r="B174" s="2628"/>
      <c r="C174" s="2629"/>
      <c r="D174" s="2629"/>
      <c r="E174" s="2630"/>
      <c r="F174" s="2673" t="str">
        <f>Cronog!B79</f>
        <v xml:space="preserve">        * Grapas</v>
      </c>
      <c r="G174" s="2638"/>
      <c r="H174" s="258" t="str">
        <f>Cronog!C79</f>
        <v>Kl</v>
      </c>
      <c r="I174" s="290">
        <f>+Cronog!E79+Cronog!I79+Cronog!M79</f>
        <v>0</v>
      </c>
      <c r="J174" s="286">
        <f>+I174</f>
        <v>0</v>
      </c>
      <c r="K174" s="261" t="e">
        <f>J174/I174</f>
        <v>#DIV/0!</v>
      </c>
      <c r="L174" s="474" t="str">
        <f>+IF(I174=J174,"x",0)</f>
        <v>x</v>
      </c>
      <c r="M174" s="475">
        <f>+IF(L174="x",0,IF(J174&gt;0,"x",0))</f>
        <v>0</v>
      </c>
      <c r="N174" s="476">
        <f>+IF(L174="x",0,IF(M174="x",0,"x"))</f>
        <v>0</v>
      </c>
      <c r="O174" s="2639"/>
      <c r="P174" s="2640"/>
      <c r="Q174" s="2640"/>
      <c r="R174" s="2640"/>
      <c r="S174" s="2640"/>
      <c r="T174" s="2640"/>
      <c r="U174" s="2640"/>
      <c r="V174" s="2640"/>
      <c r="W174" s="2641"/>
      <c r="X174" s="217"/>
      <c r="Y174" s="2673" t="str">
        <f t="shared" si="204"/>
        <v xml:space="preserve">        * Grapas</v>
      </c>
      <c r="Z174" s="2638"/>
      <c r="AA174" s="258" t="str">
        <f t="shared" si="205"/>
        <v>Kl</v>
      </c>
      <c r="AB174" s="290">
        <f>IF((I174-J174)=0,Cronog!Q79+Cronog!U79+Cronog!Y79,Cronog!Q79+Cronog!U79+Cronog!Y79+Seguimiento!I174-Seguimiento!J174)</f>
        <v>0</v>
      </c>
      <c r="AC174" s="286"/>
      <c r="AD174" s="261" t="e">
        <f>AC174/AB174</f>
        <v>#DIV/0!</v>
      </c>
      <c r="AE174" s="474" t="str">
        <f>+IF(AB174=AC174,"x",0)</f>
        <v>x</v>
      </c>
      <c r="AF174" s="475">
        <f>+IF(AE174="x",0,IF(AC174&gt;0,"x",0))</f>
        <v>0</v>
      </c>
      <c r="AG174" s="476">
        <f>+IF(AE174="x",0,IF(AF174="x",0,"x"))</f>
        <v>0</v>
      </c>
      <c r="AH174" s="2639"/>
      <c r="AI174" s="2640"/>
      <c r="AJ174" s="2640"/>
      <c r="AK174" s="2640"/>
      <c r="AL174" s="2640"/>
      <c r="AM174" s="2640"/>
      <c r="AN174" s="2640"/>
      <c r="AO174" s="2640"/>
      <c r="AP174" s="2641"/>
      <c r="AQ174" s="217"/>
      <c r="AR174" s="2673" t="str">
        <f t="shared" si="206"/>
        <v xml:space="preserve">        * Grapas</v>
      </c>
      <c r="AS174" s="2638"/>
      <c r="AT174" s="258" t="str">
        <f t="shared" si="207"/>
        <v>Kl</v>
      </c>
      <c r="AU174" s="290">
        <f>IF((AB174-AC174)=0,Cronog!AC79+Cronog!AG79+Cronog!AK79,Cronog!AC79+Cronog!AG79+Cronog!AK79+Seguimiento!AB174-Seguimiento!AC174)</f>
        <v>0</v>
      </c>
      <c r="AV174" s="286"/>
      <c r="AW174" s="261" t="e">
        <f>AV174/AU174</f>
        <v>#DIV/0!</v>
      </c>
      <c r="AX174" s="474" t="str">
        <f>+IF(AU174=AV174,"x",0)</f>
        <v>x</v>
      </c>
      <c r="AY174" s="475">
        <f>+IF(AX174="x",0,IF(AV174&gt;0,"x",0))</f>
        <v>0</v>
      </c>
      <c r="AZ174" s="476">
        <f>+IF(AX174="x",0,IF(AY174="x",0,"x"))</f>
        <v>0</v>
      </c>
      <c r="BA174" s="2639"/>
      <c r="BB174" s="2640"/>
      <c r="BC174" s="2640"/>
      <c r="BD174" s="2640"/>
      <c r="BE174" s="2640"/>
      <c r="BF174" s="2640"/>
      <c r="BG174" s="2640"/>
      <c r="BH174" s="2640"/>
      <c r="BI174" s="2641"/>
      <c r="BJ174" s="217"/>
      <c r="BK174" s="2673" t="str">
        <f t="shared" si="208"/>
        <v xml:space="preserve">        * Grapas</v>
      </c>
      <c r="BL174" s="2638"/>
      <c r="BM174" s="258" t="str">
        <f t="shared" si="209"/>
        <v>Kl</v>
      </c>
      <c r="BN174" s="290">
        <f>IF((AU174-AV174)=0,Cronog!AO79+Cronog!AS79+Cronog!AW79,Cronog!AO79+Cronog!AS79+Cronog!AW79+AU174-AV174)</f>
        <v>0</v>
      </c>
      <c r="BO174" s="286"/>
      <c r="BP174" s="261" t="e">
        <f>BO174/BN174</f>
        <v>#DIV/0!</v>
      </c>
      <c r="BQ174" s="474" t="str">
        <f>+IF(BN174=BO174,"x",0)</f>
        <v>x</v>
      </c>
      <c r="BR174" s="475">
        <f>+IF(BQ174="x",0,IF(BO174&gt;0,"x",0))</f>
        <v>0</v>
      </c>
      <c r="BS174" s="476">
        <f>+IF(BQ174="x",0,IF(BR174="x",0,"x"))</f>
        <v>0</v>
      </c>
      <c r="BT174" s="2639"/>
      <c r="BU174" s="2640"/>
      <c r="BV174" s="2640"/>
      <c r="BW174" s="2640"/>
      <c r="BX174" s="2640"/>
      <c r="BY174" s="2640"/>
      <c r="BZ174" s="2640"/>
      <c r="CA174" s="2640"/>
      <c r="CB174" s="2641"/>
      <c r="CC174" s="217"/>
      <c r="CD174" s="2644"/>
      <c r="CE174" s="2644"/>
      <c r="CF174" s="265"/>
      <c r="CG174" s="291"/>
      <c r="CH174" s="287"/>
      <c r="CI174" s="268"/>
      <c r="CJ174" s="269"/>
      <c r="CK174" s="269"/>
      <c r="CL174" s="269"/>
      <c r="CM174" s="2645"/>
      <c r="CN174" s="2645"/>
      <c r="CO174" s="2645"/>
      <c r="CP174" s="2645"/>
      <c r="CQ174" s="2645"/>
      <c r="CR174" s="2645"/>
      <c r="CS174" s="2645"/>
      <c r="CT174" s="2645"/>
      <c r="CU174" s="2645"/>
      <c r="CV174" s="217"/>
      <c r="CW174" s="2644"/>
      <c r="CX174" s="2644"/>
      <c r="CY174" s="265"/>
      <c r="CZ174" s="291"/>
      <c r="DA174" s="287"/>
      <c r="DB174" s="268"/>
      <c r="DC174" s="269"/>
      <c r="DD174" s="269"/>
      <c r="DE174" s="269"/>
      <c r="DF174" s="2645"/>
      <c r="DG174" s="2645"/>
      <c r="DH174" s="2645"/>
      <c r="DI174" s="2645"/>
      <c r="DJ174" s="2645"/>
      <c r="DK174" s="2645"/>
      <c r="DL174" s="2645"/>
      <c r="DM174" s="2645"/>
      <c r="DN174" s="2645"/>
      <c r="DO174" s="217"/>
    </row>
    <row r="175" spans="1:119" ht="12.75" customHeight="1" thickBot="1">
      <c r="A175" s="217"/>
      <c r="B175" s="2628"/>
      <c r="C175" s="2629"/>
      <c r="D175" s="2629"/>
      <c r="E175" s="2630"/>
      <c r="F175" s="2683" t="str">
        <f>Cronog!B82</f>
        <v xml:space="preserve">17. Pago de Mano de obra </v>
      </c>
      <c r="G175" s="2655"/>
      <c r="H175" s="258" t="str">
        <f>Cronog!C82</f>
        <v>Valor  $</v>
      </c>
      <c r="I175" s="290">
        <f>+Cronog!E82+Cronog!I82+Cronog!M82</f>
        <v>0</v>
      </c>
      <c r="J175" s="286">
        <f>+I175</f>
        <v>0</v>
      </c>
      <c r="K175" s="261" t="e">
        <f>J175/I175</f>
        <v>#DIV/0!</v>
      </c>
      <c r="L175" s="477" t="str">
        <f>+IF(I175=J175,"x",0)</f>
        <v>x</v>
      </c>
      <c r="M175" s="478">
        <f>+IF(L175="x",0,IF(J175&gt;0,"x",0))</f>
        <v>0</v>
      </c>
      <c r="N175" s="479">
        <f>+IF(L175="x",0,IF(M175="x",0,"x"))</f>
        <v>0</v>
      </c>
      <c r="O175" s="2656"/>
      <c r="P175" s="2657"/>
      <c r="Q175" s="2657"/>
      <c r="R175" s="2657"/>
      <c r="S175" s="2657"/>
      <c r="T175" s="2657"/>
      <c r="U175" s="2657"/>
      <c r="V175" s="2657"/>
      <c r="W175" s="2658"/>
      <c r="X175" s="217"/>
      <c r="Y175" s="2683" t="str">
        <f t="shared" si="204"/>
        <v xml:space="preserve">17. Pago de Mano de obra </v>
      </c>
      <c r="Z175" s="2655"/>
      <c r="AA175" s="258" t="str">
        <f t="shared" si="205"/>
        <v>Valor  $</v>
      </c>
      <c r="AB175" s="290">
        <f>IF((I175-J175)=0,Cronog!Q82+Cronog!U82+Cronog!Y82,Cronog!Q82+Cronog!U82+Cronog!Y82+Seguimiento!I175-Seguimiento!J175)</f>
        <v>0</v>
      </c>
      <c r="AC175" s="286"/>
      <c r="AD175" s="261" t="e">
        <f>AC175/AB175</f>
        <v>#DIV/0!</v>
      </c>
      <c r="AE175" s="477" t="str">
        <f>+IF(AB175=AC175,"x",0)</f>
        <v>x</v>
      </c>
      <c r="AF175" s="478">
        <f>+IF(AE175="x",0,IF(AC175&gt;0,"x",0))</f>
        <v>0</v>
      </c>
      <c r="AG175" s="479">
        <f>+IF(AE175="x",0,IF(AF175="x",0,"x"))</f>
        <v>0</v>
      </c>
      <c r="AH175" s="2656"/>
      <c r="AI175" s="2657"/>
      <c r="AJ175" s="2657"/>
      <c r="AK175" s="2657"/>
      <c r="AL175" s="2657"/>
      <c r="AM175" s="2657"/>
      <c r="AN175" s="2657"/>
      <c r="AO175" s="2657"/>
      <c r="AP175" s="2658"/>
      <c r="AQ175" s="217"/>
      <c r="AR175" s="2683" t="str">
        <f t="shared" si="206"/>
        <v xml:space="preserve">17. Pago de Mano de obra </v>
      </c>
      <c r="AS175" s="2655"/>
      <c r="AT175" s="258" t="str">
        <f t="shared" si="207"/>
        <v>Valor  $</v>
      </c>
      <c r="AU175" s="290">
        <f>IF((AB175-AC175)=0,Cronog!AC82+Cronog!AG82+Cronog!AK82,Cronog!AC82+Cronog!AG82+Cronog!AK82+Seguimiento!AB175-Seguimiento!AC175)</f>
        <v>0</v>
      </c>
      <c r="AV175" s="286"/>
      <c r="AW175" s="261" t="e">
        <f>AV175/AU175</f>
        <v>#DIV/0!</v>
      </c>
      <c r="AX175" s="477" t="str">
        <f>+IF(AU175=AV175,"x",0)</f>
        <v>x</v>
      </c>
      <c r="AY175" s="478">
        <f>+IF(AX175="x",0,IF(AV175&gt;0,"x",0))</f>
        <v>0</v>
      </c>
      <c r="AZ175" s="479">
        <f>+IF(AX175="x",0,IF(AY175="x",0,"x"))</f>
        <v>0</v>
      </c>
      <c r="BA175" s="2656"/>
      <c r="BB175" s="2657"/>
      <c r="BC175" s="2657"/>
      <c r="BD175" s="2657"/>
      <c r="BE175" s="2657"/>
      <c r="BF175" s="2657"/>
      <c r="BG175" s="2657"/>
      <c r="BH175" s="2657"/>
      <c r="BI175" s="2658"/>
      <c r="BJ175" s="217"/>
      <c r="BK175" s="2683" t="str">
        <f t="shared" si="208"/>
        <v xml:space="preserve">17. Pago de Mano de obra </v>
      </c>
      <c r="BL175" s="2655"/>
      <c r="BM175" s="258" t="str">
        <f t="shared" si="209"/>
        <v>Valor  $</v>
      </c>
      <c r="BN175" s="290">
        <f>IF((AU175-AV175)=0,Cronog!AO82+Cronog!AS82+Cronog!AW82,Cronog!AO82+Cronog!AS82+Cronog!AW82+AU175-AV175)</f>
        <v>0</v>
      </c>
      <c r="BO175" s="286"/>
      <c r="BP175" s="261" t="e">
        <f>BO175/BN175</f>
        <v>#DIV/0!</v>
      </c>
      <c r="BQ175" s="477" t="str">
        <f>+IF(BN175=BO175,"x",0)</f>
        <v>x</v>
      </c>
      <c r="BR175" s="478">
        <f>+IF(BQ175="x",0,IF(BO175&gt;0,"x",0))</f>
        <v>0</v>
      </c>
      <c r="BS175" s="479">
        <f>+IF(BQ175="x",0,IF(BR175="x",0,"x"))</f>
        <v>0</v>
      </c>
      <c r="BT175" s="2656"/>
      <c r="BU175" s="2657"/>
      <c r="BV175" s="2657"/>
      <c r="BW175" s="2657"/>
      <c r="BX175" s="2657"/>
      <c r="BY175" s="2657"/>
      <c r="BZ175" s="2657"/>
      <c r="CA175" s="2657"/>
      <c r="CB175" s="2658"/>
      <c r="CC175" s="217"/>
      <c r="CD175" s="2644"/>
      <c r="CE175" s="2644"/>
      <c r="CF175" s="265"/>
      <c r="CG175" s="291"/>
      <c r="CH175" s="287"/>
      <c r="CI175" s="289"/>
      <c r="CJ175" s="269"/>
      <c r="CK175" s="269"/>
      <c r="CL175" s="269"/>
      <c r="CM175" s="2645"/>
      <c r="CN175" s="2645"/>
      <c r="CO175" s="2645"/>
      <c r="CP175" s="2645"/>
      <c r="CQ175" s="2645"/>
      <c r="CR175" s="2645"/>
      <c r="CS175" s="2645"/>
      <c r="CT175" s="2645"/>
      <c r="CU175" s="2645"/>
      <c r="CV175" s="217"/>
      <c r="CW175" s="2644"/>
      <c r="CX175" s="2644"/>
      <c r="CY175" s="265"/>
      <c r="CZ175" s="291"/>
      <c r="DA175" s="287"/>
      <c r="DB175" s="289"/>
      <c r="DC175" s="269"/>
      <c r="DD175" s="269"/>
      <c r="DE175" s="269"/>
      <c r="DF175" s="2645"/>
      <c r="DG175" s="2645"/>
      <c r="DH175" s="2645"/>
      <c r="DI175" s="2645"/>
      <c r="DJ175" s="2645"/>
      <c r="DK175" s="2645"/>
      <c r="DL175" s="2645"/>
      <c r="DM175" s="2645"/>
      <c r="DN175" s="2645"/>
      <c r="DO175" s="217"/>
    </row>
    <row r="176" spans="1:119" ht="28.5" customHeight="1" thickTop="1" thickBot="1">
      <c r="A176" s="217"/>
      <c r="B176" s="2628"/>
      <c r="C176" s="2629"/>
      <c r="D176" s="2629"/>
      <c r="E176" s="2630"/>
      <c r="F176" s="2677" t="s">
        <v>235</v>
      </c>
      <c r="G176" s="2677"/>
      <c r="H176" s="2678" t="str">
        <f>+F168</f>
        <v>Aislamiento con material vegetal</v>
      </c>
      <c r="I176" s="2678"/>
      <c r="J176" s="2678"/>
      <c r="K176" s="2679"/>
      <c r="L176" s="276">
        <f>K254/N254</f>
        <v>1</v>
      </c>
      <c r="M176" s="277">
        <f>L254/N254</f>
        <v>0</v>
      </c>
      <c r="N176" s="278">
        <f>M254/N254</f>
        <v>0</v>
      </c>
      <c r="O176" s="2680"/>
      <c r="P176" s="2681"/>
      <c r="Q176" s="2681"/>
      <c r="R176" s="2681"/>
      <c r="S176" s="2681"/>
      <c r="T176" s="2681"/>
      <c r="U176" s="2681"/>
      <c r="V176" s="2681"/>
      <c r="W176" s="2682"/>
      <c r="X176" s="217"/>
      <c r="Y176" s="2677" t="s">
        <v>235</v>
      </c>
      <c r="Z176" s="2677"/>
      <c r="AA176" s="2678" t="str">
        <f>+Y168</f>
        <v>Aislamiento con material vegetal</v>
      </c>
      <c r="AB176" s="2678"/>
      <c r="AC176" s="2678"/>
      <c r="AD176" s="2679"/>
      <c r="AE176" s="276">
        <f>AD254/AG254</f>
        <v>1</v>
      </c>
      <c r="AF176" s="277">
        <f>AE254/AG254</f>
        <v>0</v>
      </c>
      <c r="AG176" s="278">
        <f>AF254/AG254</f>
        <v>0</v>
      </c>
      <c r="AH176" s="2680"/>
      <c r="AI176" s="2681"/>
      <c r="AJ176" s="2681"/>
      <c r="AK176" s="2681"/>
      <c r="AL176" s="2681"/>
      <c r="AM176" s="2681"/>
      <c r="AN176" s="2681"/>
      <c r="AO176" s="2681"/>
      <c r="AP176" s="2682"/>
      <c r="AQ176" s="217"/>
      <c r="AR176" s="2677" t="s">
        <v>235</v>
      </c>
      <c r="AS176" s="2677"/>
      <c r="AT176" s="2678" t="str">
        <f>+AR168</f>
        <v>Aislamiento con material vegetal</v>
      </c>
      <c r="AU176" s="2678"/>
      <c r="AV176" s="2678"/>
      <c r="AW176" s="2679"/>
      <c r="AX176" s="276">
        <f>AW254/AZ254</f>
        <v>1</v>
      </c>
      <c r="AY176" s="277">
        <f>AX254/AZ254</f>
        <v>0</v>
      </c>
      <c r="AZ176" s="278">
        <f>AY254/AZ254</f>
        <v>0</v>
      </c>
      <c r="BA176" s="2680"/>
      <c r="BB176" s="2681"/>
      <c r="BC176" s="2681"/>
      <c r="BD176" s="2681"/>
      <c r="BE176" s="2681"/>
      <c r="BF176" s="2681"/>
      <c r="BG176" s="2681"/>
      <c r="BH176" s="2681"/>
      <c r="BI176" s="2682"/>
      <c r="BJ176" s="217"/>
      <c r="BK176" s="2677" t="s">
        <v>235</v>
      </c>
      <c r="BL176" s="2677"/>
      <c r="BM176" s="2678" t="str">
        <f>+BK168</f>
        <v>Aislamiento con material vegetal</v>
      </c>
      <c r="BN176" s="2678"/>
      <c r="BO176" s="2678"/>
      <c r="BP176" s="2679"/>
      <c r="BQ176" s="276">
        <f>BP254/BS254</f>
        <v>1</v>
      </c>
      <c r="BR176" s="277">
        <f>BQ254/BS254</f>
        <v>0</v>
      </c>
      <c r="BS176" s="278">
        <f>BR254/BS254</f>
        <v>0</v>
      </c>
      <c r="BT176" s="2680"/>
      <c r="BU176" s="2681"/>
      <c r="BV176" s="2681"/>
      <c r="BW176" s="2681"/>
      <c r="BX176" s="2681"/>
      <c r="BY176" s="2681"/>
      <c r="BZ176" s="2681"/>
      <c r="CA176" s="2681"/>
      <c r="CB176" s="2682"/>
      <c r="CC176" s="217"/>
      <c r="CD176" s="2662"/>
      <c r="CE176" s="2662"/>
      <c r="CF176" s="2670"/>
      <c r="CG176" s="2670"/>
      <c r="CH176" s="2670"/>
      <c r="CI176" s="2670"/>
      <c r="CJ176" s="279"/>
      <c r="CK176" s="279"/>
      <c r="CL176" s="279"/>
      <c r="CM176" s="2664"/>
      <c r="CN176" s="2664"/>
      <c r="CO176" s="2664"/>
      <c r="CP176" s="2664"/>
      <c r="CQ176" s="2664"/>
      <c r="CR176" s="2664"/>
      <c r="CS176" s="2664"/>
      <c r="CT176" s="2664"/>
      <c r="CU176" s="2664"/>
      <c r="CV176" s="217"/>
      <c r="CW176" s="2662"/>
      <c r="CX176" s="2662"/>
      <c r="CY176" s="2670"/>
      <c r="CZ176" s="2670"/>
      <c r="DA176" s="2670"/>
      <c r="DB176" s="2670"/>
      <c r="DC176" s="279"/>
      <c r="DD176" s="279"/>
      <c r="DE176" s="279"/>
      <c r="DF176" s="2664"/>
      <c r="DG176" s="2664"/>
      <c r="DH176" s="2664"/>
      <c r="DI176" s="2664"/>
      <c r="DJ176" s="2664"/>
      <c r="DK176" s="2664"/>
      <c r="DL176" s="2664"/>
      <c r="DM176" s="2664"/>
      <c r="DN176" s="2664"/>
      <c r="DO176" s="217"/>
    </row>
    <row r="177" spans="1:119" ht="27.75" customHeight="1" thickBot="1">
      <c r="A177" s="217"/>
      <c r="B177" s="2631"/>
      <c r="C177" s="2632"/>
      <c r="D177" s="2632"/>
      <c r="E177" s="2633"/>
      <c r="F177" s="2684" t="s">
        <v>235</v>
      </c>
      <c r="G177" s="2685"/>
      <c r="H177" s="2686" t="str">
        <f>F35</f>
        <v>ESTABLECIMIENTO</v>
      </c>
      <c r="I177" s="2686"/>
      <c r="J177" s="2686"/>
      <c r="K177" s="2687"/>
      <c r="L177" s="292">
        <f>K255/N255</f>
        <v>1</v>
      </c>
      <c r="M177" s="309">
        <f>L255/N255</f>
        <v>0</v>
      </c>
      <c r="N177" s="310">
        <f>M255/N255</f>
        <v>0</v>
      </c>
      <c r="O177" s="2688"/>
      <c r="P177" s="2689"/>
      <c r="Q177" s="2689"/>
      <c r="R177" s="2689"/>
      <c r="S177" s="2689"/>
      <c r="T177" s="2689"/>
      <c r="U177" s="2689"/>
      <c r="V177" s="2689"/>
      <c r="W177" s="2690"/>
      <c r="X177" s="217"/>
      <c r="Y177" s="2684" t="s">
        <v>235</v>
      </c>
      <c r="Z177" s="2685"/>
      <c r="AA177" s="2686" t="str">
        <f>Y35</f>
        <v>ESTABLECIMIENTO</v>
      </c>
      <c r="AB177" s="2686"/>
      <c r="AC177" s="2686"/>
      <c r="AD177" s="2687"/>
      <c r="AE177" s="292">
        <f>AD255/AG255</f>
        <v>1</v>
      </c>
      <c r="AF177" s="309">
        <f>AE255/AG255</f>
        <v>0</v>
      </c>
      <c r="AG177" s="310">
        <f>AF255/AG255</f>
        <v>0</v>
      </c>
      <c r="AH177" s="2688"/>
      <c r="AI177" s="2689"/>
      <c r="AJ177" s="2689"/>
      <c r="AK177" s="2689"/>
      <c r="AL177" s="2689"/>
      <c r="AM177" s="2689"/>
      <c r="AN177" s="2689"/>
      <c r="AO177" s="2689"/>
      <c r="AP177" s="2690"/>
      <c r="AQ177" s="217"/>
      <c r="AR177" s="2684" t="s">
        <v>235</v>
      </c>
      <c r="AS177" s="2685"/>
      <c r="AT177" s="2686" t="str">
        <f>AR35</f>
        <v>ESTABLECIMIENTO</v>
      </c>
      <c r="AU177" s="2686"/>
      <c r="AV177" s="2686"/>
      <c r="AW177" s="2687"/>
      <c r="AX177" s="292">
        <f>AW255/AZ255</f>
        <v>1</v>
      </c>
      <c r="AY177" s="309">
        <f>AX255/AZ255</f>
        <v>0</v>
      </c>
      <c r="AZ177" s="310">
        <f>AY255/AZ255</f>
        <v>0</v>
      </c>
      <c r="BA177" s="2688"/>
      <c r="BB177" s="2689"/>
      <c r="BC177" s="2689"/>
      <c r="BD177" s="2689"/>
      <c r="BE177" s="2689"/>
      <c r="BF177" s="2689"/>
      <c r="BG177" s="2689"/>
      <c r="BH177" s="2689"/>
      <c r="BI177" s="2690"/>
      <c r="BJ177" s="217"/>
      <c r="BK177" s="2684" t="s">
        <v>235</v>
      </c>
      <c r="BL177" s="2685"/>
      <c r="BM177" s="2686" t="str">
        <f>BK35</f>
        <v>ESTABLECIMIENTO</v>
      </c>
      <c r="BN177" s="2686"/>
      <c r="BO177" s="2686"/>
      <c r="BP177" s="2687"/>
      <c r="BQ177" s="292">
        <f>BP255/BS255</f>
        <v>1</v>
      </c>
      <c r="BR177" s="309">
        <f>BQ255/BS255</f>
        <v>0</v>
      </c>
      <c r="BS177" s="310">
        <f>BR255/BS255</f>
        <v>0</v>
      </c>
      <c r="BT177" s="2688"/>
      <c r="BU177" s="2689"/>
      <c r="BV177" s="2689"/>
      <c r="BW177" s="2689"/>
      <c r="BX177" s="2689"/>
      <c r="BY177" s="2689"/>
      <c r="BZ177" s="2689"/>
      <c r="CA177" s="2689"/>
      <c r="CB177" s="2690"/>
      <c r="CC177" s="217"/>
      <c r="CD177" s="2662"/>
      <c r="CE177" s="2662"/>
      <c r="CF177" s="2663"/>
      <c r="CG177" s="2663"/>
      <c r="CH177" s="2663"/>
      <c r="CI177" s="2663"/>
      <c r="CJ177" s="279"/>
      <c r="CK177" s="279"/>
      <c r="CL177" s="279"/>
      <c r="CM177" s="2664"/>
      <c r="CN177" s="2664"/>
      <c r="CO177" s="2664"/>
      <c r="CP177" s="2664"/>
      <c r="CQ177" s="2664"/>
      <c r="CR177" s="2664"/>
      <c r="CS177" s="2664"/>
      <c r="CT177" s="2664"/>
      <c r="CU177" s="2664"/>
      <c r="CV177" s="217"/>
      <c r="CW177" s="2662"/>
      <c r="CX177" s="2662"/>
      <c r="CY177" s="2663"/>
      <c r="CZ177" s="2663"/>
      <c r="DA177" s="2663"/>
      <c r="DB177" s="2663"/>
      <c r="DC177" s="279"/>
      <c r="DD177" s="279"/>
      <c r="DE177" s="279"/>
      <c r="DF177" s="2664"/>
      <c r="DG177" s="2664"/>
      <c r="DH177" s="2664"/>
      <c r="DI177" s="2664"/>
      <c r="DJ177" s="2664"/>
      <c r="DK177" s="2664"/>
      <c r="DL177" s="2664"/>
      <c r="DM177" s="2664"/>
      <c r="DN177" s="2664"/>
      <c r="DO177" s="217"/>
    </row>
    <row r="178" spans="1:119" ht="30" customHeight="1">
      <c r="A178" s="293"/>
      <c r="B178" s="294"/>
      <c r="C178" s="295"/>
      <c r="D178" s="295"/>
      <c r="E178" s="296"/>
      <c r="F178" s="2634" t="s">
        <v>223</v>
      </c>
      <c r="G178" s="2635"/>
      <c r="H178" s="2635"/>
      <c r="I178" s="2635"/>
      <c r="J178" s="2635"/>
      <c r="K178" s="2635"/>
      <c r="L178" s="2635"/>
      <c r="M178" s="2635"/>
      <c r="N178" s="2635"/>
      <c r="O178" s="2635"/>
      <c r="P178" s="2635"/>
      <c r="Q178" s="2635"/>
      <c r="R178" s="2635"/>
      <c r="S178" s="2635"/>
      <c r="T178" s="2635"/>
      <c r="U178" s="2635"/>
      <c r="V178" s="2635"/>
      <c r="W178" s="2636"/>
      <c r="X178" s="293"/>
      <c r="Y178" s="2634" t="s">
        <v>223</v>
      </c>
      <c r="Z178" s="2635"/>
      <c r="AA178" s="2635"/>
      <c r="AB178" s="2635"/>
      <c r="AC178" s="2635"/>
      <c r="AD178" s="2635"/>
      <c r="AE178" s="2635"/>
      <c r="AF178" s="2635"/>
      <c r="AG178" s="2635"/>
      <c r="AH178" s="2635"/>
      <c r="AI178" s="2635"/>
      <c r="AJ178" s="2635"/>
      <c r="AK178" s="2635"/>
      <c r="AL178" s="2635"/>
      <c r="AM178" s="2635"/>
      <c r="AN178" s="2635"/>
      <c r="AO178" s="2635"/>
      <c r="AP178" s="2636"/>
      <c r="AQ178" s="293"/>
      <c r="AR178" s="2634" t="s">
        <v>223</v>
      </c>
      <c r="AS178" s="2635"/>
      <c r="AT178" s="2635"/>
      <c r="AU178" s="2635"/>
      <c r="AV178" s="2635"/>
      <c r="AW178" s="2635"/>
      <c r="AX178" s="2635"/>
      <c r="AY178" s="2635"/>
      <c r="AZ178" s="2635"/>
      <c r="BA178" s="2635"/>
      <c r="BB178" s="2635"/>
      <c r="BC178" s="2635"/>
      <c r="BD178" s="2635"/>
      <c r="BE178" s="2635"/>
      <c r="BF178" s="2635"/>
      <c r="BG178" s="2635"/>
      <c r="BH178" s="2635"/>
      <c r="BI178" s="2636"/>
      <c r="BJ178" s="293"/>
      <c r="BK178" s="2634" t="s">
        <v>223</v>
      </c>
      <c r="BL178" s="2635"/>
      <c r="BM178" s="2635"/>
      <c r="BN178" s="2635"/>
      <c r="BO178" s="2635"/>
      <c r="BP178" s="2635"/>
      <c r="BQ178" s="2635"/>
      <c r="BR178" s="2635"/>
      <c r="BS178" s="2635"/>
      <c r="BT178" s="2635"/>
      <c r="BU178" s="2635"/>
      <c r="BV178" s="2635"/>
      <c r="BW178" s="2635"/>
      <c r="BX178" s="2635"/>
      <c r="BY178" s="2635"/>
      <c r="BZ178" s="2635"/>
      <c r="CA178" s="2635"/>
      <c r="CB178" s="2636"/>
      <c r="CC178" s="293"/>
      <c r="CD178" s="2621"/>
      <c r="CE178" s="2621"/>
      <c r="CF178" s="2621"/>
      <c r="CG178" s="2621"/>
      <c r="CH178" s="2621"/>
      <c r="CI178" s="2621"/>
      <c r="CJ178" s="2621"/>
      <c r="CK178" s="2621"/>
      <c r="CL178" s="2621"/>
      <c r="CM178" s="2621"/>
      <c r="CN178" s="2621"/>
      <c r="CO178" s="2621"/>
      <c r="CP178" s="2621"/>
      <c r="CQ178" s="2621"/>
      <c r="CR178" s="2621"/>
      <c r="CS178" s="2621"/>
      <c r="CT178" s="2621"/>
      <c r="CU178" s="2621"/>
      <c r="CV178" s="293"/>
      <c r="CW178" s="2621"/>
      <c r="CX178" s="2621"/>
      <c r="CY178" s="2621"/>
      <c r="CZ178" s="2621"/>
      <c r="DA178" s="2621"/>
      <c r="DB178" s="2621"/>
      <c r="DC178" s="2621"/>
      <c r="DD178" s="2621"/>
      <c r="DE178" s="2621"/>
      <c r="DF178" s="2621"/>
      <c r="DG178" s="2621"/>
      <c r="DH178" s="2621"/>
      <c r="DI178" s="2621"/>
      <c r="DJ178" s="2621"/>
      <c r="DK178" s="2621"/>
      <c r="DL178" s="2621"/>
      <c r="DM178" s="2621"/>
      <c r="DN178" s="2621"/>
      <c r="DO178" s="293"/>
    </row>
    <row r="179" spans="1:119" ht="12.75" customHeight="1">
      <c r="B179" s="2628" t="s">
        <v>292</v>
      </c>
      <c r="C179" s="2629"/>
      <c r="D179" s="2629"/>
      <c r="E179" s="2630"/>
      <c r="F179" s="2659" t="str">
        <f>Objetivos!D25</f>
        <v>Reintroducción de Material Vegetal para la Restauración (RiMVR en sistema tradicional)</v>
      </c>
      <c r="G179" s="2660"/>
      <c r="H179" s="2660"/>
      <c r="I179" s="2660"/>
      <c r="J179" s="2660"/>
      <c r="K179" s="2660"/>
      <c r="L179" s="2660"/>
      <c r="M179" s="2660"/>
      <c r="N179" s="2660"/>
      <c r="O179" s="2660"/>
      <c r="P179" s="2660"/>
      <c r="Q179" s="2660"/>
      <c r="R179" s="2660"/>
      <c r="S179" s="2660"/>
      <c r="T179" s="2660"/>
      <c r="U179" s="2660"/>
      <c r="V179" s="2660"/>
      <c r="W179" s="2661"/>
      <c r="Y179" s="2659" t="str">
        <f>F179</f>
        <v>Reintroducción de Material Vegetal para la Restauración (RiMVR en sistema tradicional)</v>
      </c>
      <c r="Z179" s="2660"/>
      <c r="AA179" s="2660"/>
      <c r="AB179" s="2660"/>
      <c r="AC179" s="2660"/>
      <c r="AD179" s="2660"/>
      <c r="AE179" s="2660"/>
      <c r="AF179" s="2660"/>
      <c r="AG179" s="2660"/>
      <c r="AH179" s="2660"/>
      <c r="AI179" s="2660"/>
      <c r="AJ179" s="2660"/>
      <c r="AK179" s="2660"/>
      <c r="AL179" s="2660"/>
      <c r="AM179" s="2660"/>
      <c r="AN179" s="2660"/>
      <c r="AO179" s="2660"/>
      <c r="AP179" s="2661"/>
      <c r="AR179" s="2659" t="str">
        <f>Y179</f>
        <v>Reintroducción de Material Vegetal para la Restauración (RiMVR en sistema tradicional)</v>
      </c>
      <c r="AS179" s="2660"/>
      <c r="AT179" s="2660"/>
      <c r="AU179" s="2660"/>
      <c r="AV179" s="2660"/>
      <c r="AW179" s="2660"/>
      <c r="AX179" s="2660"/>
      <c r="AY179" s="2660"/>
      <c r="AZ179" s="2660"/>
      <c r="BA179" s="2660"/>
      <c r="BB179" s="2660"/>
      <c r="BC179" s="2660"/>
      <c r="BD179" s="2660"/>
      <c r="BE179" s="2660"/>
      <c r="BF179" s="2660"/>
      <c r="BG179" s="2660"/>
      <c r="BH179" s="2660"/>
      <c r="BI179" s="2661"/>
      <c r="BK179" s="2659" t="str">
        <f>AR179</f>
        <v>Reintroducción de Material Vegetal para la Restauración (RiMVR en sistema tradicional)</v>
      </c>
      <c r="BL179" s="2660"/>
      <c r="BM179" s="2660"/>
      <c r="BN179" s="2660"/>
      <c r="BO179" s="2660"/>
      <c r="BP179" s="2660"/>
      <c r="BQ179" s="2660"/>
      <c r="BR179" s="2660"/>
      <c r="BS179" s="2660"/>
      <c r="BT179" s="2660"/>
      <c r="BU179" s="2660"/>
      <c r="BV179" s="2660"/>
      <c r="BW179" s="2660"/>
      <c r="BX179" s="2660"/>
      <c r="BY179" s="2660"/>
      <c r="BZ179" s="2660"/>
      <c r="CA179" s="2660"/>
      <c r="CB179" s="2661"/>
      <c r="CD179" s="2621"/>
      <c r="CE179" s="2621"/>
      <c r="CF179" s="2621"/>
      <c r="CG179" s="2621"/>
      <c r="CH179" s="2621"/>
      <c r="CI179" s="2621"/>
      <c r="CJ179" s="2621"/>
      <c r="CK179" s="2621"/>
      <c r="CL179" s="2621"/>
      <c r="CM179" s="2621"/>
      <c r="CN179" s="2621"/>
      <c r="CO179" s="2621"/>
      <c r="CP179" s="2621"/>
      <c r="CQ179" s="2621"/>
      <c r="CR179" s="2621"/>
      <c r="CS179" s="2621"/>
      <c r="CT179" s="2621"/>
      <c r="CU179" s="2621"/>
      <c r="CW179" s="2621"/>
      <c r="CX179" s="2621"/>
      <c r="CY179" s="2621"/>
      <c r="CZ179" s="2621"/>
      <c r="DA179" s="2621"/>
      <c r="DB179" s="2621"/>
      <c r="DC179" s="2621"/>
      <c r="DD179" s="2621"/>
      <c r="DE179" s="2621"/>
      <c r="DF179" s="2621"/>
      <c r="DG179" s="2621"/>
      <c r="DH179" s="2621"/>
      <c r="DI179" s="2621"/>
      <c r="DJ179" s="2621"/>
      <c r="DK179" s="2621"/>
      <c r="DL179" s="2621"/>
      <c r="DM179" s="2621"/>
      <c r="DN179" s="2621"/>
    </row>
    <row r="180" spans="1:119" ht="22.5" customHeight="1">
      <c r="B180" s="2628"/>
      <c r="C180" s="2629"/>
      <c r="D180" s="2629"/>
      <c r="E180" s="2630"/>
      <c r="F180" s="2637" t="s">
        <v>355</v>
      </c>
      <c r="G180" s="2638"/>
      <c r="H180" s="258" t="str">
        <f>+Cronog!C85</f>
        <v>Km</v>
      </c>
      <c r="I180" s="259">
        <f>+Cronog!E85+Cronog!I85+Cronog!M85</f>
        <v>0</v>
      </c>
      <c r="J180" s="260">
        <v>0</v>
      </c>
      <c r="K180" s="261" t="e">
        <f>J180/I180</f>
        <v>#DIV/0!</v>
      </c>
      <c r="L180" s="474" t="str">
        <f>+IF(I180=J180,"x",0)</f>
        <v>x</v>
      </c>
      <c r="M180" s="475">
        <f>+IF(L180="x",0,IF(J180&gt;0,"x",0))</f>
        <v>0</v>
      </c>
      <c r="N180" s="476">
        <f>+IF(L180="x",0,IF(M180="x",0,"x"))</f>
        <v>0</v>
      </c>
      <c r="O180" s="2639"/>
      <c r="P180" s="2640"/>
      <c r="Q180" s="2640"/>
      <c r="R180" s="2640"/>
      <c r="S180" s="2640"/>
      <c r="T180" s="2640"/>
      <c r="U180" s="2640"/>
      <c r="V180" s="2640"/>
      <c r="W180" s="2641"/>
      <c r="Y180" s="2637" t="str">
        <f>F180</f>
        <v xml:space="preserve">15. Hincado, templado y grapado                </v>
      </c>
      <c r="Z180" s="2638"/>
      <c r="AA180" s="258" t="str">
        <f>H180</f>
        <v>Km</v>
      </c>
      <c r="AB180" s="259">
        <f>IF((I180-J180)=0,Cronog!Q85+Cronog!U85+Cronog!Y85,Cronog!Q85+Cronog!U85+Cronog!Y85+Seguimiento!I180-Seguimiento!J180)</f>
        <v>0</v>
      </c>
      <c r="AC180" s="260"/>
      <c r="AD180" s="261" t="e">
        <f>AC180/AB180</f>
        <v>#DIV/0!</v>
      </c>
      <c r="AE180" s="474" t="str">
        <f>+IF(AB180=AC180,"x",0)</f>
        <v>x</v>
      </c>
      <c r="AF180" s="475">
        <f>+IF(AE180="x",0,IF(AC180&gt;0,"x",0))</f>
        <v>0</v>
      </c>
      <c r="AG180" s="476">
        <f>+IF(AE180="x",0,IF(AF180="x",0,"x"))</f>
        <v>0</v>
      </c>
      <c r="AH180" s="2639"/>
      <c r="AI180" s="2640"/>
      <c r="AJ180" s="2640"/>
      <c r="AK180" s="2640"/>
      <c r="AL180" s="2640"/>
      <c r="AM180" s="2640"/>
      <c r="AN180" s="2640"/>
      <c r="AO180" s="2640"/>
      <c r="AP180" s="2641"/>
      <c r="AR180" s="2637" t="str">
        <f>Y180</f>
        <v xml:space="preserve">15. Hincado, templado y grapado                </v>
      </c>
      <c r="AS180" s="2638"/>
      <c r="AT180" s="258" t="str">
        <f>AA180</f>
        <v>Km</v>
      </c>
      <c r="AU180" s="259">
        <f>IF((AB180-AC180)=0,Cronog!AC85+Cronog!AG85+Cronog!AK85,Cronog!AC85+Cronog!AG85+Cronog!AK85+Seguimiento!AB180-Seguimiento!AC180)</f>
        <v>0</v>
      </c>
      <c r="AV180" s="260"/>
      <c r="AW180" s="261" t="e">
        <f>AV180/AU180</f>
        <v>#DIV/0!</v>
      </c>
      <c r="AX180" s="474" t="str">
        <f>+IF(AU180=AV180,"x",0)</f>
        <v>x</v>
      </c>
      <c r="AY180" s="475">
        <f>+IF(AX180="x",0,IF(AV180&gt;0,"x",0))</f>
        <v>0</v>
      </c>
      <c r="AZ180" s="476">
        <f>+IF(AX180="x",0,IF(AY180="x",0,"x"))</f>
        <v>0</v>
      </c>
      <c r="BA180" s="2639"/>
      <c r="BB180" s="2640"/>
      <c r="BC180" s="2640"/>
      <c r="BD180" s="2640"/>
      <c r="BE180" s="2640"/>
      <c r="BF180" s="2640"/>
      <c r="BG180" s="2640"/>
      <c r="BH180" s="2640"/>
      <c r="BI180" s="2641"/>
      <c r="BK180" s="2637" t="str">
        <f>AR180</f>
        <v xml:space="preserve">15. Hincado, templado y grapado                </v>
      </c>
      <c r="BL180" s="2638"/>
      <c r="BM180" s="258" t="str">
        <f>AT180</f>
        <v>Km</v>
      </c>
      <c r="BN180" s="259">
        <f>IF((AU180-AV180)=0,Cronog!AO85+Cronog!AS85+Cronog!AW85,Cronog!AO85+Cronog!AS85+Cronog!AW85+AU180-AV180)</f>
        <v>0</v>
      </c>
      <c r="BO180" s="260"/>
      <c r="BP180" s="261" t="e">
        <f>BO180/BN180</f>
        <v>#DIV/0!</v>
      </c>
      <c r="BQ180" s="474" t="str">
        <f>+IF(BN180=BO180,"x",0)</f>
        <v>x</v>
      </c>
      <c r="BR180" s="475">
        <f>+IF(BQ180="x",0,IF(BO180&gt;0,"x",0))</f>
        <v>0</v>
      </c>
      <c r="BS180" s="476">
        <f>+IF(BQ180="x",0,IF(BR180="x",0,"x"))</f>
        <v>0</v>
      </c>
      <c r="BT180" s="2639"/>
      <c r="BU180" s="2640"/>
      <c r="BV180" s="2640"/>
      <c r="BW180" s="2640"/>
      <c r="BX180" s="2640"/>
      <c r="BY180" s="2640"/>
      <c r="BZ180" s="2640"/>
      <c r="CA180" s="2640"/>
      <c r="CB180" s="2641"/>
      <c r="CD180" s="2644"/>
      <c r="CE180" s="2644"/>
      <c r="CF180" s="265"/>
      <c r="CG180" s="266"/>
      <c r="CH180" s="267"/>
      <c r="CI180" s="268"/>
      <c r="CJ180" s="269"/>
      <c r="CK180" s="269"/>
      <c r="CL180" s="269"/>
      <c r="CM180" s="2645"/>
      <c r="CN180" s="2645"/>
      <c r="CO180" s="2645"/>
      <c r="CP180" s="2645"/>
      <c r="CQ180" s="2645"/>
      <c r="CR180" s="2645"/>
      <c r="CS180" s="2645"/>
      <c r="CT180" s="2645"/>
      <c r="CU180" s="2645"/>
      <c r="CW180" s="2644"/>
      <c r="CX180" s="2644"/>
      <c r="CY180" s="265"/>
      <c r="CZ180" s="266"/>
      <c r="DA180" s="267"/>
      <c r="DB180" s="268"/>
      <c r="DC180" s="269"/>
      <c r="DD180" s="269"/>
      <c r="DE180" s="269"/>
      <c r="DF180" s="2645"/>
      <c r="DG180" s="2645"/>
      <c r="DH180" s="2645"/>
      <c r="DI180" s="2645"/>
      <c r="DJ180" s="2645"/>
      <c r="DK180" s="2645"/>
      <c r="DL180" s="2645"/>
      <c r="DM180" s="2645"/>
      <c r="DN180" s="2645"/>
    </row>
    <row r="181" spans="1:119" ht="22.15" customHeight="1" thickBot="1">
      <c r="B181" s="2628"/>
      <c r="C181" s="2629"/>
      <c r="D181" s="2629"/>
      <c r="E181" s="2630"/>
      <c r="F181" s="2637" t="s">
        <v>356</v>
      </c>
      <c r="G181" s="2638"/>
      <c r="H181" s="258" t="str">
        <f>+Cronog!C86</f>
        <v>Valor  $</v>
      </c>
      <c r="I181" s="259">
        <f>+Cronog!E86+Cronog!I86+Cronog!M86</f>
        <v>0</v>
      </c>
      <c r="J181" s="260">
        <v>0</v>
      </c>
      <c r="K181" s="261" t="e">
        <f t="shared" ref="K181:K187" si="210">J181/I181</f>
        <v>#DIV/0!</v>
      </c>
      <c r="L181" s="477" t="str">
        <f>+IF(I181=J181,"x",0)</f>
        <v>x</v>
      </c>
      <c r="M181" s="478">
        <f>+IF(L181="x",0,IF(J181&gt;0,"x",0))</f>
        <v>0</v>
      </c>
      <c r="N181" s="479">
        <f>+IF(L181="x",0,IF(M181="x",0,"x"))</f>
        <v>0</v>
      </c>
      <c r="O181" s="2639"/>
      <c r="P181" s="2640"/>
      <c r="Q181" s="2640"/>
      <c r="R181" s="2640"/>
      <c r="S181" s="2640"/>
      <c r="T181" s="2640"/>
      <c r="U181" s="2640"/>
      <c r="V181" s="2640"/>
      <c r="W181" s="2641"/>
      <c r="Y181" s="2637" t="str">
        <f t="shared" ref="Y181:Y187" si="211">F181</f>
        <v xml:space="preserve">16. Pago de Mano de obra                         </v>
      </c>
      <c r="Z181" s="2638"/>
      <c r="AA181" s="258" t="str">
        <f t="shared" ref="AA181:AA187" si="212">H181</f>
        <v>Valor  $</v>
      </c>
      <c r="AB181" s="259">
        <f>IF((I181-J181)=0,Cronog!Q86+Cronog!U86+Cronog!Y86,Cronog!Q86+Cronog!U86+Cronog!Y86+Seguimiento!I181-Seguimiento!J181)</f>
        <v>0</v>
      </c>
      <c r="AC181" s="260"/>
      <c r="AD181" s="261" t="e">
        <f t="shared" ref="AD181:AD187" si="213">AC181/AB181</f>
        <v>#DIV/0!</v>
      </c>
      <c r="AE181" s="477" t="str">
        <f>+IF(AB181=AC181,"x",0)</f>
        <v>x</v>
      </c>
      <c r="AF181" s="478">
        <f>+IF(AE181="x",0,IF(AC181&gt;0,"x",0))</f>
        <v>0</v>
      </c>
      <c r="AG181" s="479">
        <f>+IF(AE181="x",0,IF(AF181="x",0,"x"))</f>
        <v>0</v>
      </c>
      <c r="AH181" s="2639"/>
      <c r="AI181" s="2640"/>
      <c r="AJ181" s="2640"/>
      <c r="AK181" s="2640"/>
      <c r="AL181" s="2640"/>
      <c r="AM181" s="2640"/>
      <c r="AN181" s="2640"/>
      <c r="AO181" s="2640"/>
      <c r="AP181" s="2641"/>
      <c r="AR181" s="2637" t="str">
        <f t="shared" ref="AR181:AR187" si="214">Y181</f>
        <v xml:space="preserve">16. Pago de Mano de obra                         </v>
      </c>
      <c r="AS181" s="2638"/>
      <c r="AT181" s="258" t="str">
        <f t="shared" ref="AT181:AT187" si="215">AA181</f>
        <v>Valor  $</v>
      </c>
      <c r="AU181" s="259">
        <f>IF((AB181-AC181)=0,Cronog!AC86+Cronog!AG86+Cronog!AK86,Cronog!AC86+Cronog!AG86+Cronog!AK86+Seguimiento!AB181-Seguimiento!AC181)</f>
        <v>0</v>
      </c>
      <c r="AV181" s="260"/>
      <c r="AW181" s="261" t="e">
        <f t="shared" ref="AW181:AW187" si="216">AV181/AU181</f>
        <v>#DIV/0!</v>
      </c>
      <c r="AX181" s="477" t="str">
        <f>+IF(AU181=AV181,"x",0)</f>
        <v>x</v>
      </c>
      <c r="AY181" s="478">
        <f>+IF(AX181="x",0,IF(AV181&gt;0,"x",0))</f>
        <v>0</v>
      </c>
      <c r="AZ181" s="479">
        <f>+IF(AX181="x",0,IF(AY181="x",0,"x"))</f>
        <v>0</v>
      </c>
      <c r="BA181" s="2639"/>
      <c r="BB181" s="2640"/>
      <c r="BC181" s="2640"/>
      <c r="BD181" s="2640"/>
      <c r="BE181" s="2640"/>
      <c r="BF181" s="2640"/>
      <c r="BG181" s="2640"/>
      <c r="BH181" s="2640"/>
      <c r="BI181" s="2641"/>
      <c r="BK181" s="2637" t="str">
        <f t="shared" ref="BK181:BK187" si="217">AR181</f>
        <v xml:space="preserve">16. Pago de Mano de obra                         </v>
      </c>
      <c r="BL181" s="2638"/>
      <c r="BM181" s="258" t="str">
        <f t="shared" ref="BM181:BM187" si="218">AT181</f>
        <v>Valor  $</v>
      </c>
      <c r="BN181" s="259">
        <f>IF((AU181-AV181)=0,Cronog!AO86+Cronog!AS86+Cronog!AW86,Cronog!AO86+Cronog!AS86+Cronog!AW86+AU181-AV181)</f>
        <v>0</v>
      </c>
      <c r="BO181" s="260"/>
      <c r="BP181" s="261" t="e">
        <f t="shared" ref="BP181:BP187" si="219">BO181/BN181</f>
        <v>#DIV/0!</v>
      </c>
      <c r="BQ181" s="477" t="str">
        <f>+IF(BN181=BO181,"x",0)</f>
        <v>x</v>
      </c>
      <c r="BR181" s="478">
        <f>+IF(BQ181="x",0,IF(BO181&gt;0,"x",0))</f>
        <v>0</v>
      </c>
      <c r="BS181" s="479">
        <f>+IF(BQ181="x",0,IF(BR181="x",0,"x"))</f>
        <v>0</v>
      </c>
      <c r="BT181" s="2639"/>
      <c r="BU181" s="2640"/>
      <c r="BV181" s="2640"/>
      <c r="BW181" s="2640"/>
      <c r="BX181" s="2640"/>
      <c r="BY181" s="2640"/>
      <c r="BZ181" s="2640"/>
      <c r="CA181" s="2640"/>
      <c r="CB181" s="2641"/>
      <c r="CD181" s="2644"/>
      <c r="CE181" s="2644"/>
      <c r="CF181" s="265"/>
      <c r="CG181" s="266"/>
      <c r="CH181" s="267"/>
      <c r="CI181" s="268"/>
      <c r="CJ181" s="269"/>
      <c r="CK181" s="269"/>
      <c r="CL181" s="269"/>
      <c r="CM181" s="2645"/>
      <c r="CN181" s="2645"/>
      <c r="CO181" s="2645"/>
      <c r="CP181" s="2645"/>
      <c r="CQ181" s="2645"/>
      <c r="CR181" s="2645"/>
      <c r="CS181" s="2645"/>
      <c r="CT181" s="2645"/>
      <c r="CU181" s="2645"/>
      <c r="CW181" s="2644"/>
      <c r="CX181" s="2644"/>
      <c r="CY181" s="265"/>
      <c r="CZ181" s="266"/>
      <c r="DA181" s="267"/>
      <c r="DB181" s="268"/>
      <c r="DC181" s="269"/>
      <c r="DD181" s="269"/>
      <c r="DE181" s="269"/>
      <c r="DF181" s="2645"/>
      <c r="DG181" s="2645"/>
      <c r="DH181" s="2645"/>
      <c r="DI181" s="2645"/>
      <c r="DJ181" s="2645"/>
      <c r="DK181" s="2645"/>
      <c r="DL181" s="2645"/>
      <c r="DM181" s="2645"/>
      <c r="DN181" s="2645"/>
    </row>
    <row r="182" spans="1:119" ht="13.9" customHeight="1" thickTop="1">
      <c r="B182" s="2628"/>
      <c r="C182" s="2629"/>
      <c r="D182" s="2629"/>
      <c r="E182" s="2630"/>
      <c r="F182" s="2637"/>
      <c r="G182" s="2638"/>
      <c r="H182" s="258"/>
      <c r="I182" s="259"/>
      <c r="J182" s="260">
        <v>0</v>
      </c>
      <c r="K182" s="261" t="e">
        <f t="shared" si="210"/>
        <v>#DIV/0!</v>
      </c>
      <c r="L182" s="480"/>
      <c r="M182" s="481"/>
      <c r="N182" s="482"/>
      <c r="O182" s="2639"/>
      <c r="P182" s="2640"/>
      <c r="Q182" s="2640"/>
      <c r="R182" s="2640"/>
      <c r="S182" s="2640"/>
      <c r="T182" s="2640"/>
      <c r="U182" s="2640"/>
      <c r="V182" s="2640"/>
      <c r="W182" s="2641"/>
      <c r="Y182" s="2637">
        <f t="shared" si="211"/>
        <v>0</v>
      </c>
      <c r="Z182" s="2638"/>
      <c r="AA182" s="258">
        <f t="shared" si="212"/>
        <v>0</v>
      </c>
      <c r="AB182" s="259">
        <f t="shared" ref="AB182:AB187" si="220">+I182-J182</f>
        <v>0</v>
      </c>
      <c r="AC182" s="260"/>
      <c r="AD182" s="261" t="e">
        <f t="shared" si="213"/>
        <v>#DIV/0!</v>
      </c>
      <c r="AE182" s="480"/>
      <c r="AF182" s="481"/>
      <c r="AG182" s="482"/>
      <c r="AH182" s="2639"/>
      <c r="AI182" s="2640"/>
      <c r="AJ182" s="2640"/>
      <c r="AK182" s="2640"/>
      <c r="AL182" s="2640"/>
      <c r="AM182" s="2640"/>
      <c r="AN182" s="2640"/>
      <c r="AO182" s="2640"/>
      <c r="AP182" s="2641"/>
      <c r="AR182" s="2637">
        <f t="shared" si="214"/>
        <v>0</v>
      </c>
      <c r="AS182" s="2638"/>
      <c r="AT182" s="258">
        <f t="shared" si="215"/>
        <v>0</v>
      </c>
      <c r="AU182" s="259">
        <f>IF((AB160-AC160)=0,Cronog!AC87+Cronog!AG87+Cronog!AH87,Cronog!AC87+Cronog!AG87+Cronog!AH87+Seguimiento!AB160-Seguimiento!AC160)</f>
        <v>0</v>
      </c>
      <c r="AV182" s="260"/>
      <c r="AW182" s="261" t="e">
        <f t="shared" si="216"/>
        <v>#DIV/0!</v>
      </c>
      <c r="AX182" s="273"/>
      <c r="AY182" s="274"/>
      <c r="AZ182" s="275"/>
      <c r="BA182" s="2639"/>
      <c r="BB182" s="2640"/>
      <c r="BC182" s="2640"/>
      <c r="BD182" s="2640"/>
      <c r="BE182" s="2640"/>
      <c r="BF182" s="2640"/>
      <c r="BG182" s="2640"/>
      <c r="BH182" s="2640"/>
      <c r="BI182" s="2641"/>
      <c r="BK182" s="2637">
        <f t="shared" si="217"/>
        <v>0</v>
      </c>
      <c r="BL182" s="2638"/>
      <c r="BM182" s="258">
        <f t="shared" si="218"/>
        <v>0</v>
      </c>
      <c r="BN182" s="259">
        <f>IF((AU160-AV160)=0,Cronog!AV87+Cronog!AZ87+Cronog!BA87,Cronog!AV87+Cronog!AZ87+Cronog!BA87+Seguimiento!AU160-Seguimiento!AV160)</f>
        <v>0</v>
      </c>
      <c r="BO182" s="260"/>
      <c r="BP182" s="261" t="e">
        <f t="shared" si="219"/>
        <v>#DIV/0!</v>
      </c>
      <c r="BQ182" s="480"/>
      <c r="BR182" s="481"/>
      <c r="BS182" s="482"/>
      <c r="BT182" s="2639"/>
      <c r="BU182" s="2640"/>
      <c r="BV182" s="2640"/>
      <c r="BW182" s="2640"/>
      <c r="BX182" s="2640"/>
      <c r="BY182" s="2640"/>
      <c r="BZ182" s="2640"/>
      <c r="CA182" s="2640"/>
      <c r="CB182" s="2641"/>
      <c r="CD182" s="2644"/>
      <c r="CE182" s="2644"/>
      <c r="CF182" s="265"/>
      <c r="CG182" s="266"/>
      <c r="CH182" s="267"/>
      <c r="CI182" s="268"/>
      <c r="CJ182" s="269"/>
      <c r="CK182" s="269"/>
      <c r="CL182" s="269"/>
      <c r="CM182" s="2645"/>
      <c r="CN182" s="2645"/>
      <c r="CO182" s="2645"/>
      <c r="CP182" s="2645"/>
      <c r="CQ182" s="2645"/>
      <c r="CR182" s="2645"/>
      <c r="CS182" s="2645"/>
      <c r="CT182" s="2645"/>
      <c r="CU182" s="2645"/>
      <c r="CW182" s="2644"/>
      <c r="CX182" s="2644"/>
      <c r="CY182" s="265"/>
      <c r="CZ182" s="266"/>
      <c r="DA182" s="267"/>
      <c r="DB182" s="268"/>
      <c r="DC182" s="269"/>
      <c r="DD182" s="269"/>
      <c r="DE182" s="269"/>
      <c r="DF182" s="2645"/>
      <c r="DG182" s="2645"/>
      <c r="DH182" s="2645"/>
      <c r="DI182" s="2645"/>
      <c r="DJ182" s="2645"/>
      <c r="DK182" s="2645"/>
      <c r="DL182" s="2645"/>
      <c r="DM182" s="2645"/>
      <c r="DN182" s="2645"/>
    </row>
    <row r="183" spans="1:119" ht="21" customHeight="1">
      <c r="B183" s="2628"/>
      <c r="C183" s="2629"/>
      <c r="D183" s="2629"/>
      <c r="E183" s="2630"/>
      <c r="F183" s="2637"/>
      <c r="G183" s="2638"/>
      <c r="H183" s="258"/>
      <c r="I183" s="259"/>
      <c r="J183" s="260"/>
      <c r="K183" s="261" t="e">
        <f t="shared" si="210"/>
        <v>#DIV/0!</v>
      </c>
      <c r="L183" s="474"/>
      <c r="M183" s="475"/>
      <c r="N183" s="476"/>
      <c r="O183" s="2639"/>
      <c r="P183" s="2640"/>
      <c r="Q183" s="2640"/>
      <c r="R183" s="2640"/>
      <c r="S183" s="2640"/>
      <c r="T183" s="2640"/>
      <c r="U183" s="2640"/>
      <c r="V183" s="2640"/>
      <c r="W183" s="2641"/>
      <c r="Y183" s="2637">
        <f t="shared" si="211"/>
        <v>0</v>
      </c>
      <c r="Z183" s="2638"/>
      <c r="AA183" s="258">
        <f t="shared" si="212"/>
        <v>0</v>
      </c>
      <c r="AB183" s="259"/>
      <c r="AC183" s="260"/>
      <c r="AD183" s="261" t="e">
        <f t="shared" si="213"/>
        <v>#DIV/0!</v>
      </c>
      <c r="AE183" s="474"/>
      <c r="AF183" s="475"/>
      <c r="AG183" s="476"/>
      <c r="AH183" s="2639"/>
      <c r="AI183" s="2640"/>
      <c r="AJ183" s="2640"/>
      <c r="AK183" s="2640"/>
      <c r="AL183" s="2640"/>
      <c r="AM183" s="2640"/>
      <c r="AN183" s="2640"/>
      <c r="AO183" s="2640"/>
      <c r="AP183" s="2641"/>
      <c r="AR183" s="2637">
        <f t="shared" si="214"/>
        <v>0</v>
      </c>
      <c r="AS183" s="2638"/>
      <c r="AT183" s="258">
        <f t="shared" si="215"/>
        <v>0</v>
      </c>
      <c r="AU183" s="259"/>
      <c r="AV183" s="260"/>
      <c r="AW183" s="261" t="e">
        <f t="shared" si="216"/>
        <v>#DIV/0!</v>
      </c>
      <c r="AX183" s="262"/>
      <c r="AY183" s="263"/>
      <c r="AZ183" s="264"/>
      <c r="BA183" s="2639"/>
      <c r="BB183" s="2640"/>
      <c r="BC183" s="2640"/>
      <c r="BD183" s="2640"/>
      <c r="BE183" s="2640"/>
      <c r="BF183" s="2640"/>
      <c r="BG183" s="2640"/>
      <c r="BH183" s="2640"/>
      <c r="BI183" s="2641"/>
      <c r="BK183" s="2637">
        <f t="shared" si="217"/>
        <v>0</v>
      </c>
      <c r="BL183" s="2638"/>
      <c r="BM183" s="258">
        <f t="shared" si="218"/>
        <v>0</v>
      </c>
      <c r="BN183" s="259"/>
      <c r="BO183" s="260"/>
      <c r="BP183" s="261" t="e">
        <f t="shared" si="219"/>
        <v>#DIV/0!</v>
      </c>
      <c r="BQ183" s="474"/>
      <c r="BR183" s="475"/>
      <c r="BS183" s="476"/>
      <c r="BT183" s="2639"/>
      <c r="BU183" s="2640"/>
      <c r="BV183" s="2640"/>
      <c r="BW183" s="2640"/>
      <c r="BX183" s="2640"/>
      <c r="BY183" s="2640"/>
      <c r="BZ183" s="2640"/>
      <c r="CA183" s="2640"/>
      <c r="CB183" s="2641"/>
      <c r="CD183" s="2644"/>
      <c r="CE183" s="2644"/>
      <c r="CF183" s="265"/>
      <c r="CG183" s="266"/>
      <c r="CH183" s="267"/>
      <c r="CI183" s="268"/>
      <c r="CJ183" s="269"/>
      <c r="CK183" s="269"/>
      <c r="CL183" s="269"/>
      <c r="CM183" s="2645"/>
      <c r="CN183" s="2645"/>
      <c r="CO183" s="2645"/>
      <c r="CP183" s="2645"/>
      <c r="CQ183" s="2645"/>
      <c r="CR183" s="2645"/>
      <c r="CS183" s="2645"/>
      <c r="CT183" s="2645"/>
      <c r="CU183" s="2645"/>
      <c r="CW183" s="2644"/>
      <c r="CX183" s="2644"/>
      <c r="CY183" s="265"/>
      <c r="CZ183" s="266"/>
      <c r="DA183" s="267"/>
      <c r="DB183" s="268"/>
      <c r="DC183" s="269"/>
      <c r="DD183" s="269"/>
      <c r="DE183" s="269"/>
      <c r="DF183" s="2645"/>
      <c r="DG183" s="2645"/>
      <c r="DH183" s="2645"/>
      <c r="DI183" s="2645"/>
      <c r="DJ183" s="2645"/>
      <c r="DK183" s="2645"/>
      <c r="DL183" s="2645"/>
      <c r="DM183" s="2645"/>
      <c r="DN183" s="2645"/>
    </row>
    <row r="184" spans="1:119" ht="21" customHeight="1">
      <c r="B184" s="2628"/>
      <c r="C184" s="2629"/>
      <c r="D184" s="2629"/>
      <c r="E184" s="2630"/>
      <c r="F184" s="2637"/>
      <c r="G184" s="2638"/>
      <c r="H184" s="258"/>
      <c r="I184" s="297"/>
      <c r="J184" s="298">
        <v>0</v>
      </c>
      <c r="K184" s="261" t="e">
        <f t="shared" si="210"/>
        <v>#DIV/0!</v>
      </c>
      <c r="L184" s="474"/>
      <c r="M184" s="475"/>
      <c r="N184" s="476"/>
      <c r="O184" s="2639"/>
      <c r="P184" s="2640"/>
      <c r="Q184" s="2640"/>
      <c r="R184" s="2640"/>
      <c r="S184" s="2640"/>
      <c r="T184" s="2640"/>
      <c r="U184" s="2640"/>
      <c r="V184" s="2640"/>
      <c r="W184" s="2641"/>
      <c r="Y184" s="2637">
        <f t="shared" si="211"/>
        <v>0</v>
      </c>
      <c r="Z184" s="2638"/>
      <c r="AA184" s="258">
        <f t="shared" si="212"/>
        <v>0</v>
      </c>
      <c r="AB184" s="297">
        <f t="shared" si="220"/>
        <v>0</v>
      </c>
      <c r="AC184" s="298"/>
      <c r="AD184" s="261" t="e">
        <f t="shared" si="213"/>
        <v>#DIV/0!</v>
      </c>
      <c r="AE184" s="474"/>
      <c r="AF184" s="475"/>
      <c r="AG184" s="476"/>
      <c r="AH184" s="2639"/>
      <c r="AI184" s="2640"/>
      <c r="AJ184" s="2640"/>
      <c r="AK184" s="2640"/>
      <c r="AL184" s="2640"/>
      <c r="AM184" s="2640"/>
      <c r="AN184" s="2640"/>
      <c r="AO184" s="2640"/>
      <c r="AP184" s="2641"/>
      <c r="AR184" s="2637">
        <f t="shared" si="214"/>
        <v>0</v>
      </c>
      <c r="AS184" s="2638"/>
      <c r="AT184" s="258">
        <f t="shared" si="215"/>
        <v>0</v>
      </c>
      <c r="AU184" s="297">
        <f>+I184-J184-AC184</f>
        <v>0</v>
      </c>
      <c r="AV184" s="298"/>
      <c r="AW184" s="261" t="e">
        <f t="shared" si="216"/>
        <v>#DIV/0!</v>
      </c>
      <c r="AX184" s="262"/>
      <c r="AY184" s="263"/>
      <c r="AZ184" s="264"/>
      <c r="BA184" s="2639"/>
      <c r="BB184" s="2640"/>
      <c r="BC184" s="2640"/>
      <c r="BD184" s="2640"/>
      <c r="BE184" s="2640"/>
      <c r="BF184" s="2640"/>
      <c r="BG184" s="2640"/>
      <c r="BH184" s="2640"/>
      <c r="BI184" s="2641"/>
      <c r="BK184" s="2637">
        <f t="shared" si="217"/>
        <v>0</v>
      </c>
      <c r="BL184" s="2638"/>
      <c r="BM184" s="258">
        <f t="shared" si="218"/>
        <v>0</v>
      </c>
      <c r="BN184" s="297">
        <f>+I184-J184-AC184-AV184</f>
        <v>0</v>
      </c>
      <c r="BO184" s="298"/>
      <c r="BP184" s="261" t="e">
        <f t="shared" si="219"/>
        <v>#DIV/0!</v>
      </c>
      <c r="BQ184" s="474"/>
      <c r="BR184" s="475"/>
      <c r="BS184" s="476"/>
      <c r="BT184" s="2639"/>
      <c r="BU184" s="2640"/>
      <c r="BV184" s="2640"/>
      <c r="BW184" s="2640"/>
      <c r="BX184" s="2640"/>
      <c r="BY184" s="2640"/>
      <c r="BZ184" s="2640"/>
      <c r="CA184" s="2640"/>
      <c r="CB184" s="2641"/>
      <c r="CD184" s="2644"/>
      <c r="CE184" s="2644"/>
      <c r="CF184" s="265"/>
      <c r="CG184" s="266"/>
      <c r="CH184" s="267"/>
      <c r="CI184" s="268"/>
      <c r="CJ184" s="269"/>
      <c r="CK184" s="269"/>
      <c r="CL184" s="269"/>
      <c r="CM184" s="2645"/>
      <c r="CN184" s="2645"/>
      <c r="CO184" s="2645"/>
      <c r="CP184" s="2645"/>
      <c r="CQ184" s="2645"/>
      <c r="CR184" s="2645"/>
      <c r="CS184" s="2645"/>
      <c r="CT184" s="2645"/>
      <c r="CU184" s="2645"/>
      <c r="CW184" s="2644"/>
      <c r="CX184" s="2644"/>
      <c r="CY184" s="265"/>
      <c r="CZ184" s="266"/>
      <c r="DA184" s="267"/>
      <c r="DB184" s="268"/>
      <c r="DC184" s="269"/>
      <c r="DD184" s="269"/>
      <c r="DE184" s="269"/>
      <c r="DF184" s="2645"/>
      <c r="DG184" s="2645"/>
      <c r="DH184" s="2645"/>
      <c r="DI184" s="2645"/>
      <c r="DJ184" s="2645"/>
      <c r="DK184" s="2645"/>
      <c r="DL184" s="2645"/>
      <c r="DM184" s="2645"/>
      <c r="DN184" s="2645"/>
    </row>
    <row r="185" spans="1:119" ht="21" customHeight="1">
      <c r="B185" s="2628"/>
      <c r="C185" s="2629"/>
      <c r="D185" s="2629"/>
      <c r="E185" s="2630"/>
      <c r="F185" s="2637"/>
      <c r="G185" s="2638"/>
      <c r="H185" s="258"/>
      <c r="I185" s="297"/>
      <c r="J185" s="298">
        <v>0</v>
      </c>
      <c r="K185" s="261" t="e">
        <f t="shared" si="210"/>
        <v>#DIV/0!</v>
      </c>
      <c r="L185" s="474"/>
      <c r="M185" s="475"/>
      <c r="N185" s="476"/>
      <c r="O185" s="2639"/>
      <c r="P185" s="2640"/>
      <c r="Q185" s="2640"/>
      <c r="R185" s="2640"/>
      <c r="S185" s="2640"/>
      <c r="T185" s="2640"/>
      <c r="U185" s="2640"/>
      <c r="V185" s="2640"/>
      <c r="W185" s="2641"/>
      <c r="Y185" s="2637">
        <f t="shared" si="211"/>
        <v>0</v>
      </c>
      <c r="Z185" s="2638"/>
      <c r="AA185" s="258">
        <f t="shared" si="212"/>
        <v>0</v>
      </c>
      <c r="AB185" s="297">
        <f t="shared" si="220"/>
        <v>0</v>
      </c>
      <c r="AC185" s="298"/>
      <c r="AD185" s="261" t="e">
        <f t="shared" si="213"/>
        <v>#DIV/0!</v>
      </c>
      <c r="AE185" s="474"/>
      <c r="AF185" s="475"/>
      <c r="AG185" s="476"/>
      <c r="AH185" s="2639"/>
      <c r="AI185" s="2640"/>
      <c r="AJ185" s="2640"/>
      <c r="AK185" s="2640"/>
      <c r="AL185" s="2640"/>
      <c r="AM185" s="2640"/>
      <c r="AN185" s="2640"/>
      <c r="AO185" s="2640"/>
      <c r="AP185" s="2641"/>
      <c r="AR185" s="2637">
        <f t="shared" si="214"/>
        <v>0</v>
      </c>
      <c r="AS185" s="2638"/>
      <c r="AT185" s="258">
        <f t="shared" si="215"/>
        <v>0</v>
      </c>
      <c r="AU185" s="297">
        <f>+I185-J185-AC185</f>
        <v>0</v>
      </c>
      <c r="AV185" s="298"/>
      <c r="AW185" s="261" t="e">
        <f t="shared" si="216"/>
        <v>#DIV/0!</v>
      </c>
      <c r="AX185" s="262"/>
      <c r="AY185" s="263"/>
      <c r="AZ185" s="264"/>
      <c r="BA185" s="2639"/>
      <c r="BB185" s="2640"/>
      <c r="BC185" s="2640"/>
      <c r="BD185" s="2640"/>
      <c r="BE185" s="2640"/>
      <c r="BF185" s="2640"/>
      <c r="BG185" s="2640"/>
      <c r="BH185" s="2640"/>
      <c r="BI185" s="2641"/>
      <c r="BK185" s="2637">
        <f t="shared" si="217"/>
        <v>0</v>
      </c>
      <c r="BL185" s="2638"/>
      <c r="BM185" s="258">
        <f t="shared" si="218"/>
        <v>0</v>
      </c>
      <c r="BN185" s="297">
        <f>+I185-J185-AC185-AV185</f>
        <v>0</v>
      </c>
      <c r="BO185" s="298"/>
      <c r="BP185" s="261" t="e">
        <f t="shared" si="219"/>
        <v>#DIV/0!</v>
      </c>
      <c r="BQ185" s="474"/>
      <c r="BR185" s="475"/>
      <c r="BS185" s="476"/>
      <c r="BT185" s="2639"/>
      <c r="BU185" s="2640"/>
      <c r="BV185" s="2640"/>
      <c r="BW185" s="2640"/>
      <c r="BX185" s="2640"/>
      <c r="BY185" s="2640"/>
      <c r="BZ185" s="2640"/>
      <c r="CA185" s="2640"/>
      <c r="CB185" s="2641"/>
      <c r="CD185" s="2644"/>
      <c r="CE185" s="2644"/>
      <c r="CF185" s="265"/>
      <c r="CG185" s="266"/>
      <c r="CH185" s="267"/>
      <c r="CI185" s="268"/>
      <c r="CJ185" s="269"/>
      <c r="CK185" s="269"/>
      <c r="CL185" s="269"/>
      <c r="CM185" s="2645"/>
      <c r="CN185" s="2645"/>
      <c r="CO185" s="2645"/>
      <c r="CP185" s="2645"/>
      <c r="CQ185" s="2645"/>
      <c r="CR185" s="2645"/>
      <c r="CS185" s="2645"/>
      <c r="CT185" s="2645"/>
      <c r="CU185" s="2645"/>
      <c r="CW185" s="2644"/>
      <c r="CX185" s="2644"/>
      <c r="CY185" s="265"/>
      <c r="CZ185" s="266"/>
      <c r="DA185" s="267"/>
      <c r="DB185" s="268"/>
      <c r="DC185" s="269"/>
      <c r="DD185" s="269"/>
      <c r="DE185" s="269"/>
      <c r="DF185" s="2645"/>
      <c r="DG185" s="2645"/>
      <c r="DH185" s="2645"/>
      <c r="DI185" s="2645"/>
      <c r="DJ185" s="2645"/>
      <c r="DK185" s="2645"/>
      <c r="DL185" s="2645"/>
      <c r="DM185" s="2645"/>
      <c r="DN185" s="2645"/>
    </row>
    <row r="186" spans="1:119" ht="21" customHeight="1">
      <c r="B186" s="2628"/>
      <c r="C186" s="2629"/>
      <c r="D186" s="2629"/>
      <c r="E186" s="2630"/>
      <c r="F186" s="2637"/>
      <c r="G186" s="2638"/>
      <c r="H186" s="258"/>
      <c r="I186" s="297"/>
      <c r="J186" s="298">
        <v>0</v>
      </c>
      <c r="K186" s="261" t="e">
        <f t="shared" si="210"/>
        <v>#DIV/0!</v>
      </c>
      <c r="L186" s="474"/>
      <c r="M186" s="475"/>
      <c r="N186" s="476"/>
      <c r="O186" s="2639"/>
      <c r="P186" s="2640"/>
      <c r="Q186" s="2640"/>
      <c r="R186" s="2640"/>
      <c r="S186" s="2640"/>
      <c r="T186" s="2640"/>
      <c r="U186" s="2640"/>
      <c r="V186" s="2640"/>
      <c r="W186" s="2641"/>
      <c r="Y186" s="2637">
        <f t="shared" si="211"/>
        <v>0</v>
      </c>
      <c r="Z186" s="2638"/>
      <c r="AA186" s="258">
        <f t="shared" si="212"/>
        <v>0</v>
      </c>
      <c r="AB186" s="297">
        <f t="shared" si="220"/>
        <v>0</v>
      </c>
      <c r="AC186" s="298"/>
      <c r="AD186" s="261" t="e">
        <f t="shared" si="213"/>
        <v>#DIV/0!</v>
      </c>
      <c r="AE186" s="474"/>
      <c r="AF186" s="475"/>
      <c r="AG186" s="476"/>
      <c r="AH186" s="2639"/>
      <c r="AI186" s="2640"/>
      <c r="AJ186" s="2640"/>
      <c r="AK186" s="2640"/>
      <c r="AL186" s="2640"/>
      <c r="AM186" s="2640"/>
      <c r="AN186" s="2640"/>
      <c r="AO186" s="2640"/>
      <c r="AP186" s="2641"/>
      <c r="AR186" s="2637">
        <f t="shared" si="214"/>
        <v>0</v>
      </c>
      <c r="AS186" s="2638"/>
      <c r="AT186" s="258">
        <f t="shared" si="215"/>
        <v>0</v>
      </c>
      <c r="AU186" s="297">
        <f>+I186-J186-AC186</f>
        <v>0</v>
      </c>
      <c r="AV186" s="298"/>
      <c r="AW186" s="261" t="e">
        <f t="shared" si="216"/>
        <v>#DIV/0!</v>
      </c>
      <c r="AX186" s="262"/>
      <c r="AY186" s="263"/>
      <c r="AZ186" s="264"/>
      <c r="BA186" s="2639"/>
      <c r="BB186" s="2640"/>
      <c r="BC186" s="2640"/>
      <c r="BD186" s="2640"/>
      <c r="BE186" s="2640"/>
      <c r="BF186" s="2640"/>
      <c r="BG186" s="2640"/>
      <c r="BH186" s="2640"/>
      <c r="BI186" s="2641"/>
      <c r="BK186" s="2637">
        <f t="shared" si="217"/>
        <v>0</v>
      </c>
      <c r="BL186" s="2638"/>
      <c r="BM186" s="258">
        <f t="shared" si="218"/>
        <v>0</v>
      </c>
      <c r="BN186" s="297">
        <f>+I186-J186-AC186-AV186</f>
        <v>0</v>
      </c>
      <c r="BO186" s="298"/>
      <c r="BP186" s="261" t="e">
        <f t="shared" si="219"/>
        <v>#DIV/0!</v>
      </c>
      <c r="BQ186" s="474"/>
      <c r="BR186" s="475"/>
      <c r="BS186" s="476"/>
      <c r="BT186" s="2639"/>
      <c r="BU186" s="2640"/>
      <c r="BV186" s="2640"/>
      <c r="BW186" s="2640"/>
      <c r="BX186" s="2640"/>
      <c r="BY186" s="2640"/>
      <c r="BZ186" s="2640"/>
      <c r="CA186" s="2640"/>
      <c r="CB186" s="2641"/>
      <c r="CD186" s="2644"/>
      <c r="CE186" s="2644"/>
      <c r="CF186" s="265"/>
      <c r="CG186" s="266"/>
      <c r="CH186" s="267"/>
      <c r="CI186" s="268"/>
      <c r="CJ186" s="269"/>
      <c r="CK186" s="269"/>
      <c r="CL186" s="269"/>
      <c r="CM186" s="2645"/>
      <c r="CN186" s="2645"/>
      <c r="CO186" s="2645"/>
      <c r="CP186" s="2645"/>
      <c r="CQ186" s="2645"/>
      <c r="CR186" s="2645"/>
      <c r="CS186" s="2645"/>
      <c r="CT186" s="2645"/>
      <c r="CU186" s="2645"/>
      <c r="CW186" s="2644"/>
      <c r="CX186" s="2644"/>
      <c r="CY186" s="265"/>
      <c r="CZ186" s="266"/>
      <c r="DA186" s="267"/>
      <c r="DB186" s="268"/>
      <c r="DC186" s="269"/>
      <c r="DD186" s="269"/>
      <c r="DE186" s="269"/>
      <c r="DF186" s="2645"/>
      <c r="DG186" s="2645"/>
      <c r="DH186" s="2645"/>
      <c r="DI186" s="2645"/>
      <c r="DJ186" s="2645"/>
      <c r="DK186" s="2645"/>
      <c r="DL186" s="2645"/>
      <c r="DM186" s="2645"/>
      <c r="DN186" s="2645"/>
    </row>
    <row r="187" spans="1:119" ht="21" customHeight="1" thickBot="1">
      <c r="B187" s="2628"/>
      <c r="C187" s="2629"/>
      <c r="D187" s="2629"/>
      <c r="E187" s="2630"/>
      <c r="F187" s="2654"/>
      <c r="G187" s="2655"/>
      <c r="H187" s="258"/>
      <c r="I187" s="299"/>
      <c r="J187" s="298">
        <v>0</v>
      </c>
      <c r="K187" s="288" t="e">
        <f t="shared" si="210"/>
        <v>#DIV/0!</v>
      </c>
      <c r="L187" s="477"/>
      <c r="M187" s="478"/>
      <c r="N187" s="479"/>
      <c r="O187" s="2656"/>
      <c r="P187" s="2657"/>
      <c r="Q187" s="2657"/>
      <c r="R187" s="2657"/>
      <c r="S187" s="2657"/>
      <c r="T187" s="2657"/>
      <c r="U187" s="2657"/>
      <c r="V187" s="2657"/>
      <c r="W187" s="2658"/>
      <c r="Y187" s="2654">
        <f t="shared" si="211"/>
        <v>0</v>
      </c>
      <c r="Z187" s="2655"/>
      <c r="AA187" s="258">
        <f t="shared" si="212"/>
        <v>0</v>
      </c>
      <c r="AB187" s="299">
        <f t="shared" si="220"/>
        <v>0</v>
      </c>
      <c r="AC187" s="298"/>
      <c r="AD187" s="288" t="e">
        <f t="shared" si="213"/>
        <v>#DIV/0!</v>
      </c>
      <c r="AE187" s="477"/>
      <c r="AF187" s="478"/>
      <c r="AG187" s="479"/>
      <c r="AH187" s="2656"/>
      <c r="AI187" s="2657"/>
      <c r="AJ187" s="2657"/>
      <c r="AK187" s="2657"/>
      <c r="AL187" s="2657"/>
      <c r="AM187" s="2657"/>
      <c r="AN187" s="2657"/>
      <c r="AO187" s="2657"/>
      <c r="AP187" s="2658"/>
      <c r="AR187" s="2654">
        <f t="shared" si="214"/>
        <v>0</v>
      </c>
      <c r="AS187" s="2655"/>
      <c r="AT187" s="258">
        <f t="shared" si="215"/>
        <v>0</v>
      </c>
      <c r="AU187" s="299">
        <f>+I187-J187-AC187</f>
        <v>0</v>
      </c>
      <c r="AV187" s="298"/>
      <c r="AW187" s="288" t="e">
        <f t="shared" si="216"/>
        <v>#DIV/0!</v>
      </c>
      <c r="AX187" s="270"/>
      <c r="AY187" s="271"/>
      <c r="AZ187" s="272"/>
      <c r="BA187" s="2656"/>
      <c r="BB187" s="2657"/>
      <c r="BC187" s="2657"/>
      <c r="BD187" s="2657"/>
      <c r="BE187" s="2657"/>
      <c r="BF187" s="2657"/>
      <c r="BG187" s="2657"/>
      <c r="BH187" s="2657"/>
      <c r="BI187" s="2658"/>
      <c r="BK187" s="2654">
        <f t="shared" si="217"/>
        <v>0</v>
      </c>
      <c r="BL187" s="2655"/>
      <c r="BM187" s="258">
        <f t="shared" si="218"/>
        <v>0</v>
      </c>
      <c r="BN187" s="299">
        <f>+I187-J187-AC187-AV187</f>
        <v>0</v>
      </c>
      <c r="BO187" s="298"/>
      <c r="BP187" s="288" t="e">
        <f t="shared" si="219"/>
        <v>#DIV/0!</v>
      </c>
      <c r="BQ187" s="477"/>
      <c r="BR187" s="478"/>
      <c r="BS187" s="479"/>
      <c r="BT187" s="2656"/>
      <c r="BU187" s="2657"/>
      <c r="BV187" s="2657"/>
      <c r="BW187" s="2657"/>
      <c r="BX187" s="2657"/>
      <c r="BY187" s="2657"/>
      <c r="BZ187" s="2657"/>
      <c r="CA187" s="2657"/>
      <c r="CB187" s="2658"/>
      <c r="CD187" s="2644"/>
      <c r="CE187" s="2644"/>
      <c r="CF187" s="265"/>
      <c r="CG187" s="266"/>
      <c r="CH187" s="267"/>
      <c r="CI187" s="289"/>
      <c r="CJ187" s="269"/>
      <c r="CK187" s="269"/>
      <c r="CL187" s="269"/>
      <c r="CM187" s="2645"/>
      <c r="CN187" s="2645"/>
      <c r="CO187" s="2645"/>
      <c r="CP187" s="2645"/>
      <c r="CQ187" s="2645"/>
      <c r="CR187" s="2645"/>
      <c r="CS187" s="2645"/>
      <c r="CT187" s="2645"/>
      <c r="CU187" s="2645"/>
      <c r="CW187" s="2644"/>
      <c r="CX187" s="2644"/>
      <c r="CY187" s="265"/>
      <c r="CZ187" s="266"/>
      <c r="DA187" s="267"/>
      <c r="DB187" s="289"/>
      <c r="DC187" s="269"/>
      <c r="DD187" s="269"/>
      <c r="DE187" s="269"/>
      <c r="DF187" s="2645"/>
      <c r="DG187" s="2645"/>
      <c r="DH187" s="2645"/>
      <c r="DI187" s="2645"/>
      <c r="DJ187" s="2645"/>
      <c r="DK187" s="2645"/>
      <c r="DL187" s="2645"/>
      <c r="DM187" s="2645"/>
      <c r="DN187" s="2645"/>
    </row>
    <row r="188" spans="1:119" ht="21" customHeight="1" thickTop="1" thickBot="1">
      <c r="B188" s="2631"/>
      <c r="C188" s="2632"/>
      <c r="D188" s="2632"/>
      <c r="E188" s="2633"/>
      <c r="F188" s="2665" t="s">
        <v>235</v>
      </c>
      <c r="G188" s="2666"/>
      <c r="H188" s="2649" t="str">
        <f>F179</f>
        <v>Reintroducción de Material Vegetal para la Restauración (RiMVR en sistema tradicional)</v>
      </c>
      <c r="I188" s="2649"/>
      <c r="J188" s="2649"/>
      <c r="K188" s="2650"/>
      <c r="L188" s="276">
        <f>K256/N256</f>
        <v>1</v>
      </c>
      <c r="M188" s="277">
        <f>L256/N256</f>
        <v>0</v>
      </c>
      <c r="N188" s="278">
        <f>M256/N256</f>
        <v>0</v>
      </c>
      <c r="O188" s="2651"/>
      <c r="P188" s="2652"/>
      <c r="Q188" s="2652"/>
      <c r="R188" s="2652"/>
      <c r="S188" s="2652"/>
      <c r="T188" s="2652"/>
      <c r="U188" s="2652"/>
      <c r="V188" s="2652"/>
      <c r="W188" s="2653"/>
      <c r="Y188" s="2665" t="s">
        <v>235</v>
      </c>
      <c r="Z188" s="2666"/>
      <c r="AA188" s="2649" t="str">
        <f>Y179</f>
        <v>Reintroducción de Material Vegetal para la Restauración (RiMVR en sistema tradicional)</v>
      </c>
      <c r="AB188" s="2649"/>
      <c r="AC188" s="2649"/>
      <c r="AD188" s="2650"/>
      <c r="AE188" s="276">
        <f>AD256/AG256</f>
        <v>1</v>
      </c>
      <c r="AF188" s="277">
        <f>AE256/AG256</f>
        <v>0</v>
      </c>
      <c r="AG188" s="278">
        <f>AF256/AG256</f>
        <v>0</v>
      </c>
      <c r="AH188" s="2651"/>
      <c r="AI188" s="2652"/>
      <c r="AJ188" s="2652"/>
      <c r="AK188" s="2652"/>
      <c r="AL188" s="2652"/>
      <c r="AM188" s="2652"/>
      <c r="AN188" s="2652"/>
      <c r="AO188" s="2652"/>
      <c r="AP188" s="2653"/>
      <c r="AR188" s="2665" t="s">
        <v>235</v>
      </c>
      <c r="AS188" s="2666"/>
      <c r="AT188" s="2649" t="str">
        <f>AR179</f>
        <v>Reintroducción de Material Vegetal para la Restauración (RiMVR en sistema tradicional)</v>
      </c>
      <c r="AU188" s="2649"/>
      <c r="AV188" s="2649"/>
      <c r="AW188" s="2650"/>
      <c r="AX188" s="276">
        <f>AW256/AZ256</f>
        <v>1</v>
      </c>
      <c r="AY188" s="277">
        <f>AX256/AZ256</f>
        <v>0</v>
      </c>
      <c r="AZ188" s="278">
        <f>AY256/AZ256</f>
        <v>0</v>
      </c>
      <c r="BA188" s="2651"/>
      <c r="BB188" s="2652"/>
      <c r="BC188" s="2652"/>
      <c r="BD188" s="2652"/>
      <c r="BE188" s="2652"/>
      <c r="BF188" s="2652"/>
      <c r="BG188" s="2652"/>
      <c r="BH188" s="2652"/>
      <c r="BI188" s="2653"/>
      <c r="BK188" s="2665" t="s">
        <v>235</v>
      </c>
      <c r="BL188" s="2666"/>
      <c r="BM188" s="2649" t="str">
        <f>BK179</f>
        <v>Reintroducción de Material Vegetal para la Restauración (RiMVR en sistema tradicional)</v>
      </c>
      <c r="BN188" s="2649"/>
      <c r="BO188" s="2649"/>
      <c r="BP188" s="2650"/>
      <c r="BQ188" s="276">
        <f>BP256/BS256</f>
        <v>1</v>
      </c>
      <c r="BR188" s="277">
        <f>BQ256/BS256</f>
        <v>0</v>
      </c>
      <c r="BS188" s="278">
        <f>BR256/BS256</f>
        <v>0</v>
      </c>
      <c r="BT188" s="2651"/>
      <c r="BU188" s="2652"/>
      <c r="BV188" s="2652"/>
      <c r="BW188" s="2652"/>
      <c r="BX188" s="2652"/>
      <c r="BY188" s="2652"/>
      <c r="BZ188" s="2652"/>
      <c r="CA188" s="2652"/>
      <c r="CB188" s="2653"/>
      <c r="CD188" s="2662"/>
      <c r="CE188" s="2662"/>
      <c r="CF188" s="2663"/>
      <c r="CG188" s="2663"/>
      <c r="CH188" s="2663"/>
      <c r="CI188" s="2663"/>
      <c r="CJ188" s="279"/>
      <c r="CK188" s="279"/>
      <c r="CL188" s="279"/>
      <c r="CM188" s="2664"/>
      <c r="CN188" s="2664"/>
      <c r="CO188" s="2664"/>
      <c r="CP188" s="2664"/>
      <c r="CQ188" s="2664"/>
      <c r="CR188" s="2664"/>
      <c r="CS188" s="2664"/>
      <c r="CT188" s="2664"/>
      <c r="CU188" s="2664"/>
      <c r="CW188" s="2662"/>
      <c r="CX188" s="2662"/>
      <c r="CY188" s="2663"/>
      <c r="CZ188" s="2663"/>
      <c r="DA188" s="2663"/>
      <c r="DB188" s="2663"/>
      <c r="DC188" s="279"/>
      <c r="DD188" s="279"/>
      <c r="DE188" s="279"/>
      <c r="DF188" s="2664"/>
      <c r="DG188" s="2664"/>
      <c r="DH188" s="2664"/>
      <c r="DI188" s="2664"/>
      <c r="DJ188" s="2664"/>
      <c r="DK188" s="2664"/>
      <c r="DL188" s="2664"/>
      <c r="DM188" s="2664"/>
      <c r="DN188" s="2664"/>
    </row>
    <row r="189" spans="1:119" ht="12.75" customHeight="1">
      <c r="B189" s="2625" t="s">
        <v>293</v>
      </c>
      <c r="C189" s="2626"/>
      <c r="D189" s="2626"/>
      <c r="E189" s="2627"/>
      <c r="F189" s="2667" t="str">
        <f>Objetivos!D26</f>
        <v>Reintroducción de Material Vegetal para la Restauración (RiMVR al azar o por núcleos)</v>
      </c>
      <c r="G189" s="2668"/>
      <c r="H189" s="2668"/>
      <c r="I189" s="2668"/>
      <c r="J189" s="2668"/>
      <c r="K189" s="2668"/>
      <c r="L189" s="2668"/>
      <c r="M189" s="2668"/>
      <c r="N189" s="2668"/>
      <c r="O189" s="2668"/>
      <c r="P189" s="2668"/>
      <c r="Q189" s="2668"/>
      <c r="R189" s="2668"/>
      <c r="S189" s="2668"/>
      <c r="T189" s="2668"/>
      <c r="U189" s="2668"/>
      <c r="V189" s="2668"/>
      <c r="W189" s="2669"/>
      <c r="Y189" s="2667" t="str">
        <f>F189</f>
        <v>Reintroducción de Material Vegetal para la Restauración (RiMVR al azar o por núcleos)</v>
      </c>
      <c r="Z189" s="2668"/>
      <c r="AA189" s="2668"/>
      <c r="AB189" s="2668"/>
      <c r="AC189" s="2668"/>
      <c r="AD189" s="2668"/>
      <c r="AE189" s="2668"/>
      <c r="AF189" s="2668"/>
      <c r="AG189" s="2668"/>
      <c r="AH189" s="2668"/>
      <c r="AI189" s="2668"/>
      <c r="AJ189" s="2668"/>
      <c r="AK189" s="2668"/>
      <c r="AL189" s="2668"/>
      <c r="AM189" s="2668"/>
      <c r="AN189" s="2668"/>
      <c r="AO189" s="2668"/>
      <c r="AP189" s="2669"/>
      <c r="AR189" s="2667" t="str">
        <f>Y189</f>
        <v>Reintroducción de Material Vegetal para la Restauración (RiMVR al azar o por núcleos)</v>
      </c>
      <c r="AS189" s="2668"/>
      <c r="AT189" s="2668"/>
      <c r="AU189" s="2668"/>
      <c r="AV189" s="2668"/>
      <c r="AW189" s="2668"/>
      <c r="AX189" s="2668"/>
      <c r="AY189" s="2668"/>
      <c r="AZ189" s="2668"/>
      <c r="BA189" s="2668"/>
      <c r="BB189" s="2668"/>
      <c r="BC189" s="2668"/>
      <c r="BD189" s="2668"/>
      <c r="BE189" s="2668"/>
      <c r="BF189" s="2668"/>
      <c r="BG189" s="2668"/>
      <c r="BH189" s="2668"/>
      <c r="BI189" s="2669"/>
      <c r="BK189" s="2667" t="str">
        <f>AR189</f>
        <v>Reintroducción de Material Vegetal para la Restauración (RiMVR al azar o por núcleos)</v>
      </c>
      <c r="BL189" s="2668"/>
      <c r="BM189" s="2668"/>
      <c r="BN189" s="2668"/>
      <c r="BO189" s="2668"/>
      <c r="BP189" s="2668"/>
      <c r="BQ189" s="2668"/>
      <c r="BR189" s="2668"/>
      <c r="BS189" s="2668"/>
      <c r="BT189" s="2668"/>
      <c r="BU189" s="2668"/>
      <c r="BV189" s="2668"/>
      <c r="BW189" s="2668"/>
      <c r="BX189" s="2668"/>
      <c r="BY189" s="2668"/>
      <c r="BZ189" s="2668"/>
      <c r="CA189" s="2668"/>
      <c r="CB189" s="2669"/>
      <c r="CD189" s="2621"/>
      <c r="CE189" s="2621"/>
      <c r="CF189" s="2621"/>
      <c r="CG189" s="2621"/>
      <c r="CH189" s="2621"/>
      <c r="CI189" s="2621"/>
      <c r="CJ189" s="2621"/>
      <c r="CK189" s="2621"/>
      <c r="CL189" s="2621"/>
      <c r="CM189" s="2621"/>
      <c r="CN189" s="2621"/>
      <c r="CO189" s="2621"/>
      <c r="CP189" s="2621"/>
      <c r="CQ189" s="2621"/>
      <c r="CR189" s="2621"/>
      <c r="CS189" s="2621"/>
      <c r="CT189" s="2621"/>
      <c r="CU189" s="2621"/>
      <c r="CW189" s="2621"/>
      <c r="CX189" s="2621"/>
      <c r="CY189" s="2621"/>
      <c r="CZ189" s="2621"/>
      <c r="DA189" s="2621"/>
      <c r="DB189" s="2621"/>
      <c r="DC189" s="2621"/>
      <c r="DD189" s="2621"/>
      <c r="DE189" s="2621"/>
      <c r="DF189" s="2621"/>
      <c r="DG189" s="2621"/>
      <c r="DH189" s="2621"/>
      <c r="DI189" s="2621"/>
      <c r="DJ189" s="2621"/>
      <c r="DK189" s="2621"/>
      <c r="DL189" s="2621"/>
      <c r="DM189" s="2621"/>
      <c r="DN189" s="2621"/>
    </row>
    <row r="190" spans="1:119" ht="22.5" customHeight="1">
      <c r="B190" s="2628"/>
      <c r="C190" s="2629"/>
      <c r="D190" s="2629"/>
      <c r="E190" s="2630"/>
      <c r="F190" s="2637" t="str">
        <f>+F180</f>
        <v xml:space="preserve">15. Hincado, templado y grapado                </v>
      </c>
      <c r="G190" s="2638"/>
      <c r="H190" s="258" t="str">
        <f>+Cronog!C88</f>
        <v>Km</v>
      </c>
      <c r="I190" s="259">
        <f>+Cronog!E88+Cronog!I88+Cronog!M88</f>
        <v>0</v>
      </c>
      <c r="J190" s="286">
        <v>0</v>
      </c>
      <c r="K190" s="261" t="e">
        <f>J190/I190</f>
        <v>#DIV/0!</v>
      </c>
      <c r="L190" s="474" t="str">
        <f>+IF(I190=J190,"x",0)</f>
        <v>x</v>
      </c>
      <c r="M190" s="475">
        <f>+IF(L190="x",0,IF(J190&gt;0,"x",0))</f>
        <v>0</v>
      </c>
      <c r="N190" s="476">
        <f>+IF(L190="x",0,IF(M190="x",0,"x"))</f>
        <v>0</v>
      </c>
      <c r="O190" s="2639"/>
      <c r="P190" s="2640"/>
      <c r="Q190" s="2640"/>
      <c r="R190" s="2640"/>
      <c r="S190" s="2640"/>
      <c r="T190" s="2640"/>
      <c r="U190" s="2640"/>
      <c r="V190" s="2640"/>
      <c r="W190" s="2641"/>
      <c r="Y190" s="2637" t="str">
        <f t="shared" ref="Y190:Y197" si="221">+Y180</f>
        <v xml:space="preserve">15. Hincado, templado y grapado                </v>
      </c>
      <c r="Z190" s="2638"/>
      <c r="AA190" s="258" t="str">
        <f>AA180</f>
        <v>Km</v>
      </c>
      <c r="AB190" s="259">
        <f>IF((I190-J190)=0,Cronog!Q88+Cronog!U88+Cronog!Y88,Cronog!Q88+Cronog!U88+Cronog!Y88+Seguimiento!I190-Seguimiento!J190)</f>
        <v>0</v>
      </c>
      <c r="AC190" s="286"/>
      <c r="AD190" s="261" t="e">
        <f>AC190/AB190</f>
        <v>#DIV/0!</v>
      </c>
      <c r="AE190" s="474" t="str">
        <f>+IF(AB190=AC190,"x",0)</f>
        <v>x</v>
      </c>
      <c r="AF190" s="475">
        <f>+IF(AE190="x",0,IF(AC190&gt;0,"x",0))</f>
        <v>0</v>
      </c>
      <c r="AG190" s="476">
        <f>+IF(AE190="x",0,IF(AF190="x",0,"x"))</f>
        <v>0</v>
      </c>
      <c r="AH190" s="2639"/>
      <c r="AI190" s="2640"/>
      <c r="AJ190" s="2640"/>
      <c r="AK190" s="2640"/>
      <c r="AL190" s="2640"/>
      <c r="AM190" s="2640"/>
      <c r="AN190" s="2640"/>
      <c r="AO190" s="2640"/>
      <c r="AP190" s="2641"/>
      <c r="AR190" s="2637" t="str">
        <f t="shared" ref="AR190:AR197" si="222">+AR180</f>
        <v xml:space="preserve">15. Hincado, templado y grapado                </v>
      </c>
      <c r="AS190" s="2638"/>
      <c r="AT190" s="258" t="str">
        <f>AT180</f>
        <v>Km</v>
      </c>
      <c r="AU190" s="259">
        <f>IF((AB190-AC190)=0,Cronog!AC88+Cronog!AG88+Cronog!AK88,Cronog!AC88+Cronog!AG88+Cronog!AK88+Seguimiento!AB190-Seguimiento!AC190)</f>
        <v>0</v>
      </c>
      <c r="AV190" s="286"/>
      <c r="AW190" s="261" t="e">
        <f>AV190/AU190</f>
        <v>#DIV/0!</v>
      </c>
      <c r="AX190" s="474" t="str">
        <f>+IF(AU190=AV190,"x",0)</f>
        <v>x</v>
      </c>
      <c r="AY190" s="475">
        <f>+IF(AX190="x",0,IF(AV190&gt;0,"x",0))</f>
        <v>0</v>
      </c>
      <c r="AZ190" s="476">
        <f>+IF(AX190="x",0,IF(AY190="x",0,"x"))</f>
        <v>0</v>
      </c>
      <c r="BA190" s="2639"/>
      <c r="BB190" s="2640"/>
      <c r="BC190" s="2640"/>
      <c r="BD190" s="2640"/>
      <c r="BE190" s="2640"/>
      <c r="BF190" s="2640"/>
      <c r="BG190" s="2640"/>
      <c r="BH190" s="2640"/>
      <c r="BI190" s="2641"/>
      <c r="BK190" s="2637" t="str">
        <f t="shared" ref="BK190:BK197" si="223">+BK180</f>
        <v xml:space="preserve">15. Hincado, templado y grapado                </v>
      </c>
      <c r="BL190" s="2638"/>
      <c r="BM190" s="258" t="str">
        <f>BM180</f>
        <v>Km</v>
      </c>
      <c r="BN190" s="259">
        <f>IF((AU190-AV190)=0,Cronog!AO88+Cronog!AS88+Cronog!AW88,Cronog!AO88+Cronog!AS88+Cronog!AW88+AU190-AV190)</f>
        <v>0</v>
      </c>
      <c r="BO190" s="286"/>
      <c r="BP190" s="261" t="e">
        <f>BO190/BN190</f>
        <v>#DIV/0!</v>
      </c>
      <c r="BQ190" s="474" t="str">
        <f>+IF(BN190=BO190,"x",0)</f>
        <v>x</v>
      </c>
      <c r="BR190" s="475">
        <f>+IF(BQ190="x",0,IF(BO190&gt;0,"x",0))</f>
        <v>0</v>
      </c>
      <c r="BS190" s="476">
        <f>+IF(BQ190="x",0,IF(BR190="x",0,"x"))</f>
        <v>0</v>
      </c>
      <c r="BT190" s="2639"/>
      <c r="BU190" s="2640"/>
      <c r="BV190" s="2640"/>
      <c r="BW190" s="2640"/>
      <c r="BX190" s="2640"/>
      <c r="BY190" s="2640"/>
      <c r="BZ190" s="2640"/>
      <c r="CA190" s="2640"/>
      <c r="CB190" s="2641"/>
      <c r="CD190" s="2644"/>
      <c r="CE190" s="2644"/>
      <c r="CF190" s="265"/>
      <c r="CG190" s="266"/>
      <c r="CH190" s="287"/>
      <c r="CI190" s="268"/>
      <c r="CJ190" s="269"/>
      <c r="CK190" s="269"/>
      <c r="CL190" s="269"/>
      <c r="CM190" s="2645"/>
      <c r="CN190" s="2645"/>
      <c r="CO190" s="2645"/>
      <c r="CP190" s="2645"/>
      <c r="CQ190" s="2645"/>
      <c r="CR190" s="2645"/>
      <c r="CS190" s="2645"/>
      <c r="CT190" s="2645"/>
      <c r="CU190" s="2645"/>
      <c r="CW190" s="2644"/>
      <c r="CX190" s="2644"/>
      <c r="CY190" s="265"/>
      <c r="CZ190" s="266"/>
      <c r="DA190" s="287"/>
      <c r="DB190" s="268"/>
      <c r="DC190" s="269"/>
      <c r="DD190" s="269"/>
      <c r="DE190" s="269"/>
      <c r="DF190" s="2645"/>
      <c r="DG190" s="2645"/>
      <c r="DH190" s="2645"/>
      <c r="DI190" s="2645"/>
      <c r="DJ190" s="2645"/>
      <c r="DK190" s="2645"/>
      <c r="DL190" s="2645"/>
      <c r="DM190" s="2645"/>
      <c r="DN190" s="2645"/>
    </row>
    <row r="191" spans="1:119" ht="22.5" customHeight="1" thickBot="1">
      <c r="B191" s="2628"/>
      <c r="C191" s="2629"/>
      <c r="D191" s="2629"/>
      <c r="E191" s="2630"/>
      <c r="F191" s="2637" t="str">
        <f>+F181</f>
        <v xml:space="preserve">16. Pago de Mano de obra                         </v>
      </c>
      <c r="G191" s="2638"/>
      <c r="H191" s="258" t="str">
        <f>+Cronog!C89</f>
        <v>Valor  $</v>
      </c>
      <c r="I191" s="259">
        <f>+Cronog!E89+Cronog!I89+Cronog!M89</f>
        <v>0</v>
      </c>
      <c r="J191" s="286">
        <v>0</v>
      </c>
      <c r="K191" s="261" t="e">
        <f t="shared" ref="K191:K197" si="224">J191/I191</f>
        <v>#DIV/0!</v>
      </c>
      <c r="L191" s="477" t="str">
        <f>+IF(I191=J191,"x",0)</f>
        <v>x</v>
      </c>
      <c r="M191" s="478">
        <f>+IF(L191="x",0,IF(J191&gt;0,"x",0))</f>
        <v>0</v>
      </c>
      <c r="N191" s="479">
        <f>+IF(L191="x",0,IF(M191="x",0,"x"))</f>
        <v>0</v>
      </c>
      <c r="O191" s="2639"/>
      <c r="P191" s="2640"/>
      <c r="Q191" s="2640"/>
      <c r="R191" s="2640"/>
      <c r="S191" s="2640"/>
      <c r="T191" s="2640"/>
      <c r="U191" s="2640"/>
      <c r="V191" s="2640"/>
      <c r="W191" s="2641"/>
      <c r="Y191" s="2637" t="str">
        <f t="shared" si="221"/>
        <v xml:space="preserve">16. Pago de Mano de obra                         </v>
      </c>
      <c r="Z191" s="2638"/>
      <c r="AA191" s="258" t="str">
        <f>AA181</f>
        <v>Valor  $</v>
      </c>
      <c r="AB191" s="259">
        <f>IF((I191-J191)=0,Cronog!Q89+Cronog!U89+Cronog!Y89,Cronog!Q89+Cronog!U89+Cronog!Y89+Seguimiento!I191-Seguimiento!J191)</f>
        <v>0</v>
      </c>
      <c r="AC191" s="286"/>
      <c r="AD191" s="261" t="e">
        <f t="shared" ref="AD191:AD197" si="225">AC191/AB191</f>
        <v>#DIV/0!</v>
      </c>
      <c r="AE191" s="477" t="str">
        <f>+IF(AB191=AC191,"x",0)</f>
        <v>x</v>
      </c>
      <c r="AF191" s="478">
        <f>+IF(AE191="x",0,IF(AC191&gt;0,"x",0))</f>
        <v>0</v>
      </c>
      <c r="AG191" s="479">
        <f>+IF(AE191="x",0,IF(AF191="x",0,"x"))</f>
        <v>0</v>
      </c>
      <c r="AH191" s="2639"/>
      <c r="AI191" s="2640"/>
      <c r="AJ191" s="2640"/>
      <c r="AK191" s="2640"/>
      <c r="AL191" s="2640"/>
      <c r="AM191" s="2640"/>
      <c r="AN191" s="2640"/>
      <c r="AO191" s="2640"/>
      <c r="AP191" s="2641"/>
      <c r="AR191" s="2637" t="str">
        <f t="shared" si="222"/>
        <v xml:space="preserve">16. Pago de Mano de obra                         </v>
      </c>
      <c r="AS191" s="2638"/>
      <c r="AT191" s="258" t="str">
        <f>AT181</f>
        <v>Valor  $</v>
      </c>
      <c r="AU191" s="259">
        <f>IF((AB191-AC191)=0,Cronog!AC89+Cronog!AG89+Cronog!AK89,Cronog!AC89+Cronog!AG89+Cronog!AK89+Seguimiento!AB191-Seguimiento!AC191)</f>
        <v>0</v>
      </c>
      <c r="AV191" s="286"/>
      <c r="AW191" s="261" t="e">
        <f t="shared" ref="AW191:AW197" si="226">AV191/AU191</f>
        <v>#DIV/0!</v>
      </c>
      <c r="AX191" s="477" t="str">
        <f>+IF(AU191=AV191,"x",0)</f>
        <v>x</v>
      </c>
      <c r="AY191" s="478">
        <f>+IF(AX191="x",0,IF(AV191&gt;0,"x",0))</f>
        <v>0</v>
      </c>
      <c r="AZ191" s="479">
        <f>+IF(AX191="x",0,IF(AY191="x",0,"x"))</f>
        <v>0</v>
      </c>
      <c r="BA191" s="2639"/>
      <c r="BB191" s="2640"/>
      <c r="BC191" s="2640"/>
      <c r="BD191" s="2640"/>
      <c r="BE191" s="2640"/>
      <c r="BF191" s="2640"/>
      <c r="BG191" s="2640"/>
      <c r="BH191" s="2640"/>
      <c r="BI191" s="2641"/>
      <c r="BK191" s="2637" t="str">
        <f t="shared" si="223"/>
        <v xml:space="preserve">16. Pago de Mano de obra                         </v>
      </c>
      <c r="BL191" s="2638"/>
      <c r="BM191" s="258" t="str">
        <f>BM181</f>
        <v>Valor  $</v>
      </c>
      <c r="BN191" s="259">
        <f>IF((AU191-AV191)=0,Cronog!AO89+Cronog!AS89+Cronog!AW89,Cronog!AO89+Cronog!AS89+Cronog!AW89+AU191-AV191)</f>
        <v>0</v>
      </c>
      <c r="BO191" s="286"/>
      <c r="BP191" s="261" t="e">
        <f t="shared" ref="BP191:BP197" si="227">BO191/BN191</f>
        <v>#DIV/0!</v>
      </c>
      <c r="BQ191" s="477" t="str">
        <f>+IF(BN191=BO191,"x",0)</f>
        <v>x</v>
      </c>
      <c r="BR191" s="478">
        <f>+IF(BQ191="x",0,IF(BO191&gt;0,"x",0))</f>
        <v>0</v>
      </c>
      <c r="BS191" s="479">
        <f>+IF(BQ191="x",0,IF(BR191="x",0,"x"))</f>
        <v>0</v>
      </c>
      <c r="BT191" s="2639"/>
      <c r="BU191" s="2640"/>
      <c r="BV191" s="2640"/>
      <c r="BW191" s="2640"/>
      <c r="BX191" s="2640"/>
      <c r="BY191" s="2640"/>
      <c r="BZ191" s="2640"/>
      <c r="CA191" s="2640"/>
      <c r="CB191" s="2641"/>
      <c r="CD191" s="2644"/>
      <c r="CE191" s="2644"/>
      <c r="CF191" s="265"/>
      <c r="CG191" s="266"/>
      <c r="CH191" s="287"/>
      <c r="CI191" s="268"/>
      <c r="CJ191" s="269"/>
      <c r="CK191" s="269"/>
      <c r="CL191" s="269"/>
      <c r="CM191" s="2645"/>
      <c r="CN191" s="2645"/>
      <c r="CO191" s="2645"/>
      <c r="CP191" s="2645"/>
      <c r="CQ191" s="2645"/>
      <c r="CR191" s="2645"/>
      <c r="CS191" s="2645"/>
      <c r="CT191" s="2645"/>
      <c r="CU191" s="2645"/>
      <c r="CW191" s="2644"/>
      <c r="CX191" s="2644"/>
      <c r="CY191" s="265"/>
      <c r="CZ191" s="266"/>
      <c r="DA191" s="287"/>
      <c r="DB191" s="268"/>
      <c r="DC191" s="269"/>
      <c r="DD191" s="269"/>
      <c r="DE191" s="269"/>
      <c r="DF191" s="2645"/>
      <c r="DG191" s="2645"/>
      <c r="DH191" s="2645"/>
      <c r="DI191" s="2645"/>
      <c r="DJ191" s="2645"/>
      <c r="DK191" s="2645"/>
      <c r="DL191" s="2645"/>
      <c r="DM191" s="2645"/>
      <c r="DN191" s="2645"/>
    </row>
    <row r="192" spans="1:119" ht="0.6" customHeight="1" thickTop="1">
      <c r="B192" s="2628"/>
      <c r="C192" s="2629"/>
      <c r="D192" s="2629"/>
      <c r="E192" s="2630"/>
      <c r="F192" s="2637"/>
      <c r="G192" s="2638"/>
      <c r="H192" s="258"/>
      <c r="I192" s="259"/>
      <c r="J192" s="286">
        <v>0</v>
      </c>
      <c r="K192" s="261" t="e">
        <f t="shared" si="224"/>
        <v>#DIV/0!</v>
      </c>
      <c r="L192" s="474"/>
      <c r="M192" s="475"/>
      <c r="N192" s="476"/>
      <c r="O192" s="2639"/>
      <c r="P192" s="2640"/>
      <c r="Q192" s="2640"/>
      <c r="R192" s="2640"/>
      <c r="S192" s="2640"/>
      <c r="T192" s="2640"/>
      <c r="U192" s="2640"/>
      <c r="V192" s="2640"/>
      <c r="W192" s="2641"/>
      <c r="Y192" s="2637">
        <f t="shared" si="221"/>
        <v>0</v>
      </c>
      <c r="Z192" s="2638"/>
      <c r="AA192" s="258">
        <f>AA182</f>
        <v>0</v>
      </c>
      <c r="AB192" s="259">
        <f>IF((I170-J170)=0,Cronog!Q90+Cronog!U90+Cronog!Y90,Cronog!Q90+Cronog!U90+Cronog!Y90+Seguimiento!I170-Seguimiento!J170)</f>
        <v>0</v>
      </c>
      <c r="AC192" s="286"/>
      <c r="AD192" s="261" t="e">
        <f t="shared" si="225"/>
        <v>#DIV/0!</v>
      </c>
      <c r="AE192" s="474"/>
      <c r="AF192" s="475"/>
      <c r="AG192" s="476"/>
      <c r="AH192" s="2639"/>
      <c r="AI192" s="2640"/>
      <c r="AJ192" s="2640"/>
      <c r="AK192" s="2640"/>
      <c r="AL192" s="2640"/>
      <c r="AM192" s="2640"/>
      <c r="AN192" s="2640"/>
      <c r="AO192" s="2640"/>
      <c r="AP192" s="2641"/>
      <c r="AR192" s="2637">
        <f t="shared" si="222"/>
        <v>0</v>
      </c>
      <c r="AS192" s="2638"/>
      <c r="AT192" s="258">
        <f>AT182</f>
        <v>0</v>
      </c>
      <c r="AU192" s="259">
        <f>IF((AB170-AC170)=0,Cronog!AC90+Cronog!AG90+Cronog!AH90,Cronog!AC90+Cronog!AG90+Cronog!AH90+Seguimiento!AB170-Seguimiento!AC170)</f>
        <v>0</v>
      </c>
      <c r="AV192" s="286"/>
      <c r="AW192" s="261" t="e">
        <f t="shared" si="226"/>
        <v>#DIV/0!</v>
      </c>
      <c r="AX192" s="262"/>
      <c r="AY192" s="263"/>
      <c r="AZ192" s="264"/>
      <c r="BA192" s="2639"/>
      <c r="BB192" s="2640"/>
      <c r="BC192" s="2640"/>
      <c r="BD192" s="2640"/>
      <c r="BE192" s="2640"/>
      <c r="BF192" s="2640"/>
      <c r="BG192" s="2640"/>
      <c r="BH192" s="2640"/>
      <c r="BI192" s="2641"/>
      <c r="BK192" s="2637">
        <f t="shared" si="223"/>
        <v>0</v>
      </c>
      <c r="BL192" s="2638"/>
      <c r="BM192" s="258">
        <f>BM182</f>
        <v>0</v>
      </c>
      <c r="BN192" s="259">
        <f>IF((AU170-AV170)=0,Cronog!AV90+Cronog!AZ90+Cronog!BA90,Cronog!AV90+Cronog!AZ90+Cronog!BA90+Seguimiento!AU170-Seguimiento!AV170)</f>
        <v>0</v>
      </c>
      <c r="BO192" s="286"/>
      <c r="BP192" s="261" t="e">
        <f t="shared" si="227"/>
        <v>#DIV/0!</v>
      </c>
      <c r="BQ192" s="474"/>
      <c r="BR192" s="475"/>
      <c r="BS192" s="476"/>
      <c r="BT192" s="2639"/>
      <c r="BU192" s="2640"/>
      <c r="BV192" s="2640"/>
      <c r="BW192" s="2640"/>
      <c r="BX192" s="2640"/>
      <c r="BY192" s="2640"/>
      <c r="BZ192" s="2640"/>
      <c r="CA192" s="2640"/>
      <c r="CB192" s="2641"/>
      <c r="CD192" s="2644"/>
      <c r="CE192" s="2644"/>
      <c r="CF192" s="265"/>
      <c r="CG192" s="266"/>
      <c r="CH192" s="287"/>
      <c r="CI192" s="268"/>
      <c r="CJ192" s="269"/>
      <c r="CK192" s="269"/>
      <c r="CL192" s="269"/>
      <c r="CM192" s="2645"/>
      <c r="CN192" s="2645"/>
      <c r="CO192" s="2645"/>
      <c r="CP192" s="2645"/>
      <c r="CQ192" s="2645"/>
      <c r="CR192" s="2645"/>
      <c r="CS192" s="2645"/>
      <c r="CT192" s="2645"/>
      <c r="CU192" s="2645"/>
      <c r="CW192" s="2644"/>
      <c r="CX192" s="2644"/>
      <c r="CY192" s="265"/>
      <c r="CZ192" s="266"/>
      <c r="DA192" s="287"/>
      <c r="DB192" s="268"/>
      <c r="DC192" s="269"/>
      <c r="DD192" s="269"/>
      <c r="DE192" s="269"/>
      <c r="DF192" s="2645"/>
      <c r="DG192" s="2645"/>
      <c r="DH192" s="2645"/>
      <c r="DI192" s="2645"/>
      <c r="DJ192" s="2645"/>
      <c r="DK192" s="2645"/>
      <c r="DL192" s="2645"/>
      <c r="DM192" s="2645"/>
      <c r="DN192" s="2645"/>
    </row>
    <row r="193" spans="2:118" ht="0.6" customHeight="1">
      <c r="B193" s="2628"/>
      <c r="C193" s="2629"/>
      <c r="D193" s="2629"/>
      <c r="E193" s="2630"/>
      <c r="F193" s="2637"/>
      <c r="G193" s="2638"/>
      <c r="H193" s="258"/>
      <c r="I193" s="259"/>
      <c r="J193" s="286"/>
      <c r="K193" s="261" t="e">
        <f t="shared" si="224"/>
        <v>#DIV/0!</v>
      </c>
      <c r="L193" s="474"/>
      <c r="M193" s="475"/>
      <c r="N193" s="476"/>
      <c r="O193" s="2639"/>
      <c r="P193" s="2640"/>
      <c r="Q193" s="2640"/>
      <c r="R193" s="2640"/>
      <c r="S193" s="2640"/>
      <c r="T193" s="2640"/>
      <c r="U193" s="2640"/>
      <c r="V193" s="2640"/>
      <c r="W193" s="2641"/>
      <c r="Y193" s="2637">
        <f t="shared" si="221"/>
        <v>0</v>
      </c>
      <c r="Z193" s="2638"/>
      <c r="AA193" s="258"/>
      <c r="AB193" s="259"/>
      <c r="AC193" s="286"/>
      <c r="AD193" s="261" t="e">
        <f t="shared" si="225"/>
        <v>#DIV/0!</v>
      </c>
      <c r="AE193" s="474"/>
      <c r="AF193" s="475"/>
      <c r="AG193" s="476"/>
      <c r="AH193" s="2639"/>
      <c r="AI193" s="2640"/>
      <c r="AJ193" s="2640"/>
      <c r="AK193" s="2640"/>
      <c r="AL193" s="2640"/>
      <c r="AM193" s="2640"/>
      <c r="AN193" s="2640"/>
      <c r="AO193" s="2640"/>
      <c r="AP193" s="2641"/>
      <c r="AR193" s="2637">
        <f t="shared" si="222"/>
        <v>0</v>
      </c>
      <c r="AS193" s="2638"/>
      <c r="AT193" s="258"/>
      <c r="AU193" s="259"/>
      <c r="AV193" s="286"/>
      <c r="AW193" s="261" t="e">
        <f t="shared" si="226"/>
        <v>#DIV/0!</v>
      </c>
      <c r="AX193" s="262"/>
      <c r="AY193" s="263"/>
      <c r="AZ193" s="264"/>
      <c r="BA193" s="2639"/>
      <c r="BB193" s="2640"/>
      <c r="BC193" s="2640"/>
      <c r="BD193" s="2640"/>
      <c r="BE193" s="2640"/>
      <c r="BF193" s="2640"/>
      <c r="BG193" s="2640"/>
      <c r="BH193" s="2640"/>
      <c r="BI193" s="2641"/>
      <c r="BK193" s="2637">
        <f t="shared" si="223"/>
        <v>0</v>
      </c>
      <c r="BL193" s="2638"/>
      <c r="BM193" s="258"/>
      <c r="BN193" s="259"/>
      <c r="BO193" s="286"/>
      <c r="BP193" s="261" t="e">
        <f t="shared" si="227"/>
        <v>#DIV/0!</v>
      </c>
      <c r="BQ193" s="474"/>
      <c r="BR193" s="475"/>
      <c r="BS193" s="476"/>
      <c r="BT193" s="2639"/>
      <c r="BU193" s="2640"/>
      <c r="BV193" s="2640"/>
      <c r="BW193" s="2640"/>
      <c r="BX193" s="2640"/>
      <c r="BY193" s="2640"/>
      <c r="BZ193" s="2640"/>
      <c r="CA193" s="2640"/>
      <c r="CB193" s="2641"/>
      <c r="CD193" s="2644"/>
      <c r="CE193" s="2644"/>
      <c r="CF193" s="265"/>
      <c r="CG193" s="266"/>
      <c r="CH193" s="287"/>
      <c r="CI193" s="268"/>
      <c r="CJ193" s="269"/>
      <c r="CK193" s="269"/>
      <c r="CL193" s="269"/>
      <c r="CM193" s="2645"/>
      <c r="CN193" s="2645"/>
      <c r="CO193" s="2645"/>
      <c r="CP193" s="2645"/>
      <c r="CQ193" s="2645"/>
      <c r="CR193" s="2645"/>
      <c r="CS193" s="2645"/>
      <c r="CT193" s="2645"/>
      <c r="CU193" s="2645"/>
      <c r="CW193" s="2644"/>
      <c r="CX193" s="2644"/>
      <c r="CY193" s="265"/>
      <c r="CZ193" s="266"/>
      <c r="DA193" s="287"/>
      <c r="DB193" s="268"/>
      <c r="DC193" s="269"/>
      <c r="DD193" s="269"/>
      <c r="DE193" s="269"/>
      <c r="DF193" s="2645"/>
      <c r="DG193" s="2645"/>
      <c r="DH193" s="2645"/>
      <c r="DI193" s="2645"/>
      <c r="DJ193" s="2645"/>
      <c r="DK193" s="2645"/>
      <c r="DL193" s="2645"/>
      <c r="DM193" s="2645"/>
      <c r="DN193" s="2645"/>
    </row>
    <row r="194" spans="2:118" ht="0.6" customHeight="1">
      <c r="B194" s="2628"/>
      <c r="C194" s="2629"/>
      <c r="D194" s="2629"/>
      <c r="E194" s="2630"/>
      <c r="F194" s="2637"/>
      <c r="G194" s="2638"/>
      <c r="H194" s="258"/>
      <c r="I194" s="297"/>
      <c r="J194" s="286">
        <v>0</v>
      </c>
      <c r="K194" s="261" t="e">
        <f t="shared" si="224"/>
        <v>#DIV/0!</v>
      </c>
      <c r="L194" s="474"/>
      <c r="M194" s="475"/>
      <c r="N194" s="476"/>
      <c r="O194" s="2639"/>
      <c r="P194" s="2640"/>
      <c r="Q194" s="2640"/>
      <c r="R194" s="2640"/>
      <c r="S194" s="2640"/>
      <c r="T194" s="2640"/>
      <c r="U194" s="2640"/>
      <c r="V194" s="2640"/>
      <c r="W194" s="2641"/>
      <c r="Y194" s="2637">
        <f t="shared" si="221"/>
        <v>0</v>
      </c>
      <c r="Z194" s="2638"/>
      <c r="AA194" s="258">
        <f>AA184</f>
        <v>0</v>
      </c>
      <c r="AB194" s="297">
        <f>+I194-J194</f>
        <v>0</v>
      </c>
      <c r="AC194" s="286"/>
      <c r="AD194" s="261" t="e">
        <f t="shared" si="225"/>
        <v>#DIV/0!</v>
      </c>
      <c r="AE194" s="474"/>
      <c r="AF194" s="475"/>
      <c r="AG194" s="476"/>
      <c r="AH194" s="2639"/>
      <c r="AI194" s="2640"/>
      <c r="AJ194" s="2640"/>
      <c r="AK194" s="2640"/>
      <c r="AL194" s="2640"/>
      <c r="AM194" s="2640"/>
      <c r="AN194" s="2640"/>
      <c r="AO194" s="2640"/>
      <c r="AP194" s="2641"/>
      <c r="AR194" s="2637">
        <f t="shared" si="222"/>
        <v>0</v>
      </c>
      <c r="AS194" s="2638"/>
      <c r="AT194" s="258">
        <f>AT184</f>
        <v>0</v>
      </c>
      <c r="AU194" s="297">
        <f>+I194-J194-AC194</f>
        <v>0</v>
      </c>
      <c r="AV194" s="286"/>
      <c r="AW194" s="261" t="e">
        <f t="shared" si="226"/>
        <v>#DIV/0!</v>
      </c>
      <c r="AX194" s="262"/>
      <c r="AY194" s="263"/>
      <c r="AZ194" s="264"/>
      <c r="BA194" s="2639"/>
      <c r="BB194" s="2640"/>
      <c r="BC194" s="2640"/>
      <c r="BD194" s="2640"/>
      <c r="BE194" s="2640"/>
      <c r="BF194" s="2640"/>
      <c r="BG194" s="2640"/>
      <c r="BH194" s="2640"/>
      <c r="BI194" s="2641"/>
      <c r="BK194" s="2637">
        <f t="shared" si="223"/>
        <v>0</v>
      </c>
      <c r="BL194" s="2638"/>
      <c r="BM194" s="258">
        <f>BM184</f>
        <v>0</v>
      </c>
      <c r="BN194" s="297">
        <f>+I194-J194-AC194-AV194</f>
        <v>0</v>
      </c>
      <c r="BO194" s="286"/>
      <c r="BP194" s="261" t="e">
        <f t="shared" si="227"/>
        <v>#DIV/0!</v>
      </c>
      <c r="BQ194" s="474"/>
      <c r="BR194" s="475"/>
      <c r="BS194" s="476"/>
      <c r="BT194" s="2639"/>
      <c r="BU194" s="2640"/>
      <c r="BV194" s="2640"/>
      <c r="BW194" s="2640"/>
      <c r="BX194" s="2640"/>
      <c r="BY194" s="2640"/>
      <c r="BZ194" s="2640"/>
      <c r="CA194" s="2640"/>
      <c r="CB194" s="2641"/>
      <c r="CD194" s="2644"/>
      <c r="CE194" s="2644"/>
      <c r="CF194" s="265"/>
      <c r="CG194" s="266"/>
      <c r="CH194" s="287"/>
      <c r="CI194" s="268"/>
      <c r="CJ194" s="269"/>
      <c r="CK194" s="269"/>
      <c r="CL194" s="269"/>
      <c r="CM194" s="2645"/>
      <c r="CN194" s="2645"/>
      <c r="CO194" s="2645"/>
      <c r="CP194" s="2645"/>
      <c r="CQ194" s="2645"/>
      <c r="CR194" s="2645"/>
      <c r="CS194" s="2645"/>
      <c r="CT194" s="2645"/>
      <c r="CU194" s="2645"/>
      <c r="CW194" s="2644"/>
      <c r="CX194" s="2644"/>
      <c r="CY194" s="265"/>
      <c r="CZ194" s="266"/>
      <c r="DA194" s="287"/>
      <c r="DB194" s="268"/>
      <c r="DC194" s="269"/>
      <c r="DD194" s="269"/>
      <c r="DE194" s="269"/>
      <c r="DF194" s="2645"/>
      <c r="DG194" s="2645"/>
      <c r="DH194" s="2645"/>
      <c r="DI194" s="2645"/>
      <c r="DJ194" s="2645"/>
      <c r="DK194" s="2645"/>
      <c r="DL194" s="2645"/>
      <c r="DM194" s="2645"/>
      <c r="DN194" s="2645"/>
    </row>
    <row r="195" spans="2:118" ht="0.6" customHeight="1">
      <c r="B195" s="2628"/>
      <c r="C195" s="2629"/>
      <c r="D195" s="2629"/>
      <c r="E195" s="2630"/>
      <c r="F195" s="2637"/>
      <c r="G195" s="2638"/>
      <c r="H195" s="258"/>
      <c r="I195" s="297"/>
      <c r="J195" s="286">
        <v>0</v>
      </c>
      <c r="K195" s="261" t="e">
        <f t="shared" si="224"/>
        <v>#DIV/0!</v>
      </c>
      <c r="L195" s="474"/>
      <c r="M195" s="475"/>
      <c r="N195" s="476"/>
      <c r="O195" s="2639"/>
      <c r="P195" s="2640"/>
      <c r="Q195" s="2640"/>
      <c r="R195" s="2640"/>
      <c r="S195" s="2640"/>
      <c r="T195" s="2640"/>
      <c r="U195" s="2640"/>
      <c r="V195" s="2640"/>
      <c r="W195" s="2641"/>
      <c r="Y195" s="2637">
        <f t="shared" si="221"/>
        <v>0</v>
      </c>
      <c r="Z195" s="2638"/>
      <c r="AA195" s="258">
        <f>AA185</f>
        <v>0</v>
      </c>
      <c r="AB195" s="297">
        <f>+I195-J195</f>
        <v>0</v>
      </c>
      <c r="AC195" s="286"/>
      <c r="AD195" s="261" t="e">
        <f t="shared" si="225"/>
        <v>#DIV/0!</v>
      </c>
      <c r="AE195" s="474"/>
      <c r="AF195" s="475"/>
      <c r="AG195" s="476"/>
      <c r="AH195" s="2639"/>
      <c r="AI195" s="2640"/>
      <c r="AJ195" s="2640"/>
      <c r="AK195" s="2640"/>
      <c r="AL195" s="2640"/>
      <c r="AM195" s="2640"/>
      <c r="AN195" s="2640"/>
      <c r="AO195" s="2640"/>
      <c r="AP195" s="2641"/>
      <c r="AR195" s="2637">
        <f t="shared" si="222"/>
        <v>0</v>
      </c>
      <c r="AS195" s="2638"/>
      <c r="AT195" s="258">
        <f>AT185</f>
        <v>0</v>
      </c>
      <c r="AU195" s="297">
        <f>+I195-J195-AC195</f>
        <v>0</v>
      </c>
      <c r="AV195" s="286"/>
      <c r="AW195" s="261" t="e">
        <f t="shared" si="226"/>
        <v>#DIV/0!</v>
      </c>
      <c r="AX195" s="262"/>
      <c r="AY195" s="263"/>
      <c r="AZ195" s="264"/>
      <c r="BA195" s="2639"/>
      <c r="BB195" s="2640"/>
      <c r="BC195" s="2640"/>
      <c r="BD195" s="2640"/>
      <c r="BE195" s="2640"/>
      <c r="BF195" s="2640"/>
      <c r="BG195" s="2640"/>
      <c r="BH195" s="2640"/>
      <c r="BI195" s="2641"/>
      <c r="BK195" s="2637">
        <f t="shared" si="223"/>
        <v>0</v>
      </c>
      <c r="BL195" s="2638"/>
      <c r="BM195" s="258">
        <f>BM185</f>
        <v>0</v>
      </c>
      <c r="BN195" s="297">
        <f>+I195-J195-AC195-AV195</f>
        <v>0</v>
      </c>
      <c r="BO195" s="286"/>
      <c r="BP195" s="261" t="e">
        <f t="shared" si="227"/>
        <v>#DIV/0!</v>
      </c>
      <c r="BQ195" s="474"/>
      <c r="BR195" s="475"/>
      <c r="BS195" s="476"/>
      <c r="BT195" s="2639"/>
      <c r="BU195" s="2640"/>
      <c r="BV195" s="2640"/>
      <c r="BW195" s="2640"/>
      <c r="BX195" s="2640"/>
      <c r="BY195" s="2640"/>
      <c r="BZ195" s="2640"/>
      <c r="CA195" s="2640"/>
      <c r="CB195" s="2641"/>
      <c r="CD195" s="2644"/>
      <c r="CE195" s="2644"/>
      <c r="CF195" s="265"/>
      <c r="CG195" s="266"/>
      <c r="CH195" s="287"/>
      <c r="CI195" s="268"/>
      <c r="CJ195" s="269"/>
      <c r="CK195" s="269"/>
      <c r="CL195" s="269"/>
      <c r="CM195" s="2645"/>
      <c r="CN195" s="2645"/>
      <c r="CO195" s="2645"/>
      <c r="CP195" s="2645"/>
      <c r="CQ195" s="2645"/>
      <c r="CR195" s="2645"/>
      <c r="CS195" s="2645"/>
      <c r="CT195" s="2645"/>
      <c r="CU195" s="2645"/>
      <c r="CW195" s="2644"/>
      <c r="CX195" s="2644"/>
      <c r="CY195" s="265"/>
      <c r="CZ195" s="266"/>
      <c r="DA195" s="287"/>
      <c r="DB195" s="268"/>
      <c r="DC195" s="269"/>
      <c r="DD195" s="269"/>
      <c r="DE195" s="269"/>
      <c r="DF195" s="2645"/>
      <c r="DG195" s="2645"/>
      <c r="DH195" s="2645"/>
      <c r="DI195" s="2645"/>
      <c r="DJ195" s="2645"/>
      <c r="DK195" s="2645"/>
      <c r="DL195" s="2645"/>
      <c r="DM195" s="2645"/>
      <c r="DN195" s="2645"/>
    </row>
    <row r="196" spans="2:118" ht="0.6" customHeight="1">
      <c r="B196" s="2628"/>
      <c r="C196" s="2629"/>
      <c r="D196" s="2629"/>
      <c r="E196" s="2630"/>
      <c r="F196" s="2637"/>
      <c r="G196" s="2638"/>
      <c r="H196" s="258"/>
      <c r="I196" s="297"/>
      <c r="J196" s="286">
        <v>0</v>
      </c>
      <c r="K196" s="261" t="e">
        <f t="shared" si="224"/>
        <v>#DIV/0!</v>
      </c>
      <c r="L196" s="474"/>
      <c r="M196" s="475"/>
      <c r="N196" s="476"/>
      <c r="O196" s="2639"/>
      <c r="P196" s="2640"/>
      <c r="Q196" s="2640"/>
      <c r="R196" s="2640"/>
      <c r="S196" s="2640"/>
      <c r="T196" s="2640"/>
      <c r="U196" s="2640"/>
      <c r="V196" s="2640"/>
      <c r="W196" s="2641"/>
      <c r="Y196" s="2637">
        <f t="shared" si="221"/>
        <v>0</v>
      </c>
      <c r="Z196" s="2638"/>
      <c r="AA196" s="258">
        <f>AA186</f>
        <v>0</v>
      </c>
      <c r="AB196" s="297">
        <f>+I196-J196</f>
        <v>0</v>
      </c>
      <c r="AC196" s="286"/>
      <c r="AD196" s="261" t="e">
        <f t="shared" si="225"/>
        <v>#DIV/0!</v>
      </c>
      <c r="AE196" s="474"/>
      <c r="AF196" s="475"/>
      <c r="AG196" s="476"/>
      <c r="AH196" s="2639"/>
      <c r="AI196" s="2640"/>
      <c r="AJ196" s="2640"/>
      <c r="AK196" s="2640"/>
      <c r="AL196" s="2640"/>
      <c r="AM196" s="2640"/>
      <c r="AN196" s="2640"/>
      <c r="AO196" s="2640"/>
      <c r="AP196" s="2641"/>
      <c r="AR196" s="2637">
        <f t="shared" si="222"/>
        <v>0</v>
      </c>
      <c r="AS196" s="2638"/>
      <c r="AT196" s="258">
        <f>AT186</f>
        <v>0</v>
      </c>
      <c r="AU196" s="297">
        <f>+I196-J196-AC196</f>
        <v>0</v>
      </c>
      <c r="AV196" s="286"/>
      <c r="AW196" s="261" t="e">
        <f t="shared" si="226"/>
        <v>#DIV/0!</v>
      </c>
      <c r="AX196" s="262"/>
      <c r="AY196" s="263"/>
      <c r="AZ196" s="264"/>
      <c r="BA196" s="2639"/>
      <c r="BB196" s="2640"/>
      <c r="BC196" s="2640"/>
      <c r="BD196" s="2640"/>
      <c r="BE196" s="2640"/>
      <c r="BF196" s="2640"/>
      <c r="BG196" s="2640"/>
      <c r="BH196" s="2640"/>
      <c r="BI196" s="2641"/>
      <c r="BK196" s="2637">
        <f t="shared" si="223"/>
        <v>0</v>
      </c>
      <c r="BL196" s="2638"/>
      <c r="BM196" s="258">
        <f>BM186</f>
        <v>0</v>
      </c>
      <c r="BN196" s="297">
        <f>+I196-J196-AC196-AV196</f>
        <v>0</v>
      </c>
      <c r="BO196" s="286"/>
      <c r="BP196" s="261" t="e">
        <f t="shared" si="227"/>
        <v>#DIV/0!</v>
      </c>
      <c r="BQ196" s="474"/>
      <c r="BR196" s="475"/>
      <c r="BS196" s="476"/>
      <c r="BT196" s="2639"/>
      <c r="BU196" s="2640"/>
      <c r="BV196" s="2640"/>
      <c r="BW196" s="2640"/>
      <c r="BX196" s="2640"/>
      <c r="BY196" s="2640"/>
      <c r="BZ196" s="2640"/>
      <c r="CA196" s="2640"/>
      <c r="CB196" s="2641"/>
      <c r="CD196" s="2644"/>
      <c r="CE196" s="2644"/>
      <c r="CF196" s="265"/>
      <c r="CG196" s="266"/>
      <c r="CH196" s="287"/>
      <c r="CI196" s="268"/>
      <c r="CJ196" s="269"/>
      <c r="CK196" s="269"/>
      <c r="CL196" s="269"/>
      <c r="CM196" s="2645"/>
      <c r="CN196" s="2645"/>
      <c r="CO196" s="2645"/>
      <c r="CP196" s="2645"/>
      <c r="CQ196" s="2645"/>
      <c r="CR196" s="2645"/>
      <c r="CS196" s="2645"/>
      <c r="CT196" s="2645"/>
      <c r="CU196" s="2645"/>
      <c r="CW196" s="2644"/>
      <c r="CX196" s="2644"/>
      <c r="CY196" s="265"/>
      <c r="CZ196" s="266"/>
      <c r="DA196" s="287"/>
      <c r="DB196" s="268"/>
      <c r="DC196" s="269"/>
      <c r="DD196" s="269"/>
      <c r="DE196" s="269"/>
      <c r="DF196" s="2645"/>
      <c r="DG196" s="2645"/>
      <c r="DH196" s="2645"/>
      <c r="DI196" s="2645"/>
      <c r="DJ196" s="2645"/>
      <c r="DK196" s="2645"/>
      <c r="DL196" s="2645"/>
      <c r="DM196" s="2645"/>
      <c r="DN196" s="2645"/>
    </row>
    <row r="197" spans="2:118" ht="0.6" customHeight="1" thickBot="1">
      <c r="B197" s="2628"/>
      <c r="C197" s="2629"/>
      <c r="D197" s="2629"/>
      <c r="E197" s="2630"/>
      <c r="F197" s="2654"/>
      <c r="G197" s="2655"/>
      <c r="H197" s="258"/>
      <c r="I197" s="299"/>
      <c r="J197" s="286">
        <v>0</v>
      </c>
      <c r="K197" s="261" t="e">
        <f t="shared" si="224"/>
        <v>#DIV/0!</v>
      </c>
      <c r="L197" s="477"/>
      <c r="M197" s="478"/>
      <c r="N197" s="479"/>
      <c r="O197" s="2656"/>
      <c r="P197" s="2657"/>
      <c r="Q197" s="2657"/>
      <c r="R197" s="2657"/>
      <c r="S197" s="2657"/>
      <c r="T197" s="2657"/>
      <c r="U197" s="2657"/>
      <c r="V197" s="2657"/>
      <c r="W197" s="2658"/>
      <c r="Y197" s="2654">
        <f t="shared" si="221"/>
        <v>0</v>
      </c>
      <c r="Z197" s="2655"/>
      <c r="AA197" s="258">
        <f>AA187</f>
        <v>0</v>
      </c>
      <c r="AB197" s="299">
        <f>+I197-J197</f>
        <v>0</v>
      </c>
      <c r="AC197" s="286"/>
      <c r="AD197" s="261" t="e">
        <f t="shared" si="225"/>
        <v>#DIV/0!</v>
      </c>
      <c r="AE197" s="477"/>
      <c r="AF197" s="478"/>
      <c r="AG197" s="479"/>
      <c r="AH197" s="2656"/>
      <c r="AI197" s="2657"/>
      <c r="AJ197" s="2657"/>
      <c r="AK197" s="2657"/>
      <c r="AL197" s="2657"/>
      <c r="AM197" s="2657"/>
      <c r="AN197" s="2657"/>
      <c r="AO197" s="2657"/>
      <c r="AP197" s="2658"/>
      <c r="AR197" s="2654">
        <f t="shared" si="222"/>
        <v>0</v>
      </c>
      <c r="AS197" s="2655"/>
      <c r="AT197" s="258">
        <f>AT187</f>
        <v>0</v>
      </c>
      <c r="AU197" s="299">
        <f>+I197-J197-AC197</f>
        <v>0</v>
      </c>
      <c r="AV197" s="286"/>
      <c r="AW197" s="261" t="e">
        <f t="shared" si="226"/>
        <v>#DIV/0!</v>
      </c>
      <c r="AX197" s="270"/>
      <c r="AY197" s="271"/>
      <c r="AZ197" s="272"/>
      <c r="BA197" s="2656"/>
      <c r="BB197" s="2657"/>
      <c r="BC197" s="2657"/>
      <c r="BD197" s="2657"/>
      <c r="BE197" s="2657"/>
      <c r="BF197" s="2657"/>
      <c r="BG197" s="2657"/>
      <c r="BH197" s="2657"/>
      <c r="BI197" s="2658"/>
      <c r="BK197" s="2654">
        <f t="shared" si="223"/>
        <v>0</v>
      </c>
      <c r="BL197" s="2655"/>
      <c r="BM197" s="258">
        <f>BM187</f>
        <v>0</v>
      </c>
      <c r="BN197" s="299">
        <f>+I197-J197-AC197-AV197</f>
        <v>0</v>
      </c>
      <c r="BO197" s="286"/>
      <c r="BP197" s="261" t="e">
        <f t="shared" si="227"/>
        <v>#DIV/0!</v>
      </c>
      <c r="BQ197" s="477"/>
      <c r="BR197" s="478"/>
      <c r="BS197" s="479"/>
      <c r="BT197" s="2656"/>
      <c r="BU197" s="2657"/>
      <c r="BV197" s="2657"/>
      <c r="BW197" s="2657"/>
      <c r="BX197" s="2657"/>
      <c r="BY197" s="2657"/>
      <c r="BZ197" s="2657"/>
      <c r="CA197" s="2657"/>
      <c r="CB197" s="2658"/>
      <c r="CD197" s="2644"/>
      <c r="CE197" s="2644"/>
      <c r="CF197" s="265"/>
      <c r="CG197" s="266"/>
      <c r="CH197" s="287"/>
      <c r="CI197" s="268"/>
      <c r="CJ197" s="269"/>
      <c r="CK197" s="269"/>
      <c r="CL197" s="269"/>
      <c r="CM197" s="2645"/>
      <c r="CN197" s="2645"/>
      <c r="CO197" s="2645"/>
      <c r="CP197" s="2645"/>
      <c r="CQ197" s="2645"/>
      <c r="CR197" s="2645"/>
      <c r="CS197" s="2645"/>
      <c r="CT197" s="2645"/>
      <c r="CU197" s="2645"/>
      <c r="CW197" s="2644"/>
      <c r="CX197" s="2644"/>
      <c r="CY197" s="265"/>
      <c r="CZ197" s="266"/>
      <c r="DA197" s="287"/>
      <c r="DB197" s="268"/>
      <c r="DC197" s="269"/>
      <c r="DD197" s="269"/>
      <c r="DE197" s="269"/>
      <c r="DF197" s="2645"/>
      <c r="DG197" s="2645"/>
      <c r="DH197" s="2645"/>
      <c r="DI197" s="2645"/>
      <c r="DJ197" s="2645"/>
      <c r="DK197" s="2645"/>
      <c r="DL197" s="2645"/>
      <c r="DM197" s="2645"/>
      <c r="DN197" s="2645"/>
    </row>
    <row r="198" spans="2:118" ht="27" customHeight="1" thickTop="1" thickBot="1">
      <c r="B198" s="2628"/>
      <c r="C198" s="2629"/>
      <c r="D198" s="2629"/>
      <c r="E198" s="2630"/>
      <c r="F198" s="2665" t="s">
        <v>235</v>
      </c>
      <c r="G198" s="2666"/>
      <c r="H198" s="2649" t="str">
        <f>F189</f>
        <v>Reintroducción de Material Vegetal para la Restauración (RiMVR al azar o por núcleos)</v>
      </c>
      <c r="I198" s="2649"/>
      <c r="J198" s="2649"/>
      <c r="K198" s="2650"/>
      <c r="L198" s="276">
        <f>K257/N257</f>
        <v>1</v>
      </c>
      <c r="M198" s="277">
        <f>L257/N257</f>
        <v>0</v>
      </c>
      <c r="N198" s="278">
        <f>M257/N257</f>
        <v>0</v>
      </c>
      <c r="O198" s="2651"/>
      <c r="P198" s="2652"/>
      <c r="Q198" s="2652"/>
      <c r="R198" s="2652"/>
      <c r="S198" s="2652"/>
      <c r="T198" s="2652"/>
      <c r="U198" s="2652"/>
      <c r="V198" s="2652"/>
      <c r="W198" s="2653"/>
      <c r="Y198" s="2665" t="s">
        <v>235</v>
      </c>
      <c r="Z198" s="2666"/>
      <c r="AA198" s="2649" t="str">
        <f>Y189</f>
        <v>Reintroducción de Material Vegetal para la Restauración (RiMVR al azar o por núcleos)</v>
      </c>
      <c r="AB198" s="2649"/>
      <c r="AC198" s="2649"/>
      <c r="AD198" s="2650"/>
      <c r="AE198" s="276">
        <f>AD257/AG257</f>
        <v>1</v>
      </c>
      <c r="AF198" s="277">
        <f>AE257/AG257</f>
        <v>0</v>
      </c>
      <c r="AG198" s="278">
        <f>AF257/AG257</f>
        <v>0</v>
      </c>
      <c r="AH198" s="2651"/>
      <c r="AI198" s="2652"/>
      <c r="AJ198" s="2652"/>
      <c r="AK198" s="2652"/>
      <c r="AL198" s="2652"/>
      <c r="AM198" s="2652"/>
      <c r="AN198" s="2652"/>
      <c r="AO198" s="2652"/>
      <c r="AP198" s="2653"/>
      <c r="AR198" s="2665" t="s">
        <v>235</v>
      </c>
      <c r="AS198" s="2666"/>
      <c r="AT198" s="2649" t="str">
        <f>AR189</f>
        <v>Reintroducción de Material Vegetal para la Restauración (RiMVR al azar o por núcleos)</v>
      </c>
      <c r="AU198" s="2649"/>
      <c r="AV198" s="2649"/>
      <c r="AW198" s="2650"/>
      <c r="AX198" s="276">
        <f>AW257/AZ257</f>
        <v>1</v>
      </c>
      <c r="AY198" s="277">
        <f>AX257/AZ257</f>
        <v>0</v>
      </c>
      <c r="AZ198" s="278">
        <f>AY257/AZ257</f>
        <v>0</v>
      </c>
      <c r="BA198" s="2651"/>
      <c r="BB198" s="2652"/>
      <c r="BC198" s="2652"/>
      <c r="BD198" s="2652"/>
      <c r="BE198" s="2652"/>
      <c r="BF198" s="2652"/>
      <c r="BG198" s="2652"/>
      <c r="BH198" s="2652"/>
      <c r="BI198" s="2653"/>
      <c r="BK198" s="2665" t="s">
        <v>235</v>
      </c>
      <c r="BL198" s="2666"/>
      <c r="BM198" s="2649" t="str">
        <f>BK189</f>
        <v>Reintroducción de Material Vegetal para la Restauración (RiMVR al azar o por núcleos)</v>
      </c>
      <c r="BN198" s="2649"/>
      <c r="BO198" s="2649"/>
      <c r="BP198" s="2650"/>
      <c r="BQ198" s="276">
        <f>BP257/BS257</f>
        <v>1</v>
      </c>
      <c r="BR198" s="277">
        <f>BQ257/BS257</f>
        <v>0</v>
      </c>
      <c r="BS198" s="278">
        <f>BR257/BS257</f>
        <v>0</v>
      </c>
      <c r="BT198" s="2651"/>
      <c r="BU198" s="2652"/>
      <c r="BV198" s="2652"/>
      <c r="BW198" s="2652"/>
      <c r="BX198" s="2652"/>
      <c r="BY198" s="2652"/>
      <c r="BZ198" s="2652"/>
      <c r="CA198" s="2652"/>
      <c r="CB198" s="2653"/>
      <c r="CD198" s="2662"/>
      <c r="CE198" s="2662"/>
      <c r="CF198" s="2663"/>
      <c r="CG198" s="2663"/>
      <c r="CH198" s="2663"/>
      <c r="CI198" s="2663"/>
      <c r="CJ198" s="279"/>
      <c r="CK198" s="279"/>
      <c r="CL198" s="279"/>
      <c r="CM198" s="2664"/>
      <c r="CN198" s="2664"/>
      <c r="CO198" s="2664"/>
      <c r="CP198" s="2664"/>
      <c r="CQ198" s="2664"/>
      <c r="CR198" s="2664"/>
      <c r="CS198" s="2664"/>
      <c r="CT198" s="2664"/>
      <c r="CU198" s="2664"/>
      <c r="CW198" s="2662"/>
      <c r="CX198" s="2662"/>
      <c r="CY198" s="2663"/>
      <c r="CZ198" s="2663"/>
      <c r="DA198" s="2663"/>
      <c r="DB198" s="2663"/>
      <c r="DC198" s="279"/>
      <c r="DD198" s="279"/>
      <c r="DE198" s="279"/>
      <c r="DF198" s="2664"/>
      <c r="DG198" s="2664"/>
      <c r="DH198" s="2664"/>
      <c r="DI198" s="2664"/>
      <c r="DJ198" s="2664"/>
      <c r="DK198" s="2664"/>
      <c r="DL198" s="2664"/>
      <c r="DM198" s="2664"/>
      <c r="DN198" s="2664"/>
    </row>
    <row r="199" spans="2:118" ht="12.75" customHeight="1">
      <c r="B199" s="2625" t="s">
        <v>294</v>
      </c>
      <c r="C199" s="2626"/>
      <c r="D199" s="2626"/>
      <c r="E199" s="2627"/>
      <c r="F199" s="2667">
        <f>Objetivos!D27</f>
        <v>0</v>
      </c>
      <c r="G199" s="2668"/>
      <c r="H199" s="2668"/>
      <c r="I199" s="2668"/>
      <c r="J199" s="2668"/>
      <c r="K199" s="2668"/>
      <c r="L199" s="2668"/>
      <c r="M199" s="2668"/>
      <c r="N199" s="2668"/>
      <c r="O199" s="2668"/>
      <c r="P199" s="2668"/>
      <c r="Q199" s="2668"/>
      <c r="R199" s="2668"/>
      <c r="S199" s="2668"/>
      <c r="T199" s="2668"/>
      <c r="U199" s="2668"/>
      <c r="V199" s="2668"/>
      <c r="W199" s="2669"/>
      <c r="Y199" s="2667">
        <f>F199</f>
        <v>0</v>
      </c>
      <c r="Z199" s="2668"/>
      <c r="AA199" s="2668"/>
      <c r="AB199" s="2668"/>
      <c r="AC199" s="2668"/>
      <c r="AD199" s="2668"/>
      <c r="AE199" s="2668"/>
      <c r="AF199" s="2668"/>
      <c r="AG199" s="2668"/>
      <c r="AH199" s="2668"/>
      <c r="AI199" s="2668"/>
      <c r="AJ199" s="2668"/>
      <c r="AK199" s="2668"/>
      <c r="AL199" s="2668"/>
      <c r="AM199" s="2668"/>
      <c r="AN199" s="2668"/>
      <c r="AO199" s="2668"/>
      <c r="AP199" s="2669"/>
      <c r="AR199" s="2667">
        <f>Y199</f>
        <v>0</v>
      </c>
      <c r="AS199" s="2668"/>
      <c r="AT199" s="2668"/>
      <c r="AU199" s="2668"/>
      <c r="AV199" s="2668"/>
      <c r="AW199" s="2668"/>
      <c r="AX199" s="2668"/>
      <c r="AY199" s="2668"/>
      <c r="AZ199" s="2668"/>
      <c r="BA199" s="2668"/>
      <c r="BB199" s="2668"/>
      <c r="BC199" s="2668"/>
      <c r="BD199" s="2668"/>
      <c r="BE199" s="2668"/>
      <c r="BF199" s="2668"/>
      <c r="BG199" s="2668"/>
      <c r="BH199" s="2668"/>
      <c r="BI199" s="2669"/>
      <c r="BK199" s="2667">
        <f>AR199</f>
        <v>0</v>
      </c>
      <c r="BL199" s="2668"/>
      <c r="BM199" s="2668"/>
      <c r="BN199" s="2668"/>
      <c r="BO199" s="2668"/>
      <c r="BP199" s="2668"/>
      <c r="BQ199" s="2668"/>
      <c r="BR199" s="2668"/>
      <c r="BS199" s="2668"/>
      <c r="BT199" s="2668"/>
      <c r="BU199" s="2668"/>
      <c r="BV199" s="2668"/>
      <c r="BW199" s="2668"/>
      <c r="BX199" s="2668"/>
      <c r="BY199" s="2668"/>
      <c r="BZ199" s="2668"/>
      <c r="CA199" s="2668"/>
      <c r="CB199" s="2669"/>
      <c r="CD199" s="2621"/>
      <c r="CE199" s="2621"/>
      <c r="CF199" s="2621"/>
      <c r="CG199" s="2621"/>
      <c r="CH199" s="2621"/>
      <c r="CI199" s="2621"/>
      <c r="CJ199" s="2621"/>
      <c r="CK199" s="2621"/>
      <c r="CL199" s="2621"/>
      <c r="CM199" s="2621"/>
      <c r="CN199" s="2621"/>
      <c r="CO199" s="2621"/>
      <c r="CP199" s="2621"/>
      <c r="CQ199" s="2621"/>
      <c r="CR199" s="2621"/>
      <c r="CS199" s="2621"/>
      <c r="CT199" s="2621"/>
      <c r="CU199" s="2621"/>
      <c r="CW199" s="2621"/>
      <c r="CX199" s="2621"/>
      <c r="CY199" s="2621"/>
      <c r="CZ199" s="2621"/>
      <c r="DA199" s="2621"/>
      <c r="DB199" s="2621"/>
      <c r="DC199" s="2621"/>
      <c r="DD199" s="2621"/>
      <c r="DE199" s="2621"/>
      <c r="DF199" s="2621"/>
      <c r="DG199" s="2621"/>
      <c r="DH199" s="2621"/>
      <c r="DI199" s="2621"/>
      <c r="DJ199" s="2621"/>
      <c r="DK199" s="2621"/>
      <c r="DL199" s="2621"/>
      <c r="DM199" s="2621"/>
      <c r="DN199" s="2621"/>
    </row>
    <row r="200" spans="2:118" ht="22.5" customHeight="1">
      <c r="B200" s="2628"/>
      <c r="C200" s="2629"/>
      <c r="D200" s="2629"/>
      <c r="E200" s="2630"/>
      <c r="F200" s="2637" t="str">
        <f>+F190</f>
        <v xml:space="preserve">15. Hincado, templado y grapado                </v>
      </c>
      <c r="G200" s="2638"/>
      <c r="H200" s="258" t="str">
        <f>+Cronog!C91</f>
        <v>Km</v>
      </c>
      <c r="I200" s="259">
        <f>+Cronog!E91+Cronog!I91+Cronog!M91</f>
        <v>0</v>
      </c>
      <c r="J200" s="286">
        <v>0</v>
      </c>
      <c r="K200" s="261" t="e">
        <f>J200/I200</f>
        <v>#DIV/0!</v>
      </c>
      <c r="L200" s="474" t="str">
        <f>+IF(I200=J200,"x",0)</f>
        <v>x</v>
      </c>
      <c r="M200" s="475">
        <f>+IF(L200="x",0,IF(J200&gt;0,"x",0))</f>
        <v>0</v>
      </c>
      <c r="N200" s="476">
        <f>+IF(L200="x",0,IF(M200="x",0,"x"))</f>
        <v>0</v>
      </c>
      <c r="O200" s="2639"/>
      <c r="P200" s="2640"/>
      <c r="Q200" s="2640"/>
      <c r="R200" s="2640"/>
      <c r="S200" s="2640"/>
      <c r="T200" s="2640"/>
      <c r="U200" s="2640"/>
      <c r="V200" s="2640"/>
      <c r="W200" s="2641"/>
      <c r="Y200" s="2637" t="str">
        <f t="shared" ref="Y200:Y207" si="228">+Y190</f>
        <v xml:space="preserve">15. Hincado, templado y grapado                </v>
      </c>
      <c r="Z200" s="2638"/>
      <c r="AA200" s="258" t="str">
        <f>AA190</f>
        <v>Km</v>
      </c>
      <c r="AB200" s="259">
        <f>IF((I200-J200)=0,Cronog!Q91+Cronog!U91+Cronog!Y91,Cronog!Q91+Cronog!U91+Cronog!Y91+Seguimiento!I200-Seguimiento!J200)</f>
        <v>0</v>
      </c>
      <c r="AC200" s="286"/>
      <c r="AD200" s="261" t="e">
        <f>AC200/AB200</f>
        <v>#DIV/0!</v>
      </c>
      <c r="AE200" s="474" t="str">
        <f>+IF(AB200=AC200,"x",0)</f>
        <v>x</v>
      </c>
      <c r="AF200" s="475">
        <f>+IF(AE200="x",0,IF(AC200&gt;0,"x",0))</f>
        <v>0</v>
      </c>
      <c r="AG200" s="476">
        <f>+IF(AE200="x",0,IF(AF200="x",0,"x"))</f>
        <v>0</v>
      </c>
      <c r="AH200" s="2639"/>
      <c r="AI200" s="2640"/>
      <c r="AJ200" s="2640"/>
      <c r="AK200" s="2640"/>
      <c r="AL200" s="2640"/>
      <c r="AM200" s="2640"/>
      <c r="AN200" s="2640"/>
      <c r="AO200" s="2640"/>
      <c r="AP200" s="2641"/>
      <c r="AR200" s="2637" t="str">
        <f t="shared" ref="AR200:AR207" si="229">+AR190</f>
        <v xml:space="preserve">15. Hincado, templado y grapado                </v>
      </c>
      <c r="AS200" s="2638"/>
      <c r="AT200" s="258" t="str">
        <f>AT190</f>
        <v>Km</v>
      </c>
      <c r="AU200" s="259">
        <f>IF((AB200-AC200)=0,Cronog!AC91+Cronog!AG91+Cronog!AK91,Cronog!AC91+Cronog!AG91+Cronog!AK91+Seguimiento!AB200-Seguimiento!AC200)</f>
        <v>0</v>
      </c>
      <c r="AV200" s="286"/>
      <c r="AW200" s="261" t="e">
        <f>AV200/AU200</f>
        <v>#DIV/0!</v>
      </c>
      <c r="AX200" s="474" t="str">
        <f>+IF(AU200=AV200,"x",0)</f>
        <v>x</v>
      </c>
      <c r="AY200" s="475">
        <f>+IF(AX200="x",0,IF(AV200&gt;0,"x",0))</f>
        <v>0</v>
      </c>
      <c r="AZ200" s="476">
        <f>+IF(AX200="x",0,IF(AY200="x",0,"x"))</f>
        <v>0</v>
      </c>
      <c r="BA200" s="2639"/>
      <c r="BB200" s="2640"/>
      <c r="BC200" s="2640"/>
      <c r="BD200" s="2640"/>
      <c r="BE200" s="2640"/>
      <c r="BF200" s="2640"/>
      <c r="BG200" s="2640"/>
      <c r="BH200" s="2640"/>
      <c r="BI200" s="2641"/>
      <c r="BK200" s="2637" t="str">
        <f t="shared" ref="BK200:BK207" si="230">+BK190</f>
        <v xml:space="preserve">15. Hincado, templado y grapado                </v>
      </c>
      <c r="BL200" s="2638"/>
      <c r="BM200" s="258" t="str">
        <f>BM190</f>
        <v>Km</v>
      </c>
      <c r="BN200" s="259">
        <f>IF((AU200-AV200)=0,Cronog!AO91+Cronog!AS91+Cronog!AW91,Cronog!AO91+Cronog!AS91+Cronog!AW91+AU200-AV200)</f>
        <v>0</v>
      </c>
      <c r="BO200" s="286"/>
      <c r="BP200" s="261" t="e">
        <f>BO200/BN200</f>
        <v>#DIV/0!</v>
      </c>
      <c r="BQ200" s="474" t="str">
        <f>+IF(BN200=BO200,"x",0)</f>
        <v>x</v>
      </c>
      <c r="BR200" s="475">
        <f>+IF(BQ200="x",0,IF(BO200&gt;0,"x",0))</f>
        <v>0</v>
      </c>
      <c r="BS200" s="476">
        <f>+IF(BQ200="x",0,IF(BR200="x",0,"x"))</f>
        <v>0</v>
      </c>
      <c r="BT200" s="2639"/>
      <c r="BU200" s="2640"/>
      <c r="BV200" s="2640"/>
      <c r="BW200" s="2640"/>
      <c r="BX200" s="2640"/>
      <c r="BY200" s="2640"/>
      <c r="BZ200" s="2640"/>
      <c r="CA200" s="2640"/>
      <c r="CB200" s="2641"/>
      <c r="CD200" s="2644"/>
      <c r="CE200" s="2644"/>
      <c r="CF200" s="265"/>
      <c r="CG200" s="266"/>
      <c r="CH200" s="287"/>
      <c r="CI200" s="268"/>
      <c r="CJ200" s="269"/>
      <c r="CK200" s="269"/>
      <c r="CL200" s="269"/>
      <c r="CM200" s="2645"/>
      <c r="CN200" s="2645"/>
      <c r="CO200" s="2645"/>
      <c r="CP200" s="2645"/>
      <c r="CQ200" s="2645"/>
      <c r="CR200" s="2645"/>
      <c r="CS200" s="2645"/>
      <c r="CT200" s="2645"/>
      <c r="CU200" s="2645"/>
      <c r="CW200" s="2644"/>
      <c r="CX200" s="2644"/>
      <c r="CY200" s="265"/>
      <c r="CZ200" s="266"/>
      <c r="DA200" s="287"/>
      <c r="DB200" s="268"/>
      <c r="DC200" s="269"/>
      <c r="DD200" s="269"/>
      <c r="DE200" s="269"/>
      <c r="DF200" s="2645"/>
      <c r="DG200" s="2645"/>
      <c r="DH200" s="2645"/>
      <c r="DI200" s="2645"/>
      <c r="DJ200" s="2645"/>
      <c r="DK200" s="2645"/>
      <c r="DL200" s="2645"/>
      <c r="DM200" s="2645"/>
      <c r="DN200" s="2645"/>
    </row>
    <row r="201" spans="2:118" ht="22.5" customHeight="1" thickBot="1">
      <c r="B201" s="2628"/>
      <c r="C201" s="2629"/>
      <c r="D201" s="2629"/>
      <c r="E201" s="2630"/>
      <c r="F201" s="2637" t="str">
        <f>+F191</f>
        <v xml:space="preserve">16. Pago de Mano de obra                         </v>
      </c>
      <c r="G201" s="2638"/>
      <c r="H201" s="258" t="str">
        <f>+Cronog!C92</f>
        <v>Valor  $</v>
      </c>
      <c r="I201" s="259">
        <f>+Cronog!E92+Cronog!I92+Cronog!M92</f>
        <v>0</v>
      </c>
      <c r="J201" s="286">
        <v>0</v>
      </c>
      <c r="K201" s="261" t="e">
        <f t="shared" ref="K201:K207" si="231">J201/I201</f>
        <v>#DIV/0!</v>
      </c>
      <c r="L201" s="477" t="str">
        <f>+IF(I201=J201,"x",0)</f>
        <v>x</v>
      </c>
      <c r="M201" s="478">
        <f>+IF(L201="x",0,IF(J201&gt;0,"x",0))</f>
        <v>0</v>
      </c>
      <c r="N201" s="479">
        <f>+IF(L201="x",0,IF(M201="x",0,"x"))</f>
        <v>0</v>
      </c>
      <c r="O201" s="2639"/>
      <c r="P201" s="2640"/>
      <c r="Q201" s="2640"/>
      <c r="R201" s="2640"/>
      <c r="S201" s="2640"/>
      <c r="T201" s="2640"/>
      <c r="U201" s="2640"/>
      <c r="V201" s="2640"/>
      <c r="W201" s="2641"/>
      <c r="Y201" s="2637" t="str">
        <f t="shared" si="228"/>
        <v xml:space="preserve">16. Pago de Mano de obra                         </v>
      </c>
      <c r="Z201" s="2638"/>
      <c r="AA201" s="258" t="str">
        <f>AA191</f>
        <v>Valor  $</v>
      </c>
      <c r="AB201" s="259">
        <f>IF((I201-J201)=0,Cronog!Q92+Cronog!U92+Cronog!Y92,Cronog!Q92+Cronog!U92+Cronog!Y92+Seguimiento!I201-Seguimiento!J201)</f>
        <v>0</v>
      </c>
      <c r="AC201" s="286"/>
      <c r="AD201" s="261" t="e">
        <f t="shared" ref="AD201:AD207" si="232">AC201/AB201</f>
        <v>#DIV/0!</v>
      </c>
      <c r="AE201" s="477" t="str">
        <f>+IF(AB201=AC201,"x",0)</f>
        <v>x</v>
      </c>
      <c r="AF201" s="478">
        <f>+IF(AE201="x",0,IF(AC201&gt;0,"x",0))</f>
        <v>0</v>
      </c>
      <c r="AG201" s="479">
        <f>+IF(AE201="x",0,IF(AF201="x",0,"x"))</f>
        <v>0</v>
      </c>
      <c r="AH201" s="2639"/>
      <c r="AI201" s="2640"/>
      <c r="AJ201" s="2640"/>
      <c r="AK201" s="2640"/>
      <c r="AL201" s="2640"/>
      <c r="AM201" s="2640"/>
      <c r="AN201" s="2640"/>
      <c r="AO201" s="2640"/>
      <c r="AP201" s="2641"/>
      <c r="AR201" s="2637" t="str">
        <f t="shared" si="229"/>
        <v xml:space="preserve">16. Pago de Mano de obra                         </v>
      </c>
      <c r="AS201" s="2638"/>
      <c r="AT201" s="258" t="str">
        <f>AT191</f>
        <v>Valor  $</v>
      </c>
      <c r="AU201" s="259">
        <f>IF((AB201-AC201)=0,Cronog!AC92+Cronog!AG92+Cronog!AK92,Cronog!AC92+Cronog!AG92+Cronog!AK92+Seguimiento!AB201-Seguimiento!AC201)</f>
        <v>0</v>
      </c>
      <c r="AV201" s="286"/>
      <c r="AW201" s="261" t="e">
        <f t="shared" ref="AW201:AW207" si="233">AV201/AU201</f>
        <v>#DIV/0!</v>
      </c>
      <c r="AX201" s="477" t="str">
        <f>+IF(AU201=AV201,"x",0)</f>
        <v>x</v>
      </c>
      <c r="AY201" s="478">
        <f>+IF(AX201="x",0,IF(AV201&gt;0,"x",0))</f>
        <v>0</v>
      </c>
      <c r="AZ201" s="479">
        <f>+IF(AX201="x",0,IF(AY201="x",0,"x"))</f>
        <v>0</v>
      </c>
      <c r="BA201" s="2639"/>
      <c r="BB201" s="2640"/>
      <c r="BC201" s="2640"/>
      <c r="BD201" s="2640"/>
      <c r="BE201" s="2640"/>
      <c r="BF201" s="2640"/>
      <c r="BG201" s="2640"/>
      <c r="BH201" s="2640"/>
      <c r="BI201" s="2641"/>
      <c r="BK201" s="2637" t="str">
        <f t="shared" si="230"/>
        <v xml:space="preserve">16. Pago de Mano de obra                         </v>
      </c>
      <c r="BL201" s="2638"/>
      <c r="BM201" s="258" t="str">
        <f>BM191</f>
        <v>Valor  $</v>
      </c>
      <c r="BN201" s="259">
        <f>IF((AU201-AV201)=0,Cronog!AO92+Cronog!AS92+Cronog!AW92,Cronog!AO92+Cronog!AS92+Cronog!AW92+AU201-AV201)</f>
        <v>0</v>
      </c>
      <c r="BO201" s="286"/>
      <c r="BP201" s="261" t="e">
        <f t="shared" ref="BP201:BP207" si="234">BO201/BN201</f>
        <v>#DIV/0!</v>
      </c>
      <c r="BQ201" s="477" t="str">
        <f>+IF(BN201=BO201,"x",0)</f>
        <v>x</v>
      </c>
      <c r="BR201" s="478">
        <f>+IF(BQ201="x",0,IF(BO201&gt;0,"x",0))</f>
        <v>0</v>
      </c>
      <c r="BS201" s="479">
        <f>+IF(BQ201="x",0,IF(BR201="x",0,"x"))</f>
        <v>0</v>
      </c>
      <c r="BT201" s="2639"/>
      <c r="BU201" s="2640"/>
      <c r="BV201" s="2640"/>
      <c r="BW201" s="2640"/>
      <c r="BX201" s="2640"/>
      <c r="BY201" s="2640"/>
      <c r="BZ201" s="2640"/>
      <c r="CA201" s="2640"/>
      <c r="CB201" s="2641"/>
      <c r="CD201" s="2644"/>
      <c r="CE201" s="2644"/>
      <c r="CF201" s="265"/>
      <c r="CG201" s="266"/>
      <c r="CH201" s="287"/>
      <c r="CI201" s="268"/>
      <c r="CJ201" s="269"/>
      <c r="CK201" s="269"/>
      <c r="CL201" s="269"/>
      <c r="CM201" s="2645"/>
      <c r="CN201" s="2645"/>
      <c r="CO201" s="2645"/>
      <c r="CP201" s="2645"/>
      <c r="CQ201" s="2645"/>
      <c r="CR201" s="2645"/>
      <c r="CS201" s="2645"/>
      <c r="CT201" s="2645"/>
      <c r="CU201" s="2645"/>
      <c r="CW201" s="2644"/>
      <c r="CX201" s="2644"/>
      <c r="CY201" s="265"/>
      <c r="CZ201" s="266"/>
      <c r="DA201" s="287"/>
      <c r="DB201" s="268"/>
      <c r="DC201" s="269"/>
      <c r="DD201" s="269"/>
      <c r="DE201" s="269"/>
      <c r="DF201" s="2645"/>
      <c r="DG201" s="2645"/>
      <c r="DH201" s="2645"/>
      <c r="DI201" s="2645"/>
      <c r="DJ201" s="2645"/>
      <c r="DK201" s="2645"/>
      <c r="DL201" s="2645"/>
      <c r="DM201" s="2645"/>
      <c r="DN201" s="2645"/>
    </row>
    <row r="202" spans="2:118" ht="0.6" customHeight="1" thickTop="1">
      <c r="B202" s="2628"/>
      <c r="C202" s="2629"/>
      <c r="D202" s="2629"/>
      <c r="E202" s="2630"/>
      <c r="F202" s="2637"/>
      <c r="G202" s="2638"/>
      <c r="H202" s="258"/>
      <c r="I202" s="259"/>
      <c r="J202" s="286">
        <v>0</v>
      </c>
      <c r="K202" s="261" t="e">
        <f t="shared" si="231"/>
        <v>#DIV/0!</v>
      </c>
      <c r="L202" s="474"/>
      <c r="M202" s="475"/>
      <c r="N202" s="476"/>
      <c r="O202" s="2639"/>
      <c r="P202" s="2640"/>
      <c r="Q202" s="2640"/>
      <c r="R202" s="2640"/>
      <c r="S202" s="2640"/>
      <c r="T202" s="2640"/>
      <c r="U202" s="2640"/>
      <c r="V202" s="2640"/>
      <c r="W202" s="2641"/>
      <c r="Y202" s="2637">
        <f t="shared" si="228"/>
        <v>0</v>
      </c>
      <c r="Z202" s="2638"/>
      <c r="AA202" s="258">
        <f>AA192</f>
        <v>0</v>
      </c>
      <c r="AB202" s="259">
        <f>IF((I180-J180)=0,Cronog!Q93+Cronog!U93+Cronog!Y93,Cronog!Q93+Cronog!U93+Cronog!Y93+Seguimiento!I180-Seguimiento!J180)</f>
        <v>0</v>
      </c>
      <c r="AC202" s="286"/>
      <c r="AD202" s="261" t="e">
        <f t="shared" si="232"/>
        <v>#DIV/0!</v>
      </c>
      <c r="AE202" s="474"/>
      <c r="AF202" s="475"/>
      <c r="AG202" s="476"/>
      <c r="AH202" s="2639"/>
      <c r="AI202" s="2640"/>
      <c r="AJ202" s="2640"/>
      <c r="AK202" s="2640"/>
      <c r="AL202" s="2640"/>
      <c r="AM202" s="2640"/>
      <c r="AN202" s="2640"/>
      <c r="AO202" s="2640"/>
      <c r="AP202" s="2641"/>
      <c r="AR202" s="2637">
        <f t="shared" si="229"/>
        <v>0</v>
      </c>
      <c r="AS202" s="2638"/>
      <c r="AT202" s="258">
        <f>AT192</f>
        <v>0</v>
      </c>
      <c r="AU202" s="259">
        <f>IF((AB180-AC180)=0,Cronog!AC93+Cronog!AG93+Cronog!AH93,Cronog!AC93+Cronog!AG93+Cronog!AH93+Seguimiento!AB180-Seguimiento!AC180)</f>
        <v>0</v>
      </c>
      <c r="AV202" s="286"/>
      <c r="AW202" s="261" t="e">
        <f t="shared" si="233"/>
        <v>#DIV/0!</v>
      </c>
      <c r="AX202" s="262"/>
      <c r="AY202" s="263"/>
      <c r="AZ202" s="264"/>
      <c r="BA202" s="2639"/>
      <c r="BB202" s="2640"/>
      <c r="BC202" s="2640"/>
      <c r="BD202" s="2640"/>
      <c r="BE202" s="2640"/>
      <c r="BF202" s="2640"/>
      <c r="BG202" s="2640"/>
      <c r="BH202" s="2640"/>
      <c r="BI202" s="2641"/>
      <c r="BK202" s="2637">
        <f t="shared" si="230"/>
        <v>0</v>
      </c>
      <c r="BL202" s="2638"/>
      <c r="BM202" s="258">
        <f>BM192</f>
        <v>0</v>
      </c>
      <c r="BN202" s="259">
        <f>IF((AU180-AV180)=0,Cronog!AV93+Cronog!AZ93+Cronog!BA93,Cronog!AV93+Cronog!AZ93+Cronog!BA93+Seguimiento!AU180-Seguimiento!AV180)</f>
        <v>0</v>
      </c>
      <c r="BO202" s="286"/>
      <c r="BP202" s="261" t="e">
        <f t="shared" si="234"/>
        <v>#DIV/0!</v>
      </c>
      <c r="BQ202" s="474"/>
      <c r="BR202" s="475"/>
      <c r="BS202" s="476"/>
      <c r="BT202" s="2639"/>
      <c r="BU202" s="2640"/>
      <c r="BV202" s="2640"/>
      <c r="BW202" s="2640"/>
      <c r="BX202" s="2640"/>
      <c r="BY202" s="2640"/>
      <c r="BZ202" s="2640"/>
      <c r="CA202" s="2640"/>
      <c r="CB202" s="2641"/>
      <c r="CD202" s="2644"/>
      <c r="CE202" s="2644"/>
      <c r="CF202" s="265"/>
      <c r="CG202" s="266"/>
      <c r="CH202" s="287"/>
      <c r="CI202" s="268"/>
      <c r="CJ202" s="269"/>
      <c r="CK202" s="269"/>
      <c r="CL202" s="269"/>
      <c r="CM202" s="2645"/>
      <c r="CN202" s="2645"/>
      <c r="CO202" s="2645"/>
      <c r="CP202" s="2645"/>
      <c r="CQ202" s="2645"/>
      <c r="CR202" s="2645"/>
      <c r="CS202" s="2645"/>
      <c r="CT202" s="2645"/>
      <c r="CU202" s="2645"/>
      <c r="CW202" s="2644"/>
      <c r="CX202" s="2644"/>
      <c r="CY202" s="265"/>
      <c r="CZ202" s="266"/>
      <c r="DA202" s="287"/>
      <c r="DB202" s="268"/>
      <c r="DC202" s="269"/>
      <c r="DD202" s="269"/>
      <c r="DE202" s="269"/>
      <c r="DF202" s="2645"/>
      <c r="DG202" s="2645"/>
      <c r="DH202" s="2645"/>
      <c r="DI202" s="2645"/>
      <c r="DJ202" s="2645"/>
      <c r="DK202" s="2645"/>
      <c r="DL202" s="2645"/>
      <c r="DM202" s="2645"/>
      <c r="DN202" s="2645"/>
    </row>
    <row r="203" spans="2:118" ht="0.6" customHeight="1">
      <c r="B203" s="2628"/>
      <c r="C203" s="2629"/>
      <c r="D203" s="2629"/>
      <c r="E203" s="2630"/>
      <c r="F203" s="2637"/>
      <c r="G203" s="2638"/>
      <c r="H203" s="258"/>
      <c r="I203" s="259"/>
      <c r="J203" s="286"/>
      <c r="K203" s="261" t="e">
        <f t="shared" si="231"/>
        <v>#DIV/0!</v>
      </c>
      <c r="L203" s="474"/>
      <c r="M203" s="475"/>
      <c r="N203" s="476"/>
      <c r="O203" s="2639"/>
      <c r="P203" s="2640"/>
      <c r="Q203" s="2640"/>
      <c r="R203" s="2640"/>
      <c r="S203" s="2640"/>
      <c r="T203" s="2640"/>
      <c r="U203" s="2640"/>
      <c r="V203" s="2640"/>
      <c r="W203" s="2641"/>
      <c r="Y203" s="2637">
        <f t="shared" si="228"/>
        <v>0</v>
      </c>
      <c r="Z203" s="2638"/>
      <c r="AA203" s="258"/>
      <c r="AB203" s="259"/>
      <c r="AC203" s="286"/>
      <c r="AD203" s="261" t="e">
        <f t="shared" si="232"/>
        <v>#DIV/0!</v>
      </c>
      <c r="AE203" s="474"/>
      <c r="AF203" s="475"/>
      <c r="AG203" s="476"/>
      <c r="AH203" s="2639"/>
      <c r="AI203" s="2640"/>
      <c r="AJ203" s="2640"/>
      <c r="AK203" s="2640"/>
      <c r="AL203" s="2640"/>
      <c r="AM203" s="2640"/>
      <c r="AN203" s="2640"/>
      <c r="AO203" s="2640"/>
      <c r="AP203" s="2641"/>
      <c r="AR203" s="2637">
        <f t="shared" si="229"/>
        <v>0</v>
      </c>
      <c r="AS203" s="2638"/>
      <c r="AT203" s="258"/>
      <c r="AU203" s="259"/>
      <c r="AV203" s="286"/>
      <c r="AW203" s="261" t="e">
        <f t="shared" si="233"/>
        <v>#DIV/0!</v>
      </c>
      <c r="AX203" s="262"/>
      <c r="AY203" s="263"/>
      <c r="AZ203" s="264"/>
      <c r="BA203" s="2639"/>
      <c r="BB203" s="2640"/>
      <c r="BC203" s="2640"/>
      <c r="BD203" s="2640"/>
      <c r="BE203" s="2640"/>
      <c r="BF203" s="2640"/>
      <c r="BG203" s="2640"/>
      <c r="BH203" s="2640"/>
      <c r="BI203" s="2641"/>
      <c r="BK203" s="2637">
        <f t="shared" si="230"/>
        <v>0</v>
      </c>
      <c r="BL203" s="2638"/>
      <c r="BM203" s="258"/>
      <c r="BN203" s="259"/>
      <c r="BO203" s="286"/>
      <c r="BP203" s="261" t="e">
        <f t="shared" si="234"/>
        <v>#DIV/0!</v>
      </c>
      <c r="BQ203" s="474"/>
      <c r="BR203" s="475"/>
      <c r="BS203" s="476"/>
      <c r="BT203" s="2639"/>
      <c r="BU203" s="2640"/>
      <c r="BV203" s="2640"/>
      <c r="BW203" s="2640"/>
      <c r="BX203" s="2640"/>
      <c r="BY203" s="2640"/>
      <c r="BZ203" s="2640"/>
      <c r="CA203" s="2640"/>
      <c r="CB203" s="2641"/>
      <c r="CD203" s="2644"/>
      <c r="CE203" s="2644"/>
      <c r="CF203" s="265"/>
      <c r="CG203" s="266"/>
      <c r="CH203" s="287"/>
      <c r="CI203" s="268"/>
      <c r="CJ203" s="269"/>
      <c r="CK203" s="269"/>
      <c r="CL203" s="269"/>
      <c r="CM203" s="2645"/>
      <c r="CN203" s="2645"/>
      <c r="CO203" s="2645"/>
      <c r="CP203" s="2645"/>
      <c r="CQ203" s="2645"/>
      <c r="CR203" s="2645"/>
      <c r="CS203" s="2645"/>
      <c r="CT203" s="2645"/>
      <c r="CU203" s="2645"/>
      <c r="CW203" s="2644"/>
      <c r="CX203" s="2644"/>
      <c r="CY203" s="265"/>
      <c r="CZ203" s="266"/>
      <c r="DA203" s="287"/>
      <c r="DB203" s="268"/>
      <c r="DC203" s="269"/>
      <c r="DD203" s="269"/>
      <c r="DE203" s="269"/>
      <c r="DF203" s="2645"/>
      <c r="DG203" s="2645"/>
      <c r="DH203" s="2645"/>
      <c r="DI203" s="2645"/>
      <c r="DJ203" s="2645"/>
      <c r="DK203" s="2645"/>
      <c r="DL203" s="2645"/>
      <c r="DM203" s="2645"/>
      <c r="DN203" s="2645"/>
    </row>
    <row r="204" spans="2:118" ht="0.6" customHeight="1">
      <c r="B204" s="2628"/>
      <c r="C204" s="2629"/>
      <c r="D204" s="2629"/>
      <c r="E204" s="2630"/>
      <c r="F204" s="2637"/>
      <c r="G204" s="2638"/>
      <c r="H204" s="258"/>
      <c r="I204" s="297"/>
      <c r="J204" s="286">
        <v>0</v>
      </c>
      <c r="K204" s="261" t="e">
        <f t="shared" si="231"/>
        <v>#DIV/0!</v>
      </c>
      <c r="L204" s="474"/>
      <c r="M204" s="475"/>
      <c r="N204" s="476"/>
      <c r="O204" s="2639"/>
      <c r="P204" s="2640"/>
      <c r="Q204" s="2640"/>
      <c r="R204" s="2640"/>
      <c r="S204" s="2640"/>
      <c r="T204" s="2640"/>
      <c r="U204" s="2640"/>
      <c r="V204" s="2640"/>
      <c r="W204" s="2641"/>
      <c r="Y204" s="2637">
        <f t="shared" si="228"/>
        <v>0</v>
      </c>
      <c r="Z204" s="2638"/>
      <c r="AA204" s="258">
        <f>AA194</f>
        <v>0</v>
      </c>
      <c r="AB204" s="297">
        <f>+I204-J204</f>
        <v>0</v>
      </c>
      <c r="AC204" s="286"/>
      <c r="AD204" s="261" t="e">
        <f t="shared" si="232"/>
        <v>#DIV/0!</v>
      </c>
      <c r="AE204" s="474"/>
      <c r="AF204" s="475"/>
      <c r="AG204" s="476"/>
      <c r="AH204" s="2639"/>
      <c r="AI204" s="2640"/>
      <c r="AJ204" s="2640"/>
      <c r="AK204" s="2640"/>
      <c r="AL204" s="2640"/>
      <c r="AM204" s="2640"/>
      <c r="AN204" s="2640"/>
      <c r="AO204" s="2640"/>
      <c r="AP204" s="2641"/>
      <c r="AR204" s="2637">
        <f t="shared" si="229"/>
        <v>0</v>
      </c>
      <c r="AS204" s="2638"/>
      <c r="AT204" s="258">
        <f>AT194</f>
        <v>0</v>
      </c>
      <c r="AU204" s="297">
        <f>+I204-J204-AC204</f>
        <v>0</v>
      </c>
      <c r="AV204" s="286"/>
      <c r="AW204" s="261" t="e">
        <f t="shared" si="233"/>
        <v>#DIV/0!</v>
      </c>
      <c r="AX204" s="262"/>
      <c r="AY204" s="263"/>
      <c r="AZ204" s="264"/>
      <c r="BA204" s="2639"/>
      <c r="BB204" s="2640"/>
      <c r="BC204" s="2640"/>
      <c r="BD204" s="2640"/>
      <c r="BE204" s="2640"/>
      <c r="BF204" s="2640"/>
      <c r="BG204" s="2640"/>
      <c r="BH204" s="2640"/>
      <c r="BI204" s="2641"/>
      <c r="BK204" s="2637">
        <f t="shared" si="230"/>
        <v>0</v>
      </c>
      <c r="BL204" s="2638"/>
      <c r="BM204" s="258">
        <f>BM194</f>
        <v>0</v>
      </c>
      <c r="BN204" s="297">
        <f>+I204-J204-AC204-AV204</f>
        <v>0</v>
      </c>
      <c r="BO204" s="286"/>
      <c r="BP204" s="261" t="e">
        <f t="shared" si="234"/>
        <v>#DIV/0!</v>
      </c>
      <c r="BQ204" s="474"/>
      <c r="BR204" s="475"/>
      <c r="BS204" s="476"/>
      <c r="BT204" s="2639"/>
      <c r="BU204" s="2640"/>
      <c r="BV204" s="2640"/>
      <c r="BW204" s="2640"/>
      <c r="BX204" s="2640"/>
      <c r="BY204" s="2640"/>
      <c r="BZ204" s="2640"/>
      <c r="CA204" s="2640"/>
      <c r="CB204" s="2641"/>
      <c r="CD204" s="2644"/>
      <c r="CE204" s="2644"/>
      <c r="CF204" s="265"/>
      <c r="CG204" s="266"/>
      <c r="CH204" s="287"/>
      <c r="CI204" s="268"/>
      <c r="CJ204" s="269"/>
      <c r="CK204" s="269"/>
      <c r="CL204" s="269"/>
      <c r="CM204" s="2645"/>
      <c r="CN204" s="2645"/>
      <c r="CO204" s="2645"/>
      <c r="CP204" s="2645"/>
      <c r="CQ204" s="2645"/>
      <c r="CR204" s="2645"/>
      <c r="CS204" s="2645"/>
      <c r="CT204" s="2645"/>
      <c r="CU204" s="2645"/>
      <c r="CW204" s="2644"/>
      <c r="CX204" s="2644"/>
      <c r="CY204" s="265"/>
      <c r="CZ204" s="266"/>
      <c r="DA204" s="287"/>
      <c r="DB204" s="268"/>
      <c r="DC204" s="269"/>
      <c r="DD204" s="269"/>
      <c r="DE204" s="269"/>
      <c r="DF204" s="2645"/>
      <c r="DG204" s="2645"/>
      <c r="DH204" s="2645"/>
      <c r="DI204" s="2645"/>
      <c r="DJ204" s="2645"/>
      <c r="DK204" s="2645"/>
      <c r="DL204" s="2645"/>
      <c r="DM204" s="2645"/>
      <c r="DN204" s="2645"/>
    </row>
    <row r="205" spans="2:118" ht="0.6" customHeight="1">
      <c r="B205" s="2628"/>
      <c r="C205" s="2629"/>
      <c r="D205" s="2629"/>
      <c r="E205" s="2630"/>
      <c r="F205" s="2637"/>
      <c r="G205" s="2638"/>
      <c r="H205" s="258"/>
      <c r="I205" s="297"/>
      <c r="J205" s="286">
        <v>0</v>
      </c>
      <c r="K205" s="261" t="e">
        <f t="shared" si="231"/>
        <v>#DIV/0!</v>
      </c>
      <c r="L205" s="474"/>
      <c r="M205" s="475"/>
      <c r="N205" s="476"/>
      <c r="O205" s="2639"/>
      <c r="P205" s="2640"/>
      <c r="Q205" s="2640"/>
      <c r="R205" s="2640"/>
      <c r="S205" s="2640"/>
      <c r="T205" s="2640"/>
      <c r="U205" s="2640"/>
      <c r="V205" s="2640"/>
      <c r="W205" s="2641"/>
      <c r="Y205" s="2637">
        <f t="shared" si="228"/>
        <v>0</v>
      </c>
      <c r="Z205" s="2638"/>
      <c r="AA205" s="258">
        <f>AA195</f>
        <v>0</v>
      </c>
      <c r="AB205" s="297">
        <f>+I205-J205</f>
        <v>0</v>
      </c>
      <c r="AC205" s="286"/>
      <c r="AD205" s="261" t="e">
        <f t="shared" si="232"/>
        <v>#DIV/0!</v>
      </c>
      <c r="AE205" s="474"/>
      <c r="AF205" s="475"/>
      <c r="AG205" s="476"/>
      <c r="AH205" s="2639"/>
      <c r="AI205" s="2640"/>
      <c r="AJ205" s="2640"/>
      <c r="AK205" s="2640"/>
      <c r="AL205" s="2640"/>
      <c r="AM205" s="2640"/>
      <c r="AN205" s="2640"/>
      <c r="AO205" s="2640"/>
      <c r="AP205" s="2641"/>
      <c r="AR205" s="2637">
        <f t="shared" si="229"/>
        <v>0</v>
      </c>
      <c r="AS205" s="2638"/>
      <c r="AT205" s="258">
        <f>AT195</f>
        <v>0</v>
      </c>
      <c r="AU205" s="297">
        <f>+I205-J205-AC205</f>
        <v>0</v>
      </c>
      <c r="AV205" s="286"/>
      <c r="AW205" s="261" t="e">
        <f t="shared" si="233"/>
        <v>#DIV/0!</v>
      </c>
      <c r="AX205" s="262"/>
      <c r="AY205" s="263"/>
      <c r="AZ205" s="264"/>
      <c r="BA205" s="2639"/>
      <c r="BB205" s="2640"/>
      <c r="BC205" s="2640"/>
      <c r="BD205" s="2640"/>
      <c r="BE205" s="2640"/>
      <c r="BF205" s="2640"/>
      <c r="BG205" s="2640"/>
      <c r="BH205" s="2640"/>
      <c r="BI205" s="2641"/>
      <c r="BK205" s="2637">
        <f t="shared" si="230"/>
        <v>0</v>
      </c>
      <c r="BL205" s="2638"/>
      <c r="BM205" s="258">
        <f>BM195</f>
        <v>0</v>
      </c>
      <c r="BN205" s="297">
        <f>+I205-J205-AC205-AV205</f>
        <v>0</v>
      </c>
      <c r="BO205" s="286"/>
      <c r="BP205" s="261" t="e">
        <f t="shared" si="234"/>
        <v>#DIV/0!</v>
      </c>
      <c r="BQ205" s="474"/>
      <c r="BR205" s="475"/>
      <c r="BS205" s="476"/>
      <c r="BT205" s="2639"/>
      <c r="BU205" s="2640"/>
      <c r="BV205" s="2640"/>
      <c r="BW205" s="2640"/>
      <c r="BX205" s="2640"/>
      <c r="BY205" s="2640"/>
      <c r="BZ205" s="2640"/>
      <c r="CA205" s="2640"/>
      <c r="CB205" s="2641"/>
      <c r="CD205" s="2644"/>
      <c r="CE205" s="2644"/>
      <c r="CF205" s="265"/>
      <c r="CG205" s="266"/>
      <c r="CH205" s="287"/>
      <c r="CI205" s="268"/>
      <c r="CJ205" s="269"/>
      <c r="CK205" s="269"/>
      <c r="CL205" s="269"/>
      <c r="CM205" s="2645"/>
      <c r="CN205" s="2645"/>
      <c r="CO205" s="2645"/>
      <c r="CP205" s="2645"/>
      <c r="CQ205" s="2645"/>
      <c r="CR205" s="2645"/>
      <c r="CS205" s="2645"/>
      <c r="CT205" s="2645"/>
      <c r="CU205" s="2645"/>
      <c r="CW205" s="2644"/>
      <c r="CX205" s="2644"/>
      <c r="CY205" s="265"/>
      <c r="CZ205" s="266"/>
      <c r="DA205" s="287"/>
      <c r="DB205" s="268"/>
      <c r="DC205" s="269"/>
      <c r="DD205" s="269"/>
      <c r="DE205" s="269"/>
      <c r="DF205" s="2645"/>
      <c r="DG205" s="2645"/>
      <c r="DH205" s="2645"/>
      <c r="DI205" s="2645"/>
      <c r="DJ205" s="2645"/>
      <c r="DK205" s="2645"/>
      <c r="DL205" s="2645"/>
      <c r="DM205" s="2645"/>
      <c r="DN205" s="2645"/>
    </row>
    <row r="206" spans="2:118" ht="0.6" customHeight="1">
      <c r="B206" s="2628"/>
      <c r="C206" s="2629"/>
      <c r="D206" s="2629"/>
      <c r="E206" s="2630"/>
      <c r="F206" s="2637"/>
      <c r="G206" s="2638"/>
      <c r="H206" s="258"/>
      <c r="I206" s="297"/>
      <c r="J206" s="286">
        <v>0</v>
      </c>
      <c r="K206" s="261" t="e">
        <f t="shared" si="231"/>
        <v>#DIV/0!</v>
      </c>
      <c r="L206" s="474"/>
      <c r="M206" s="475"/>
      <c r="N206" s="476"/>
      <c r="O206" s="2639"/>
      <c r="P206" s="2640"/>
      <c r="Q206" s="2640"/>
      <c r="R206" s="2640"/>
      <c r="S206" s="2640"/>
      <c r="T206" s="2640"/>
      <c r="U206" s="2640"/>
      <c r="V206" s="2640"/>
      <c r="W206" s="2641"/>
      <c r="Y206" s="2637">
        <f t="shared" si="228"/>
        <v>0</v>
      </c>
      <c r="Z206" s="2638"/>
      <c r="AA206" s="258">
        <f>AA196</f>
        <v>0</v>
      </c>
      <c r="AB206" s="297">
        <f>+I206-J206</f>
        <v>0</v>
      </c>
      <c r="AC206" s="286"/>
      <c r="AD206" s="261" t="e">
        <f t="shared" si="232"/>
        <v>#DIV/0!</v>
      </c>
      <c r="AE206" s="474"/>
      <c r="AF206" s="475"/>
      <c r="AG206" s="476"/>
      <c r="AH206" s="2639"/>
      <c r="AI206" s="2640"/>
      <c r="AJ206" s="2640"/>
      <c r="AK206" s="2640"/>
      <c r="AL206" s="2640"/>
      <c r="AM206" s="2640"/>
      <c r="AN206" s="2640"/>
      <c r="AO206" s="2640"/>
      <c r="AP206" s="2641"/>
      <c r="AR206" s="2637">
        <f t="shared" si="229"/>
        <v>0</v>
      </c>
      <c r="AS206" s="2638"/>
      <c r="AT206" s="258">
        <f>AT196</f>
        <v>0</v>
      </c>
      <c r="AU206" s="297">
        <f>+I206-J206-AC206</f>
        <v>0</v>
      </c>
      <c r="AV206" s="286"/>
      <c r="AW206" s="261" t="e">
        <f t="shared" si="233"/>
        <v>#DIV/0!</v>
      </c>
      <c r="AX206" s="262"/>
      <c r="AY206" s="263"/>
      <c r="AZ206" s="264"/>
      <c r="BA206" s="2639"/>
      <c r="BB206" s="2640"/>
      <c r="BC206" s="2640"/>
      <c r="BD206" s="2640"/>
      <c r="BE206" s="2640"/>
      <c r="BF206" s="2640"/>
      <c r="BG206" s="2640"/>
      <c r="BH206" s="2640"/>
      <c r="BI206" s="2641"/>
      <c r="BK206" s="2637">
        <f t="shared" si="230"/>
        <v>0</v>
      </c>
      <c r="BL206" s="2638"/>
      <c r="BM206" s="258">
        <f>BM196</f>
        <v>0</v>
      </c>
      <c r="BN206" s="297">
        <f>+I206-J206-AC206-AV206</f>
        <v>0</v>
      </c>
      <c r="BO206" s="286"/>
      <c r="BP206" s="261" t="e">
        <f t="shared" si="234"/>
        <v>#DIV/0!</v>
      </c>
      <c r="BQ206" s="474"/>
      <c r="BR206" s="475"/>
      <c r="BS206" s="476"/>
      <c r="BT206" s="2639"/>
      <c r="BU206" s="2640"/>
      <c r="BV206" s="2640"/>
      <c r="BW206" s="2640"/>
      <c r="BX206" s="2640"/>
      <c r="BY206" s="2640"/>
      <c r="BZ206" s="2640"/>
      <c r="CA206" s="2640"/>
      <c r="CB206" s="2641"/>
      <c r="CD206" s="2644"/>
      <c r="CE206" s="2644"/>
      <c r="CF206" s="265"/>
      <c r="CG206" s="266"/>
      <c r="CH206" s="287"/>
      <c r="CI206" s="268"/>
      <c r="CJ206" s="269"/>
      <c r="CK206" s="269"/>
      <c r="CL206" s="269"/>
      <c r="CM206" s="2645"/>
      <c r="CN206" s="2645"/>
      <c r="CO206" s="2645"/>
      <c r="CP206" s="2645"/>
      <c r="CQ206" s="2645"/>
      <c r="CR206" s="2645"/>
      <c r="CS206" s="2645"/>
      <c r="CT206" s="2645"/>
      <c r="CU206" s="2645"/>
      <c r="CW206" s="2644"/>
      <c r="CX206" s="2644"/>
      <c r="CY206" s="265"/>
      <c r="CZ206" s="266"/>
      <c r="DA206" s="287"/>
      <c r="DB206" s="268"/>
      <c r="DC206" s="269"/>
      <c r="DD206" s="269"/>
      <c r="DE206" s="269"/>
      <c r="DF206" s="2645"/>
      <c r="DG206" s="2645"/>
      <c r="DH206" s="2645"/>
      <c r="DI206" s="2645"/>
      <c r="DJ206" s="2645"/>
      <c r="DK206" s="2645"/>
      <c r="DL206" s="2645"/>
      <c r="DM206" s="2645"/>
      <c r="DN206" s="2645"/>
    </row>
    <row r="207" spans="2:118" ht="0.6" customHeight="1" thickBot="1">
      <c r="B207" s="2628"/>
      <c r="C207" s="2629"/>
      <c r="D207" s="2629"/>
      <c r="E207" s="2630"/>
      <c r="F207" s="2654"/>
      <c r="G207" s="2655"/>
      <c r="H207" s="258"/>
      <c r="I207" s="299"/>
      <c r="J207" s="286">
        <v>0</v>
      </c>
      <c r="K207" s="261" t="e">
        <f t="shared" si="231"/>
        <v>#DIV/0!</v>
      </c>
      <c r="L207" s="477"/>
      <c r="M207" s="478"/>
      <c r="N207" s="479"/>
      <c r="O207" s="2656"/>
      <c r="P207" s="2657"/>
      <c r="Q207" s="2657"/>
      <c r="R207" s="2657"/>
      <c r="S207" s="2657"/>
      <c r="T207" s="2657"/>
      <c r="U207" s="2657"/>
      <c r="V207" s="2657"/>
      <c r="W207" s="2658"/>
      <c r="Y207" s="2654">
        <f t="shared" si="228"/>
        <v>0</v>
      </c>
      <c r="Z207" s="2655"/>
      <c r="AA207" s="258">
        <f>AA197</f>
        <v>0</v>
      </c>
      <c r="AB207" s="299">
        <f>+I207-J207</f>
        <v>0</v>
      </c>
      <c r="AC207" s="286"/>
      <c r="AD207" s="261" t="e">
        <f t="shared" si="232"/>
        <v>#DIV/0!</v>
      </c>
      <c r="AE207" s="477"/>
      <c r="AF207" s="478"/>
      <c r="AG207" s="479"/>
      <c r="AH207" s="2656"/>
      <c r="AI207" s="2657"/>
      <c r="AJ207" s="2657"/>
      <c r="AK207" s="2657"/>
      <c r="AL207" s="2657"/>
      <c r="AM207" s="2657"/>
      <c r="AN207" s="2657"/>
      <c r="AO207" s="2657"/>
      <c r="AP207" s="2658"/>
      <c r="AR207" s="2654">
        <f t="shared" si="229"/>
        <v>0</v>
      </c>
      <c r="AS207" s="2655"/>
      <c r="AT207" s="258">
        <f>AT197</f>
        <v>0</v>
      </c>
      <c r="AU207" s="299">
        <f>+I207-J207-AC207</f>
        <v>0</v>
      </c>
      <c r="AV207" s="286"/>
      <c r="AW207" s="261" t="e">
        <f t="shared" si="233"/>
        <v>#DIV/0!</v>
      </c>
      <c r="AX207" s="270"/>
      <c r="AY207" s="271"/>
      <c r="AZ207" s="272"/>
      <c r="BA207" s="2656"/>
      <c r="BB207" s="2657"/>
      <c r="BC207" s="2657"/>
      <c r="BD207" s="2657"/>
      <c r="BE207" s="2657"/>
      <c r="BF207" s="2657"/>
      <c r="BG207" s="2657"/>
      <c r="BH207" s="2657"/>
      <c r="BI207" s="2658"/>
      <c r="BK207" s="2654">
        <f t="shared" si="230"/>
        <v>0</v>
      </c>
      <c r="BL207" s="2655"/>
      <c r="BM207" s="258">
        <f>BM197</f>
        <v>0</v>
      </c>
      <c r="BN207" s="299">
        <f>+I207-J207-AC207-AV207</f>
        <v>0</v>
      </c>
      <c r="BO207" s="286"/>
      <c r="BP207" s="261" t="e">
        <f t="shared" si="234"/>
        <v>#DIV/0!</v>
      </c>
      <c r="BQ207" s="477"/>
      <c r="BR207" s="478"/>
      <c r="BS207" s="479"/>
      <c r="BT207" s="2656"/>
      <c r="BU207" s="2657"/>
      <c r="BV207" s="2657"/>
      <c r="BW207" s="2657"/>
      <c r="BX207" s="2657"/>
      <c r="BY207" s="2657"/>
      <c r="BZ207" s="2657"/>
      <c r="CA207" s="2657"/>
      <c r="CB207" s="2658"/>
      <c r="CD207" s="2644"/>
      <c r="CE207" s="2644"/>
      <c r="CF207" s="265"/>
      <c r="CG207" s="266"/>
      <c r="CH207" s="287"/>
      <c r="CI207" s="268"/>
      <c r="CJ207" s="269"/>
      <c r="CK207" s="269"/>
      <c r="CL207" s="269"/>
      <c r="CM207" s="2645"/>
      <c r="CN207" s="2645"/>
      <c r="CO207" s="2645"/>
      <c r="CP207" s="2645"/>
      <c r="CQ207" s="2645"/>
      <c r="CR207" s="2645"/>
      <c r="CS207" s="2645"/>
      <c r="CT207" s="2645"/>
      <c r="CU207" s="2645"/>
      <c r="CW207" s="2644"/>
      <c r="CX207" s="2644"/>
      <c r="CY207" s="265"/>
      <c r="CZ207" s="266"/>
      <c r="DA207" s="287"/>
      <c r="DB207" s="268"/>
      <c r="DC207" s="269"/>
      <c r="DD207" s="269"/>
      <c r="DE207" s="269"/>
      <c r="DF207" s="2645"/>
      <c r="DG207" s="2645"/>
      <c r="DH207" s="2645"/>
      <c r="DI207" s="2645"/>
      <c r="DJ207" s="2645"/>
      <c r="DK207" s="2645"/>
      <c r="DL207" s="2645"/>
      <c r="DM207" s="2645"/>
      <c r="DN207" s="2645"/>
    </row>
    <row r="208" spans="2:118" ht="27.75" customHeight="1" thickTop="1" thickBot="1">
      <c r="B208" s="2628"/>
      <c r="C208" s="2629"/>
      <c r="D208" s="2629"/>
      <c r="E208" s="2630"/>
      <c r="F208" s="2665" t="s">
        <v>235</v>
      </c>
      <c r="G208" s="2666"/>
      <c r="H208" s="2671">
        <f>+F199</f>
        <v>0</v>
      </c>
      <c r="I208" s="2671"/>
      <c r="J208" s="2671"/>
      <c r="K208" s="2672"/>
      <c r="L208" s="276">
        <f>K258/N258</f>
        <v>1</v>
      </c>
      <c r="M208" s="277">
        <f>L258/N258</f>
        <v>0</v>
      </c>
      <c r="N208" s="278">
        <f>M258/N258</f>
        <v>0</v>
      </c>
      <c r="O208" s="2651"/>
      <c r="P208" s="2652"/>
      <c r="Q208" s="2652"/>
      <c r="R208" s="2652"/>
      <c r="S208" s="2652"/>
      <c r="T208" s="2652"/>
      <c r="U208" s="2652"/>
      <c r="V208" s="2652"/>
      <c r="W208" s="2653"/>
      <c r="Y208" s="2665" t="s">
        <v>235</v>
      </c>
      <c r="Z208" s="2666"/>
      <c r="AA208" s="2671">
        <f>+Y199</f>
        <v>0</v>
      </c>
      <c r="AB208" s="2671"/>
      <c r="AC208" s="2671"/>
      <c r="AD208" s="2672"/>
      <c r="AE208" s="276">
        <f>AD258/AG258</f>
        <v>1</v>
      </c>
      <c r="AF208" s="277">
        <f>AE258/AG258</f>
        <v>0</v>
      </c>
      <c r="AG208" s="278">
        <f>AF258/AG258</f>
        <v>0</v>
      </c>
      <c r="AH208" s="2651"/>
      <c r="AI208" s="2652"/>
      <c r="AJ208" s="2652"/>
      <c r="AK208" s="2652"/>
      <c r="AL208" s="2652"/>
      <c r="AM208" s="2652"/>
      <c r="AN208" s="2652"/>
      <c r="AO208" s="2652"/>
      <c r="AP208" s="2653"/>
      <c r="AR208" s="2665" t="s">
        <v>235</v>
      </c>
      <c r="AS208" s="2666"/>
      <c r="AT208" s="2671">
        <f>+AR199</f>
        <v>0</v>
      </c>
      <c r="AU208" s="2671"/>
      <c r="AV208" s="2671"/>
      <c r="AW208" s="2672"/>
      <c r="AX208" s="276">
        <f>AW258/AZ258</f>
        <v>1</v>
      </c>
      <c r="AY208" s="277">
        <f>AX258/AZ258</f>
        <v>0</v>
      </c>
      <c r="AZ208" s="278">
        <f>AY258/AZ258</f>
        <v>0</v>
      </c>
      <c r="BA208" s="2651"/>
      <c r="BB208" s="2652"/>
      <c r="BC208" s="2652"/>
      <c r="BD208" s="2652"/>
      <c r="BE208" s="2652"/>
      <c r="BF208" s="2652"/>
      <c r="BG208" s="2652"/>
      <c r="BH208" s="2652"/>
      <c r="BI208" s="2653"/>
      <c r="BK208" s="2665" t="s">
        <v>235</v>
      </c>
      <c r="BL208" s="2666"/>
      <c r="BM208" s="2671">
        <f>+BK199</f>
        <v>0</v>
      </c>
      <c r="BN208" s="2671"/>
      <c r="BO208" s="2671"/>
      <c r="BP208" s="2672"/>
      <c r="BQ208" s="276">
        <f>BP258/BS258</f>
        <v>1</v>
      </c>
      <c r="BR208" s="277">
        <f>BQ258/BS258</f>
        <v>0</v>
      </c>
      <c r="BS208" s="278">
        <f>BR258/BS258</f>
        <v>0</v>
      </c>
      <c r="BT208" s="2651"/>
      <c r="BU208" s="2652"/>
      <c r="BV208" s="2652"/>
      <c r="BW208" s="2652"/>
      <c r="BX208" s="2652"/>
      <c r="BY208" s="2652"/>
      <c r="BZ208" s="2652"/>
      <c r="CA208" s="2652"/>
      <c r="CB208" s="2653"/>
      <c r="CD208" s="2662"/>
      <c r="CE208" s="2662"/>
      <c r="CF208" s="2670"/>
      <c r="CG208" s="2670"/>
      <c r="CH208" s="2670"/>
      <c r="CI208" s="2670"/>
      <c r="CJ208" s="279"/>
      <c r="CK208" s="279"/>
      <c r="CL208" s="279"/>
      <c r="CM208" s="2664"/>
      <c r="CN208" s="2664"/>
      <c r="CO208" s="2664"/>
      <c r="CP208" s="2664"/>
      <c r="CQ208" s="2664"/>
      <c r="CR208" s="2664"/>
      <c r="CS208" s="2664"/>
      <c r="CT208" s="2664"/>
      <c r="CU208" s="2664"/>
      <c r="CW208" s="2662"/>
      <c r="CX208" s="2662"/>
      <c r="CY208" s="2670"/>
      <c r="CZ208" s="2670"/>
      <c r="DA208" s="2670"/>
      <c r="DB208" s="2670"/>
      <c r="DC208" s="279"/>
      <c r="DD208" s="279"/>
      <c r="DE208" s="279"/>
      <c r="DF208" s="2664"/>
      <c r="DG208" s="2664"/>
      <c r="DH208" s="2664"/>
      <c r="DI208" s="2664"/>
      <c r="DJ208" s="2664"/>
      <c r="DK208" s="2664"/>
      <c r="DL208" s="2664"/>
      <c r="DM208" s="2664"/>
      <c r="DN208" s="2664"/>
    </row>
    <row r="209" spans="2:118" ht="12.75" customHeight="1">
      <c r="B209" s="2625" t="s">
        <v>295</v>
      </c>
      <c r="C209" s="2626"/>
      <c r="D209" s="2626"/>
      <c r="E209" s="2627"/>
      <c r="F209" s="2667" t="str">
        <f>Objetivos!D28</f>
        <v>Corredores Agroecologicos</v>
      </c>
      <c r="G209" s="2668"/>
      <c r="H209" s="2668"/>
      <c r="I209" s="2668"/>
      <c r="J209" s="2668"/>
      <c r="K209" s="2668"/>
      <c r="L209" s="2668"/>
      <c r="M209" s="2668"/>
      <c r="N209" s="2668"/>
      <c r="O209" s="2668"/>
      <c r="P209" s="2668"/>
      <c r="Q209" s="2668"/>
      <c r="R209" s="2668"/>
      <c r="S209" s="2668"/>
      <c r="T209" s="2668"/>
      <c r="U209" s="2668"/>
      <c r="V209" s="2668"/>
      <c r="W209" s="2669"/>
      <c r="Y209" s="2667" t="str">
        <f>F209</f>
        <v>Corredores Agroecologicos</v>
      </c>
      <c r="Z209" s="2668"/>
      <c r="AA209" s="2668"/>
      <c r="AB209" s="2668"/>
      <c r="AC209" s="2668"/>
      <c r="AD209" s="2668"/>
      <c r="AE209" s="2668"/>
      <c r="AF209" s="2668"/>
      <c r="AG209" s="2668"/>
      <c r="AH209" s="2668"/>
      <c r="AI209" s="2668"/>
      <c r="AJ209" s="2668"/>
      <c r="AK209" s="2668"/>
      <c r="AL209" s="2668"/>
      <c r="AM209" s="2668"/>
      <c r="AN209" s="2668"/>
      <c r="AO209" s="2668"/>
      <c r="AP209" s="2669"/>
      <c r="AR209" s="2667" t="str">
        <f>Y209</f>
        <v>Corredores Agroecologicos</v>
      </c>
      <c r="AS209" s="2668"/>
      <c r="AT209" s="2668"/>
      <c r="AU209" s="2668"/>
      <c r="AV209" s="2668"/>
      <c r="AW209" s="2668"/>
      <c r="AX209" s="2668"/>
      <c r="AY209" s="2668"/>
      <c r="AZ209" s="2668"/>
      <c r="BA209" s="2668"/>
      <c r="BB209" s="2668"/>
      <c r="BC209" s="2668"/>
      <c r="BD209" s="2668"/>
      <c r="BE209" s="2668"/>
      <c r="BF209" s="2668"/>
      <c r="BG209" s="2668"/>
      <c r="BH209" s="2668"/>
      <c r="BI209" s="2669"/>
      <c r="BK209" s="2667" t="str">
        <f>AR209</f>
        <v>Corredores Agroecologicos</v>
      </c>
      <c r="BL209" s="2668"/>
      <c r="BM209" s="2668"/>
      <c r="BN209" s="2668"/>
      <c r="BO209" s="2668"/>
      <c r="BP209" s="2668"/>
      <c r="BQ209" s="2668"/>
      <c r="BR209" s="2668"/>
      <c r="BS209" s="2668"/>
      <c r="BT209" s="2668"/>
      <c r="BU209" s="2668"/>
      <c r="BV209" s="2668"/>
      <c r="BW209" s="2668"/>
      <c r="BX209" s="2668"/>
      <c r="BY209" s="2668"/>
      <c r="BZ209" s="2668"/>
      <c r="CA209" s="2668"/>
      <c r="CB209" s="2669"/>
      <c r="CD209" s="2621"/>
      <c r="CE209" s="2621"/>
      <c r="CF209" s="2621"/>
      <c r="CG209" s="2621"/>
      <c r="CH209" s="2621"/>
      <c r="CI209" s="2621"/>
      <c r="CJ209" s="2621"/>
      <c r="CK209" s="2621"/>
      <c r="CL209" s="2621"/>
      <c r="CM209" s="2621"/>
      <c r="CN209" s="2621"/>
      <c r="CO209" s="2621"/>
      <c r="CP209" s="2621"/>
      <c r="CQ209" s="2621"/>
      <c r="CR209" s="2621"/>
      <c r="CS209" s="2621"/>
      <c r="CT209" s="2621"/>
      <c r="CU209" s="2621"/>
      <c r="CW209" s="2621"/>
      <c r="CX209" s="2621"/>
      <c r="CY209" s="2621"/>
      <c r="CZ209" s="2621"/>
      <c r="DA209" s="2621"/>
      <c r="DB209" s="2621"/>
      <c r="DC209" s="2621"/>
      <c r="DD209" s="2621"/>
      <c r="DE209" s="2621"/>
      <c r="DF209" s="2621"/>
      <c r="DG209" s="2621"/>
      <c r="DH209" s="2621"/>
      <c r="DI209" s="2621"/>
      <c r="DJ209" s="2621"/>
      <c r="DK209" s="2621"/>
      <c r="DL209" s="2621"/>
      <c r="DM209" s="2621"/>
      <c r="DN209" s="2621"/>
    </row>
    <row r="210" spans="2:118" ht="22.5" customHeight="1">
      <c r="B210" s="2628"/>
      <c r="C210" s="2629"/>
      <c r="D210" s="2629"/>
      <c r="E210" s="2630"/>
      <c r="F210" s="2637" t="str">
        <f>+F200</f>
        <v xml:space="preserve">15. Hincado, templado y grapado                </v>
      </c>
      <c r="G210" s="2638"/>
      <c r="H210" s="258" t="str">
        <f>+Cronog!C94</f>
        <v>Km</v>
      </c>
      <c r="I210" s="259">
        <f>+Cronog!E94+Cronog!I94+Cronog!M94</f>
        <v>0</v>
      </c>
      <c r="J210" s="286">
        <v>0</v>
      </c>
      <c r="K210" s="261" t="e">
        <f>J210/I210</f>
        <v>#DIV/0!</v>
      </c>
      <c r="L210" s="474" t="str">
        <f>+IF(I210=J210,"x",0)</f>
        <v>x</v>
      </c>
      <c r="M210" s="475">
        <f>+IF(L210="x",0,IF(J210&gt;0,"x",0))</f>
        <v>0</v>
      </c>
      <c r="N210" s="476">
        <f>+IF(L210="x",0,IF(M210="x",0,"x"))</f>
        <v>0</v>
      </c>
      <c r="O210" s="2639"/>
      <c r="P210" s="2640"/>
      <c r="Q210" s="2640"/>
      <c r="R210" s="2640"/>
      <c r="S210" s="2640"/>
      <c r="T210" s="2640"/>
      <c r="U210" s="2640"/>
      <c r="V210" s="2640"/>
      <c r="W210" s="2641"/>
      <c r="Y210" s="2637" t="str">
        <f t="shared" ref="Y210:Y217" si="235">+Y200</f>
        <v xml:space="preserve">15. Hincado, templado y grapado                </v>
      </c>
      <c r="Z210" s="2638"/>
      <c r="AA210" s="258" t="str">
        <f>+AA200</f>
        <v>Km</v>
      </c>
      <c r="AB210" s="259">
        <f>IF((I210-J210)=0,Cronog!Q94+Cronog!U94+Cronog!Y94,Cronog!Q94+Cronog!U94+Cronog!Y94+Seguimiento!I210-Seguimiento!J210)</f>
        <v>0</v>
      </c>
      <c r="AC210" s="286"/>
      <c r="AD210" s="261" t="e">
        <f>AC210/AB210</f>
        <v>#DIV/0!</v>
      </c>
      <c r="AE210" s="474" t="str">
        <f>+IF(AB210=AC210,"x",0)</f>
        <v>x</v>
      </c>
      <c r="AF210" s="475">
        <f>+IF(AE210="x",0,IF(AC210&gt;0,"x",0))</f>
        <v>0</v>
      </c>
      <c r="AG210" s="476">
        <f>+IF(AE210="x",0,IF(AF210="x",0,"x"))</f>
        <v>0</v>
      </c>
      <c r="AH210" s="2639"/>
      <c r="AI210" s="2640"/>
      <c r="AJ210" s="2640"/>
      <c r="AK210" s="2640"/>
      <c r="AL210" s="2640"/>
      <c r="AM210" s="2640"/>
      <c r="AN210" s="2640"/>
      <c r="AO210" s="2640"/>
      <c r="AP210" s="2641"/>
      <c r="AR210" s="2637" t="str">
        <f t="shared" ref="AR210:AR217" si="236">+AR200</f>
        <v xml:space="preserve">15. Hincado, templado y grapado                </v>
      </c>
      <c r="AS210" s="2638"/>
      <c r="AT210" s="258" t="str">
        <f>+AT200</f>
        <v>Km</v>
      </c>
      <c r="AU210" s="259">
        <f>IF((AB210-AC210)=0,Cronog!AC94+Cronog!AG94+Cronog!AK94,Cronog!AC94+Cronog!AG94+Cronog!AK94+Seguimiento!AB210-Seguimiento!AC210)</f>
        <v>0</v>
      </c>
      <c r="AV210" s="286"/>
      <c r="AW210" s="261" t="e">
        <f>AV210/AU210</f>
        <v>#DIV/0!</v>
      </c>
      <c r="AX210" s="474" t="str">
        <f>+IF(AU210=AV210,"x",0)</f>
        <v>x</v>
      </c>
      <c r="AY210" s="475">
        <f>+IF(AX210="x",0,IF(AV210&gt;0,"x",0))</f>
        <v>0</v>
      </c>
      <c r="AZ210" s="476">
        <f>+IF(AX210="x",0,IF(AY210="x",0,"x"))</f>
        <v>0</v>
      </c>
      <c r="BA210" s="2639"/>
      <c r="BB210" s="2640"/>
      <c r="BC210" s="2640"/>
      <c r="BD210" s="2640"/>
      <c r="BE210" s="2640"/>
      <c r="BF210" s="2640"/>
      <c r="BG210" s="2640"/>
      <c r="BH210" s="2640"/>
      <c r="BI210" s="2641"/>
      <c r="BK210" s="2637" t="str">
        <f t="shared" ref="BK210:BK217" si="237">+BK200</f>
        <v xml:space="preserve">15. Hincado, templado y grapado                </v>
      </c>
      <c r="BL210" s="2638"/>
      <c r="BM210" s="258" t="str">
        <f>+BM200</f>
        <v>Km</v>
      </c>
      <c r="BN210" s="259">
        <f>IF((AU210-AV210)=0,Cronog!AO94+Cronog!AS94+Cronog!AW94,Cronog!AO94+Cronog!AS94+Cronog!AW94+AU210-AV210)</f>
        <v>0</v>
      </c>
      <c r="BO210" s="286"/>
      <c r="BP210" s="261" t="e">
        <f>BO210/BN210</f>
        <v>#DIV/0!</v>
      </c>
      <c r="BQ210" s="474" t="str">
        <f>+IF(BN210=BO210,"x",0)</f>
        <v>x</v>
      </c>
      <c r="BR210" s="475">
        <f>+IF(BQ210="x",0,IF(BO210&gt;0,"x",0))</f>
        <v>0</v>
      </c>
      <c r="BS210" s="476">
        <f>+IF(BQ210="x",0,IF(BR210="x",0,"x"))</f>
        <v>0</v>
      </c>
      <c r="BT210" s="2639"/>
      <c r="BU210" s="2640"/>
      <c r="BV210" s="2640"/>
      <c r="BW210" s="2640"/>
      <c r="BX210" s="2640"/>
      <c r="BY210" s="2640"/>
      <c r="BZ210" s="2640"/>
      <c r="CA210" s="2640"/>
      <c r="CB210" s="2641"/>
      <c r="CD210" s="2644"/>
      <c r="CE210" s="2644"/>
      <c r="CF210" s="265"/>
      <c r="CG210" s="266"/>
      <c r="CH210" s="287"/>
      <c r="CI210" s="268"/>
      <c r="CJ210" s="269"/>
      <c r="CK210" s="269"/>
      <c r="CL210" s="269"/>
      <c r="CM210" s="2645"/>
      <c r="CN210" s="2645"/>
      <c r="CO210" s="2645"/>
      <c r="CP210" s="2645"/>
      <c r="CQ210" s="2645"/>
      <c r="CR210" s="2645"/>
      <c r="CS210" s="2645"/>
      <c r="CT210" s="2645"/>
      <c r="CU210" s="2645"/>
      <c r="CW210" s="2644"/>
      <c r="CX210" s="2644"/>
      <c r="CY210" s="265"/>
      <c r="CZ210" s="266"/>
      <c r="DA210" s="287"/>
      <c r="DB210" s="268"/>
      <c r="DC210" s="269"/>
      <c r="DD210" s="269"/>
      <c r="DE210" s="269"/>
      <c r="DF210" s="2645"/>
      <c r="DG210" s="2645"/>
      <c r="DH210" s="2645"/>
      <c r="DI210" s="2645"/>
      <c r="DJ210" s="2645"/>
      <c r="DK210" s="2645"/>
      <c r="DL210" s="2645"/>
      <c r="DM210" s="2645"/>
      <c r="DN210" s="2645"/>
    </row>
    <row r="211" spans="2:118" ht="22.5" customHeight="1" thickBot="1">
      <c r="B211" s="2628"/>
      <c r="C211" s="2629"/>
      <c r="D211" s="2629"/>
      <c r="E211" s="2630"/>
      <c r="F211" s="2637" t="str">
        <f>+F201</f>
        <v xml:space="preserve">16. Pago de Mano de obra                         </v>
      </c>
      <c r="G211" s="2638"/>
      <c r="H211" s="258" t="str">
        <f>+Cronog!C95</f>
        <v>Valor  $</v>
      </c>
      <c r="I211" s="259">
        <f>+Cronog!E95+Cronog!I95+Cronog!M95</f>
        <v>0</v>
      </c>
      <c r="J211" s="286">
        <v>0</v>
      </c>
      <c r="K211" s="261" t="e">
        <f t="shared" ref="K211:K217" si="238">J211/I211</f>
        <v>#DIV/0!</v>
      </c>
      <c r="L211" s="477" t="str">
        <f>+IF(I211=J211,"x",0)</f>
        <v>x</v>
      </c>
      <c r="M211" s="478">
        <f>+IF(L211="x",0,IF(J211&gt;0,"x",0))</f>
        <v>0</v>
      </c>
      <c r="N211" s="479">
        <f>+IF(L211="x",0,IF(M211="x",0,"x"))</f>
        <v>0</v>
      </c>
      <c r="O211" s="2639"/>
      <c r="P211" s="2640"/>
      <c r="Q211" s="2640"/>
      <c r="R211" s="2640"/>
      <c r="S211" s="2640"/>
      <c r="T211" s="2640"/>
      <c r="U211" s="2640"/>
      <c r="V211" s="2640"/>
      <c r="W211" s="2641"/>
      <c r="Y211" s="2637" t="str">
        <f t="shared" si="235"/>
        <v xml:space="preserve">16. Pago de Mano de obra                         </v>
      </c>
      <c r="Z211" s="2638"/>
      <c r="AA211" s="258" t="str">
        <f>+AA201</f>
        <v>Valor  $</v>
      </c>
      <c r="AB211" s="259">
        <f>IF((I211-J211)=0,Cronog!Q95+Cronog!U95+Cronog!Y95,Cronog!Q95+Cronog!U95+Cronog!Y95+Seguimiento!I211-Seguimiento!J211)</f>
        <v>0</v>
      </c>
      <c r="AC211" s="286"/>
      <c r="AD211" s="261" t="e">
        <f t="shared" ref="AD211:AD217" si="239">AC211/AB211</f>
        <v>#DIV/0!</v>
      </c>
      <c r="AE211" s="477" t="str">
        <f>+IF(AB211=AC211,"x",0)</f>
        <v>x</v>
      </c>
      <c r="AF211" s="478">
        <f>+IF(AE211="x",0,IF(AC211&gt;0,"x",0))</f>
        <v>0</v>
      </c>
      <c r="AG211" s="479">
        <f>+IF(AE211="x",0,IF(AF211="x",0,"x"))</f>
        <v>0</v>
      </c>
      <c r="AH211" s="2639"/>
      <c r="AI211" s="2640"/>
      <c r="AJ211" s="2640"/>
      <c r="AK211" s="2640"/>
      <c r="AL211" s="2640"/>
      <c r="AM211" s="2640"/>
      <c r="AN211" s="2640"/>
      <c r="AO211" s="2640"/>
      <c r="AP211" s="2641"/>
      <c r="AR211" s="2637" t="str">
        <f t="shared" si="236"/>
        <v xml:space="preserve">16. Pago de Mano de obra                         </v>
      </c>
      <c r="AS211" s="2638"/>
      <c r="AT211" s="258" t="str">
        <f>+AT201</f>
        <v>Valor  $</v>
      </c>
      <c r="AU211" s="259">
        <f>IF((AB211-AC211)=0,Cronog!AC95+Cronog!AG95+Cronog!AK95,Cronog!AC95+Cronog!AG95+Cronog!AK95+Seguimiento!AB211-Seguimiento!AC211)</f>
        <v>0</v>
      </c>
      <c r="AV211" s="286"/>
      <c r="AW211" s="261" t="e">
        <f t="shared" ref="AW211:AW217" si="240">AV211/AU211</f>
        <v>#DIV/0!</v>
      </c>
      <c r="AX211" s="477" t="str">
        <f>+IF(AU211=AV211,"x",0)</f>
        <v>x</v>
      </c>
      <c r="AY211" s="478">
        <f>+IF(AX211="x",0,IF(AV211&gt;0,"x",0))</f>
        <v>0</v>
      </c>
      <c r="AZ211" s="479">
        <f>+IF(AX211="x",0,IF(AY211="x",0,"x"))</f>
        <v>0</v>
      </c>
      <c r="BA211" s="2639"/>
      <c r="BB211" s="2640"/>
      <c r="BC211" s="2640"/>
      <c r="BD211" s="2640"/>
      <c r="BE211" s="2640"/>
      <c r="BF211" s="2640"/>
      <c r="BG211" s="2640"/>
      <c r="BH211" s="2640"/>
      <c r="BI211" s="2641"/>
      <c r="BK211" s="2637" t="str">
        <f t="shared" si="237"/>
        <v xml:space="preserve">16. Pago de Mano de obra                         </v>
      </c>
      <c r="BL211" s="2638"/>
      <c r="BM211" s="258" t="str">
        <f>+BM201</f>
        <v>Valor  $</v>
      </c>
      <c r="BN211" s="259">
        <f>IF((AU211-AV211)=0,Cronog!AO95+Cronog!AS95+Cronog!AW95,Cronog!AO95+Cronog!AS95+Cronog!AW95+AU211-AV211)</f>
        <v>0</v>
      </c>
      <c r="BO211" s="286"/>
      <c r="BP211" s="261" t="e">
        <f t="shared" ref="BP211:BP217" si="241">BO211/BN211</f>
        <v>#DIV/0!</v>
      </c>
      <c r="BQ211" s="477" t="str">
        <f>+IF(BN211=BO211,"x",0)</f>
        <v>x</v>
      </c>
      <c r="BR211" s="478">
        <f>+IF(BQ211="x",0,IF(BO211&gt;0,"x",0))</f>
        <v>0</v>
      </c>
      <c r="BS211" s="479">
        <f>+IF(BQ211="x",0,IF(BR211="x",0,"x"))</f>
        <v>0</v>
      </c>
      <c r="BT211" s="2639"/>
      <c r="BU211" s="2640"/>
      <c r="BV211" s="2640"/>
      <c r="BW211" s="2640"/>
      <c r="BX211" s="2640"/>
      <c r="BY211" s="2640"/>
      <c r="BZ211" s="2640"/>
      <c r="CA211" s="2640"/>
      <c r="CB211" s="2641"/>
      <c r="CD211" s="2644"/>
      <c r="CE211" s="2644"/>
      <c r="CF211" s="265"/>
      <c r="CG211" s="266"/>
      <c r="CH211" s="287"/>
      <c r="CI211" s="268"/>
      <c r="CJ211" s="269"/>
      <c r="CK211" s="269"/>
      <c r="CL211" s="269"/>
      <c r="CM211" s="2645"/>
      <c r="CN211" s="2645"/>
      <c r="CO211" s="2645"/>
      <c r="CP211" s="2645"/>
      <c r="CQ211" s="2645"/>
      <c r="CR211" s="2645"/>
      <c r="CS211" s="2645"/>
      <c r="CT211" s="2645"/>
      <c r="CU211" s="2645"/>
      <c r="CW211" s="2644"/>
      <c r="CX211" s="2644"/>
      <c r="CY211" s="265"/>
      <c r="CZ211" s="266"/>
      <c r="DA211" s="287"/>
      <c r="DB211" s="268"/>
      <c r="DC211" s="269"/>
      <c r="DD211" s="269"/>
      <c r="DE211" s="269"/>
      <c r="DF211" s="2645"/>
      <c r="DG211" s="2645"/>
      <c r="DH211" s="2645"/>
      <c r="DI211" s="2645"/>
      <c r="DJ211" s="2645"/>
      <c r="DK211" s="2645"/>
      <c r="DL211" s="2645"/>
      <c r="DM211" s="2645"/>
      <c r="DN211" s="2645"/>
    </row>
    <row r="212" spans="2:118" ht="0.6" customHeight="1" thickTop="1">
      <c r="B212" s="2628"/>
      <c r="C212" s="2629"/>
      <c r="D212" s="2629"/>
      <c r="E212" s="2630"/>
      <c r="F212" s="2637"/>
      <c r="G212" s="2638"/>
      <c r="H212" s="258"/>
      <c r="I212" s="259"/>
      <c r="J212" s="286">
        <v>0</v>
      </c>
      <c r="K212" s="261" t="e">
        <f t="shared" si="238"/>
        <v>#DIV/0!</v>
      </c>
      <c r="L212" s="474"/>
      <c r="M212" s="475"/>
      <c r="N212" s="476"/>
      <c r="O212" s="2639"/>
      <c r="P212" s="2640"/>
      <c r="Q212" s="2640"/>
      <c r="R212" s="2640"/>
      <c r="S212" s="2640"/>
      <c r="T212" s="2640"/>
      <c r="U212" s="2640"/>
      <c r="V212" s="2640"/>
      <c r="W212" s="2641"/>
      <c r="Y212" s="2637">
        <f t="shared" si="235"/>
        <v>0</v>
      </c>
      <c r="Z212" s="2638"/>
      <c r="AA212" s="258">
        <f>+AA202</f>
        <v>0</v>
      </c>
      <c r="AB212" s="259">
        <f>IF((I190-J190)=0,Cronog!Q96+Cronog!U96+Cronog!Y96,Cronog!Q96+Cronog!U96+Cronog!Y96+Seguimiento!I190-Seguimiento!J190)</f>
        <v>0</v>
      </c>
      <c r="AC212" s="286"/>
      <c r="AD212" s="261" t="e">
        <f t="shared" si="239"/>
        <v>#DIV/0!</v>
      </c>
      <c r="AE212" s="474"/>
      <c r="AF212" s="475"/>
      <c r="AG212" s="476"/>
      <c r="AH212" s="2639"/>
      <c r="AI212" s="2640"/>
      <c r="AJ212" s="2640"/>
      <c r="AK212" s="2640"/>
      <c r="AL212" s="2640"/>
      <c r="AM212" s="2640"/>
      <c r="AN212" s="2640"/>
      <c r="AO212" s="2640"/>
      <c r="AP212" s="2641"/>
      <c r="AR212" s="2637">
        <f t="shared" si="236"/>
        <v>0</v>
      </c>
      <c r="AS212" s="2638"/>
      <c r="AT212" s="258">
        <f>+AT202</f>
        <v>0</v>
      </c>
      <c r="AU212" s="259">
        <f>IF((AB190-AC190)=0,Cronog!AC96+Cronog!AG96+Cronog!AH96,Cronog!AC96+Cronog!AG96+Cronog!AH96+Seguimiento!AB190-Seguimiento!AC190)</f>
        <v>0</v>
      </c>
      <c r="AV212" s="286"/>
      <c r="AW212" s="261" t="e">
        <f t="shared" si="240"/>
        <v>#DIV/0!</v>
      </c>
      <c r="AX212" s="474"/>
      <c r="AY212" s="475"/>
      <c r="AZ212" s="476"/>
      <c r="BA212" s="2639"/>
      <c r="BB212" s="2640"/>
      <c r="BC212" s="2640"/>
      <c r="BD212" s="2640"/>
      <c r="BE212" s="2640"/>
      <c r="BF212" s="2640"/>
      <c r="BG212" s="2640"/>
      <c r="BH212" s="2640"/>
      <c r="BI212" s="2641"/>
      <c r="BK212" s="2637">
        <f t="shared" si="237"/>
        <v>0</v>
      </c>
      <c r="BL212" s="2638"/>
      <c r="BM212" s="258">
        <f>+BM202</f>
        <v>0</v>
      </c>
      <c r="BN212" s="259">
        <f>IF((AU190-AV190)=0,Cronog!AV96+Cronog!AZ96+Cronog!BA96,Cronog!AV96+Cronog!AZ96+Cronog!BA96+Seguimiento!AU190-Seguimiento!AV190)</f>
        <v>0</v>
      </c>
      <c r="BO212" s="286"/>
      <c r="BP212" s="261" t="e">
        <f t="shared" si="241"/>
        <v>#DIV/0!</v>
      </c>
      <c r="BQ212" s="474"/>
      <c r="BR212" s="475"/>
      <c r="BS212" s="476"/>
      <c r="BT212" s="2639"/>
      <c r="BU212" s="2640"/>
      <c r="BV212" s="2640"/>
      <c r="BW212" s="2640"/>
      <c r="BX212" s="2640"/>
      <c r="BY212" s="2640"/>
      <c r="BZ212" s="2640"/>
      <c r="CA212" s="2640"/>
      <c r="CB212" s="2641"/>
      <c r="CD212" s="2644"/>
      <c r="CE212" s="2644"/>
      <c r="CF212" s="265"/>
      <c r="CG212" s="266"/>
      <c r="CH212" s="287"/>
      <c r="CI212" s="268"/>
      <c r="CJ212" s="269"/>
      <c r="CK212" s="269"/>
      <c r="CL212" s="269"/>
      <c r="CM212" s="2645"/>
      <c r="CN212" s="2645"/>
      <c r="CO212" s="2645"/>
      <c r="CP212" s="2645"/>
      <c r="CQ212" s="2645"/>
      <c r="CR212" s="2645"/>
      <c r="CS212" s="2645"/>
      <c r="CT212" s="2645"/>
      <c r="CU212" s="2645"/>
      <c r="CW212" s="2644"/>
      <c r="CX212" s="2644"/>
      <c r="CY212" s="265"/>
      <c r="CZ212" s="266"/>
      <c r="DA212" s="287"/>
      <c r="DB212" s="268"/>
      <c r="DC212" s="269"/>
      <c r="DD212" s="269"/>
      <c r="DE212" s="269"/>
      <c r="DF212" s="2645"/>
      <c r="DG212" s="2645"/>
      <c r="DH212" s="2645"/>
      <c r="DI212" s="2645"/>
      <c r="DJ212" s="2645"/>
      <c r="DK212" s="2645"/>
      <c r="DL212" s="2645"/>
      <c r="DM212" s="2645"/>
      <c r="DN212" s="2645"/>
    </row>
    <row r="213" spans="2:118" ht="0.6" customHeight="1">
      <c r="B213" s="2628"/>
      <c r="C213" s="2629"/>
      <c r="D213" s="2629"/>
      <c r="E213" s="2630"/>
      <c r="F213" s="2637"/>
      <c r="G213" s="2638"/>
      <c r="H213" s="258"/>
      <c r="I213" s="259"/>
      <c r="J213" s="286"/>
      <c r="K213" s="261" t="e">
        <f t="shared" si="238"/>
        <v>#DIV/0!</v>
      </c>
      <c r="L213" s="474"/>
      <c r="M213" s="475"/>
      <c r="N213" s="476"/>
      <c r="O213" s="2639"/>
      <c r="P213" s="2640"/>
      <c r="Q213" s="2640"/>
      <c r="R213" s="2640"/>
      <c r="S213" s="2640"/>
      <c r="T213" s="2640"/>
      <c r="U213" s="2640"/>
      <c r="V213" s="2640"/>
      <c r="W213" s="2641"/>
      <c r="Y213" s="2637">
        <f t="shared" si="235"/>
        <v>0</v>
      </c>
      <c r="Z213" s="2638"/>
      <c r="AA213" s="258"/>
      <c r="AB213" s="259"/>
      <c r="AC213" s="286"/>
      <c r="AD213" s="261" t="e">
        <f t="shared" si="239"/>
        <v>#DIV/0!</v>
      </c>
      <c r="AE213" s="474"/>
      <c r="AF213" s="475"/>
      <c r="AG213" s="476"/>
      <c r="AH213" s="2639"/>
      <c r="AI213" s="2640"/>
      <c r="AJ213" s="2640"/>
      <c r="AK213" s="2640"/>
      <c r="AL213" s="2640"/>
      <c r="AM213" s="2640"/>
      <c r="AN213" s="2640"/>
      <c r="AO213" s="2640"/>
      <c r="AP213" s="2641"/>
      <c r="AR213" s="2637">
        <f t="shared" si="236"/>
        <v>0</v>
      </c>
      <c r="AS213" s="2638"/>
      <c r="AT213" s="258"/>
      <c r="AU213" s="259"/>
      <c r="AV213" s="286"/>
      <c r="AW213" s="261" t="e">
        <f t="shared" si="240"/>
        <v>#DIV/0!</v>
      </c>
      <c r="AX213" s="474"/>
      <c r="AY213" s="475"/>
      <c r="AZ213" s="476"/>
      <c r="BA213" s="2639"/>
      <c r="BB213" s="2640"/>
      <c r="BC213" s="2640"/>
      <c r="BD213" s="2640"/>
      <c r="BE213" s="2640"/>
      <c r="BF213" s="2640"/>
      <c r="BG213" s="2640"/>
      <c r="BH213" s="2640"/>
      <c r="BI213" s="2641"/>
      <c r="BK213" s="2637">
        <f t="shared" si="237"/>
        <v>0</v>
      </c>
      <c r="BL213" s="2638"/>
      <c r="BM213" s="258"/>
      <c r="BN213" s="259"/>
      <c r="BO213" s="286"/>
      <c r="BP213" s="261" t="e">
        <f t="shared" si="241"/>
        <v>#DIV/0!</v>
      </c>
      <c r="BQ213" s="474"/>
      <c r="BR213" s="475"/>
      <c r="BS213" s="476"/>
      <c r="BT213" s="2639"/>
      <c r="BU213" s="2640"/>
      <c r="BV213" s="2640"/>
      <c r="BW213" s="2640"/>
      <c r="BX213" s="2640"/>
      <c r="BY213" s="2640"/>
      <c r="BZ213" s="2640"/>
      <c r="CA213" s="2640"/>
      <c r="CB213" s="2641"/>
      <c r="CD213" s="2644"/>
      <c r="CE213" s="2644"/>
      <c r="CF213" s="265"/>
      <c r="CG213" s="266"/>
      <c r="CH213" s="287"/>
      <c r="CI213" s="268"/>
      <c r="CJ213" s="269"/>
      <c r="CK213" s="269"/>
      <c r="CL213" s="269"/>
      <c r="CM213" s="2645"/>
      <c r="CN213" s="2645"/>
      <c r="CO213" s="2645"/>
      <c r="CP213" s="2645"/>
      <c r="CQ213" s="2645"/>
      <c r="CR213" s="2645"/>
      <c r="CS213" s="2645"/>
      <c r="CT213" s="2645"/>
      <c r="CU213" s="2645"/>
      <c r="CW213" s="2644"/>
      <c r="CX213" s="2644"/>
      <c r="CY213" s="265"/>
      <c r="CZ213" s="266"/>
      <c r="DA213" s="287"/>
      <c r="DB213" s="268"/>
      <c r="DC213" s="269"/>
      <c r="DD213" s="269"/>
      <c r="DE213" s="269"/>
      <c r="DF213" s="2645"/>
      <c r="DG213" s="2645"/>
      <c r="DH213" s="2645"/>
      <c r="DI213" s="2645"/>
      <c r="DJ213" s="2645"/>
      <c r="DK213" s="2645"/>
      <c r="DL213" s="2645"/>
      <c r="DM213" s="2645"/>
      <c r="DN213" s="2645"/>
    </row>
    <row r="214" spans="2:118" ht="0.6" customHeight="1">
      <c r="B214" s="2628"/>
      <c r="C214" s="2629"/>
      <c r="D214" s="2629"/>
      <c r="E214" s="2630"/>
      <c r="F214" s="2637"/>
      <c r="G214" s="2638"/>
      <c r="H214" s="258"/>
      <c r="I214" s="297"/>
      <c r="J214" s="286">
        <v>0</v>
      </c>
      <c r="K214" s="261" t="e">
        <f t="shared" si="238"/>
        <v>#DIV/0!</v>
      </c>
      <c r="L214" s="474"/>
      <c r="M214" s="475"/>
      <c r="N214" s="476"/>
      <c r="O214" s="2639"/>
      <c r="P214" s="2640"/>
      <c r="Q214" s="2640"/>
      <c r="R214" s="2640"/>
      <c r="S214" s="2640"/>
      <c r="T214" s="2640"/>
      <c r="U214" s="2640"/>
      <c r="V214" s="2640"/>
      <c r="W214" s="2641"/>
      <c r="Y214" s="2637">
        <f t="shared" si="235"/>
        <v>0</v>
      </c>
      <c r="Z214" s="2638"/>
      <c r="AA214" s="258">
        <f>+AA204</f>
        <v>0</v>
      </c>
      <c r="AB214" s="297">
        <f>+I214-J214</f>
        <v>0</v>
      </c>
      <c r="AC214" s="286"/>
      <c r="AD214" s="261" t="e">
        <f t="shared" si="239"/>
        <v>#DIV/0!</v>
      </c>
      <c r="AE214" s="474"/>
      <c r="AF214" s="475"/>
      <c r="AG214" s="476"/>
      <c r="AH214" s="2639"/>
      <c r="AI214" s="2640"/>
      <c r="AJ214" s="2640"/>
      <c r="AK214" s="2640"/>
      <c r="AL214" s="2640"/>
      <c r="AM214" s="2640"/>
      <c r="AN214" s="2640"/>
      <c r="AO214" s="2640"/>
      <c r="AP214" s="2641"/>
      <c r="AR214" s="2637">
        <f t="shared" si="236"/>
        <v>0</v>
      </c>
      <c r="AS214" s="2638"/>
      <c r="AT214" s="258">
        <f>+AT204</f>
        <v>0</v>
      </c>
      <c r="AU214" s="297">
        <f>+I214-J214-AC214</f>
        <v>0</v>
      </c>
      <c r="AV214" s="286"/>
      <c r="AW214" s="261" t="e">
        <f t="shared" si="240"/>
        <v>#DIV/0!</v>
      </c>
      <c r="AX214" s="474"/>
      <c r="AY214" s="475"/>
      <c r="AZ214" s="476"/>
      <c r="BA214" s="2639"/>
      <c r="BB214" s="2640"/>
      <c r="BC214" s="2640"/>
      <c r="BD214" s="2640"/>
      <c r="BE214" s="2640"/>
      <c r="BF214" s="2640"/>
      <c r="BG214" s="2640"/>
      <c r="BH214" s="2640"/>
      <c r="BI214" s="2641"/>
      <c r="BK214" s="2637">
        <f t="shared" si="237"/>
        <v>0</v>
      </c>
      <c r="BL214" s="2638"/>
      <c r="BM214" s="258">
        <f>+BM204</f>
        <v>0</v>
      </c>
      <c r="BN214" s="297">
        <f>+I214-J214-AC214-AV214</f>
        <v>0</v>
      </c>
      <c r="BO214" s="286"/>
      <c r="BP214" s="261" t="e">
        <f t="shared" si="241"/>
        <v>#DIV/0!</v>
      </c>
      <c r="BQ214" s="474"/>
      <c r="BR214" s="475"/>
      <c r="BS214" s="476"/>
      <c r="BT214" s="2639"/>
      <c r="BU214" s="2640"/>
      <c r="BV214" s="2640"/>
      <c r="BW214" s="2640"/>
      <c r="BX214" s="2640"/>
      <c r="BY214" s="2640"/>
      <c r="BZ214" s="2640"/>
      <c r="CA214" s="2640"/>
      <c r="CB214" s="2641"/>
      <c r="CD214" s="2644"/>
      <c r="CE214" s="2644"/>
      <c r="CF214" s="265"/>
      <c r="CG214" s="266"/>
      <c r="CH214" s="287"/>
      <c r="CI214" s="268"/>
      <c r="CJ214" s="269"/>
      <c r="CK214" s="269"/>
      <c r="CL214" s="269"/>
      <c r="CM214" s="2645"/>
      <c r="CN214" s="2645"/>
      <c r="CO214" s="2645"/>
      <c r="CP214" s="2645"/>
      <c r="CQ214" s="2645"/>
      <c r="CR214" s="2645"/>
      <c r="CS214" s="2645"/>
      <c r="CT214" s="2645"/>
      <c r="CU214" s="2645"/>
      <c r="CW214" s="2644"/>
      <c r="CX214" s="2644"/>
      <c r="CY214" s="265"/>
      <c r="CZ214" s="266"/>
      <c r="DA214" s="287"/>
      <c r="DB214" s="268"/>
      <c r="DC214" s="269"/>
      <c r="DD214" s="269"/>
      <c r="DE214" s="269"/>
      <c r="DF214" s="2645"/>
      <c r="DG214" s="2645"/>
      <c r="DH214" s="2645"/>
      <c r="DI214" s="2645"/>
      <c r="DJ214" s="2645"/>
      <c r="DK214" s="2645"/>
      <c r="DL214" s="2645"/>
      <c r="DM214" s="2645"/>
      <c r="DN214" s="2645"/>
    </row>
    <row r="215" spans="2:118" ht="0.6" customHeight="1">
      <c r="B215" s="2628"/>
      <c r="C215" s="2629"/>
      <c r="D215" s="2629"/>
      <c r="E215" s="2630"/>
      <c r="F215" s="2637"/>
      <c r="G215" s="2638"/>
      <c r="H215" s="258"/>
      <c r="I215" s="297"/>
      <c r="J215" s="286">
        <v>0</v>
      </c>
      <c r="K215" s="261" t="e">
        <f t="shared" si="238"/>
        <v>#DIV/0!</v>
      </c>
      <c r="L215" s="474"/>
      <c r="M215" s="475"/>
      <c r="N215" s="476"/>
      <c r="O215" s="2639"/>
      <c r="P215" s="2640"/>
      <c r="Q215" s="2640"/>
      <c r="R215" s="2640"/>
      <c r="S215" s="2640"/>
      <c r="T215" s="2640"/>
      <c r="U215" s="2640"/>
      <c r="V215" s="2640"/>
      <c r="W215" s="2641"/>
      <c r="Y215" s="2637">
        <f t="shared" si="235"/>
        <v>0</v>
      </c>
      <c r="Z215" s="2638"/>
      <c r="AA215" s="258">
        <f>+AA205</f>
        <v>0</v>
      </c>
      <c r="AB215" s="297">
        <f>+I215-J215</f>
        <v>0</v>
      </c>
      <c r="AC215" s="286"/>
      <c r="AD215" s="261" t="e">
        <f t="shared" si="239"/>
        <v>#DIV/0!</v>
      </c>
      <c r="AE215" s="474"/>
      <c r="AF215" s="475"/>
      <c r="AG215" s="476"/>
      <c r="AH215" s="2639"/>
      <c r="AI215" s="2640"/>
      <c r="AJ215" s="2640"/>
      <c r="AK215" s="2640"/>
      <c r="AL215" s="2640"/>
      <c r="AM215" s="2640"/>
      <c r="AN215" s="2640"/>
      <c r="AO215" s="2640"/>
      <c r="AP215" s="2641"/>
      <c r="AR215" s="2637">
        <f t="shared" si="236"/>
        <v>0</v>
      </c>
      <c r="AS215" s="2638"/>
      <c r="AT215" s="258">
        <f>+AT205</f>
        <v>0</v>
      </c>
      <c r="AU215" s="297">
        <f>+I215-J215-AC215</f>
        <v>0</v>
      </c>
      <c r="AV215" s="286"/>
      <c r="AW215" s="261" t="e">
        <f t="shared" si="240"/>
        <v>#DIV/0!</v>
      </c>
      <c r="AX215" s="474"/>
      <c r="AY215" s="475"/>
      <c r="AZ215" s="476"/>
      <c r="BA215" s="2639"/>
      <c r="BB215" s="2640"/>
      <c r="BC215" s="2640"/>
      <c r="BD215" s="2640"/>
      <c r="BE215" s="2640"/>
      <c r="BF215" s="2640"/>
      <c r="BG215" s="2640"/>
      <c r="BH215" s="2640"/>
      <c r="BI215" s="2641"/>
      <c r="BK215" s="2637">
        <f t="shared" si="237"/>
        <v>0</v>
      </c>
      <c r="BL215" s="2638"/>
      <c r="BM215" s="258">
        <f>+BM205</f>
        <v>0</v>
      </c>
      <c r="BN215" s="297">
        <f>+I215-J215-AC215-AV215</f>
        <v>0</v>
      </c>
      <c r="BO215" s="286"/>
      <c r="BP215" s="261" t="e">
        <f t="shared" si="241"/>
        <v>#DIV/0!</v>
      </c>
      <c r="BQ215" s="474"/>
      <c r="BR215" s="475"/>
      <c r="BS215" s="476"/>
      <c r="BT215" s="2639"/>
      <c r="BU215" s="2640"/>
      <c r="BV215" s="2640"/>
      <c r="BW215" s="2640"/>
      <c r="BX215" s="2640"/>
      <c r="BY215" s="2640"/>
      <c r="BZ215" s="2640"/>
      <c r="CA215" s="2640"/>
      <c r="CB215" s="2641"/>
      <c r="CD215" s="2644"/>
      <c r="CE215" s="2644"/>
      <c r="CF215" s="265"/>
      <c r="CG215" s="266"/>
      <c r="CH215" s="287"/>
      <c r="CI215" s="268"/>
      <c r="CJ215" s="269"/>
      <c r="CK215" s="269"/>
      <c r="CL215" s="269"/>
      <c r="CM215" s="2645"/>
      <c r="CN215" s="2645"/>
      <c r="CO215" s="2645"/>
      <c r="CP215" s="2645"/>
      <c r="CQ215" s="2645"/>
      <c r="CR215" s="2645"/>
      <c r="CS215" s="2645"/>
      <c r="CT215" s="2645"/>
      <c r="CU215" s="2645"/>
      <c r="CW215" s="2644"/>
      <c r="CX215" s="2644"/>
      <c r="CY215" s="265"/>
      <c r="CZ215" s="266"/>
      <c r="DA215" s="287"/>
      <c r="DB215" s="268"/>
      <c r="DC215" s="269"/>
      <c r="DD215" s="269"/>
      <c r="DE215" s="269"/>
      <c r="DF215" s="2645"/>
      <c r="DG215" s="2645"/>
      <c r="DH215" s="2645"/>
      <c r="DI215" s="2645"/>
      <c r="DJ215" s="2645"/>
      <c r="DK215" s="2645"/>
      <c r="DL215" s="2645"/>
      <c r="DM215" s="2645"/>
      <c r="DN215" s="2645"/>
    </row>
    <row r="216" spans="2:118" ht="0.6" customHeight="1">
      <c r="B216" s="2628"/>
      <c r="C216" s="2629"/>
      <c r="D216" s="2629"/>
      <c r="E216" s="2630"/>
      <c r="F216" s="2637"/>
      <c r="G216" s="2638"/>
      <c r="H216" s="258"/>
      <c r="I216" s="297"/>
      <c r="J216" s="286">
        <v>0</v>
      </c>
      <c r="K216" s="261" t="e">
        <f t="shared" si="238"/>
        <v>#DIV/0!</v>
      </c>
      <c r="L216" s="474"/>
      <c r="M216" s="475"/>
      <c r="N216" s="476"/>
      <c r="O216" s="2639"/>
      <c r="P216" s="2640"/>
      <c r="Q216" s="2640"/>
      <c r="R216" s="2640"/>
      <c r="S216" s="2640"/>
      <c r="T216" s="2640"/>
      <c r="U216" s="2640"/>
      <c r="V216" s="2640"/>
      <c r="W216" s="2641"/>
      <c r="Y216" s="2637">
        <f t="shared" si="235"/>
        <v>0</v>
      </c>
      <c r="Z216" s="2638"/>
      <c r="AA216" s="258">
        <f>+AA206</f>
        <v>0</v>
      </c>
      <c r="AB216" s="297">
        <f>+I216-J216</f>
        <v>0</v>
      </c>
      <c r="AC216" s="286"/>
      <c r="AD216" s="261" t="e">
        <f t="shared" si="239"/>
        <v>#DIV/0!</v>
      </c>
      <c r="AE216" s="474"/>
      <c r="AF216" s="475"/>
      <c r="AG216" s="476"/>
      <c r="AH216" s="2639"/>
      <c r="AI216" s="2640"/>
      <c r="AJ216" s="2640"/>
      <c r="AK216" s="2640"/>
      <c r="AL216" s="2640"/>
      <c r="AM216" s="2640"/>
      <c r="AN216" s="2640"/>
      <c r="AO216" s="2640"/>
      <c r="AP216" s="2641"/>
      <c r="AR216" s="2637">
        <f t="shared" si="236"/>
        <v>0</v>
      </c>
      <c r="AS216" s="2638"/>
      <c r="AT216" s="258">
        <f>+AT206</f>
        <v>0</v>
      </c>
      <c r="AU216" s="297">
        <f>+I216-J216-AC216</f>
        <v>0</v>
      </c>
      <c r="AV216" s="286"/>
      <c r="AW216" s="261" t="e">
        <f t="shared" si="240"/>
        <v>#DIV/0!</v>
      </c>
      <c r="AX216" s="474"/>
      <c r="AY216" s="475"/>
      <c r="AZ216" s="476"/>
      <c r="BA216" s="2639"/>
      <c r="BB216" s="2640"/>
      <c r="BC216" s="2640"/>
      <c r="BD216" s="2640"/>
      <c r="BE216" s="2640"/>
      <c r="BF216" s="2640"/>
      <c r="BG216" s="2640"/>
      <c r="BH216" s="2640"/>
      <c r="BI216" s="2641"/>
      <c r="BK216" s="2637">
        <f t="shared" si="237"/>
        <v>0</v>
      </c>
      <c r="BL216" s="2638"/>
      <c r="BM216" s="258">
        <f>+BM206</f>
        <v>0</v>
      </c>
      <c r="BN216" s="297">
        <f>+I216-J216-AC216-AV216</f>
        <v>0</v>
      </c>
      <c r="BO216" s="286"/>
      <c r="BP216" s="261" t="e">
        <f t="shared" si="241"/>
        <v>#DIV/0!</v>
      </c>
      <c r="BQ216" s="474"/>
      <c r="BR216" s="475"/>
      <c r="BS216" s="476"/>
      <c r="BT216" s="2639"/>
      <c r="BU216" s="2640"/>
      <c r="BV216" s="2640"/>
      <c r="BW216" s="2640"/>
      <c r="BX216" s="2640"/>
      <c r="BY216" s="2640"/>
      <c r="BZ216" s="2640"/>
      <c r="CA216" s="2640"/>
      <c r="CB216" s="2641"/>
      <c r="CD216" s="2644"/>
      <c r="CE216" s="2644"/>
      <c r="CF216" s="265"/>
      <c r="CG216" s="266"/>
      <c r="CH216" s="287"/>
      <c r="CI216" s="268"/>
      <c r="CJ216" s="269"/>
      <c r="CK216" s="269"/>
      <c r="CL216" s="269"/>
      <c r="CM216" s="2645"/>
      <c r="CN216" s="2645"/>
      <c r="CO216" s="2645"/>
      <c r="CP216" s="2645"/>
      <c r="CQ216" s="2645"/>
      <c r="CR216" s="2645"/>
      <c r="CS216" s="2645"/>
      <c r="CT216" s="2645"/>
      <c r="CU216" s="2645"/>
      <c r="CW216" s="2644"/>
      <c r="CX216" s="2644"/>
      <c r="CY216" s="265"/>
      <c r="CZ216" s="266"/>
      <c r="DA216" s="287"/>
      <c r="DB216" s="268"/>
      <c r="DC216" s="269"/>
      <c r="DD216" s="269"/>
      <c r="DE216" s="269"/>
      <c r="DF216" s="2645"/>
      <c r="DG216" s="2645"/>
      <c r="DH216" s="2645"/>
      <c r="DI216" s="2645"/>
      <c r="DJ216" s="2645"/>
      <c r="DK216" s="2645"/>
      <c r="DL216" s="2645"/>
      <c r="DM216" s="2645"/>
      <c r="DN216" s="2645"/>
    </row>
    <row r="217" spans="2:118" ht="0.6" customHeight="1" thickBot="1">
      <c r="B217" s="2628"/>
      <c r="C217" s="2629"/>
      <c r="D217" s="2629"/>
      <c r="E217" s="2630"/>
      <c r="F217" s="2654"/>
      <c r="G217" s="2655"/>
      <c r="H217" s="258"/>
      <c r="I217" s="299"/>
      <c r="J217" s="286">
        <v>0</v>
      </c>
      <c r="K217" s="261" t="e">
        <f t="shared" si="238"/>
        <v>#DIV/0!</v>
      </c>
      <c r="L217" s="477"/>
      <c r="M217" s="478"/>
      <c r="N217" s="479"/>
      <c r="O217" s="2656"/>
      <c r="P217" s="2657"/>
      <c r="Q217" s="2657"/>
      <c r="R217" s="2657"/>
      <c r="S217" s="2657"/>
      <c r="T217" s="2657"/>
      <c r="U217" s="2657"/>
      <c r="V217" s="2657"/>
      <c r="W217" s="2658"/>
      <c r="Y217" s="2654">
        <f t="shared" si="235"/>
        <v>0</v>
      </c>
      <c r="Z217" s="2655"/>
      <c r="AA217" s="258">
        <f>+AA207</f>
        <v>0</v>
      </c>
      <c r="AB217" s="299">
        <f>+I217-J217</f>
        <v>0</v>
      </c>
      <c r="AC217" s="286"/>
      <c r="AD217" s="261" t="e">
        <f t="shared" si="239"/>
        <v>#DIV/0!</v>
      </c>
      <c r="AE217" s="477"/>
      <c r="AF217" s="478"/>
      <c r="AG217" s="479"/>
      <c r="AH217" s="2656"/>
      <c r="AI217" s="2657"/>
      <c r="AJ217" s="2657"/>
      <c r="AK217" s="2657"/>
      <c r="AL217" s="2657"/>
      <c r="AM217" s="2657"/>
      <c r="AN217" s="2657"/>
      <c r="AO217" s="2657"/>
      <c r="AP217" s="2658"/>
      <c r="AR217" s="2654">
        <f t="shared" si="236"/>
        <v>0</v>
      </c>
      <c r="AS217" s="2655"/>
      <c r="AT217" s="258">
        <f>+AT207</f>
        <v>0</v>
      </c>
      <c r="AU217" s="299">
        <f>+I217-J217-AC217</f>
        <v>0</v>
      </c>
      <c r="AV217" s="286"/>
      <c r="AW217" s="261" t="e">
        <f t="shared" si="240"/>
        <v>#DIV/0!</v>
      </c>
      <c r="AX217" s="477"/>
      <c r="AY217" s="478"/>
      <c r="AZ217" s="479"/>
      <c r="BA217" s="2656"/>
      <c r="BB217" s="2657"/>
      <c r="BC217" s="2657"/>
      <c r="BD217" s="2657"/>
      <c r="BE217" s="2657"/>
      <c r="BF217" s="2657"/>
      <c r="BG217" s="2657"/>
      <c r="BH217" s="2657"/>
      <c r="BI217" s="2658"/>
      <c r="BK217" s="2654">
        <f t="shared" si="237"/>
        <v>0</v>
      </c>
      <c r="BL217" s="2655"/>
      <c r="BM217" s="258">
        <f>+BM207</f>
        <v>0</v>
      </c>
      <c r="BN217" s="299">
        <f>+I217-J217-AC217-AV217</f>
        <v>0</v>
      </c>
      <c r="BO217" s="286"/>
      <c r="BP217" s="261" t="e">
        <f t="shared" si="241"/>
        <v>#DIV/0!</v>
      </c>
      <c r="BQ217" s="477"/>
      <c r="BR217" s="478"/>
      <c r="BS217" s="479"/>
      <c r="BT217" s="2656"/>
      <c r="BU217" s="2657"/>
      <c r="BV217" s="2657"/>
      <c r="BW217" s="2657"/>
      <c r="BX217" s="2657"/>
      <c r="BY217" s="2657"/>
      <c r="BZ217" s="2657"/>
      <c r="CA217" s="2657"/>
      <c r="CB217" s="2658"/>
      <c r="CD217" s="2644"/>
      <c r="CE217" s="2644"/>
      <c r="CF217" s="265"/>
      <c r="CG217" s="266"/>
      <c r="CH217" s="287"/>
      <c r="CI217" s="268"/>
      <c r="CJ217" s="269"/>
      <c r="CK217" s="269"/>
      <c r="CL217" s="269"/>
      <c r="CM217" s="2645"/>
      <c r="CN217" s="2645"/>
      <c r="CO217" s="2645"/>
      <c r="CP217" s="2645"/>
      <c r="CQ217" s="2645"/>
      <c r="CR217" s="2645"/>
      <c r="CS217" s="2645"/>
      <c r="CT217" s="2645"/>
      <c r="CU217" s="2645"/>
      <c r="CW217" s="2644"/>
      <c r="CX217" s="2644"/>
      <c r="CY217" s="265"/>
      <c r="CZ217" s="266"/>
      <c r="DA217" s="287"/>
      <c r="DB217" s="268"/>
      <c r="DC217" s="269"/>
      <c r="DD217" s="269"/>
      <c r="DE217" s="269"/>
      <c r="DF217" s="2645"/>
      <c r="DG217" s="2645"/>
      <c r="DH217" s="2645"/>
      <c r="DI217" s="2645"/>
      <c r="DJ217" s="2645"/>
      <c r="DK217" s="2645"/>
      <c r="DL217" s="2645"/>
      <c r="DM217" s="2645"/>
      <c r="DN217" s="2645"/>
    </row>
    <row r="218" spans="2:118" ht="27" customHeight="1" thickTop="1" thickBot="1">
      <c r="B218" s="2628"/>
      <c r="C218" s="2629"/>
      <c r="D218" s="2629"/>
      <c r="E218" s="2630"/>
      <c r="F218" s="2665" t="s">
        <v>235</v>
      </c>
      <c r="G218" s="2666"/>
      <c r="H218" s="2649" t="str">
        <f>+F209</f>
        <v>Corredores Agroecologicos</v>
      </c>
      <c r="I218" s="2649"/>
      <c r="J218" s="2649"/>
      <c r="K218" s="2650"/>
      <c r="L218" s="276">
        <f>K259/N259</f>
        <v>1</v>
      </c>
      <c r="M218" s="277">
        <f>L259/N259</f>
        <v>0</v>
      </c>
      <c r="N218" s="278">
        <f>M259/N259</f>
        <v>0</v>
      </c>
      <c r="O218" s="2651"/>
      <c r="P218" s="2652"/>
      <c r="Q218" s="2652"/>
      <c r="R218" s="2652"/>
      <c r="S218" s="2652"/>
      <c r="T218" s="2652"/>
      <c r="U218" s="2652"/>
      <c r="V218" s="2652"/>
      <c r="W218" s="2653"/>
      <c r="Y218" s="2665" t="s">
        <v>235</v>
      </c>
      <c r="Z218" s="2666"/>
      <c r="AA218" s="2649" t="str">
        <f>+Y209</f>
        <v>Corredores Agroecologicos</v>
      </c>
      <c r="AB218" s="2649"/>
      <c r="AC218" s="2649"/>
      <c r="AD218" s="2650"/>
      <c r="AE218" s="276">
        <f>AD259/AG259</f>
        <v>1</v>
      </c>
      <c r="AF218" s="277">
        <f>AE259/AG259</f>
        <v>0</v>
      </c>
      <c r="AG218" s="278">
        <f>AF259/AG259</f>
        <v>0</v>
      </c>
      <c r="AH218" s="2651"/>
      <c r="AI218" s="2652"/>
      <c r="AJ218" s="2652"/>
      <c r="AK218" s="2652"/>
      <c r="AL218" s="2652"/>
      <c r="AM218" s="2652"/>
      <c r="AN218" s="2652"/>
      <c r="AO218" s="2652"/>
      <c r="AP218" s="2653"/>
      <c r="AR218" s="2665" t="s">
        <v>235</v>
      </c>
      <c r="AS218" s="2666"/>
      <c r="AT218" s="2649" t="str">
        <f>+AR209</f>
        <v>Corredores Agroecologicos</v>
      </c>
      <c r="AU218" s="2649"/>
      <c r="AV218" s="2649"/>
      <c r="AW218" s="2650"/>
      <c r="AX218" s="276">
        <f>AW259/AZ259</f>
        <v>1</v>
      </c>
      <c r="AY218" s="277">
        <f>AX259/AZ259</f>
        <v>0</v>
      </c>
      <c r="AZ218" s="278">
        <f>AY259/AZ259</f>
        <v>0</v>
      </c>
      <c r="BA218" s="2651"/>
      <c r="BB218" s="2652"/>
      <c r="BC218" s="2652"/>
      <c r="BD218" s="2652"/>
      <c r="BE218" s="2652"/>
      <c r="BF218" s="2652"/>
      <c r="BG218" s="2652"/>
      <c r="BH218" s="2652"/>
      <c r="BI218" s="2653"/>
      <c r="BK218" s="2665" t="s">
        <v>235</v>
      </c>
      <c r="BL218" s="2666"/>
      <c r="BM218" s="2649" t="str">
        <f>+BK209</f>
        <v>Corredores Agroecologicos</v>
      </c>
      <c r="BN218" s="2649"/>
      <c r="BO218" s="2649"/>
      <c r="BP218" s="2650"/>
      <c r="BQ218" s="276">
        <f>BP259/BS259</f>
        <v>1</v>
      </c>
      <c r="BR218" s="277">
        <f>BQ259/BS259</f>
        <v>0</v>
      </c>
      <c r="BS218" s="278">
        <f>BR259/BS259</f>
        <v>0</v>
      </c>
      <c r="BT218" s="2651"/>
      <c r="BU218" s="2652"/>
      <c r="BV218" s="2652"/>
      <c r="BW218" s="2652"/>
      <c r="BX218" s="2652"/>
      <c r="BY218" s="2652"/>
      <c r="BZ218" s="2652"/>
      <c r="CA218" s="2652"/>
      <c r="CB218" s="2653"/>
      <c r="CD218" s="2662"/>
      <c r="CE218" s="2662"/>
      <c r="CF218" s="2663"/>
      <c r="CG218" s="2663"/>
      <c r="CH218" s="2663"/>
      <c r="CI218" s="2663"/>
      <c r="CJ218" s="279"/>
      <c r="CK218" s="279"/>
      <c r="CL218" s="279"/>
      <c r="CM218" s="2664"/>
      <c r="CN218" s="2664"/>
      <c r="CO218" s="2664"/>
      <c r="CP218" s="2664"/>
      <c r="CQ218" s="2664"/>
      <c r="CR218" s="2664"/>
      <c r="CS218" s="2664"/>
      <c r="CT218" s="2664"/>
      <c r="CU218" s="2664"/>
      <c r="CW218" s="2662"/>
      <c r="CX218" s="2662"/>
      <c r="CY218" s="2663"/>
      <c r="CZ218" s="2663"/>
      <c r="DA218" s="2663"/>
      <c r="DB218" s="2663"/>
      <c r="DC218" s="279"/>
      <c r="DD218" s="279"/>
      <c r="DE218" s="279"/>
      <c r="DF218" s="2664"/>
      <c r="DG218" s="2664"/>
      <c r="DH218" s="2664"/>
      <c r="DI218" s="2664"/>
      <c r="DJ218" s="2664"/>
      <c r="DK218" s="2664"/>
      <c r="DL218" s="2664"/>
      <c r="DM218" s="2664"/>
      <c r="DN218" s="2664"/>
    </row>
    <row r="219" spans="2:118" ht="12.75" customHeight="1">
      <c r="B219" s="2625" t="s">
        <v>296</v>
      </c>
      <c r="C219" s="2626"/>
      <c r="D219" s="2626"/>
      <c r="E219" s="2627"/>
      <c r="F219" s="2667">
        <f>Objetivos!D30</f>
        <v>0</v>
      </c>
      <c r="G219" s="2668"/>
      <c r="H219" s="2668"/>
      <c r="I219" s="2668"/>
      <c r="J219" s="2668"/>
      <c r="K219" s="2668"/>
      <c r="L219" s="2668"/>
      <c r="M219" s="2668"/>
      <c r="N219" s="2668"/>
      <c r="O219" s="2668"/>
      <c r="P219" s="2668"/>
      <c r="Q219" s="2668"/>
      <c r="R219" s="2668"/>
      <c r="S219" s="2668"/>
      <c r="T219" s="2668"/>
      <c r="U219" s="2668"/>
      <c r="V219" s="2668"/>
      <c r="W219" s="2669"/>
      <c r="Y219" s="2667">
        <f>F219</f>
        <v>0</v>
      </c>
      <c r="Z219" s="2668"/>
      <c r="AA219" s="2668"/>
      <c r="AB219" s="2668"/>
      <c r="AC219" s="2668"/>
      <c r="AD219" s="2668"/>
      <c r="AE219" s="2668"/>
      <c r="AF219" s="2668"/>
      <c r="AG219" s="2668"/>
      <c r="AH219" s="2668"/>
      <c r="AI219" s="2668"/>
      <c r="AJ219" s="2668"/>
      <c r="AK219" s="2668"/>
      <c r="AL219" s="2668"/>
      <c r="AM219" s="2668"/>
      <c r="AN219" s="2668"/>
      <c r="AO219" s="2668"/>
      <c r="AP219" s="2669"/>
      <c r="AR219" s="2667">
        <f>Y219</f>
        <v>0</v>
      </c>
      <c r="AS219" s="2668"/>
      <c r="AT219" s="2668"/>
      <c r="AU219" s="2668"/>
      <c r="AV219" s="2668"/>
      <c r="AW219" s="2668"/>
      <c r="AX219" s="2668"/>
      <c r="AY219" s="2668"/>
      <c r="AZ219" s="2668"/>
      <c r="BA219" s="2668"/>
      <c r="BB219" s="2668"/>
      <c r="BC219" s="2668"/>
      <c r="BD219" s="2668"/>
      <c r="BE219" s="2668"/>
      <c r="BF219" s="2668"/>
      <c r="BG219" s="2668"/>
      <c r="BH219" s="2668"/>
      <c r="BI219" s="2669"/>
      <c r="BK219" s="2667">
        <f>AR219</f>
        <v>0</v>
      </c>
      <c r="BL219" s="2668"/>
      <c r="BM219" s="2668"/>
      <c r="BN219" s="2668"/>
      <c r="BO219" s="2668"/>
      <c r="BP219" s="2668"/>
      <c r="BQ219" s="2668"/>
      <c r="BR219" s="2668"/>
      <c r="BS219" s="2668"/>
      <c r="BT219" s="2668"/>
      <c r="BU219" s="2668"/>
      <c r="BV219" s="2668"/>
      <c r="BW219" s="2668"/>
      <c r="BX219" s="2668"/>
      <c r="BY219" s="2668"/>
      <c r="BZ219" s="2668"/>
      <c r="CA219" s="2668"/>
      <c r="CB219" s="2669"/>
      <c r="CD219" s="2621"/>
      <c r="CE219" s="2621"/>
      <c r="CF219" s="2621"/>
      <c r="CG219" s="2621"/>
      <c r="CH219" s="2621"/>
      <c r="CI219" s="2621"/>
      <c r="CJ219" s="2621"/>
      <c r="CK219" s="2621"/>
      <c r="CL219" s="2621"/>
      <c r="CM219" s="2621"/>
      <c r="CN219" s="2621"/>
      <c r="CO219" s="2621"/>
      <c r="CP219" s="2621"/>
      <c r="CQ219" s="2621"/>
      <c r="CR219" s="2621"/>
      <c r="CS219" s="2621"/>
      <c r="CT219" s="2621"/>
      <c r="CU219" s="2621"/>
      <c r="CW219" s="2621"/>
      <c r="CX219" s="2621"/>
      <c r="CY219" s="2621"/>
      <c r="CZ219" s="2621"/>
      <c r="DA219" s="2621"/>
      <c r="DB219" s="2621"/>
      <c r="DC219" s="2621"/>
      <c r="DD219" s="2621"/>
      <c r="DE219" s="2621"/>
      <c r="DF219" s="2621"/>
      <c r="DG219" s="2621"/>
      <c r="DH219" s="2621"/>
      <c r="DI219" s="2621"/>
      <c r="DJ219" s="2621"/>
      <c r="DK219" s="2621"/>
      <c r="DL219" s="2621"/>
      <c r="DM219" s="2621"/>
      <c r="DN219" s="2621"/>
    </row>
    <row r="220" spans="2:118" ht="22.5" customHeight="1">
      <c r="B220" s="2628"/>
      <c r="C220" s="2629"/>
      <c r="D220" s="2629"/>
      <c r="E220" s="2630"/>
      <c r="F220" s="2637" t="str">
        <f>+F210</f>
        <v xml:space="preserve">15. Hincado, templado y grapado                </v>
      </c>
      <c r="G220" s="2638"/>
      <c r="H220" s="258" t="str">
        <f>+Cronog!C97</f>
        <v>Km</v>
      </c>
      <c r="I220" s="259">
        <f>+Cronog!E97+Cronog!I97+Cronog!M97</f>
        <v>0</v>
      </c>
      <c r="J220" s="286">
        <v>0</v>
      </c>
      <c r="K220" s="261" t="e">
        <f>J220/I220</f>
        <v>#DIV/0!</v>
      </c>
      <c r="L220" s="474" t="str">
        <f>+IF(I220=J220,"x",0)</f>
        <v>x</v>
      </c>
      <c r="M220" s="475">
        <f>+IF(L220="x",0,IF(J220&gt;0,"x",0))</f>
        <v>0</v>
      </c>
      <c r="N220" s="476">
        <f>+IF(L220="x",0,IF(M220="x",0,"x"))</f>
        <v>0</v>
      </c>
      <c r="O220" s="2639"/>
      <c r="P220" s="2640"/>
      <c r="Q220" s="2640"/>
      <c r="R220" s="2640"/>
      <c r="S220" s="2640"/>
      <c r="T220" s="2640"/>
      <c r="U220" s="2640"/>
      <c r="V220" s="2640"/>
      <c r="W220" s="2641"/>
      <c r="Y220" s="2637" t="str">
        <f t="shared" ref="Y220:Y227" si="242">+Y210</f>
        <v xml:space="preserve">15. Hincado, templado y grapado                </v>
      </c>
      <c r="Z220" s="2638"/>
      <c r="AA220" s="258" t="str">
        <f>+AA210</f>
        <v>Km</v>
      </c>
      <c r="AB220" s="259">
        <f>IF((I220-J220)=0,Cronog!Q97+Cronog!U97+Cronog!Y97,Cronog!Q97+Cronog!U97+Cronog!Y97+Seguimiento!I220-Seguimiento!J220)</f>
        <v>0</v>
      </c>
      <c r="AC220" s="286"/>
      <c r="AD220" s="261" t="e">
        <f>AC220/AB220</f>
        <v>#DIV/0!</v>
      </c>
      <c r="AE220" s="474" t="str">
        <f>+IF(AB220=AC220,"x",0)</f>
        <v>x</v>
      </c>
      <c r="AF220" s="475">
        <f>+IF(AE220="x",0,IF(AC220&gt;0,"x",0))</f>
        <v>0</v>
      </c>
      <c r="AG220" s="476">
        <f>+IF(AE220="x",0,IF(AF220="x",0,"x"))</f>
        <v>0</v>
      </c>
      <c r="AH220" s="2639"/>
      <c r="AI220" s="2640"/>
      <c r="AJ220" s="2640"/>
      <c r="AK220" s="2640"/>
      <c r="AL220" s="2640"/>
      <c r="AM220" s="2640"/>
      <c r="AN220" s="2640"/>
      <c r="AO220" s="2640"/>
      <c r="AP220" s="2641"/>
      <c r="AR220" s="2637" t="str">
        <f t="shared" ref="AR220:AR227" si="243">+AR210</f>
        <v xml:space="preserve">15. Hincado, templado y grapado                </v>
      </c>
      <c r="AS220" s="2638"/>
      <c r="AT220" s="258" t="str">
        <f>+AT210</f>
        <v>Km</v>
      </c>
      <c r="AU220" s="259">
        <f>IF((AB220-AC220)=0,Cronog!AC97+Cronog!AG97+Cronog!AK97,Cronog!AC97+Cronog!AG97+Cronog!AK97+Seguimiento!AB220-Seguimiento!AC220)</f>
        <v>0</v>
      </c>
      <c r="AV220" s="286"/>
      <c r="AW220" s="261" t="e">
        <f>AV220/AU220</f>
        <v>#DIV/0!</v>
      </c>
      <c r="AX220" s="474" t="str">
        <f>+IF(AU220=AV220,"x",0)</f>
        <v>x</v>
      </c>
      <c r="AY220" s="475">
        <f>+IF(AX220="x",0,IF(AV220&gt;0,"x",0))</f>
        <v>0</v>
      </c>
      <c r="AZ220" s="476">
        <f>+IF(AX220="x",0,IF(AY220="x",0,"x"))</f>
        <v>0</v>
      </c>
      <c r="BA220" s="2639"/>
      <c r="BB220" s="2640"/>
      <c r="BC220" s="2640"/>
      <c r="BD220" s="2640"/>
      <c r="BE220" s="2640"/>
      <c r="BF220" s="2640"/>
      <c r="BG220" s="2640"/>
      <c r="BH220" s="2640"/>
      <c r="BI220" s="2641"/>
      <c r="BK220" s="2637" t="str">
        <f t="shared" ref="BK220:BK227" si="244">+BK210</f>
        <v xml:space="preserve">15. Hincado, templado y grapado                </v>
      </c>
      <c r="BL220" s="2638"/>
      <c r="BM220" s="258" t="str">
        <f>+BM210</f>
        <v>Km</v>
      </c>
      <c r="BN220" s="259">
        <f>IF((AU220-AV220)=0,Cronog!AO97+Cronog!AS97+Cronog!AW97,Cronog!AO97+Cronog!AS97+Cronog!AW97+AU220-AV220)</f>
        <v>0</v>
      </c>
      <c r="BO220" s="286"/>
      <c r="BP220" s="261" t="e">
        <f>BO220/BN220</f>
        <v>#DIV/0!</v>
      </c>
      <c r="BQ220" s="474" t="str">
        <f>+IF(BN220=BO220,"x",0)</f>
        <v>x</v>
      </c>
      <c r="BR220" s="475">
        <f>+IF(BQ220="x",0,IF(BO220&gt;0,"x",0))</f>
        <v>0</v>
      </c>
      <c r="BS220" s="476">
        <f>+IF(BQ220="x",0,IF(BR220="x",0,"x"))</f>
        <v>0</v>
      </c>
      <c r="BT220" s="2639"/>
      <c r="BU220" s="2640"/>
      <c r="BV220" s="2640"/>
      <c r="BW220" s="2640"/>
      <c r="BX220" s="2640"/>
      <c r="BY220" s="2640"/>
      <c r="BZ220" s="2640"/>
      <c r="CA220" s="2640"/>
      <c r="CB220" s="2641"/>
      <c r="CD220" s="2644"/>
      <c r="CE220" s="2644"/>
      <c r="CF220" s="265"/>
      <c r="CG220" s="266"/>
      <c r="CH220" s="287"/>
      <c r="CI220" s="268"/>
      <c r="CJ220" s="269"/>
      <c r="CK220" s="269"/>
      <c r="CL220" s="269"/>
      <c r="CM220" s="2645"/>
      <c r="CN220" s="2645"/>
      <c r="CO220" s="2645"/>
      <c r="CP220" s="2645"/>
      <c r="CQ220" s="2645"/>
      <c r="CR220" s="2645"/>
      <c r="CS220" s="2645"/>
      <c r="CT220" s="2645"/>
      <c r="CU220" s="2645"/>
      <c r="CW220" s="2644"/>
      <c r="CX220" s="2644"/>
      <c r="CY220" s="265"/>
      <c r="CZ220" s="266"/>
      <c r="DA220" s="287"/>
      <c r="DB220" s="268"/>
      <c r="DC220" s="269"/>
      <c r="DD220" s="269"/>
      <c r="DE220" s="269"/>
      <c r="DF220" s="2645"/>
      <c r="DG220" s="2645"/>
      <c r="DH220" s="2645"/>
      <c r="DI220" s="2645"/>
      <c r="DJ220" s="2645"/>
      <c r="DK220" s="2645"/>
      <c r="DL220" s="2645"/>
      <c r="DM220" s="2645"/>
      <c r="DN220" s="2645"/>
    </row>
    <row r="221" spans="2:118" ht="22.5" customHeight="1" thickBot="1">
      <c r="B221" s="2628"/>
      <c r="C221" s="2629"/>
      <c r="D221" s="2629"/>
      <c r="E221" s="2630"/>
      <c r="F221" s="2637" t="str">
        <f>+F211</f>
        <v xml:space="preserve">16. Pago de Mano de obra                         </v>
      </c>
      <c r="G221" s="2638"/>
      <c r="H221" s="258" t="str">
        <f>+Cronog!C98</f>
        <v>Valor  $</v>
      </c>
      <c r="I221" s="259">
        <f>+Cronog!E98+Cronog!I98+Cronog!M98</f>
        <v>0</v>
      </c>
      <c r="J221" s="286">
        <v>0</v>
      </c>
      <c r="K221" s="261" t="e">
        <f t="shared" ref="K221:K227" si="245">J221/I221</f>
        <v>#DIV/0!</v>
      </c>
      <c r="L221" s="477" t="str">
        <f>+IF(I221=J221,"x",0)</f>
        <v>x</v>
      </c>
      <c r="M221" s="478">
        <f>+IF(L221="x",0,IF(J221&gt;0,"x",0))</f>
        <v>0</v>
      </c>
      <c r="N221" s="479">
        <f>+IF(L221="x",0,IF(M221="x",0,"x"))</f>
        <v>0</v>
      </c>
      <c r="O221" s="2639"/>
      <c r="P221" s="2640"/>
      <c r="Q221" s="2640"/>
      <c r="R221" s="2640"/>
      <c r="S221" s="2640"/>
      <c r="T221" s="2640"/>
      <c r="U221" s="2640"/>
      <c r="V221" s="2640"/>
      <c r="W221" s="2641"/>
      <c r="Y221" s="2637" t="str">
        <f t="shared" si="242"/>
        <v xml:space="preserve">16. Pago de Mano de obra                         </v>
      </c>
      <c r="Z221" s="2638"/>
      <c r="AA221" s="258" t="str">
        <f>+AA211</f>
        <v>Valor  $</v>
      </c>
      <c r="AB221" s="259">
        <f>IF((I221-J221)=0,Cronog!Q98+Cronog!U98+Cronog!Y98,Cronog!Q98+Cronog!U98+Cronog!Y98+Seguimiento!I221-Seguimiento!J221)</f>
        <v>0</v>
      </c>
      <c r="AC221" s="286"/>
      <c r="AD221" s="261" t="e">
        <f t="shared" ref="AD221:AD227" si="246">AC221/AB221</f>
        <v>#DIV/0!</v>
      </c>
      <c r="AE221" s="477" t="str">
        <f>+IF(AB221=AC221,"x",0)</f>
        <v>x</v>
      </c>
      <c r="AF221" s="478">
        <f>+IF(AE221="x",0,IF(AC221&gt;0,"x",0))</f>
        <v>0</v>
      </c>
      <c r="AG221" s="479">
        <f>+IF(AE221="x",0,IF(AF221="x",0,"x"))</f>
        <v>0</v>
      </c>
      <c r="AH221" s="2639"/>
      <c r="AI221" s="2640"/>
      <c r="AJ221" s="2640"/>
      <c r="AK221" s="2640"/>
      <c r="AL221" s="2640"/>
      <c r="AM221" s="2640"/>
      <c r="AN221" s="2640"/>
      <c r="AO221" s="2640"/>
      <c r="AP221" s="2641"/>
      <c r="AR221" s="2637" t="str">
        <f t="shared" si="243"/>
        <v xml:space="preserve">16. Pago de Mano de obra                         </v>
      </c>
      <c r="AS221" s="2638"/>
      <c r="AT221" s="258" t="str">
        <f>+AT211</f>
        <v>Valor  $</v>
      </c>
      <c r="AU221" s="259">
        <f>IF((AB221-AC221)=0,Cronog!AC98+Cronog!AG98+Cronog!AK98,Cronog!AC98+Cronog!AG98+Cronog!AK98+Seguimiento!AB221-Seguimiento!AC221)</f>
        <v>0</v>
      </c>
      <c r="AV221" s="286"/>
      <c r="AW221" s="261" t="e">
        <f t="shared" ref="AW221:AW227" si="247">AV221/AU221</f>
        <v>#DIV/0!</v>
      </c>
      <c r="AX221" s="477" t="str">
        <f>+IF(AU221=AV221,"x",0)</f>
        <v>x</v>
      </c>
      <c r="AY221" s="478">
        <f>+IF(AX221="x",0,IF(AV221&gt;0,"x",0))</f>
        <v>0</v>
      </c>
      <c r="AZ221" s="479">
        <f>+IF(AX221="x",0,IF(AY221="x",0,"x"))</f>
        <v>0</v>
      </c>
      <c r="BA221" s="2639"/>
      <c r="BB221" s="2640"/>
      <c r="BC221" s="2640"/>
      <c r="BD221" s="2640"/>
      <c r="BE221" s="2640"/>
      <c r="BF221" s="2640"/>
      <c r="BG221" s="2640"/>
      <c r="BH221" s="2640"/>
      <c r="BI221" s="2641"/>
      <c r="BK221" s="2637" t="str">
        <f t="shared" si="244"/>
        <v xml:space="preserve">16. Pago de Mano de obra                         </v>
      </c>
      <c r="BL221" s="2638"/>
      <c r="BM221" s="258" t="str">
        <f>+BM211</f>
        <v>Valor  $</v>
      </c>
      <c r="BN221" s="259">
        <f>IF((AU221-AV221)=0,Cronog!AO98+Cronog!AS98+Cronog!AW98,Cronog!AO98+Cronog!AS98+Cronog!AW98+AU221-AV221)</f>
        <v>0</v>
      </c>
      <c r="BO221" s="286"/>
      <c r="BP221" s="261" t="e">
        <f t="shared" ref="BP221:BP227" si="248">BO221/BN221</f>
        <v>#DIV/0!</v>
      </c>
      <c r="BQ221" s="477" t="str">
        <f>+IF(BN221=BO221,"x",0)</f>
        <v>x</v>
      </c>
      <c r="BR221" s="478">
        <f>+IF(BQ221="x",0,IF(BO221&gt;0,"x",0))</f>
        <v>0</v>
      </c>
      <c r="BS221" s="479">
        <f>+IF(BQ221="x",0,IF(BR221="x",0,"x"))</f>
        <v>0</v>
      </c>
      <c r="BT221" s="2639"/>
      <c r="BU221" s="2640"/>
      <c r="BV221" s="2640"/>
      <c r="BW221" s="2640"/>
      <c r="BX221" s="2640"/>
      <c r="BY221" s="2640"/>
      <c r="BZ221" s="2640"/>
      <c r="CA221" s="2640"/>
      <c r="CB221" s="2641"/>
      <c r="CD221" s="2644"/>
      <c r="CE221" s="2644"/>
      <c r="CF221" s="265"/>
      <c r="CG221" s="266"/>
      <c r="CH221" s="287"/>
      <c r="CI221" s="268"/>
      <c r="CJ221" s="269"/>
      <c r="CK221" s="269"/>
      <c r="CL221" s="269"/>
      <c r="CM221" s="2645"/>
      <c r="CN221" s="2645"/>
      <c r="CO221" s="2645"/>
      <c r="CP221" s="2645"/>
      <c r="CQ221" s="2645"/>
      <c r="CR221" s="2645"/>
      <c r="CS221" s="2645"/>
      <c r="CT221" s="2645"/>
      <c r="CU221" s="2645"/>
      <c r="CW221" s="2644"/>
      <c r="CX221" s="2644"/>
      <c r="CY221" s="265"/>
      <c r="CZ221" s="266"/>
      <c r="DA221" s="287"/>
      <c r="DB221" s="268"/>
      <c r="DC221" s="269"/>
      <c r="DD221" s="269"/>
      <c r="DE221" s="269"/>
      <c r="DF221" s="2645"/>
      <c r="DG221" s="2645"/>
      <c r="DH221" s="2645"/>
      <c r="DI221" s="2645"/>
      <c r="DJ221" s="2645"/>
      <c r="DK221" s="2645"/>
      <c r="DL221" s="2645"/>
      <c r="DM221" s="2645"/>
      <c r="DN221" s="2645"/>
    </row>
    <row r="222" spans="2:118" ht="0.6" customHeight="1" thickTop="1">
      <c r="B222" s="2628"/>
      <c r="C222" s="2629"/>
      <c r="D222" s="2629"/>
      <c r="E222" s="2630"/>
      <c r="F222" s="2637"/>
      <c r="G222" s="2638"/>
      <c r="H222" s="258"/>
      <c r="I222" s="259"/>
      <c r="J222" s="286">
        <v>0</v>
      </c>
      <c r="K222" s="261" t="e">
        <f t="shared" si="245"/>
        <v>#DIV/0!</v>
      </c>
      <c r="L222" s="474"/>
      <c r="M222" s="475"/>
      <c r="N222" s="476"/>
      <c r="O222" s="2639"/>
      <c r="P222" s="2640"/>
      <c r="Q222" s="2640"/>
      <c r="R222" s="2640"/>
      <c r="S222" s="2640"/>
      <c r="T222" s="2640"/>
      <c r="U222" s="2640"/>
      <c r="V222" s="2640"/>
      <c r="W222" s="2641"/>
      <c r="Y222" s="2637">
        <f t="shared" si="242"/>
        <v>0</v>
      </c>
      <c r="Z222" s="2638"/>
      <c r="AA222" s="258">
        <f>+AA212</f>
        <v>0</v>
      </c>
      <c r="AB222" s="259">
        <f>IF((I200-J200)=0,Cronog!Q99+Cronog!U99+Cronog!Y99,Cronog!Q99+Cronog!U99+Cronog!Y99+Seguimiento!I200-Seguimiento!J200)</f>
        <v>0</v>
      </c>
      <c r="AC222" s="286"/>
      <c r="AD222" s="261" t="e">
        <f t="shared" si="246"/>
        <v>#DIV/0!</v>
      </c>
      <c r="AE222" s="474"/>
      <c r="AF222" s="475"/>
      <c r="AG222" s="476"/>
      <c r="AH222" s="2639"/>
      <c r="AI222" s="2640"/>
      <c r="AJ222" s="2640"/>
      <c r="AK222" s="2640"/>
      <c r="AL222" s="2640"/>
      <c r="AM222" s="2640"/>
      <c r="AN222" s="2640"/>
      <c r="AO222" s="2640"/>
      <c r="AP222" s="2641"/>
      <c r="AR222" s="2637">
        <f t="shared" si="243"/>
        <v>0</v>
      </c>
      <c r="AS222" s="2638"/>
      <c r="AT222" s="258">
        <f>+AT212</f>
        <v>0</v>
      </c>
      <c r="AU222" s="259">
        <f>IF((AB200-AC200)=0,Cronog!AC99+Cronog!AG99+Cronog!AH99,Cronog!AC99+Cronog!AG99+Cronog!AH99+Seguimiento!AB200-Seguimiento!AC200)</f>
        <v>0</v>
      </c>
      <c r="AV222" s="286"/>
      <c r="AW222" s="261" t="e">
        <f t="shared" si="247"/>
        <v>#DIV/0!</v>
      </c>
      <c r="AX222" s="262"/>
      <c r="AY222" s="263"/>
      <c r="AZ222" s="264"/>
      <c r="BA222" s="2639"/>
      <c r="BB222" s="2640"/>
      <c r="BC222" s="2640"/>
      <c r="BD222" s="2640"/>
      <c r="BE222" s="2640"/>
      <c r="BF222" s="2640"/>
      <c r="BG222" s="2640"/>
      <c r="BH222" s="2640"/>
      <c r="BI222" s="2641"/>
      <c r="BK222" s="2637">
        <f t="shared" si="244"/>
        <v>0</v>
      </c>
      <c r="BL222" s="2638"/>
      <c r="BM222" s="258">
        <f>+BM212</f>
        <v>0</v>
      </c>
      <c r="BN222" s="259">
        <f>IF((AU200-AV200)=0,Cronog!AV99+Cronog!AZ99+Cronog!BA99,Cronog!AV99+Cronog!AZ99+Cronog!BA99+Seguimiento!AU200-Seguimiento!AV200)</f>
        <v>0</v>
      </c>
      <c r="BO222" s="286"/>
      <c r="BP222" s="261" t="e">
        <f t="shared" si="248"/>
        <v>#DIV/0!</v>
      </c>
      <c r="BQ222" s="474"/>
      <c r="BR222" s="475"/>
      <c r="BS222" s="476"/>
      <c r="BT222" s="2639"/>
      <c r="BU222" s="2640"/>
      <c r="BV222" s="2640"/>
      <c r="BW222" s="2640"/>
      <c r="BX222" s="2640"/>
      <c r="BY222" s="2640"/>
      <c r="BZ222" s="2640"/>
      <c r="CA222" s="2640"/>
      <c r="CB222" s="2641"/>
      <c r="CD222" s="2644"/>
      <c r="CE222" s="2644"/>
      <c r="CF222" s="265"/>
      <c r="CG222" s="266"/>
      <c r="CH222" s="287"/>
      <c r="CI222" s="268"/>
      <c r="CJ222" s="269"/>
      <c r="CK222" s="269"/>
      <c r="CL222" s="269"/>
      <c r="CM222" s="2645"/>
      <c r="CN222" s="2645"/>
      <c r="CO222" s="2645"/>
      <c r="CP222" s="2645"/>
      <c r="CQ222" s="2645"/>
      <c r="CR222" s="2645"/>
      <c r="CS222" s="2645"/>
      <c r="CT222" s="2645"/>
      <c r="CU222" s="2645"/>
      <c r="CW222" s="2644"/>
      <c r="CX222" s="2644"/>
      <c r="CY222" s="265"/>
      <c r="CZ222" s="266"/>
      <c r="DA222" s="287"/>
      <c r="DB222" s="268"/>
      <c r="DC222" s="269"/>
      <c r="DD222" s="269"/>
      <c r="DE222" s="269"/>
      <c r="DF222" s="2645"/>
      <c r="DG222" s="2645"/>
      <c r="DH222" s="2645"/>
      <c r="DI222" s="2645"/>
      <c r="DJ222" s="2645"/>
      <c r="DK222" s="2645"/>
      <c r="DL222" s="2645"/>
      <c r="DM222" s="2645"/>
      <c r="DN222" s="2645"/>
    </row>
    <row r="223" spans="2:118" ht="0.6" customHeight="1">
      <c r="B223" s="2628"/>
      <c r="C223" s="2629"/>
      <c r="D223" s="2629"/>
      <c r="E223" s="2630"/>
      <c r="F223" s="2637"/>
      <c r="G223" s="2638"/>
      <c r="H223" s="258"/>
      <c r="I223" s="259"/>
      <c r="J223" s="286"/>
      <c r="K223" s="261" t="e">
        <f t="shared" si="245"/>
        <v>#DIV/0!</v>
      </c>
      <c r="L223" s="474"/>
      <c r="M223" s="475"/>
      <c r="N223" s="476"/>
      <c r="O223" s="2639"/>
      <c r="P223" s="2640"/>
      <c r="Q223" s="2640"/>
      <c r="R223" s="2640"/>
      <c r="S223" s="2640"/>
      <c r="T223" s="2640"/>
      <c r="U223" s="2640"/>
      <c r="V223" s="2640"/>
      <c r="W223" s="2641"/>
      <c r="Y223" s="2637">
        <f t="shared" si="242"/>
        <v>0</v>
      </c>
      <c r="Z223" s="2638"/>
      <c r="AA223" s="258"/>
      <c r="AB223" s="259"/>
      <c r="AC223" s="286"/>
      <c r="AD223" s="261" t="e">
        <f t="shared" si="246"/>
        <v>#DIV/0!</v>
      </c>
      <c r="AE223" s="474"/>
      <c r="AF223" s="475"/>
      <c r="AG223" s="476"/>
      <c r="AH223" s="2639"/>
      <c r="AI223" s="2640"/>
      <c r="AJ223" s="2640"/>
      <c r="AK223" s="2640"/>
      <c r="AL223" s="2640"/>
      <c r="AM223" s="2640"/>
      <c r="AN223" s="2640"/>
      <c r="AO223" s="2640"/>
      <c r="AP223" s="2641"/>
      <c r="AR223" s="2637">
        <f t="shared" si="243"/>
        <v>0</v>
      </c>
      <c r="AS223" s="2638"/>
      <c r="AT223" s="258"/>
      <c r="AU223" s="259"/>
      <c r="AV223" s="286"/>
      <c r="AW223" s="261" t="e">
        <f t="shared" si="247"/>
        <v>#DIV/0!</v>
      </c>
      <c r="AX223" s="262"/>
      <c r="AY223" s="263"/>
      <c r="AZ223" s="264"/>
      <c r="BA223" s="2639"/>
      <c r="BB223" s="2640"/>
      <c r="BC223" s="2640"/>
      <c r="BD223" s="2640"/>
      <c r="BE223" s="2640"/>
      <c r="BF223" s="2640"/>
      <c r="BG223" s="2640"/>
      <c r="BH223" s="2640"/>
      <c r="BI223" s="2641"/>
      <c r="BK223" s="2637">
        <f t="shared" si="244"/>
        <v>0</v>
      </c>
      <c r="BL223" s="2638"/>
      <c r="BM223" s="258"/>
      <c r="BN223" s="259"/>
      <c r="BO223" s="286"/>
      <c r="BP223" s="261" t="e">
        <f t="shared" si="248"/>
        <v>#DIV/0!</v>
      </c>
      <c r="BQ223" s="474"/>
      <c r="BR223" s="475"/>
      <c r="BS223" s="476"/>
      <c r="BT223" s="2639"/>
      <c r="BU223" s="2640"/>
      <c r="BV223" s="2640"/>
      <c r="BW223" s="2640"/>
      <c r="BX223" s="2640"/>
      <c r="BY223" s="2640"/>
      <c r="BZ223" s="2640"/>
      <c r="CA223" s="2640"/>
      <c r="CB223" s="2641"/>
      <c r="CD223" s="2644"/>
      <c r="CE223" s="2644"/>
      <c r="CF223" s="265"/>
      <c r="CG223" s="266"/>
      <c r="CH223" s="287"/>
      <c r="CI223" s="268"/>
      <c r="CJ223" s="269"/>
      <c r="CK223" s="269"/>
      <c r="CL223" s="269"/>
      <c r="CM223" s="2645"/>
      <c r="CN223" s="2645"/>
      <c r="CO223" s="2645"/>
      <c r="CP223" s="2645"/>
      <c r="CQ223" s="2645"/>
      <c r="CR223" s="2645"/>
      <c r="CS223" s="2645"/>
      <c r="CT223" s="2645"/>
      <c r="CU223" s="2645"/>
      <c r="CW223" s="2644"/>
      <c r="CX223" s="2644"/>
      <c r="CY223" s="265"/>
      <c r="CZ223" s="266"/>
      <c r="DA223" s="287"/>
      <c r="DB223" s="268"/>
      <c r="DC223" s="269"/>
      <c r="DD223" s="269"/>
      <c r="DE223" s="269"/>
      <c r="DF223" s="2645"/>
      <c r="DG223" s="2645"/>
      <c r="DH223" s="2645"/>
      <c r="DI223" s="2645"/>
      <c r="DJ223" s="2645"/>
      <c r="DK223" s="2645"/>
      <c r="DL223" s="2645"/>
      <c r="DM223" s="2645"/>
      <c r="DN223" s="2645"/>
    </row>
    <row r="224" spans="2:118" ht="0.6" customHeight="1">
      <c r="B224" s="2628"/>
      <c r="C224" s="2629"/>
      <c r="D224" s="2629"/>
      <c r="E224" s="2630"/>
      <c r="F224" s="2637"/>
      <c r="G224" s="2638"/>
      <c r="H224" s="258"/>
      <c r="I224" s="297"/>
      <c r="J224" s="286">
        <v>0</v>
      </c>
      <c r="K224" s="261" t="e">
        <f t="shared" si="245"/>
        <v>#DIV/0!</v>
      </c>
      <c r="L224" s="474"/>
      <c r="M224" s="475"/>
      <c r="N224" s="476"/>
      <c r="O224" s="2639"/>
      <c r="P224" s="2640"/>
      <c r="Q224" s="2640"/>
      <c r="R224" s="2640"/>
      <c r="S224" s="2640"/>
      <c r="T224" s="2640"/>
      <c r="U224" s="2640"/>
      <c r="V224" s="2640"/>
      <c r="W224" s="2641"/>
      <c r="Y224" s="2637">
        <f t="shared" si="242"/>
        <v>0</v>
      </c>
      <c r="Z224" s="2638"/>
      <c r="AA224" s="258">
        <f>+AA214</f>
        <v>0</v>
      </c>
      <c r="AB224" s="297">
        <f>+I224-J224</f>
        <v>0</v>
      </c>
      <c r="AC224" s="286"/>
      <c r="AD224" s="261" t="e">
        <f t="shared" si="246"/>
        <v>#DIV/0!</v>
      </c>
      <c r="AE224" s="474"/>
      <c r="AF224" s="475"/>
      <c r="AG224" s="476"/>
      <c r="AH224" s="2639"/>
      <c r="AI224" s="2640"/>
      <c r="AJ224" s="2640"/>
      <c r="AK224" s="2640"/>
      <c r="AL224" s="2640"/>
      <c r="AM224" s="2640"/>
      <c r="AN224" s="2640"/>
      <c r="AO224" s="2640"/>
      <c r="AP224" s="2641"/>
      <c r="AR224" s="2637">
        <f t="shared" si="243"/>
        <v>0</v>
      </c>
      <c r="AS224" s="2638"/>
      <c r="AT224" s="258">
        <f>+AT214</f>
        <v>0</v>
      </c>
      <c r="AU224" s="297">
        <f>+I224-J224-AC224</f>
        <v>0</v>
      </c>
      <c r="AV224" s="286"/>
      <c r="AW224" s="261" t="e">
        <f t="shared" si="247"/>
        <v>#DIV/0!</v>
      </c>
      <c r="AX224" s="262"/>
      <c r="AY224" s="263"/>
      <c r="AZ224" s="264"/>
      <c r="BA224" s="2639"/>
      <c r="BB224" s="2640"/>
      <c r="BC224" s="2640"/>
      <c r="BD224" s="2640"/>
      <c r="BE224" s="2640"/>
      <c r="BF224" s="2640"/>
      <c r="BG224" s="2640"/>
      <c r="BH224" s="2640"/>
      <c r="BI224" s="2641"/>
      <c r="BK224" s="2637">
        <f t="shared" si="244"/>
        <v>0</v>
      </c>
      <c r="BL224" s="2638"/>
      <c r="BM224" s="258">
        <f>+BM214</f>
        <v>0</v>
      </c>
      <c r="BN224" s="297">
        <f>+I224-J224-AC224-AV224</f>
        <v>0</v>
      </c>
      <c r="BO224" s="286"/>
      <c r="BP224" s="261" t="e">
        <f t="shared" si="248"/>
        <v>#DIV/0!</v>
      </c>
      <c r="BQ224" s="474"/>
      <c r="BR224" s="475"/>
      <c r="BS224" s="476"/>
      <c r="BT224" s="2639"/>
      <c r="BU224" s="2640"/>
      <c r="BV224" s="2640"/>
      <c r="BW224" s="2640"/>
      <c r="BX224" s="2640"/>
      <c r="BY224" s="2640"/>
      <c r="BZ224" s="2640"/>
      <c r="CA224" s="2640"/>
      <c r="CB224" s="2641"/>
      <c r="CD224" s="2644"/>
      <c r="CE224" s="2644"/>
      <c r="CF224" s="265"/>
      <c r="CG224" s="266"/>
      <c r="CH224" s="287"/>
      <c r="CI224" s="268"/>
      <c r="CJ224" s="269"/>
      <c r="CK224" s="269"/>
      <c r="CL224" s="269"/>
      <c r="CM224" s="2645"/>
      <c r="CN224" s="2645"/>
      <c r="CO224" s="2645"/>
      <c r="CP224" s="2645"/>
      <c r="CQ224" s="2645"/>
      <c r="CR224" s="2645"/>
      <c r="CS224" s="2645"/>
      <c r="CT224" s="2645"/>
      <c r="CU224" s="2645"/>
      <c r="CW224" s="2644"/>
      <c r="CX224" s="2644"/>
      <c r="CY224" s="265"/>
      <c r="CZ224" s="266"/>
      <c r="DA224" s="287"/>
      <c r="DB224" s="268"/>
      <c r="DC224" s="269"/>
      <c r="DD224" s="269"/>
      <c r="DE224" s="269"/>
      <c r="DF224" s="2645"/>
      <c r="DG224" s="2645"/>
      <c r="DH224" s="2645"/>
      <c r="DI224" s="2645"/>
      <c r="DJ224" s="2645"/>
      <c r="DK224" s="2645"/>
      <c r="DL224" s="2645"/>
      <c r="DM224" s="2645"/>
      <c r="DN224" s="2645"/>
    </row>
    <row r="225" spans="1:119" ht="0.6" customHeight="1">
      <c r="B225" s="2628"/>
      <c r="C225" s="2629"/>
      <c r="D225" s="2629"/>
      <c r="E225" s="2630"/>
      <c r="F225" s="2637"/>
      <c r="G225" s="2638"/>
      <c r="H225" s="258"/>
      <c r="I225" s="297"/>
      <c r="J225" s="286">
        <v>0</v>
      </c>
      <c r="K225" s="261" t="e">
        <f t="shared" si="245"/>
        <v>#DIV/0!</v>
      </c>
      <c r="L225" s="474"/>
      <c r="M225" s="475"/>
      <c r="N225" s="476"/>
      <c r="O225" s="2639"/>
      <c r="P225" s="2640"/>
      <c r="Q225" s="2640"/>
      <c r="R225" s="2640"/>
      <c r="S225" s="2640"/>
      <c r="T225" s="2640"/>
      <c r="U225" s="2640"/>
      <c r="V225" s="2640"/>
      <c r="W225" s="2641"/>
      <c r="Y225" s="2637">
        <f t="shared" si="242"/>
        <v>0</v>
      </c>
      <c r="Z225" s="2638"/>
      <c r="AA225" s="258">
        <f>+AA215</f>
        <v>0</v>
      </c>
      <c r="AB225" s="297">
        <f>+I225-J225</f>
        <v>0</v>
      </c>
      <c r="AC225" s="286"/>
      <c r="AD225" s="261" t="e">
        <f t="shared" si="246"/>
        <v>#DIV/0!</v>
      </c>
      <c r="AE225" s="474"/>
      <c r="AF225" s="475"/>
      <c r="AG225" s="476"/>
      <c r="AH225" s="2639"/>
      <c r="AI225" s="2640"/>
      <c r="AJ225" s="2640"/>
      <c r="AK225" s="2640"/>
      <c r="AL225" s="2640"/>
      <c r="AM225" s="2640"/>
      <c r="AN225" s="2640"/>
      <c r="AO225" s="2640"/>
      <c r="AP225" s="2641"/>
      <c r="AR225" s="2637">
        <f t="shared" si="243"/>
        <v>0</v>
      </c>
      <c r="AS225" s="2638"/>
      <c r="AT225" s="258">
        <f>+AT215</f>
        <v>0</v>
      </c>
      <c r="AU225" s="297">
        <f>+I225-J225-AC225</f>
        <v>0</v>
      </c>
      <c r="AV225" s="286"/>
      <c r="AW225" s="261" t="e">
        <f t="shared" si="247"/>
        <v>#DIV/0!</v>
      </c>
      <c r="AX225" s="262"/>
      <c r="AY225" s="263"/>
      <c r="AZ225" s="264"/>
      <c r="BA225" s="2639"/>
      <c r="BB225" s="2640"/>
      <c r="BC225" s="2640"/>
      <c r="BD225" s="2640"/>
      <c r="BE225" s="2640"/>
      <c r="BF225" s="2640"/>
      <c r="BG225" s="2640"/>
      <c r="BH225" s="2640"/>
      <c r="BI225" s="2641"/>
      <c r="BK225" s="2637">
        <f t="shared" si="244"/>
        <v>0</v>
      </c>
      <c r="BL225" s="2638"/>
      <c r="BM225" s="258">
        <f>+BM215</f>
        <v>0</v>
      </c>
      <c r="BN225" s="297">
        <f>+I225-J225-AC225-AV225</f>
        <v>0</v>
      </c>
      <c r="BO225" s="286"/>
      <c r="BP225" s="261" t="e">
        <f t="shared" si="248"/>
        <v>#DIV/0!</v>
      </c>
      <c r="BQ225" s="474"/>
      <c r="BR225" s="475"/>
      <c r="BS225" s="476"/>
      <c r="BT225" s="2639"/>
      <c r="BU225" s="2640"/>
      <c r="BV225" s="2640"/>
      <c r="BW225" s="2640"/>
      <c r="BX225" s="2640"/>
      <c r="BY225" s="2640"/>
      <c r="BZ225" s="2640"/>
      <c r="CA225" s="2640"/>
      <c r="CB225" s="2641"/>
      <c r="CD225" s="2644"/>
      <c r="CE225" s="2644"/>
      <c r="CF225" s="265"/>
      <c r="CG225" s="266"/>
      <c r="CH225" s="287"/>
      <c r="CI225" s="268"/>
      <c r="CJ225" s="269"/>
      <c r="CK225" s="269"/>
      <c r="CL225" s="269"/>
      <c r="CM225" s="2645"/>
      <c r="CN225" s="2645"/>
      <c r="CO225" s="2645"/>
      <c r="CP225" s="2645"/>
      <c r="CQ225" s="2645"/>
      <c r="CR225" s="2645"/>
      <c r="CS225" s="2645"/>
      <c r="CT225" s="2645"/>
      <c r="CU225" s="2645"/>
      <c r="CW225" s="2644"/>
      <c r="CX225" s="2644"/>
      <c r="CY225" s="265"/>
      <c r="CZ225" s="266"/>
      <c r="DA225" s="287"/>
      <c r="DB225" s="268"/>
      <c r="DC225" s="269"/>
      <c r="DD225" s="269"/>
      <c r="DE225" s="269"/>
      <c r="DF225" s="2645"/>
      <c r="DG225" s="2645"/>
      <c r="DH225" s="2645"/>
      <c r="DI225" s="2645"/>
      <c r="DJ225" s="2645"/>
      <c r="DK225" s="2645"/>
      <c r="DL225" s="2645"/>
      <c r="DM225" s="2645"/>
      <c r="DN225" s="2645"/>
    </row>
    <row r="226" spans="1:119" ht="0.6" customHeight="1">
      <c r="B226" s="2628"/>
      <c r="C226" s="2629"/>
      <c r="D226" s="2629"/>
      <c r="E226" s="2630"/>
      <c r="F226" s="2637"/>
      <c r="G226" s="2638"/>
      <c r="H226" s="258"/>
      <c r="I226" s="297"/>
      <c r="J226" s="286">
        <v>0</v>
      </c>
      <c r="K226" s="261" t="e">
        <f t="shared" si="245"/>
        <v>#DIV/0!</v>
      </c>
      <c r="L226" s="474"/>
      <c r="M226" s="475"/>
      <c r="N226" s="476"/>
      <c r="O226" s="2639"/>
      <c r="P226" s="2640"/>
      <c r="Q226" s="2640"/>
      <c r="R226" s="2640"/>
      <c r="S226" s="2640"/>
      <c r="T226" s="2640"/>
      <c r="U226" s="2640"/>
      <c r="V226" s="2640"/>
      <c r="W226" s="2641"/>
      <c r="Y226" s="2637">
        <f t="shared" si="242"/>
        <v>0</v>
      </c>
      <c r="Z226" s="2638"/>
      <c r="AA226" s="258">
        <f>+AA216</f>
        <v>0</v>
      </c>
      <c r="AB226" s="297">
        <f>+I226-J226</f>
        <v>0</v>
      </c>
      <c r="AC226" s="286"/>
      <c r="AD226" s="261" t="e">
        <f t="shared" si="246"/>
        <v>#DIV/0!</v>
      </c>
      <c r="AE226" s="474"/>
      <c r="AF226" s="475"/>
      <c r="AG226" s="476"/>
      <c r="AH226" s="2639"/>
      <c r="AI226" s="2640"/>
      <c r="AJ226" s="2640"/>
      <c r="AK226" s="2640"/>
      <c r="AL226" s="2640"/>
      <c r="AM226" s="2640"/>
      <c r="AN226" s="2640"/>
      <c r="AO226" s="2640"/>
      <c r="AP226" s="2641"/>
      <c r="AR226" s="2637">
        <f t="shared" si="243"/>
        <v>0</v>
      </c>
      <c r="AS226" s="2638"/>
      <c r="AT226" s="258">
        <f>+AT216</f>
        <v>0</v>
      </c>
      <c r="AU226" s="297">
        <f>+I226-J226-AC226</f>
        <v>0</v>
      </c>
      <c r="AV226" s="286"/>
      <c r="AW226" s="261" t="e">
        <f t="shared" si="247"/>
        <v>#DIV/0!</v>
      </c>
      <c r="AX226" s="262"/>
      <c r="AY226" s="263"/>
      <c r="AZ226" s="264"/>
      <c r="BA226" s="2639"/>
      <c r="BB226" s="2640"/>
      <c r="BC226" s="2640"/>
      <c r="BD226" s="2640"/>
      <c r="BE226" s="2640"/>
      <c r="BF226" s="2640"/>
      <c r="BG226" s="2640"/>
      <c r="BH226" s="2640"/>
      <c r="BI226" s="2641"/>
      <c r="BK226" s="2637">
        <f t="shared" si="244"/>
        <v>0</v>
      </c>
      <c r="BL226" s="2638"/>
      <c r="BM226" s="258">
        <f>+BM216</f>
        <v>0</v>
      </c>
      <c r="BN226" s="297">
        <f>+I226-J226-AC226-AV226</f>
        <v>0</v>
      </c>
      <c r="BO226" s="286"/>
      <c r="BP226" s="261" t="e">
        <f t="shared" si="248"/>
        <v>#DIV/0!</v>
      </c>
      <c r="BQ226" s="474"/>
      <c r="BR226" s="475"/>
      <c r="BS226" s="476"/>
      <c r="BT226" s="2639"/>
      <c r="BU226" s="2640"/>
      <c r="BV226" s="2640"/>
      <c r="BW226" s="2640"/>
      <c r="BX226" s="2640"/>
      <c r="BY226" s="2640"/>
      <c r="BZ226" s="2640"/>
      <c r="CA226" s="2640"/>
      <c r="CB226" s="2641"/>
      <c r="CD226" s="2644"/>
      <c r="CE226" s="2644"/>
      <c r="CF226" s="265"/>
      <c r="CG226" s="266"/>
      <c r="CH226" s="287"/>
      <c r="CI226" s="268"/>
      <c r="CJ226" s="269"/>
      <c r="CK226" s="269"/>
      <c r="CL226" s="269"/>
      <c r="CM226" s="2645"/>
      <c r="CN226" s="2645"/>
      <c r="CO226" s="2645"/>
      <c r="CP226" s="2645"/>
      <c r="CQ226" s="2645"/>
      <c r="CR226" s="2645"/>
      <c r="CS226" s="2645"/>
      <c r="CT226" s="2645"/>
      <c r="CU226" s="2645"/>
      <c r="CW226" s="2644"/>
      <c r="CX226" s="2644"/>
      <c r="CY226" s="265"/>
      <c r="CZ226" s="266"/>
      <c r="DA226" s="287"/>
      <c r="DB226" s="268"/>
      <c r="DC226" s="269"/>
      <c r="DD226" s="269"/>
      <c r="DE226" s="269"/>
      <c r="DF226" s="2645"/>
      <c r="DG226" s="2645"/>
      <c r="DH226" s="2645"/>
      <c r="DI226" s="2645"/>
      <c r="DJ226" s="2645"/>
      <c r="DK226" s="2645"/>
      <c r="DL226" s="2645"/>
      <c r="DM226" s="2645"/>
      <c r="DN226" s="2645"/>
    </row>
    <row r="227" spans="1:119" ht="0.6" customHeight="1" thickBot="1">
      <c r="B227" s="2628"/>
      <c r="C227" s="2629"/>
      <c r="D227" s="2629"/>
      <c r="E227" s="2630"/>
      <c r="F227" s="2654"/>
      <c r="G227" s="2655"/>
      <c r="H227" s="258"/>
      <c r="I227" s="299"/>
      <c r="J227" s="286">
        <v>0</v>
      </c>
      <c r="K227" s="261" t="e">
        <f t="shared" si="245"/>
        <v>#DIV/0!</v>
      </c>
      <c r="L227" s="477"/>
      <c r="M227" s="478"/>
      <c r="N227" s="479"/>
      <c r="O227" s="2656"/>
      <c r="P227" s="2657"/>
      <c r="Q227" s="2657"/>
      <c r="R227" s="2657"/>
      <c r="S227" s="2657"/>
      <c r="T227" s="2657"/>
      <c r="U227" s="2657"/>
      <c r="V227" s="2657"/>
      <c r="W227" s="2658"/>
      <c r="Y227" s="2654">
        <f t="shared" si="242"/>
        <v>0</v>
      </c>
      <c r="Z227" s="2655"/>
      <c r="AA227" s="258">
        <f>+AA217</f>
        <v>0</v>
      </c>
      <c r="AB227" s="299">
        <f>+I227-J227</f>
        <v>0</v>
      </c>
      <c r="AC227" s="286"/>
      <c r="AD227" s="261" t="e">
        <f t="shared" si="246"/>
        <v>#DIV/0!</v>
      </c>
      <c r="AE227" s="477"/>
      <c r="AF227" s="478"/>
      <c r="AG227" s="479"/>
      <c r="AH227" s="2656"/>
      <c r="AI227" s="2657"/>
      <c r="AJ227" s="2657"/>
      <c r="AK227" s="2657"/>
      <c r="AL227" s="2657"/>
      <c r="AM227" s="2657"/>
      <c r="AN227" s="2657"/>
      <c r="AO227" s="2657"/>
      <c r="AP227" s="2658"/>
      <c r="AR227" s="2654">
        <f t="shared" si="243"/>
        <v>0</v>
      </c>
      <c r="AS227" s="2655"/>
      <c r="AT227" s="258">
        <f>+AT217</f>
        <v>0</v>
      </c>
      <c r="AU227" s="299">
        <f>+I227-J227-AC227</f>
        <v>0</v>
      </c>
      <c r="AV227" s="286"/>
      <c r="AW227" s="261" t="e">
        <f t="shared" si="247"/>
        <v>#DIV/0!</v>
      </c>
      <c r="AX227" s="270"/>
      <c r="AY227" s="271"/>
      <c r="AZ227" s="272"/>
      <c r="BA227" s="2656"/>
      <c r="BB227" s="2657"/>
      <c r="BC227" s="2657"/>
      <c r="BD227" s="2657"/>
      <c r="BE227" s="2657"/>
      <c r="BF227" s="2657"/>
      <c r="BG227" s="2657"/>
      <c r="BH227" s="2657"/>
      <c r="BI227" s="2658"/>
      <c r="BK227" s="2654">
        <f t="shared" si="244"/>
        <v>0</v>
      </c>
      <c r="BL227" s="2655"/>
      <c r="BM227" s="258">
        <f>+BM217</f>
        <v>0</v>
      </c>
      <c r="BN227" s="299">
        <f>+I227-J227-AC227-AV227</f>
        <v>0</v>
      </c>
      <c r="BO227" s="286"/>
      <c r="BP227" s="261" t="e">
        <f t="shared" si="248"/>
        <v>#DIV/0!</v>
      </c>
      <c r="BQ227" s="477"/>
      <c r="BR227" s="478"/>
      <c r="BS227" s="479"/>
      <c r="BT227" s="2656"/>
      <c r="BU227" s="2657"/>
      <c r="BV227" s="2657"/>
      <c r="BW227" s="2657"/>
      <c r="BX227" s="2657"/>
      <c r="BY227" s="2657"/>
      <c r="BZ227" s="2657"/>
      <c r="CA227" s="2657"/>
      <c r="CB227" s="2658"/>
      <c r="CD227" s="2644"/>
      <c r="CE227" s="2644"/>
      <c r="CF227" s="265"/>
      <c r="CG227" s="266"/>
      <c r="CH227" s="287"/>
      <c r="CI227" s="268"/>
      <c r="CJ227" s="269"/>
      <c r="CK227" s="269"/>
      <c r="CL227" s="269"/>
      <c r="CM227" s="2645"/>
      <c r="CN227" s="2645"/>
      <c r="CO227" s="2645"/>
      <c r="CP227" s="2645"/>
      <c r="CQ227" s="2645"/>
      <c r="CR227" s="2645"/>
      <c r="CS227" s="2645"/>
      <c r="CT227" s="2645"/>
      <c r="CU227" s="2645"/>
      <c r="CW227" s="2644"/>
      <c r="CX227" s="2644"/>
      <c r="CY227" s="265"/>
      <c r="CZ227" s="266"/>
      <c r="DA227" s="287"/>
      <c r="DB227" s="268"/>
      <c r="DC227" s="269"/>
      <c r="DD227" s="269"/>
      <c r="DE227" s="269"/>
      <c r="DF227" s="2645"/>
      <c r="DG227" s="2645"/>
      <c r="DH227" s="2645"/>
      <c r="DI227" s="2645"/>
      <c r="DJ227" s="2645"/>
      <c r="DK227" s="2645"/>
      <c r="DL227" s="2645"/>
      <c r="DM227" s="2645"/>
      <c r="DN227" s="2645"/>
    </row>
    <row r="228" spans="1:119" ht="28.5" customHeight="1" thickTop="1" thickBot="1">
      <c r="B228" s="2628"/>
      <c r="C228" s="2629"/>
      <c r="D228" s="2629"/>
      <c r="E228" s="2630"/>
      <c r="F228" s="2691" t="s">
        <v>235</v>
      </c>
      <c r="G228" s="2692"/>
      <c r="H228" s="2693">
        <f>+F219</f>
        <v>0</v>
      </c>
      <c r="I228" s="2693"/>
      <c r="J228" s="2693"/>
      <c r="K228" s="2694"/>
      <c r="L228" s="276">
        <f>K260/N260</f>
        <v>1</v>
      </c>
      <c r="M228" s="277">
        <f>L260/N260</f>
        <v>0</v>
      </c>
      <c r="N228" s="278">
        <f>M260/N260</f>
        <v>0</v>
      </c>
      <c r="O228" s="2651"/>
      <c r="P228" s="2652"/>
      <c r="Q228" s="2652"/>
      <c r="R228" s="2652"/>
      <c r="S228" s="2652"/>
      <c r="T228" s="2652"/>
      <c r="U228" s="2652"/>
      <c r="V228" s="2652"/>
      <c r="W228" s="2653"/>
      <c r="Y228" s="2691" t="s">
        <v>235</v>
      </c>
      <c r="Z228" s="2692"/>
      <c r="AA228" s="2693">
        <f>+Y219</f>
        <v>0</v>
      </c>
      <c r="AB228" s="2693"/>
      <c r="AC228" s="2693"/>
      <c r="AD228" s="2694"/>
      <c r="AE228" s="276">
        <f>AD260/AG260</f>
        <v>1</v>
      </c>
      <c r="AF228" s="277">
        <f>AE260/AG260</f>
        <v>0</v>
      </c>
      <c r="AG228" s="278">
        <f>AF260/AG260</f>
        <v>0</v>
      </c>
      <c r="AH228" s="2651"/>
      <c r="AI228" s="2652"/>
      <c r="AJ228" s="2652"/>
      <c r="AK228" s="2652"/>
      <c r="AL228" s="2652"/>
      <c r="AM228" s="2652"/>
      <c r="AN228" s="2652"/>
      <c r="AO228" s="2652"/>
      <c r="AP228" s="2653"/>
      <c r="AR228" s="2691" t="s">
        <v>235</v>
      </c>
      <c r="AS228" s="2692"/>
      <c r="AT228" s="2693">
        <f>+AR219</f>
        <v>0</v>
      </c>
      <c r="AU228" s="2693"/>
      <c r="AV228" s="2693"/>
      <c r="AW228" s="2694"/>
      <c r="AX228" s="276">
        <f>AW260/AZ260</f>
        <v>1</v>
      </c>
      <c r="AY228" s="277">
        <f>AX260/AZ260</f>
        <v>0</v>
      </c>
      <c r="AZ228" s="278">
        <f>AY260/AZ260</f>
        <v>0</v>
      </c>
      <c r="BA228" s="2651"/>
      <c r="BB228" s="2652"/>
      <c r="BC228" s="2652"/>
      <c r="BD228" s="2652"/>
      <c r="BE228" s="2652"/>
      <c r="BF228" s="2652"/>
      <c r="BG228" s="2652"/>
      <c r="BH228" s="2652"/>
      <c r="BI228" s="2653"/>
      <c r="BK228" s="2691" t="s">
        <v>235</v>
      </c>
      <c r="BL228" s="2692"/>
      <c r="BM228" s="2693">
        <f>+BK219</f>
        <v>0</v>
      </c>
      <c r="BN228" s="2693"/>
      <c r="BO228" s="2693"/>
      <c r="BP228" s="2694"/>
      <c r="BQ228" s="276">
        <f>BP260/BS260</f>
        <v>1</v>
      </c>
      <c r="BR228" s="277">
        <f>BQ260/BS260</f>
        <v>0</v>
      </c>
      <c r="BS228" s="278">
        <f>BR260/BS260</f>
        <v>0</v>
      </c>
      <c r="BT228" s="2651"/>
      <c r="BU228" s="2652"/>
      <c r="BV228" s="2652"/>
      <c r="BW228" s="2652"/>
      <c r="BX228" s="2652"/>
      <c r="BY228" s="2652"/>
      <c r="BZ228" s="2652"/>
      <c r="CA228" s="2652"/>
      <c r="CB228" s="2653"/>
      <c r="CD228" s="2662"/>
      <c r="CE228" s="2662"/>
      <c r="CF228" s="2663"/>
      <c r="CG228" s="2663"/>
      <c r="CH228" s="2663"/>
      <c r="CI228" s="2663"/>
      <c r="CJ228" s="279"/>
      <c r="CK228" s="279"/>
      <c r="CL228" s="279"/>
      <c r="CM228" s="2664"/>
      <c r="CN228" s="2664"/>
      <c r="CO228" s="2664"/>
      <c r="CP228" s="2664"/>
      <c r="CQ228" s="2664"/>
      <c r="CR228" s="2664"/>
      <c r="CS228" s="2664"/>
      <c r="CT228" s="2664"/>
      <c r="CU228" s="2664"/>
      <c r="CW228" s="2662"/>
      <c r="CX228" s="2662"/>
      <c r="CY228" s="2663"/>
      <c r="CZ228" s="2663"/>
      <c r="DA228" s="2663"/>
      <c r="DB228" s="2663"/>
      <c r="DC228" s="279"/>
      <c r="DD228" s="279"/>
      <c r="DE228" s="279"/>
      <c r="DF228" s="2664"/>
      <c r="DG228" s="2664"/>
      <c r="DH228" s="2664"/>
      <c r="DI228" s="2664"/>
      <c r="DJ228" s="2664"/>
      <c r="DK228" s="2664"/>
      <c r="DL228" s="2664"/>
      <c r="DM228" s="2664"/>
      <c r="DN228" s="2664"/>
    </row>
    <row r="229" spans="1:119" ht="28.5" customHeight="1" thickTop="1" thickBot="1">
      <c r="A229" s="217"/>
      <c r="B229" s="300"/>
      <c r="C229" s="301"/>
      <c r="D229" s="301"/>
      <c r="E229" s="302"/>
      <c r="F229" s="2665" t="s">
        <v>235</v>
      </c>
      <c r="G229" s="2666"/>
      <c r="H229" s="2649" t="str">
        <f>F178</f>
        <v>AISLAMIENTO</v>
      </c>
      <c r="I229" s="2649"/>
      <c r="J229" s="2649"/>
      <c r="K229" s="2650"/>
      <c r="L229" s="276">
        <f>K261/N261</f>
        <v>1</v>
      </c>
      <c r="M229" s="277">
        <f>L261/N261</f>
        <v>0</v>
      </c>
      <c r="N229" s="278">
        <f>M261/N261</f>
        <v>0</v>
      </c>
      <c r="O229" s="2651"/>
      <c r="P229" s="2652"/>
      <c r="Q229" s="2652"/>
      <c r="R229" s="2652"/>
      <c r="S229" s="2652"/>
      <c r="T229" s="2652"/>
      <c r="U229" s="2652"/>
      <c r="V229" s="2652"/>
      <c r="W229" s="2653"/>
      <c r="X229" s="217"/>
      <c r="Y229" s="2665" t="s">
        <v>235</v>
      </c>
      <c r="Z229" s="2666"/>
      <c r="AA229" s="2649" t="str">
        <f>Y178</f>
        <v>AISLAMIENTO</v>
      </c>
      <c r="AB229" s="2649"/>
      <c r="AC229" s="2649"/>
      <c r="AD229" s="2650"/>
      <c r="AE229" s="276">
        <f>AD261/AG261</f>
        <v>1</v>
      </c>
      <c r="AF229" s="277">
        <f>AE261/AG261</f>
        <v>0</v>
      </c>
      <c r="AG229" s="278">
        <f>AF261/AG261</f>
        <v>0</v>
      </c>
      <c r="AH229" s="2651"/>
      <c r="AI229" s="2652"/>
      <c r="AJ229" s="2652"/>
      <c r="AK229" s="2652"/>
      <c r="AL229" s="2652"/>
      <c r="AM229" s="2652"/>
      <c r="AN229" s="2652"/>
      <c r="AO229" s="2652"/>
      <c r="AP229" s="2653"/>
      <c r="AQ229" s="217"/>
      <c r="AR229" s="2665" t="s">
        <v>235</v>
      </c>
      <c r="AS229" s="2666"/>
      <c r="AT229" s="2649" t="str">
        <f>AR178</f>
        <v>AISLAMIENTO</v>
      </c>
      <c r="AU229" s="2649"/>
      <c r="AV229" s="2649"/>
      <c r="AW229" s="2650"/>
      <c r="AX229" s="276">
        <f>AW261/AZ261</f>
        <v>1</v>
      </c>
      <c r="AY229" s="277">
        <f>AX261/AZ261</f>
        <v>0</v>
      </c>
      <c r="AZ229" s="278">
        <f>AY261/AZ261</f>
        <v>0</v>
      </c>
      <c r="BA229" s="2651"/>
      <c r="BB229" s="2652"/>
      <c r="BC229" s="2652"/>
      <c r="BD229" s="2652"/>
      <c r="BE229" s="2652"/>
      <c r="BF229" s="2652"/>
      <c r="BG229" s="2652"/>
      <c r="BH229" s="2652"/>
      <c r="BI229" s="2653"/>
      <c r="BJ229" s="217"/>
      <c r="BK229" s="2665" t="s">
        <v>235</v>
      </c>
      <c r="BL229" s="2666"/>
      <c r="BM229" s="2649" t="str">
        <f>BK178</f>
        <v>AISLAMIENTO</v>
      </c>
      <c r="BN229" s="2649"/>
      <c r="BO229" s="2649"/>
      <c r="BP229" s="2650"/>
      <c r="BQ229" s="276">
        <f>BP261/BS261</f>
        <v>1</v>
      </c>
      <c r="BR229" s="277">
        <f>BQ261/BS261</f>
        <v>0</v>
      </c>
      <c r="BS229" s="278">
        <f>BR261/BS261</f>
        <v>0</v>
      </c>
      <c r="BT229" s="2651"/>
      <c r="BU229" s="2652"/>
      <c r="BV229" s="2652"/>
      <c r="BW229" s="2652"/>
      <c r="BX229" s="2652"/>
      <c r="BY229" s="2652"/>
      <c r="BZ229" s="2652"/>
      <c r="CA229" s="2652"/>
      <c r="CB229" s="2653"/>
      <c r="CC229" s="217"/>
      <c r="CD229" s="2662"/>
      <c r="CE229" s="2662"/>
      <c r="CF229" s="2663"/>
      <c r="CG229" s="2663"/>
      <c r="CH229" s="2663"/>
      <c r="CI229" s="2663"/>
      <c r="CJ229" s="279"/>
      <c r="CK229" s="279"/>
      <c r="CL229" s="279"/>
      <c r="CM229" s="2664"/>
      <c r="CN229" s="2664"/>
      <c r="CO229" s="2664"/>
      <c r="CP229" s="2664"/>
      <c r="CQ229" s="2664"/>
      <c r="CR229" s="2664"/>
      <c r="CS229" s="2664"/>
      <c r="CT229" s="2664"/>
      <c r="CU229" s="2664"/>
      <c r="CV229" s="217"/>
      <c r="CW229" s="2662"/>
      <c r="CX229" s="2662"/>
      <c r="CY229" s="2663"/>
      <c r="CZ229" s="2663"/>
      <c r="DA229" s="2663"/>
      <c r="DB229" s="2663"/>
      <c r="DC229" s="279"/>
      <c r="DD229" s="279"/>
      <c r="DE229" s="279"/>
      <c r="DF229" s="2664"/>
      <c r="DG229" s="2664"/>
      <c r="DH229" s="2664"/>
      <c r="DI229" s="2664"/>
      <c r="DJ229" s="2664"/>
      <c r="DK229" s="2664"/>
      <c r="DL229" s="2664"/>
      <c r="DM229" s="2664"/>
      <c r="DN229" s="2664"/>
      <c r="DO229" s="217"/>
    </row>
    <row r="230" spans="1:119" ht="28.5" customHeight="1">
      <c r="B230" s="2625" t="s">
        <v>291</v>
      </c>
      <c r="C230" s="2626"/>
      <c r="D230" s="2626"/>
      <c r="E230" s="2627"/>
      <c r="F230" s="2667" t="s">
        <v>237</v>
      </c>
      <c r="G230" s="2668"/>
      <c r="H230" s="2668"/>
      <c r="I230" s="2668"/>
      <c r="J230" s="2668"/>
      <c r="K230" s="2668"/>
      <c r="L230" s="2668"/>
      <c r="M230" s="2668"/>
      <c r="N230" s="2668"/>
      <c r="O230" s="2668"/>
      <c r="P230" s="2668"/>
      <c r="Q230" s="2668"/>
      <c r="R230" s="2668"/>
      <c r="S230" s="2668"/>
      <c r="T230" s="2668"/>
      <c r="U230" s="2668"/>
      <c r="V230" s="2668"/>
      <c r="W230" s="2669"/>
      <c r="Y230" s="2667" t="s">
        <v>237</v>
      </c>
      <c r="Z230" s="2668"/>
      <c r="AA230" s="2668"/>
      <c r="AB230" s="2668"/>
      <c r="AC230" s="2668"/>
      <c r="AD230" s="2668"/>
      <c r="AE230" s="2668"/>
      <c r="AF230" s="2668"/>
      <c r="AG230" s="2668"/>
      <c r="AH230" s="2668"/>
      <c r="AI230" s="2668"/>
      <c r="AJ230" s="2668"/>
      <c r="AK230" s="2668"/>
      <c r="AL230" s="2668"/>
      <c r="AM230" s="2668"/>
      <c r="AN230" s="2668"/>
      <c r="AO230" s="2668"/>
      <c r="AP230" s="2669"/>
      <c r="AR230" s="2667" t="s">
        <v>237</v>
      </c>
      <c r="AS230" s="2668"/>
      <c r="AT230" s="2668"/>
      <c r="AU230" s="2668"/>
      <c r="AV230" s="2668"/>
      <c r="AW230" s="2668"/>
      <c r="AX230" s="2668"/>
      <c r="AY230" s="2668"/>
      <c r="AZ230" s="2668"/>
      <c r="BA230" s="2668"/>
      <c r="BB230" s="2668"/>
      <c r="BC230" s="2668"/>
      <c r="BD230" s="2668"/>
      <c r="BE230" s="2668"/>
      <c r="BF230" s="2668"/>
      <c r="BG230" s="2668"/>
      <c r="BH230" s="2668"/>
      <c r="BI230" s="2669"/>
      <c r="BK230" s="2667" t="s">
        <v>237</v>
      </c>
      <c r="BL230" s="2668"/>
      <c r="BM230" s="2668"/>
      <c r="BN230" s="2668"/>
      <c r="BO230" s="2668"/>
      <c r="BP230" s="2668"/>
      <c r="BQ230" s="2668"/>
      <c r="BR230" s="2668"/>
      <c r="BS230" s="2668"/>
      <c r="BT230" s="2668"/>
      <c r="BU230" s="2668"/>
      <c r="BV230" s="2668"/>
      <c r="BW230" s="2668"/>
      <c r="BX230" s="2668"/>
      <c r="BY230" s="2668"/>
      <c r="BZ230" s="2668"/>
      <c r="CA230" s="2668"/>
      <c r="CB230" s="2669"/>
      <c r="CD230" s="2621"/>
      <c r="CE230" s="2621"/>
      <c r="CF230" s="2621"/>
      <c r="CG230" s="2621"/>
      <c r="CH230" s="2621"/>
      <c r="CI230" s="2621"/>
      <c r="CJ230" s="2621"/>
      <c r="CK230" s="2621"/>
      <c r="CL230" s="2621"/>
      <c r="CM230" s="2621"/>
      <c r="CN230" s="2621"/>
      <c r="CO230" s="2621"/>
      <c r="CP230" s="2621"/>
      <c r="CQ230" s="2621"/>
      <c r="CR230" s="2621"/>
      <c r="CS230" s="2621"/>
      <c r="CT230" s="2621"/>
      <c r="CU230" s="2621"/>
      <c r="CW230" s="2621"/>
      <c r="CX230" s="2621"/>
      <c r="CY230" s="2621"/>
      <c r="CZ230" s="2621"/>
      <c r="DA230" s="2621"/>
      <c r="DB230" s="2621"/>
      <c r="DC230" s="2621"/>
      <c r="DD230" s="2621"/>
      <c r="DE230" s="2621"/>
      <c r="DF230" s="2621"/>
      <c r="DG230" s="2621"/>
      <c r="DH230" s="2621"/>
      <c r="DI230" s="2621"/>
      <c r="DJ230" s="2621"/>
      <c r="DK230" s="2621"/>
      <c r="DL230" s="2621"/>
      <c r="DM230" s="2621"/>
      <c r="DN230" s="2621"/>
    </row>
    <row r="231" spans="1:119" ht="12.75" customHeight="1">
      <c r="B231" s="2628"/>
      <c r="C231" s="2629"/>
      <c r="D231" s="2629"/>
      <c r="E231" s="2630"/>
      <c r="F231" s="2637" t="str">
        <f>Cronog!B100</f>
        <v>20. Talleres de capacitación comunitaria</v>
      </c>
      <c r="G231" s="2638"/>
      <c r="H231" s="303" t="e">
        <f>Cronog!C100</f>
        <v>#REF!</v>
      </c>
      <c r="I231" s="259">
        <f>+Cronog!E100+Cronog!I100+Cronog!M100</f>
        <v>0</v>
      </c>
      <c r="J231" s="260">
        <v>3</v>
      </c>
      <c r="K231" s="261" t="e">
        <f t="shared" ref="K231:K236" si="249">J231/I231</f>
        <v>#DIV/0!</v>
      </c>
      <c r="L231" s="474">
        <f t="shared" ref="L231:L236" si="250">+IF(I231=J231,"x",0)</f>
        <v>0</v>
      </c>
      <c r="M231" s="475" t="str">
        <f t="shared" ref="M231:M236" si="251">+IF(L231="x",0,IF(J231&gt;0,"x",0))</f>
        <v>x</v>
      </c>
      <c r="N231" s="476">
        <f t="shared" ref="N231:N236" si="252">+IF(L231="x",0,IF(M231="x",0,"x"))</f>
        <v>0</v>
      </c>
      <c r="O231" s="2639"/>
      <c r="P231" s="2640"/>
      <c r="Q231" s="2640"/>
      <c r="R231" s="2640"/>
      <c r="S231" s="2640"/>
      <c r="T231" s="2640"/>
      <c r="U231" s="2640"/>
      <c r="V231" s="2640"/>
      <c r="W231" s="2641"/>
      <c r="Y231" s="2637" t="str">
        <f t="shared" ref="Y231:Y236" si="253">F231</f>
        <v>20. Talleres de capacitación comunitaria</v>
      </c>
      <c r="Z231" s="2638"/>
      <c r="AA231" s="303" t="e">
        <f t="shared" ref="AA231:AA236" si="254">H231</f>
        <v>#REF!</v>
      </c>
      <c r="AB231" s="259">
        <f>IF((I231-J231)=0,Cronog!Q100+Cronog!U100+Cronog!Y100,Cronog!Q100+Cronog!U100+Cronog!Y100+Seguimiento!I231-Seguimiento!J231)</f>
        <v>-3</v>
      </c>
      <c r="AC231" s="260"/>
      <c r="AD231" s="261">
        <f>AC231/AB231</f>
        <v>0</v>
      </c>
      <c r="AE231" s="474">
        <f t="shared" ref="AE231:AE236" si="255">+IF(AB231=AC231,"x",0)</f>
        <v>0</v>
      </c>
      <c r="AF231" s="475">
        <f t="shared" ref="AF231:AF236" si="256">+IF(AE231="x",0,IF(AC231&gt;0,"x",0))</f>
        <v>0</v>
      </c>
      <c r="AG231" s="476" t="str">
        <f t="shared" ref="AG231:AG236" si="257">+IF(AE231="x",0,IF(AF231="x",0,"x"))</f>
        <v>x</v>
      </c>
      <c r="AH231" s="2639"/>
      <c r="AI231" s="2640"/>
      <c r="AJ231" s="2640"/>
      <c r="AK231" s="2640"/>
      <c r="AL231" s="2640"/>
      <c r="AM231" s="2640"/>
      <c r="AN231" s="2640"/>
      <c r="AO231" s="2640"/>
      <c r="AP231" s="2641"/>
      <c r="AR231" s="2637" t="str">
        <f t="shared" ref="AR231:AR236" si="258">Y231</f>
        <v>20. Talleres de capacitación comunitaria</v>
      </c>
      <c r="AS231" s="2638"/>
      <c r="AT231" s="303" t="e">
        <f t="shared" ref="AT231:AT236" si="259">AA231</f>
        <v>#REF!</v>
      </c>
      <c r="AU231" s="259">
        <f>IF((AB231-AC231)=0,Cronog!AC100+Cronog!AG100+Cronog!AK100,Cronog!AC100+Cronog!AG100+Cronog!AK100+Seguimiento!AB231-Seguimiento!AC231)</f>
        <v>-3</v>
      </c>
      <c r="AV231" s="260"/>
      <c r="AW231" s="261">
        <f t="shared" ref="AW231:AW236" si="260">AV231/AU231</f>
        <v>0</v>
      </c>
      <c r="AX231" s="474">
        <f t="shared" ref="AX231:AX236" si="261">+IF(AU231=AV231,"x",0)</f>
        <v>0</v>
      </c>
      <c r="AY231" s="475">
        <f t="shared" ref="AY231:AY236" si="262">+IF(AX231="x",0,IF(AV231&gt;0,"x",0))</f>
        <v>0</v>
      </c>
      <c r="AZ231" s="476" t="str">
        <f t="shared" ref="AZ231:AZ236" si="263">+IF(AX231="x",0,IF(AY231="x",0,"x"))</f>
        <v>x</v>
      </c>
      <c r="BA231" s="2639"/>
      <c r="BB231" s="2640"/>
      <c r="BC231" s="2640"/>
      <c r="BD231" s="2640"/>
      <c r="BE231" s="2640"/>
      <c r="BF231" s="2640"/>
      <c r="BG231" s="2640"/>
      <c r="BH231" s="2640"/>
      <c r="BI231" s="2641"/>
      <c r="BK231" s="2637" t="str">
        <f t="shared" ref="BK231:BK236" si="264">AR231</f>
        <v>20. Talleres de capacitación comunitaria</v>
      </c>
      <c r="BL231" s="2638"/>
      <c r="BM231" s="303" t="e">
        <f t="shared" ref="BM231:BM236" si="265">AT231</f>
        <v>#REF!</v>
      </c>
      <c r="BN231" s="259">
        <f>IF((AU231-AV231)=0,Cronog!AO100+Cronog!AS100+Cronog!AW100,Cronog!AO100+Cronog!AS100+Cronog!AW100+AU231-AV231)</f>
        <v>-3</v>
      </c>
      <c r="BO231" s="260"/>
      <c r="BP231" s="261">
        <f t="shared" ref="BP231:BP236" si="266">BO231/BN231</f>
        <v>0</v>
      </c>
      <c r="BQ231" s="474">
        <f t="shared" ref="BQ231:BQ236" si="267">+IF(BN231=BO231,"x",0)</f>
        <v>0</v>
      </c>
      <c r="BR231" s="475">
        <f t="shared" ref="BR231:BR236" si="268">+IF(BQ231="x",0,IF(BO231&gt;0,"x",0))</f>
        <v>0</v>
      </c>
      <c r="BS231" s="476" t="str">
        <f t="shared" ref="BS231:BS236" si="269">+IF(BQ231="x",0,IF(BR231="x",0,"x"))</f>
        <v>x</v>
      </c>
      <c r="BT231" s="2639"/>
      <c r="BU231" s="2640"/>
      <c r="BV231" s="2640"/>
      <c r="BW231" s="2640"/>
      <c r="BX231" s="2640"/>
      <c r="BY231" s="2640"/>
      <c r="BZ231" s="2640"/>
      <c r="CA231" s="2640"/>
      <c r="CB231" s="2641"/>
      <c r="CD231" s="2644"/>
      <c r="CE231" s="2644"/>
      <c r="CF231" s="266"/>
      <c r="CG231" s="266"/>
      <c r="CH231" s="267"/>
      <c r="CI231" s="268"/>
      <c r="CJ231" s="269"/>
      <c r="CK231" s="269"/>
      <c r="CL231" s="269"/>
      <c r="CM231" s="2645"/>
      <c r="CN231" s="2645"/>
      <c r="CO231" s="2645"/>
      <c r="CP231" s="2645"/>
      <c r="CQ231" s="2645"/>
      <c r="CR231" s="2645"/>
      <c r="CS231" s="2645"/>
      <c r="CT231" s="2645"/>
      <c r="CU231" s="2645"/>
      <c r="CW231" s="2644"/>
      <c r="CX231" s="2644"/>
      <c r="CY231" s="266"/>
      <c r="CZ231" s="266"/>
      <c r="DA231" s="267"/>
      <c r="DB231" s="268"/>
      <c r="DC231" s="269"/>
      <c r="DD231" s="269"/>
      <c r="DE231" s="269"/>
      <c r="DF231" s="2645"/>
      <c r="DG231" s="2645"/>
      <c r="DH231" s="2645"/>
      <c r="DI231" s="2645"/>
      <c r="DJ231" s="2645"/>
      <c r="DK231" s="2645"/>
      <c r="DL231" s="2645"/>
      <c r="DM231" s="2645"/>
      <c r="DN231" s="2645"/>
    </row>
    <row r="232" spans="1:119" ht="12.75" customHeight="1">
      <c r="B232" s="2628"/>
      <c r="C232" s="2629"/>
      <c r="D232" s="2629"/>
      <c r="E232" s="2630"/>
      <c r="F232" s="2637" t="str">
        <f>Cronog!B101</f>
        <v>21. Registro fílmico</v>
      </c>
      <c r="G232" s="2638"/>
      <c r="H232" s="303" t="e">
        <f>Cronog!C101</f>
        <v>#REF!</v>
      </c>
      <c r="I232" s="259">
        <f>+Cronog!E101+Cronog!I101+Cronog!M101</f>
        <v>0</v>
      </c>
      <c r="J232" s="286">
        <v>0</v>
      </c>
      <c r="K232" s="261" t="e">
        <f t="shared" si="249"/>
        <v>#DIV/0!</v>
      </c>
      <c r="L232" s="474" t="str">
        <f t="shared" si="250"/>
        <v>x</v>
      </c>
      <c r="M232" s="475">
        <f t="shared" si="251"/>
        <v>0</v>
      </c>
      <c r="N232" s="476">
        <f t="shared" si="252"/>
        <v>0</v>
      </c>
      <c r="O232" s="2639"/>
      <c r="P232" s="2640"/>
      <c r="Q232" s="2640"/>
      <c r="R232" s="2640"/>
      <c r="S232" s="2640"/>
      <c r="T232" s="2640"/>
      <c r="U232" s="2640"/>
      <c r="V232" s="2640"/>
      <c r="W232" s="2641"/>
      <c r="Y232" s="2637" t="str">
        <f t="shared" si="253"/>
        <v>21. Registro fílmico</v>
      </c>
      <c r="Z232" s="2638"/>
      <c r="AA232" s="303" t="e">
        <f t="shared" si="254"/>
        <v>#REF!</v>
      </c>
      <c r="AB232" s="259">
        <f>IF((I232-J232)=0,Cronog!Q101+Cronog!U101+Cronog!Y101,Cronog!Q101+Cronog!U101+Cronog!Y101+Seguimiento!I232-Seguimiento!J232)</f>
        <v>0</v>
      </c>
      <c r="AC232" s="286"/>
      <c r="AD232" s="261" t="e">
        <f>AC232/AB232</f>
        <v>#DIV/0!</v>
      </c>
      <c r="AE232" s="474" t="str">
        <f t="shared" si="255"/>
        <v>x</v>
      </c>
      <c r="AF232" s="475">
        <f t="shared" si="256"/>
        <v>0</v>
      </c>
      <c r="AG232" s="476">
        <f t="shared" si="257"/>
        <v>0</v>
      </c>
      <c r="AH232" s="2639"/>
      <c r="AI232" s="2640"/>
      <c r="AJ232" s="2640"/>
      <c r="AK232" s="2640"/>
      <c r="AL232" s="2640"/>
      <c r="AM232" s="2640"/>
      <c r="AN232" s="2640"/>
      <c r="AO232" s="2640"/>
      <c r="AP232" s="2641"/>
      <c r="AR232" s="2637" t="str">
        <f t="shared" si="258"/>
        <v>21. Registro fílmico</v>
      </c>
      <c r="AS232" s="2638"/>
      <c r="AT232" s="303" t="e">
        <f t="shared" si="259"/>
        <v>#REF!</v>
      </c>
      <c r="AU232" s="259">
        <f>IF((AB232-AC232)=0,Cronog!AC101+Cronog!AG101+Cronog!AK101,Cronog!AC101+Cronog!AG101+Cronog!AK101+Seguimiento!AB232-Seguimiento!AC232)</f>
        <v>0</v>
      </c>
      <c r="AV232" s="286"/>
      <c r="AW232" s="261" t="e">
        <f t="shared" si="260"/>
        <v>#DIV/0!</v>
      </c>
      <c r="AX232" s="474" t="str">
        <f t="shared" si="261"/>
        <v>x</v>
      </c>
      <c r="AY232" s="475">
        <f t="shared" si="262"/>
        <v>0</v>
      </c>
      <c r="AZ232" s="476">
        <f t="shared" si="263"/>
        <v>0</v>
      </c>
      <c r="BA232" s="2639"/>
      <c r="BB232" s="2640"/>
      <c r="BC232" s="2640"/>
      <c r="BD232" s="2640"/>
      <c r="BE232" s="2640"/>
      <c r="BF232" s="2640"/>
      <c r="BG232" s="2640"/>
      <c r="BH232" s="2640"/>
      <c r="BI232" s="2641"/>
      <c r="BK232" s="2637" t="str">
        <f t="shared" si="264"/>
        <v>21. Registro fílmico</v>
      </c>
      <c r="BL232" s="2638"/>
      <c r="BM232" s="303" t="e">
        <f t="shared" si="265"/>
        <v>#REF!</v>
      </c>
      <c r="BN232" s="259">
        <f>IF((AU232-AV232)=0,Cronog!AO101+Cronog!AS101+Cronog!AW101,Cronog!AO101+Cronog!AS101+Cronog!AW101+AU232-AV232)</f>
        <v>0</v>
      </c>
      <c r="BO232" s="286"/>
      <c r="BP232" s="261" t="e">
        <f t="shared" si="266"/>
        <v>#DIV/0!</v>
      </c>
      <c r="BQ232" s="474" t="str">
        <f t="shared" si="267"/>
        <v>x</v>
      </c>
      <c r="BR232" s="475">
        <f t="shared" si="268"/>
        <v>0</v>
      </c>
      <c r="BS232" s="476">
        <f t="shared" si="269"/>
        <v>0</v>
      </c>
      <c r="BT232" s="2639"/>
      <c r="BU232" s="2640"/>
      <c r="BV232" s="2640"/>
      <c r="BW232" s="2640"/>
      <c r="BX232" s="2640"/>
      <c r="BY232" s="2640"/>
      <c r="BZ232" s="2640"/>
      <c r="CA232" s="2640"/>
      <c r="CB232" s="2641"/>
      <c r="CD232" s="2644"/>
      <c r="CE232" s="2644"/>
      <c r="CF232" s="266"/>
      <c r="CG232" s="266"/>
      <c r="CH232" s="287"/>
      <c r="CI232" s="268"/>
      <c r="CJ232" s="269"/>
      <c r="CK232" s="269"/>
      <c r="CL232" s="269"/>
      <c r="CM232" s="2645"/>
      <c r="CN232" s="2645"/>
      <c r="CO232" s="2645"/>
      <c r="CP232" s="2645"/>
      <c r="CQ232" s="2645"/>
      <c r="CR232" s="2645"/>
      <c r="CS232" s="2645"/>
      <c r="CT232" s="2645"/>
      <c r="CU232" s="2645"/>
      <c r="CW232" s="2644"/>
      <c r="CX232" s="2644"/>
      <c r="CY232" s="266"/>
      <c r="CZ232" s="266"/>
      <c r="DA232" s="287"/>
      <c r="DB232" s="268"/>
      <c r="DC232" s="269"/>
      <c r="DD232" s="269"/>
      <c r="DE232" s="269"/>
      <c r="DF232" s="2645"/>
      <c r="DG232" s="2645"/>
      <c r="DH232" s="2645"/>
      <c r="DI232" s="2645"/>
      <c r="DJ232" s="2645"/>
      <c r="DK232" s="2645"/>
      <c r="DL232" s="2645"/>
      <c r="DM232" s="2645"/>
      <c r="DN232" s="2645"/>
    </row>
    <row r="233" spans="1:119" ht="12.75" customHeight="1">
      <c r="B233" s="2628"/>
      <c r="C233" s="2629"/>
      <c r="D233" s="2629"/>
      <c r="E233" s="2630"/>
      <c r="F233" s="2637" t="str">
        <f>Cronog!B103</f>
        <v>23. Inventario de Vegetación de Bosque Natural</v>
      </c>
      <c r="G233" s="2638"/>
      <c r="H233" s="303" t="e">
        <f>Cronog!C103</f>
        <v>#REF!</v>
      </c>
      <c r="I233" s="259">
        <f>+Cronog!E103+Cronog!I103+Cronog!M103</f>
        <v>0</v>
      </c>
      <c r="J233" s="286">
        <v>0</v>
      </c>
      <c r="K233" s="261" t="e">
        <f t="shared" si="249"/>
        <v>#DIV/0!</v>
      </c>
      <c r="L233" s="474" t="str">
        <f t="shared" si="250"/>
        <v>x</v>
      </c>
      <c r="M233" s="475">
        <f t="shared" si="251"/>
        <v>0</v>
      </c>
      <c r="N233" s="476">
        <f t="shared" si="252"/>
        <v>0</v>
      </c>
      <c r="O233" s="304"/>
      <c r="P233" s="304"/>
      <c r="Q233" s="304"/>
      <c r="R233" s="304"/>
      <c r="S233" s="304"/>
      <c r="T233" s="304"/>
      <c r="U233" s="304"/>
      <c r="V233" s="304"/>
      <c r="W233" s="305"/>
      <c r="Y233" s="2637" t="str">
        <f t="shared" si="253"/>
        <v>23. Inventario de Vegetación de Bosque Natural</v>
      </c>
      <c r="Z233" s="2638"/>
      <c r="AA233" s="303" t="e">
        <f t="shared" si="254"/>
        <v>#REF!</v>
      </c>
      <c r="AB233" s="259">
        <f>IF((I233-J233)=0,Cronog!Q103+Cronog!U103+Cronog!Y103,Cronog!Q103+Cronog!U103+Cronog!Y103+Seguimiento!I233-Seguimiento!J233)</f>
        <v>0</v>
      </c>
      <c r="AC233" s="286"/>
      <c r="AD233" s="261"/>
      <c r="AE233" s="474" t="str">
        <f t="shared" si="255"/>
        <v>x</v>
      </c>
      <c r="AF233" s="475">
        <f t="shared" si="256"/>
        <v>0</v>
      </c>
      <c r="AG233" s="476">
        <f t="shared" si="257"/>
        <v>0</v>
      </c>
      <c r="AH233" s="304"/>
      <c r="AI233" s="304"/>
      <c r="AJ233" s="304"/>
      <c r="AK233" s="304"/>
      <c r="AL233" s="304"/>
      <c r="AM233" s="304"/>
      <c r="AN233" s="304"/>
      <c r="AO233" s="304"/>
      <c r="AP233" s="305"/>
      <c r="AR233" s="2637" t="str">
        <f t="shared" si="258"/>
        <v>23. Inventario de Vegetación de Bosque Natural</v>
      </c>
      <c r="AS233" s="2638"/>
      <c r="AT233" s="303" t="e">
        <f t="shared" si="259"/>
        <v>#REF!</v>
      </c>
      <c r="AU233" s="259">
        <f>IF((AB233-AC233)=0,Cronog!AC103+Cronog!AG103+Cronog!AK103,Cronog!AC103+Cronog!AG103+Cronog!AK103+Seguimiento!AB233-Seguimiento!AC233)</f>
        <v>0</v>
      </c>
      <c r="AV233" s="286"/>
      <c r="AW233" s="261" t="e">
        <f t="shared" si="260"/>
        <v>#DIV/0!</v>
      </c>
      <c r="AX233" s="474" t="str">
        <f t="shared" si="261"/>
        <v>x</v>
      </c>
      <c r="AY233" s="475">
        <f t="shared" si="262"/>
        <v>0</v>
      </c>
      <c r="AZ233" s="476">
        <f t="shared" si="263"/>
        <v>0</v>
      </c>
      <c r="BA233" s="304"/>
      <c r="BB233" s="304"/>
      <c r="BC233" s="304"/>
      <c r="BD233" s="304"/>
      <c r="BE233" s="304"/>
      <c r="BF233" s="304"/>
      <c r="BG233" s="304"/>
      <c r="BH233" s="304"/>
      <c r="BI233" s="305"/>
      <c r="BK233" s="2637" t="str">
        <f t="shared" si="264"/>
        <v>23. Inventario de Vegetación de Bosque Natural</v>
      </c>
      <c r="BL233" s="2638"/>
      <c r="BM233" s="303" t="e">
        <f t="shared" si="265"/>
        <v>#REF!</v>
      </c>
      <c r="BN233" s="259">
        <f>IF((AU233-AV233)=0,Cronog!AO103+Cronog!AS103+Cronog!AW103,Cronog!AO103+Cronog!AS103+Cronog!AW103+AU233-AV233)</f>
        <v>0</v>
      </c>
      <c r="BO233" s="286"/>
      <c r="BP233" s="261" t="e">
        <f t="shared" si="266"/>
        <v>#DIV/0!</v>
      </c>
      <c r="BQ233" s="474" t="str">
        <f t="shared" si="267"/>
        <v>x</v>
      </c>
      <c r="BR233" s="475">
        <f t="shared" si="268"/>
        <v>0</v>
      </c>
      <c r="BS233" s="476">
        <f t="shared" si="269"/>
        <v>0</v>
      </c>
      <c r="BT233" s="304"/>
      <c r="BU233" s="304"/>
      <c r="BV233" s="304"/>
      <c r="BW233" s="304"/>
      <c r="BX233" s="304"/>
      <c r="BY233" s="304"/>
      <c r="BZ233" s="304"/>
      <c r="CA233" s="304"/>
      <c r="CB233" s="305"/>
      <c r="CD233" s="2644"/>
      <c r="CE233" s="2644"/>
      <c r="CF233" s="266"/>
      <c r="CG233" s="266"/>
      <c r="CH233" s="287"/>
      <c r="CI233" s="268"/>
      <c r="CJ233" s="269"/>
      <c r="CK233" s="269"/>
      <c r="CL233" s="269"/>
      <c r="CM233" s="306"/>
      <c r="CN233" s="306"/>
      <c r="CO233" s="306"/>
      <c r="CP233" s="306"/>
      <c r="CQ233" s="306"/>
      <c r="CR233" s="306"/>
      <c r="CS233" s="306"/>
      <c r="CT233" s="306"/>
      <c r="CU233" s="306"/>
      <c r="CW233" s="2644"/>
      <c r="CX233" s="2644"/>
      <c r="CY233" s="266"/>
      <c r="CZ233" s="266"/>
      <c r="DA233" s="287"/>
      <c r="DB233" s="268"/>
      <c r="DC233" s="269"/>
      <c r="DD233" s="269"/>
      <c r="DE233" s="269"/>
      <c r="DF233" s="306"/>
      <c r="DG233" s="306"/>
      <c r="DH233" s="306"/>
      <c r="DI233" s="306"/>
      <c r="DJ233" s="306"/>
      <c r="DK233" s="306"/>
      <c r="DL233" s="306"/>
      <c r="DM233" s="306"/>
      <c r="DN233" s="306"/>
    </row>
    <row r="234" spans="1:119" ht="12.75" customHeight="1">
      <c r="B234" s="2628"/>
      <c r="C234" s="2629"/>
      <c r="D234" s="2629"/>
      <c r="E234" s="2630"/>
      <c r="F234" s="2637" t="str">
        <f>Cronog!B104</f>
        <v>24. Diseño y muestreo de parcelas</v>
      </c>
      <c r="G234" s="2638"/>
      <c r="H234" s="303" t="e">
        <f>Cronog!C104</f>
        <v>#REF!</v>
      </c>
      <c r="I234" s="259">
        <f>+Cronog!E104+Cronog!I104+Cronog!M104</f>
        <v>0</v>
      </c>
      <c r="J234" s="286">
        <v>0</v>
      </c>
      <c r="K234" s="261" t="e">
        <f t="shared" si="249"/>
        <v>#DIV/0!</v>
      </c>
      <c r="L234" s="474" t="str">
        <f t="shared" si="250"/>
        <v>x</v>
      </c>
      <c r="M234" s="475">
        <f t="shared" si="251"/>
        <v>0</v>
      </c>
      <c r="N234" s="476">
        <f t="shared" si="252"/>
        <v>0</v>
      </c>
      <c r="O234" s="2639"/>
      <c r="P234" s="2640"/>
      <c r="Q234" s="2640"/>
      <c r="R234" s="2640"/>
      <c r="S234" s="2640"/>
      <c r="T234" s="2640"/>
      <c r="U234" s="2640"/>
      <c r="V234" s="2640"/>
      <c r="W234" s="2641"/>
      <c r="Y234" s="2637" t="str">
        <f t="shared" si="253"/>
        <v>24. Diseño y muestreo de parcelas</v>
      </c>
      <c r="Z234" s="2638"/>
      <c r="AA234" s="303" t="e">
        <f t="shared" si="254"/>
        <v>#REF!</v>
      </c>
      <c r="AB234" s="259">
        <f>IF((I234-J234)=0,Cronog!Q104+Cronog!U104+Cronog!Y104,Cronog!Q104+Cronog!U104+Cronog!Y104+Seguimiento!I234-Seguimiento!J234)</f>
        <v>0</v>
      </c>
      <c r="AC234" s="286"/>
      <c r="AD234" s="261" t="e">
        <f>AC234/AB234</f>
        <v>#DIV/0!</v>
      </c>
      <c r="AE234" s="474" t="str">
        <f t="shared" si="255"/>
        <v>x</v>
      </c>
      <c r="AF234" s="475">
        <f t="shared" si="256"/>
        <v>0</v>
      </c>
      <c r="AG234" s="476">
        <f t="shared" si="257"/>
        <v>0</v>
      </c>
      <c r="AH234" s="2639"/>
      <c r="AI234" s="2640"/>
      <c r="AJ234" s="2640"/>
      <c r="AK234" s="2640"/>
      <c r="AL234" s="2640"/>
      <c r="AM234" s="2640"/>
      <c r="AN234" s="2640"/>
      <c r="AO234" s="2640"/>
      <c r="AP234" s="2641"/>
      <c r="AR234" s="2637" t="str">
        <f t="shared" si="258"/>
        <v>24. Diseño y muestreo de parcelas</v>
      </c>
      <c r="AS234" s="2638"/>
      <c r="AT234" s="303" t="e">
        <f t="shared" si="259"/>
        <v>#REF!</v>
      </c>
      <c r="AU234" s="259">
        <f>IF((AB234-AC234)=0,Cronog!AC104+Cronog!AG104+Cronog!AK104,Cronog!AC104+Cronog!AG104+Cronog!AK104+Seguimiento!AB234-Seguimiento!AC234)</f>
        <v>0</v>
      </c>
      <c r="AV234" s="286"/>
      <c r="AW234" s="261" t="e">
        <f t="shared" si="260"/>
        <v>#DIV/0!</v>
      </c>
      <c r="AX234" s="474" t="str">
        <f t="shared" si="261"/>
        <v>x</v>
      </c>
      <c r="AY234" s="475">
        <f t="shared" si="262"/>
        <v>0</v>
      </c>
      <c r="AZ234" s="476">
        <f t="shared" si="263"/>
        <v>0</v>
      </c>
      <c r="BA234" s="2639"/>
      <c r="BB234" s="2640"/>
      <c r="BC234" s="2640"/>
      <c r="BD234" s="2640"/>
      <c r="BE234" s="2640"/>
      <c r="BF234" s="2640"/>
      <c r="BG234" s="2640"/>
      <c r="BH234" s="2640"/>
      <c r="BI234" s="2641"/>
      <c r="BK234" s="2637" t="str">
        <f t="shared" si="264"/>
        <v>24. Diseño y muestreo de parcelas</v>
      </c>
      <c r="BL234" s="2638"/>
      <c r="BM234" s="303" t="e">
        <f t="shared" si="265"/>
        <v>#REF!</v>
      </c>
      <c r="BN234" s="259">
        <f>IF((AU234-AV234)=0,Cronog!AO104+Cronog!AS104+Cronog!AW104,Cronog!AO104+Cronog!AS104+Cronog!AW104+AU234-AV234)</f>
        <v>0</v>
      </c>
      <c r="BO234" s="286"/>
      <c r="BP234" s="261" t="e">
        <f t="shared" si="266"/>
        <v>#DIV/0!</v>
      </c>
      <c r="BQ234" s="474" t="str">
        <f t="shared" si="267"/>
        <v>x</v>
      </c>
      <c r="BR234" s="475">
        <f t="shared" si="268"/>
        <v>0</v>
      </c>
      <c r="BS234" s="476">
        <f t="shared" si="269"/>
        <v>0</v>
      </c>
      <c r="BT234" s="2639"/>
      <c r="BU234" s="2640"/>
      <c r="BV234" s="2640"/>
      <c r="BW234" s="2640"/>
      <c r="BX234" s="2640"/>
      <c r="BY234" s="2640"/>
      <c r="BZ234" s="2640"/>
      <c r="CA234" s="2640"/>
      <c r="CB234" s="2641"/>
      <c r="CD234" s="2644"/>
      <c r="CE234" s="2644"/>
      <c r="CF234" s="266"/>
      <c r="CG234" s="266"/>
      <c r="CH234" s="287"/>
      <c r="CI234" s="268"/>
      <c r="CJ234" s="269"/>
      <c r="CK234" s="269"/>
      <c r="CL234" s="269"/>
      <c r="CM234" s="2645"/>
      <c r="CN234" s="2645"/>
      <c r="CO234" s="2645"/>
      <c r="CP234" s="2645"/>
      <c r="CQ234" s="2645"/>
      <c r="CR234" s="2645"/>
      <c r="CS234" s="2645"/>
      <c r="CT234" s="2645"/>
      <c r="CU234" s="2645"/>
      <c r="CW234" s="2644"/>
      <c r="CX234" s="2644"/>
      <c r="CY234" s="266"/>
      <c r="CZ234" s="266"/>
      <c r="DA234" s="287"/>
      <c r="DB234" s="268"/>
      <c r="DC234" s="269"/>
      <c r="DD234" s="269"/>
      <c r="DE234" s="269"/>
      <c r="DF234" s="2645"/>
      <c r="DG234" s="2645"/>
      <c r="DH234" s="2645"/>
      <c r="DI234" s="2645"/>
      <c r="DJ234" s="2645"/>
      <c r="DK234" s="2645"/>
      <c r="DL234" s="2645"/>
      <c r="DM234" s="2645"/>
      <c r="DN234" s="2645"/>
    </row>
    <row r="235" spans="1:119" ht="12.75" customHeight="1">
      <c r="B235" s="2628"/>
      <c r="C235" s="2629"/>
      <c r="D235" s="2629"/>
      <c r="E235" s="2630"/>
      <c r="F235" s="2637" t="str">
        <f>Cronog!B105</f>
        <v>25. Análisis y publicación de resultados</v>
      </c>
      <c r="G235" s="2638"/>
      <c r="H235" s="303" t="e">
        <f>Cronog!C105</f>
        <v>#REF!</v>
      </c>
      <c r="I235" s="259">
        <f>+Cronog!E105+Cronog!I105+Cronog!M105</f>
        <v>0</v>
      </c>
      <c r="J235" s="286">
        <v>0</v>
      </c>
      <c r="K235" s="261" t="e">
        <f t="shared" si="249"/>
        <v>#DIV/0!</v>
      </c>
      <c r="L235" s="474" t="str">
        <f t="shared" si="250"/>
        <v>x</v>
      </c>
      <c r="M235" s="475">
        <f t="shared" si="251"/>
        <v>0</v>
      </c>
      <c r="N235" s="476">
        <f t="shared" si="252"/>
        <v>0</v>
      </c>
      <c r="O235" s="2639"/>
      <c r="P235" s="2640"/>
      <c r="Q235" s="2640"/>
      <c r="R235" s="2640"/>
      <c r="S235" s="2640"/>
      <c r="T235" s="2640"/>
      <c r="U235" s="2640"/>
      <c r="V235" s="2640"/>
      <c r="W235" s="2641"/>
      <c r="Y235" s="2637" t="str">
        <f t="shared" si="253"/>
        <v>25. Análisis y publicación de resultados</v>
      </c>
      <c r="Z235" s="2638"/>
      <c r="AA235" s="303" t="e">
        <f t="shared" si="254"/>
        <v>#REF!</v>
      </c>
      <c r="AB235" s="259">
        <f>IF((I235-J235)=0,Cronog!Q105+Cronog!U105+Cronog!Y105,Cronog!Q105+Cronog!U105+Cronog!Y105+Seguimiento!I235-Seguimiento!J235)</f>
        <v>0</v>
      </c>
      <c r="AC235" s="286"/>
      <c r="AD235" s="261" t="e">
        <f>AC235/AB235</f>
        <v>#DIV/0!</v>
      </c>
      <c r="AE235" s="474" t="str">
        <f t="shared" si="255"/>
        <v>x</v>
      </c>
      <c r="AF235" s="475">
        <f t="shared" si="256"/>
        <v>0</v>
      </c>
      <c r="AG235" s="476">
        <f t="shared" si="257"/>
        <v>0</v>
      </c>
      <c r="AH235" s="2639"/>
      <c r="AI235" s="2640"/>
      <c r="AJ235" s="2640"/>
      <c r="AK235" s="2640"/>
      <c r="AL235" s="2640"/>
      <c r="AM235" s="2640"/>
      <c r="AN235" s="2640"/>
      <c r="AO235" s="2640"/>
      <c r="AP235" s="2641"/>
      <c r="AR235" s="2637" t="str">
        <f t="shared" si="258"/>
        <v>25. Análisis y publicación de resultados</v>
      </c>
      <c r="AS235" s="2638"/>
      <c r="AT235" s="303" t="e">
        <f t="shared" si="259"/>
        <v>#REF!</v>
      </c>
      <c r="AU235" s="259">
        <f>IF((AB235-AC235)=0,Cronog!AC105+Cronog!AG105+Cronog!AK105,Cronog!AC105+Cronog!AG105+Cronog!AK105+Seguimiento!AB235-Seguimiento!AC235)</f>
        <v>0</v>
      </c>
      <c r="AV235" s="286"/>
      <c r="AW235" s="261" t="e">
        <f t="shared" si="260"/>
        <v>#DIV/0!</v>
      </c>
      <c r="AX235" s="474" t="str">
        <f t="shared" si="261"/>
        <v>x</v>
      </c>
      <c r="AY235" s="475">
        <f t="shared" si="262"/>
        <v>0</v>
      </c>
      <c r="AZ235" s="476">
        <f t="shared" si="263"/>
        <v>0</v>
      </c>
      <c r="BA235" s="2639"/>
      <c r="BB235" s="2640"/>
      <c r="BC235" s="2640"/>
      <c r="BD235" s="2640"/>
      <c r="BE235" s="2640"/>
      <c r="BF235" s="2640"/>
      <c r="BG235" s="2640"/>
      <c r="BH235" s="2640"/>
      <c r="BI235" s="2641"/>
      <c r="BK235" s="2637" t="str">
        <f t="shared" si="264"/>
        <v>25. Análisis y publicación de resultados</v>
      </c>
      <c r="BL235" s="2638"/>
      <c r="BM235" s="303" t="e">
        <f t="shared" si="265"/>
        <v>#REF!</v>
      </c>
      <c r="BN235" s="259">
        <f>IF((AU235-AV235)=0,Cronog!AO105+Cronog!AS105+Cronog!AW105,Cronog!AO105+Cronog!AS105+Cronog!AW105+AU235-AV235)</f>
        <v>0</v>
      </c>
      <c r="BO235" s="286"/>
      <c r="BP235" s="261" t="e">
        <f t="shared" si="266"/>
        <v>#DIV/0!</v>
      </c>
      <c r="BQ235" s="474" t="str">
        <f t="shared" si="267"/>
        <v>x</v>
      </c>
      <c r="BR235" s="475">
        <f t="shared" si="268"/>
        <v>0</v>
      </c>
      <c r="BS235" s="476">
        <f t="shared" si="269"/>
        <v>0</v>
      </c>
      <c r="BT235" s="2639"/>
      <c r="BU235" s="2640"/>
      <c r="BV235" s="2640"/>
      <c r="BW235" s="2640"/>
      <c r="BX235" s="2640"/>
      <c r="BY235" s="2640"/>
      <c r="BZ235" s="2640"/>
      <c r="CA235" s="2640"/>
      <c r="CB235" s="2641"/>
      <c r="CD235" s="2644"/>
      <c r="CE235" s="2644"/>
      <c r="CF235" s="266"/>
      <c r="CG235" s="266"/>
      <c r="CH235" s="287"/>
      <c r="CI235" s="268"/>
      <c r="CJ235" s="269"/>
      <c r="CK235" s="269"/>
      <c r="CL235" s="269"/>
      <c r="CM235" s="2645"/>
      <c r="CN235" s="2645"/>
      <c r="CO235" s="2645"/>
      <c r="CP235" s="2645"/>
      <c r="CQ235" s="2645"/>
      <c r="CR235" s="2645"/>
      <c r="CS235" s="2645"/>
      <c r="CT235" s="2645"/>
      <c r="CU235" s="2645"/>
      <c r="CW235" s="2644"/>
      <c r="CX235" s="2644"/>
      <c r="CY235" s="266"/>
      <c r="CZ235" s="266"/>
      <c r="DA235" s="287"/>
      <c r="DB235" s="268"/>
      <c r="DC235" s="269"/>
      <c r="DD235" s="269"/>
      <c r="DE235" s="269"/>
      <c r="DF235" s="2645"/>
      <c r="DG235" s="2645"/>
      <c r="DH235" s="2645"/>
      <c r="DI235" s="2645"/>
      <c r="DJ235" s="2645"/>
      <c r="DK235" s="2645"/>
      <c r="DL235" s="2645"/>
      <c r="DM235" s="2645"/>
      <c r="DN235" s="2645"/>
    </row>
    <row r="236" spans="1:119" ht="27.75" customHeight="1" thickBot="1">
      <c r="B236" s="2628"/>
      <c r="C236" s="2629"/>
      <c r="D236" s="2629"/>
      <c r="E236" s="2630"/>
      <c r="F236" s="2654" t="str">
        <f>Cronog!B106</f>
        <v xml:space="preserve">26. Visitas de asistencia técnica </v>
      </c>
      <c r="G236" s="2655"/>
      <c r="H236" s="303" t="str">
        <f>Cronog!C106</f>
        <v>Meses</v>
      </c>
      <c r="I236" s="259">
        <f>+Cronog!E106+Cronog!I106+Cronog!M106</f>
        <v>0</v>
      </c>
      <c r="J236" s="286">
        <v>0</v>
      </c>
      <c r="K236" s="261" t="e">
        <f t="shared" si="249"/>
        <v>#DIV/0!</v>
      </c>
      <c r="L236" s="477" t="str">
        <f t="shared" si="250"/>
        <v>x</v>
      </c>
      <c r="M236" s="478">
        <f t="shared" si="251"/>
        <v>0</v>
      </c>
      <c r="N236" s="479">
        <f t="shared" si="252"/>
        <v>0</v>
      </c>
      <c r="O236" s="2656"/>
      <c r="P236" s="2657"/>
      <c r="Q236" s="2657"/>
      <c r="R236" s="2657"/>
      <c r="S236" s="2657"/>
      <c r="T236" s="2657"/>
      <c r="U236" s="2657"/>
      <c r="V236" s="2657"/>
      <c r="W236" s="2658"/>
      <c r="Y236" s="2654" t="str">
        <f t="shared" si="253"/>
        <v xml:space="preserve">26. Visitas de asistencia técnica </v>
      </c>
      <c r="Z236" s="2655"/>
      <c r="AA236" s="303" t="str">
        <f t="shared" si="254"/>
        <v>Meses</v>
      </c>
      <c r="AB236" s="259">
        <f>IF((I236-J236)=0,Cronog!Q106+Cronog!U106+Cronog!Y106,Cronog!Q106+Cronog!U106+Cronog!Y106+Seguimiento!I236-Seguimiento!J236)</f>
        <v>0</v>
      </c>
      <c r="AC236" s="286"/>
      <c r="AD236" s="261" t="e">
        <f>AC236/AB236</f>
        <v>#DIV/0!</v>
      </c>
      <c r="AE236" s="477" t="str">
        <f t="shared" si="255"/>
        <v>x</v>
      </c>
      <c r="AF236" s="478">
        <f t="shared" si="256"/>
        <v>0</v>
      </c>
      <c r="AG236" s="479">
        <f t="shared" si="257"/>
        <v>0</v>
      </c>
      <c r="AH236" s="2656"/>
      <c r="AI236" s="2657"/>
      <c r="AJ236" s="2657"/>
      <c r="AK236" s="2657"/>
      <c r="AL236" s="2657"/>
      <c r="AM236" s="2657"/>
      <c r="AN236" s="2657"/>
      <c r="AO236" s="2657"/>
      <c r="AP236" s="2658"/>
      <c r="AR236" s="2654" t="str">
        <f t="shared" si="258"/>
        <v xml:space="preserve">26. Visitas de asistencia técnica </v>
      </c>
      <c r="AS236" s="2655"/>
      <c r="AT236" s="303" t="str">
        <f t="shared" si="259"/>
        <v>Meses</v>
      </c>
      <c r="AU236" s="259">
        <f>IF((AB236-AC236)=0,Cronog!AC106+Cronog!AG106+Cronog!AK106,Cronog!AC106+Cronog!AG106+Cronog!AK106+Seguimiento!AB236-Seguimiento!AC236)</f>
        <v>0</v>
      </c>
      <c r="AV236" s="286"/>
      <c r="AW236" s="261" t="e">
        <f t="shared" si="260"/>
        <v>#DIV/0!</v>
      </c>
      <c r="AX236" s="477" t="str">
        <f t="shared" si="261"/>
        <v>x</v>
      </c>
      <c r="AY236" s="478">
        <f t="shared" si="262"/>
        <v>0</v>
      </c>
      <c r="AZ236" s="479">
        <f t="shared" si="263"/>
        <v>0</v>
      </c>
      <c r="BA236" s="2656"/>
      <c r="BB236" s="2657"/>
      <c r="BC236" s="2657"/>
      <c r="BD236" s="2657"/>
      <c r="BE236" s="2657"/>
      <c r="BF236" s="2657"/>
      <c r="BG236" s="2657"/>
      <c r="BH236" s="2657"/>
      <c r="BI236" s="2658"/>
      <c r="BK236" s="2654" t="str">
        <f t="shared" si="264"/>
        <v xml:space="preserve">26. Visitas de asistencia técnica </v>
      </c>
      <c r="BL236" s="2655"/>
      <c r="BM236" s="303" t="str">
        <f t="shared" si="265"/>
        <v>Meses</v>
      </c>
      <c r="BN236" s="259">
        <f>IF((AU236-AV236)=0,Cronog!AO106+Cronog!AS106+Cronog!AW106,Cronog!AO106+Cronog!AS106+Cronog!AW106+AU236-AV236)</f>
        <v>0</v>
      </c>
      <c r="BO236" s="286"/>
      <c r="BP236" s="261" t="e">
        <f t="shared" si="266"/>
        <v>#DIV/0!</v>
      </c>
      <c r="BQ236" s="477" t="str">
        <f t="shared" si="267"/>
        <v>x</v>
      </c>
      <c r="BR236" s="478">
        <f t="shared" si="268"/>
        <v>0</v>
      </c>
      <c r="BS236" s="479">
        <f t="shared" si="269"/>
        <v>0</v>
      </c>
      <c r="BT236" s="2656"/>
      <c r="BU236" s="2657"/>
      <c r="BV236" s="2657"/>
      <c r="BW236" s="2657"/>
      <c r="BX236" s="2657"/>
      <c r="BY236" s="2657"/>
      <c r="BZ236" s="2657"/>
      <c r="CA236" s="2657"/>
      <c r="CB236" s="2658"/>
      <c r="CD236" s="2644"/>
      <c r="CE236" s="2644"/>
      <c r="CF236" s="266"/>
      <c r="CG236" s="266"/>
      <c r="CH236" s="287"/>
      <c r="CI236" s="268"/>
      <c r="CJ236" s="269"/>
      <c r="CK236" s="269"/>
      <c r="CL236" s="269"/>
      <c r="CM236" s="2645"/>
      <c r="CN236" s="2645"/>
      <c r="CO236" s="2645"/>
      <c r="CP236" s="2645"/>
      <c r="CQ236" s="2645"/>
      <c r="CR236" s="2645"/>
      <c r="CS236" s="2645"/>
      <c r="CT236" s="2645"/>
      <c r="CU236" s="2645"/>
      <c r="CW236" s="2644"/>
      <c r="CX236" s="2644"/>
      <c r="CY236" s="266"/>
      <c r="CZ236" s="266"/>
      <c r="DA236" s="287"/>
      <c r="DB236" s="268"/>
      <c r="DC236" s="269"/>
      <c r="DD236" s="269"/>
      <c r="DE236" s="269"/>
      <c r="DF236" s="2645"/>
      <c r="DG236" s="2645"/>
      <c r="DH236" s="2645"/>
      <c r="DI236" s="2645"/>
      <c r="DJ236" s="2645"/>
      <c r="DK236" s="2645"/>
      <c r="DL236" s="2645"/>
      <c r="DM236" s="2645"/>
      <c r="DN236" s="2645"/>
    </row>
    <row r="237" spans="1:119" ht="28.5" customHeight="1" thickTop="1" thickBot="1">
      <c r="B237" s="2631"/>
      <c r="C237" s="2632"/>
      <c r="D237" s="2632"/>
      <c r="E237" s="2633"/>
      <c r="F237" s="2665" t="s">
        <v>235</v>
      </c>
      <c r="G237" s="2666"/>
      <c r="H237" s="2649" t="str">
        <f>+F230</f>
        <v>SEGUIMIENTO, DIVULGACIÓN Y CAPACITACIÓN</v>
      </c>
      <c r="I237" s="2698"/>
      <c r="J237" s="2698"/>
      <c r="K237" s="2699"/>
      <c r="L237" s="276">
        <f>K262/N262</f>
        <v>0.83333333333333337</v>
      </c>
      <c r="M237" s="277">
        <f>L262/N262</f>
        <v>0.16666666666666666</v>
      </c>
      <c r="N237" s="278">
        <f>M262/N262</f>
        <v>0</v>
      </c>
      <c r="O237" s="2651"/>
      <c r="P237" s="2652"/>
      <c r="Q237" s="2652"/>
      <c r="R237" s="2652"/>
      <c r="S237" s="2652"/>
      <c r="T237" s="2652"/>
      <c r="U237" s="2652"/>
      <c r="V237" s="2652"/>
      <c r="W237" s="2653"/>
      <c r="Y237" s="2665" t="s">
        <v>235</v>
      </c>
      <c r="Z237" s="2666"/>
      <c r="AA237" s="2649" t="str">
        <f>+Y230</f>
        <v>SEGUIMIENTO, DIVULGACIÓN Y CAPACITACIÓN</v>
      </c>
      <c r="AB237" s="2698"/>
      <c r="AC237" s="2698"/>
      <c r="AD237" s="2699"/>
      <c r="AE237" s="276">
        <f>AD262/AG262</f>
        <v>0.83333333333333337</v>
      </c>
      <c r="AF237" s="277">
        <f>AE262/AG262</f>
        <v>0</v>
      </c>
      <c r="AG237" s="278">
        <f>AF262/AG262</f>
        <v>0.16666666666666666</v>
      </c>
      <c r="AH237" s="2651"/>
      <c r="AI237" s="2652"/>
      <c r="AJ237" s="2652"/>
      <c r="AK237" s="2652"/>
      <c r="AL237" s="2652"/>
      <c r="AM237" s="2652"/>
      <c r="AN237" s="2652"/>
      <c r="AO237" s="2652"/>
      <c r="AP237" s="2653"/>
      <c r="AR237" s="2665" t="s">
        <v>235</v>
      </c>
      <c r="AS237" s="2666"/>
      <c r="AT237" s="2649" t="str">
        <f>+AR230</f>
        <v>SEGUIMIENTO, DIVULGACIÓN Y CAPACITACIÓN</v>
      </c>
      <c r="AU237" s="2698"/>
      <c r="AV237" s="2698"/>
      <c r="AW237" s="2699"/>
      <c r="AX237" s="276">
        <f>AW262/AZ262</f>
        <v>0.83333333333333337</v>
      </c>
      <c r="AY237" s="277">
        <f>AX262/AZ262</f>
        <v>0</v>
      </c>
      <c r="AZ237" s="278">
        <f>AY262/AZ262</f>
        <v>0.16666666666666666</v>
      </c>
      <c r="BA237" s="2651"/>
      <c r="BB237" s="2652"/>
      <c r="BC237" s="2652"/>
      <c r="BD237" s="2652"/>
      <c r="BE237" s="2652"/>
      <c r="BF237" s="2652"/>
      <c r="BG237" s="2652"/>
      <c r="BH237" s="2652"/>
      <c r="BI237" s="2653"/>
      <c r="BK237" s="2665" t="s">
        <v>235</v>
      </c>
      <c r="BL237" s="2666"/>
      <c r="BM237" s="2649" t="str">
        <f>+BK230</f>
        <v>SEGUIMIENTO, DIVULGACIÓN Y CAPACITACIÓN</v>
      </c>
      <c r="BN237" s="2698"/>
      <c r="BO237" s="2698"/>
      <c r="BP237" s="2699"/>
      <c r="BQ237" s="276">
        <f>BP262/BS262</f>
        <v>0.83333333333333337</v>
      </c>
      <c r="BR237" s="277">
        <f>BQ262/BS262</f>
        <v>0</v>
      </c>
      <c r="BS237" s="278">
        <f>BR262/BS262</f>
        <v>0.16666666666666666</v>
      </c>
      <c r="BT237" s="2651"/>
      <c r="BU237" s="2652"/>
      <c r="BV237" s="2652"/>
      <c r="BW237" s="2652"/>
      <c r="BX237" s="2652"/>
      <c r="BY237" s="2652"/>
      <c r="BZ237" s="2652"/>
      <c r="CA237" s="2652"/>
      <c r="CB237" s="2653"/>
      <c r="CD237" s="2662"/>
      <c r="CE237" s="2662"/>
      <c r="CF237" s="2663"/>
      <c r="CG237" s="2663"/>
      <c r="CH237" s="2663"/>
      <c r="CI237" s="2663"/>
      <c r="CJ237" s="279"/>
      <c r="CK237" s="279"/>
      <c r="CL237" s="279"/>
      <c r="CM237" s="2664"/>
      <c r="CN237" s="2664"/>
      <c r="CO237" s="2664"/>
      <c r="CP237" s="2664"/>
      <c r="CQ237" s="2664"/>
      <c r="CR237" s="2664"/>
      <c r="CS237" s="2664"/>
      <c r="CT237" s="2664"/>
      <c r="CU237" s="2664"/>
      <c r="CW237" s="2662"/>
      <c r="CX237" s="2662"/>
      <c r="CY237" s="2663"/>
      <c r="CZ237" s="2663"/>
      <c r="DA237" s="2663"/>
      <c r="DB237" s="2663"/>
      <c r="DC237" s="279"/>
      <c r="DD237" s="279"/>
      <c r="DE237" s="279"/>
      <c r="DF237" s="2664"/>
      <c r="DG237" s="2664"/>
      <c r="DH237" s="2664"/>
      <c r="DI237" s="2664"/>
      <c r="DJ237" s="2664"/>
      <c r="DK237" s="2664"/>
      <c r="DL237" s="2664"/>
      <c r="DM237" s="2664"/>
      <c r="DN237" s="2664"/>
    </row>
    <row r="238" spans="1:119" ht="5.25" customHeight="1" thickBot="1"/>
    <row r="239" spans="1:119" ht="30.75" customHeight="1" thickBot="1">
      <c r="B239" s="2695"/>
      <c r="C239" s="2696"/>
      <c r="D239" s="2696"/>
      <c r="E239" s="2696"/>
      <c r="F239" s="2697" t="s">
        <v>239</v>
      </c>
      <c r="G239" s="2697"/>
      <c r="H239" s="2697"/>
      <c r="I239" s="2697"/>
      <c r="J239" s="307"/>
      <c r="K239" s="308"/>
      <c r="L239" s="292">
        <f>K263/N263</f>
        <v>0.9726027397260274</v>
      </c>
      <c r="M239" s="309">
        <f>L263/N263</f>
        <v>2.7397260273972601E-2</v>
      </c>
      <c r="N239" s="310">
        <f>M263/N263</f>
        <v>0</v>
      </c>
      <c r="O239" s="2688"/>
      <c r="P239" s="2689"/>
      <c r="Q239" s="2689"/>
      <c r="R239" s="2689"/>
      <c r="S239" s="2689"/>
      <c r="T239" s="2689"/>
      <c r="U239" s="2689"/>
      <c r="V239" s="2689"/>
      <c r="W239" s="2690"/>
      <c r="Y239" s="2697" t="s">
        <v>239</v>
      </c>
      <c r="Z239" s="2697"/>
      <c r="AA239" s="2697"/>
      <c r="AB239" s="2697"/>
      <c r="AC239" s="307"/>
      <c r="AD239" s="308"/>
      <c r="AE239" s="292">
        <f>AD263/AG263</f>
        <v>0.97222222222222221</v>
      </c>
      <c r="AF239" s="309">
        <f>AE263/AG263</f>
        <v>0</v>
      </c>
      <c r="AG239" s="310">
        <f>AF263/AG263</f>
        <v>2.7777777777777776E-2</v>
      </c>
      <c r="AH239" s="2688"/>
      <c r="AI239" s="2689"/>
      <c r="AJ239" s="2689"/>
      <c r="AK239" s="2689"/>
      <c r="AL239" s="2689"/>
      <c r="AM239" s="2689"/>
      <c r="AN239" s="2689"/>
      <c r="AO239" s="2689"/>
      <c r="AP239" s="2690"/>
      <c r="AR239" s="2697" t="s">
        <v>239</v>
      </c>
      <c r="AS239" s="2697"/>
      <c r="AT239" s="2697"/>
      <c r="AU239" s="2697"/>
      <c r="AV239" s="307"/>
      <c r="AW239" s="308"/>
      <c r="AX239" s="292">
        <f>AW263/AZ263</f>
        <v>0.9859154929577465</v>
      </c>
      <c r="AY239" s="309">
        <f>AX263/AZ263</f>
        <v>0</v>
      </c>
      <c r="AZ239" s="310">
        <f>AY263/AZ263</f>
        <v>1.4084507042253521E-2</v>
      </c>
      <c r="BA239" s="2688"/>
      <c r="BB239" s="2689"/>
      <c r="BC239" s="2689"/>
      <c r="BD239" s="2689"/>
      <c r="BE239" s="2689"/>
      <c r="BF239" s="2689"/>
      <c r="BG239" s="2689"/>
      <c r="BH239" s="2689"/>
      <c r="BI239" s="2690"/>
      <c r="BK239" s="2697" t="s">
        <v>239</v>
      </c>
      <c r="BL239" s="2697"/>
      <c r="BM239" s="2697">
        <f>BK8</f>
        <v>0</v>
      </c>
      <c r="BN239" s="2697"/>
      <c r="BO239" s="307"/>
      <c r="BP239" s="308"/>
      <c r="BQ239" s="292">
        <f>BP263/BS263</f>
        <v>0.97222222222222221</v>
      </c>
      <c r="BR239" s="309">
        <f>BQ263/BS263</f>
        <v>0</v>
      </c>
      <c r="BS239" s="310">
        <f>BR263/BS263</f>
        <v>2.7777777777777776E-2</v>
      </c>
      <c r="BT239" s="2688"/>
      <c r="BU239" s="2689"/>
      <c r="BV239" s="2689"/>
      <c r="BW239" s="2689"/>
      <c r="BX239" s="2689"/>
      <c r="BY239" s="2689"/>
      <c r="BZ239" s="2689"/>
      <c r="CA239" s="2689"/>
      <c r="CB239" s="2690"/>
      <c r="CD239" s="2662"/>
      <c r="CE239" s="2662"/>
      <c r="CF239" s="2663"/>
      <c r="CG239" s="2663"/>
      <c r="CH239" s="2663"/>
      <c r="CI239" s="2663"/>
      <c r="CJ239" s="279"/>
      <c r="CK239" s="279"/>
      <c r="CL239" s="279"/>
      <c r="CM239" s="2664"/>
      <c r="CN239" s="2664"/>
      <c r="CO239" s="2664"/>
      <c r="CP239" s="2664"/>
      <c r="CQ239" s="2664"/>
      <c r="CR239" s="2664"/>
      <c r="CS239" s="2664"/>
      <c r="CT239" s="2664"/>
      <c r="CU239" s="2664"/>
      <c r="CW239" s="2662"/>
      <c r="CX239" s="2662"/>
      <c r="CY239" s="2663"/>
      <c r="CZ239" s="2663"/>
      <c r="DA239" s="2663"/>
      <c r="DB239" s="2663"/>
      <c r="DC239" s="279"/>
      <c r="DD239" s="279"/>
      <c r="DE239" s="279"/>
      <c r="DF239" s="2664"/>
      <c r="DG239" s="2664"/>
      <c r="DH239" s="2664"/>
      <c r="DI239" s="2664"/>
      <c r="DJ239" s="2664"/>
      <c r="DK239" s="2664"/>
      <c r="DL239" s="2664"/>
      <c r="DM239" s="2664"/>
      <c r="DN239" s="2664"/>
    </row>
    <row r="241" spans="5:109" customFormat="1"/>
    <row r="243" spans="5:109" hidden="1"/>
    <row r="244" spans="5:109" ht="13.5" hidden="1" customHeight="1" thickBot="1"/>
    <row r="245" spans="5:109" ht="13.5" hidden="1" customHeight="1" thickBot="1">
      <c r="K245" s="2701" t="s">
        <v>263</v>
      </c>
      <c r="L245" s="2702"/>
      <c r="M245" s="2702"/>
      <c r="N245" s="2703"/>
      <c r="S245" s="311"/>
      <c r="AD245" s="2701" t="s">
        <v>263</v>
      </c>
      <c r="AE245" s="2702"/>
      <c r="AF245" s="2702"/>
      <c r="AG245" s="2703"/>
      <c r="AW245" s="2701" t="s">
        <v>263</v>
      </c>
      <c r="AX245" s="2702"/>
      <c r="AY245" s="2702"/>
      <c r="AZ245" s="2703"/>
      <c r="BP245" s="2701" t="s">
        <v>263</v>
      </c>
      <c r="BQ245" s="2702"/>
      <c r="BR245" s="2702"/>
      <c r="BS245" s="2703"/>
      <c r="CI245" s="2701" t="s">
        <v>263</v>
      </c>
      <c r="CJ245" s="2702"/>
      <c r="CK245" s="2702"/>
      <c r="CL245" s="2703"/>
      <c r="DB245" s="2701" t="s">
        <v>263</v>
      </c>
      <c r="DC245" s="2702"/>
      <c r="DD245" s="2702"/>
      <c r="DE245" s="2703"/>
    </row>
    <row r="246" spans="5:109" ht="17.25" hidden="1" customHeight="1" thickBot="1">
      <c r="E246" s="200">
        <v>2011</v>
      </c>
      <c r="G246" s="312" t="s">
        <v>219</v>
      </c>
      <c r="H246" s="313" t="s">
        <v>188</v>
      </c>
      <c r="K246" s="314" t="s">
        <v>231</v>
      </c>
      <c r="L246" s="315" t="s">
        <v>264</v>
      </c>
      <c r="M246" s="316" t="s">
        <v>265</v>
      </c>
      <c r="N246" s="317" t="s">
        <v>65</v>
      </c>
      <c r="S246" s="311"/>
      <c r="Z246" s="313"/>
      <c r="AD246" s="314" t="s">
        <v>231</v>
      </c>
      <c r="AE246" s="315" t="s">
        <v>264</v>
      </c>
      <c r="AF246" s="316" t="s">
        <v>265</v>
      </c>
      <c r="AG246" s="317" t="s">
        <v>65</v>
      </c>
      <c r="AS246" s="313"/>
      <c r="AW246" s="314" t="s">
        <v>231</v>
      </c>
      <c r="AX246" s="315" t="s">
        <v>264</v>
      </c>
      <c r="AY246" s="316" t="s">
        <v>265</v>
      </c>
      <c r="AZ246" s="317" t="s">
        <v>65</v>
      </c>
      <c r="BL246" s="313"/>
      <c r="BP246" s="314" t="s">
        <v>231</v>
      </c>
      <c r="BQ246" s="315" t="s">
        <v>264</v>
      </c>
      <c r="BR246" s="316" t="s">
        <v>265</v>
      </c>
      <c r="BS246" s="317" t="s">
        <v>65</v>
      </c>
      <c r="CE246" s="313"/>
      <c r="CI246" s="314" t="s">
        <v>231</v>
      </c>
      <c r="CJ246" s="315" t="s">
        <v>264</v>
      </c>
      <c r="CK246" s="316" t="s">
        <v>265</v>
      </c>
      <c r="CL246" s="317" t="s">
        <v>65</v>
      </c>
      <c r="CX246" s="313"/>
      <c r="DB246" s="314" t="s">
        <v>231</v>
      </c>
      <c r="DC246" s="315" t="s">
        <v>264</v>
      </c>
      <c r="DD246" s="316" t="s">
        <v>265</v>
      </c>
      <c r="DE246" s="317" t="s">
        <v>65</v>
      </c>
    </row>
    <row r="247" spans="5:109" ht="17.25" hidden="1" customHeight="1" thickBot="1">
      <c r="E247" s="200">
        <v>2012</v>
      </c>
      <c r="G247" s="312" t="s">
        <v>190</v>
      </c>
      <c r="H247" s="313" t="s">
        <v>191</v>
      </c>
      <c r="I247" s="200" t="s">
        <v>234</v>
      </c>
      <c r="K247" s="318">
        <f>COUNTIF(L17:L33,"X")</f>
        <v>14</v>
      </c>
      <c r="L247" s="318">
        <f>COUNTIF(M17:M33,"X")</f>
        <v>1</v>
      </c>
      <c r="M247" s="318">
        <f>COUNTIF(N17:N33,"X")</f>
        <v>0</v>
      </c>
      <c r="N247" s="319">
        <f>SUM(K247:M247)</f>
        <v>15</v>
      </c>
      <c r="S247" s="311"/>
      <c r="Z247" s="313"/>
      <c r="AB247" s="200" t="s">
        <v>234</v>
      </c>
      <c r="AD247" s="318">
        <f>COUNTIF(AE17:AE33,"X")</f>
        <v>13</v>
      </c>
      <c r="AE247" s="318">
        <f>COUNTIF(AF17:AF33,"X")</f>
        <v>0</v>
      </c>
      <c r="AF247" s="318">
        <f>COUNTIF(AG17:AG33,"X")</f>
        <v>1</v>
      </c>
      <c r="AG247" s="319">
        <f>SUM(AD247:AF247)</f>
        <v>14</v>
      </c>
      <c r="AS247" s="313"/>
      <c r="AU247" s="200" t="s">
        <v>234</v>
      </c>
      <c r="AW247" s="318">
        <f>COUNTIF(AX17:AX33,"X")</f>
        <v>13</v>
      </c>
      <c r="AX247" s="318">
        <f>COUNTIF(AY17:AY33,"X")</f>
        <v>0</v>
      </c>
      <c r="AY247" s="318">
        <f>COUNTIF(AZ17:AZ33,"X")</f>
        <v>0</v>
      </c>
      <c r="AZ247" s="319">
        <f>SUM(AW247:AY247)</f>
        <v>13</v>
      </c>
      <c r="BL247" s="313"/>
      <c r="BN247" s="200" t="s">
        <v>234</v>
      </c>
      <c r="BP247" s="318">
        <f>COUNTIF(BQ17:BQ33,"X")</f>
        <v>13</v>
      </c>
      <c r="BQ247" s="318">
        <f>COUNTIF(BR17:BR33,"X")</f>
        <v>0</v>
      </c>
      <c r="BR247" s="318">
        <f>COUNTIF(BS17:BS33,"X")</f>
        <v>1</v>
      </c>
      <c r="BS247" s="319">
        <f>SUM(BP247:BR247)</f>
        <v>14</v>
      </c>
      <c r="CE247" s="313"/>
      <c r="CG247" s="200" t="s">
        <v>234</v>
      </c>
      <c r="CI247" s="318">
        <f>COUNTIF(CJ17:CJ33,"X")</f>
        <v>0</v>
      </c>
      <c r="CJ247" s="318">
        <f>COUNTIF(CK17:CK33,"X")</f>
        <v>0</v>
      </c>
      <c r="CK247" s="318">
        <f>COUNTIF(CL17:CL33,"X")</f>
        <v>0</v>
      </c>
      <c r="CL247" s="319">
        <f>SUM(CI247:CK247)</f>
        <v>0</v>
      </c>
      <c r="CX247" s="313"/>
      <c r="CZ247" s="200" t="s">
        <v>234</v>
      </c>
      <c r="DB247" s="318">
        <f>COUNTIF(DC17:DC33,"X")</f>
        <v>0</v>
      </c>
      <c r="DC247" s="318">
        <f>COUNTIF(DD17:DD33,"X")</f>
        <v>0</v>
      </c>
      <c r="DD247" s="318">
        <f>COUNTIF(DE17:DE33,"X")</f>
        <v>0</v>
      </c>
      <c r="DE247" s="319">
        <f>SUM(DB247:DD247)</f>
        <v>0</v>
      </c>
    </row>
    <row r="248" spans="5:109" ht="17.25" hidden="1" customHeight="1" thickBot="1">
      <c r="E248" s="200">
        <v>2013</v>
      </c>
      <c r="G248" s="312" t="s">
        <v>193</v>
      </c>
      <c r="H248" s="313" t="s">
        <v>194</v>
      </c>
      <c r="I248" s="2700" t="s">
        <v>238</v>
      </c>
      <c r="J248" s="200" t="s">
        <v>175</v>
      </c>
      <c r="K248" s="318">
        <f>COUNTIF(L37:L56,"X")</f>
        <v>6</v>
      </c>
      <c r="L248" s="318">
        <f>COUNTIF(M37:M56,"X")</f>
        <v>0</v>
      </c>
      <c r="M248" s="318">
        <f>COUNTIF(N37:N56,"X")</f>
        <v>0</v>
      </c>
      <c r="N248" s="319">
        <f t="shared" ref="N248:N263" si="270">SUM(K248:M248)</f>
        <v>6</v>
      </c>
      <c r="S248" s="311"/>
      <c r="Z248" s="313"/>
      <c r="AB248" s="2700" t="s">
        <v>238</v>
      </c>
      <c r="AC248" s="200" t="s">
        <v>175</v>
      </c>
      <c r="AD248" s="318">
        <f>COUNTIF(AE37:AE56,"X")</f>
        <v>6</v>
      </c>
      <c r="AE248" s="318">
        <f>COUNTIF(AF37:AF56,"X")</f>
        <v>0</v>
      </c>
      <c r="AF248" s="318">
        <f>COUNTIF(AG37:AG56,"X")</f>
        <v>0</v>
      </c>
      <c r="AG248" s="319">
        <f t="shared" ref="AG248:AG263" si="271">SUM(AD248:AF248)</f>
        <v>6</v>
      </c>
      <c r="AS248" s="313"/>
      <c r="AU248" s="2700" t="s">
        <v>238</v>
      </c>
      <c r="AV248" s="200" t="s">
        <v>175</v>
      </c>
      <c r="AW248" s="318">
        <f>COUNTIF(AX37:AX56,"X")</f>
        <v>6</v>
      </c>
      <c r="AX248" s="318">
        <f>COUNTIF(AY37:AY56,"X")</f>
        <v>0</v>
      </c>
      <c r="AY248" s="318">
        <f>COUNTIF(AZ37:AZ56,"X")</f>
        <v>0</v>
      </c>
      <c r="AZ248" s="319">
        <f t="shared" ref="AZ248:AZ263" si="272">SUM(AW248:AY248)</f>
        <v>6</v>
      </c>
      <c r="BL248" s="313"/>
      <c r="BN248" s="2700" t="s">
        <v>238</v>
      </c>
      <c r="BO248" s="200" t="s">
        <v>175</v>
      </c>
      <c r="BP248" s="318">
        <f>COUNTIF(BQ37:BQ56,"X")</f>
        <v>6</v>
      </c>
      <c r="BQ248" s="318">
        <f>COUNTIF(BR37:BR56,"X")</f>
        <v>0</v>
      </c>
      <c r="BR248" s="318">
        <f>COUNTIF(BS37:BS56,"X")</f>
        <v>0</v>
      </c>
      <c r="BS248" s="319">
        <f t="shared" ref="BS248:BS263" si="273">SUM(BP248:BR248)</f>
        <v>6</v>
      </c>
      <c r="CE248" s="313"/>
      <c r="CG248" s="2700" t="s">
        <v>238</v>
      </c>
      <c r="CH248" s="200" t="s">
        <v>175</v>
      </c>
      <c r="CI248" s="318">
        <f>COUNTIF(CJ37:CJ56,"X")</f>
        <v>0</v>
      </c>
      <c r="CJ248" s="318">
        <f>COUNTIF(CK37:CK56,"X")</f>
        <v>0</v>
      </c>
      <c r="CK248" s="318">
        <f>COUNTIF(CL37:CL56,"X")</f>
        <v>0</v>
      </c>
      <c r="CL248" s="319">
        <f t="shared" ref="CL248:CL263" si="274">SUM(CI248:CK248)</f>
        <v>0</v>
      </c>
      <c r="CX248" s="313"/>
      <c r="CZ248" s="2700" t="s">
        <v>238</v>
      </c>
      <c r="DA248" s="200" t="s">
        <v>175</v>
      </c>
      <c r="DB248" s="318">
        <f>COUNTIF(DC37:DC56,"X")</f>
        <v>0</v>
      </c>
      <c r="DC248" s="318">
        <f>COUNTIF(DD37:DD56,"X")</f>
        <v>0</v>
      </c>
      <c r="DD248" s="318">
        <f>COUNTIF(DE37:DE56,"X")</f>
        <v>0</v>
      </c>
      <c r="DE248" s="319">
        <f t="shared" ref="DE248:DE263" si="275">SUM(DB248:DD248)</f>
        <v>0</v>
      </c>
    </row>
    <row r="249" spans="5:109" ht="17.25" hidden="1" customHeight="1" thickBot="1">
      <c r="E249" s="200">
        <v>2014</v>
      </c>
      <c r="G249" s="312" t="s">
        <v>196</v>
      </c>
      <c r="H249" s="313" t="s">
        <v>217</v>
      </c>
      <c r="I249" s="2700"/>
      <c r="J249" s="200" t="s">
        <v>267</v>
      </c>
      <c r="K249" s="318">
        <f>COUNTIF(L59:L78,"X")</f>
        <v>6</v>
      </c>
      <c r="L249" s="318">
        <f>COUNTIF(M59:M78,"X")</f>
        <v>0</v>
      </c>
      <c r="M249" s="318">
        <f>COUNTIF(N59:N78,"X")</f>
        <v>0</v>
      </c>
      <c r="N249" s="319">
        <f t="shared" si="270"/>
        <v>6</v>
      </c>
      <c r="S249" s="311"/>
      <c r="Z249" s="313"/>
      <c r="AB249" s="2700"/>
      <c r="AC249" s="200" t="s">
        <v>267</v>
      </c>
      <c r="AD249" s="318">
        <f>COUNTIF(AE59:AE78,"X")</f>
        <v>6</v>
      </c>
      <c r="AE249" s="318">
        <f>COUNTIF(AF59:AF78,"X")</f>
        <v>0</v>
      </c>
      <c r="AF249" s="318">
        <f>COUNTIF(AG59:AG78,"X")</f>
        <v>0</v>
      </c>
      <c r="AG249" s="319">
        <f t="shared" si="271"/>
        <v>6</v>
      </c>
      <c r="AS249" s="313"/>
      <c r="AU249" s="2700"/>
      <c r="AV249" s="200" t="s">
        <v>267</v>
      </c>
      <c r="AW249" s="318">
        <f>COUNTIF(AX59:AX78,"X")</f>
        <v>6</v>
      </c>
      <c r="AX249" s="318">
        <f>COUNTIF(AY59:AY78,"X")</f>
        <v>0</v>
      </c>
      <c r="AY249" s="318">
        <f>COUNTIF(AZ59:AZ78,"X")</f>
        <v>0</v>
      </c>
      <c r="AZ249" s="319">
        <f t="shared" si="272"/>
        <v>6</v>
      </c>
      <c r="BL249" s="313"/>
      <c r="BN249" s="2700"/>
      <c r="BO249" s="200" t="s">
        <v>267</v>
      </c>
      <c r="BP249" s="318">
        <f>COUNTIF(BQ59:BQ78,"X")</f>
        <v>6</v>
      </c>
      <c r="BQ249" s="318">
        <f>COUNTIF(BR59:BR78,"X")</f>
        <v>0</v>
      </c>
      <c r="BR249" s="318">
        <f>COUNTIF(BS59:BS78,"X")</f>
        <v>0</v>
      </c>
      <c r="BS249" s="319">
        <f t="shared" si="273"/>
        <v>6</v>
      </c>
      <c r="CE249" s="313"/>
      <c r="CG249" s="2700"/>
      <c r="CH249" s="200" t="s">
        <v>267</v>
      </c>
      <c r="CI249" s="318">
        <f>COUNTIF(CJ59:CJ78,"X")</f>
        <v>0</v>
      </c>
      <c r="CJ249" s="318">
        <f>COUNTIF(CK59:CK78,"X")</f>
        <v>0</v>
      </c>
      <c r="CK249" s="318">
        <f>COUNTIF(CL59:CL78,"X")</f>
        <v>0</v>
      </c>
      <c r="CL249" s="319">
        <f t="shared" si="274"/>
        <v>0</v>
      </c>
      <c r="CX249" s="313"/>
      <c r="CZ249" s="2700"/>
      <c r="DA249" s="200" t="s">
        <v>267</v>
      </c>
      <c r="DB249" s="318">
        <f>COUNTIF(DC59:DC78,"X")</f>
        <v>0</v>
      </c>
      <c r="DC249" s="318">
        <f>COUNTIF(DD59:DD78,"X")</f>
        <v>0</v>
      </c>
      <c r="DD249" s="318">
        <f>COUNTIF(DE59:DE78,"X")</f>
        <v>0</v>
      </c>
      <c r="DE249" s="319">
        <f t="shared" si="275"/>
        <v>0</v>
      </c>
    </row>
    <row r="250" spans="5:109" ht="17.25" hidden="1" customHeight="1" thickBot="1">
      <c r="E250" s="200">
        <v>2015</v>
      </c>
      <c r="G250" s="313"/>
      <c r="H250" s="313"/>
      <c r="I250" s="2700"/>
      <c r="J250" s="200" t="s">
        <v>266</v>
      </c>
      <c r="K250" s="318">
        <f>COUNTIF(L81:L100,"X")</f>
        <v>6</v>
      </c>
      <c r="L250" s="318">
        <f>COUNTIF(M81:M100,"X")</f>
        <v>0</v>
      </c>
      <c r="M250" s="318">
        <f>COUNTIF(N81:N100,"X")</f>
        <v>0</v>
      </c>
      <c r="N250" s="319">
        <f t="shared" si="270"/>
        <v>6</v>
      </c>
      <c r="S250" s="311"/>
      <c r="Z250" s="313"/>
      <c r="AB250" s="2700"/>
      <c r="AC250" s="200" t="s">
        <v>266</v>
      </c>
      <c r="AD250" s="318">
        <f>COUNTIF(AE81:AE100,"X")</f>
        <v>6</v>
      </c>
      <c r="AE250" s="318">
        <f>COUNTIF(AF81:AF100,"X")</f>
        <v>0</v>
      </c>
      <c r="AF250" s="318">
        <f>COUNTIF(AG81:AG100,"X")</f>
        <v>0</v>
      </c>
      <c r="AG250" s="319">
        <f t="shared" si="271"/>
        <v>6</v>
      </c>
      <c r="AS250" s="313"/>
      <c r="AU250" s="2700"/>
      <c r="AV250" s="200" t="s">
        <v>266</v>
      </c>
      <c r="AW250" s="318">
        <f>COUNTIF(AX81:AX100,"X")</f>
        <v>6</v>
      </c>
      <c r="AX250" s="318">
        <f>COUNTIF(AY81:AY100,"X")</f>
        <v>0</v>
      </c>
      <c r="AY250" s="318">
        <f>COUNTIF(AZ81:AZ100,"X")</f>
        <v>0</v>
      </c>
      <c r="AZ250" s="319">
        <f t="shared" si="272"/>
        <v>6</v>
      </c>
      <c r="BL250" s="313"/>
      <c r="BN250" s="2700"/>
      <c r="BO250" s="200" t="s">
        <v>266</v>
      </c>
      <c r="BP250" s="318">
        <f>COUNTIF(BQ81:BQ100,"X")</f>
        <v>6</v>
      </c>
      <c r="BQ250" s="318">
        <f>COUNTIF(BR81:BR100,"X")</f>
        <v>0</v>
      </c>
      <c r="BR250" s="318">
        <f>COUNTIF(BS81:BS100,"X")</f>
        <v>0</v>
      </c>
      <c r="BS250" s="319">
        <f t="shared" si="273"/>
        <v>6</v>
      </c>
      <c r="CE250" s="313"/>
      <c r="CG250" s="2700"/>
      <c r="CH250" s="200" t="s">
        <v>266</v>
      </c>
      <c r="CI250" s="318">
        <f>COUNTIF(CJ81:CJ100,"X")</f>
        <v>0</v>
      </c>
      <c r="CJ250" s="318">
        <f>COUNTIF(CK81:CK100,"X")</f>
        <v>0</v>
      </c>
      <c r="CK250" s="318">
        <f>COUNTIF(CL81:CL100,"X")</f>
        <v>0</v>
      </c>
      <c r="CL250" s="319">
        <f t="shared" si="274"/>
        <v>0</v>
      </c>
      <c r="CX250" s="313"/>
      <c r="CZ250" s="2700"/>
      <c r="DA250" s="200" t="s">
        <v>266</v>
      </c>
      <c r="DB250" s="318">
        <f>COUNTIF(DC81:DC100,"X")</f>
        <v>0</v>
      </c>
      <c r="DC250" s="318">
        <f>COUNTIF(DD81:DD100,"X")</f>
        <v>0</v>
      </c>
      <c r="DD250" s="318">
        <f>COUNTIF(DE81:DE100,"X")</f>
        <v>0</v>
      </c>
      <c r="DE250" s="319">
        <f t="shared" si="275"/>
        <v>0</v>
      </c>
    </row>
    <row r="251" spans="5:109" ht="17.25" hidden="1" customHeight="1" thickBot="1">
      <c r="E251" s="200">
        <v>2016</v>
      </c>
      <c r="G251" s="313"/>
      <c r="H251" s="313"/>
      <c r="I251" s="2700"/>
      <c r="J251" s="200" t="s">
        <v>176</v>
      </c>
      <c r="K251" s="318">
        <f>COUNTIF(L103:L122,"X")</f>
        <v>6</v>
      </c>
      <c r="L251" s="318">
        <f>COUNTIF(M103:M122,"X")</f>
        <v>0</v>
      </c>
      <c r="M251" s="318">
        <f>COUNTIF(N103:N122,"X")</f>
        <v>0</v>
      </c>
      <c r="N251" s="319">
        <f t="shared" si="270"/>
        <v>6</v>
      </c>
      <c r="S251" s="311"/>
      <c r="Z251" s="313"/>
      <c r="AB251" s="2700"/>
      <c r="AC251" s="200" t="s">
        <v>176</v>
      </c>
      <c r="AD251" s="318">
        <f>COUNTIF(AE103:AE122,"X")</f>
        <v>6</v>
      </c>
      <c r="AE251" s="318">
        <f>COUNTIF(AF103:AF122,"X")</f>
        <v>0</v>
      </c>
      <c r="AF251" s="318">
        <f>COUNTIF(AG103:AG122,"X")</f>
        <v>0</v>
      </c>
      <c r="AG251" s="319">
        <f t="shared" si="271"/>
        <v>6</v>
      </c>
      <c r="AS251" s="313"/>
      <c r="AU251" s="2700"/>
      <c r="AV251" s="200" t="s">
        <v>176</v>
      </c>
      <c r="AW251" s="318">
        <f>COUNTIF(AX103:AX122,"X")</f>
        <v>6</v>
      </c>
      <c r="AX251" s="318">
        <f>COUNTIF(AY103:AY122,"X")</f>
        <v>0</v>
      </c>
      <c r="AY251" s="318">
        <f>COUNTIF(AZ103:AZ122,"X")</f>
        <v>0</v>
      </c>
      <c r="AZ251" s="319">
        <f t="shared" si="272"/>
        <v>6</v>
      </c>
      <c r="BL251" s="313"/>
      <c r="BN251" s="2700"/>
      <c r="BO251" s="200" t="s">
        <v>176</v>
      </c>
      <c r="BP251" s="318">
        <f>COUNTIF(BQ103:BQ122,"X")</f>
        <v>6</v>
      </c>
      <c r="BQ251" s="318">
        <f>COUNTIF(BR103:BR122,"X")</f>
        <v>0</v>
      </c>
      <c r="BR251" s="318">
        <f>COUNTIF(BS103:BS122,"X")</f>
        <v>0</v>
      </c>
      <c r="BS251" s="319">
        <f t="shared" si="273"/>
        <v>6</v>
      </c>
      <c r="CE251" s="313"/>
      <c r="CG251" s="2700"/>
      <c r="CH251" s="200" t="s">
        <v>176</v>
      </c>
      <c r="CI251" s="318">
        <f>COUNTIF(CJ103:CJ122,"X")</f>
        <v>0</v>
      </c>
      <c r="CJ251" s="318">
        <f>COUNTIF(CK103:CK122,"X")</f>
        <v>0</v>
      </c>
      <c r="CK251" s="318">
        <f>COUNTIF(CL103:CL122,"X")</f>
        <v>0</v>
      </c>
      <c r="CL251" s="319">
        <f t="shared" si="274"/>
        <v>0</v>
      </c>
      <c r="CX251" s="313"/>
      <c r="CZ251" s="2700"/>
      <c r="DA251" s="200" t="s">
        <v>176</v>
      </c>
      <c r="DB251" s="318">
        <f>COUNTIF(DC103:DC122,"X")</f>
        <v>0</v>
      </c>
      <c r="DC251" s="318">
        <f>COUNTIF(DD103:DD122,"X")</f>
        <v>0</v>
      </c>
      <c r="DD251" s="318">
        <f>COUNTIF(DE103:DE122,"X")</f>
        <v>0</v>
      </c>
      <c r="DE251" s="319">
        <f t="shared" si="275"/>
        <v>0</v>
      </c>
    </row>
    <row r="252" spans="5:109" ht="17.25" hidden="1" customHeight="1" thickBot="1">
      <c r="E252" s="200">
        <v>2017</v>
      </c>
      <c r="G252" s="313"/>
      <c r="H252" s="313"/>
      <c r="I252" s="2700"/>
      <c r="J252" s="200" t="s">
        <v>156</v>
      </c>
      <c r="K252" s="318">
        <f>COUNTIF(L125:L144,"X")</f>
        <v>6</v>
      </c>
      <c r="L252" s="318">
        <f>COUNTIF(M125:M144,"X")</f>
        <v>0</v>
      </c>
      <c r="M252" s="318">
        <f>COUNTIF(N125:N144,"X")</f>
        <v>0</v>
      </c>
      <c r="N252" s="319">
        <f t="shared" si="270"/>
        <v>6</v>
      </c>
      <c r="S252" s="311"/>
      <c r="Z252" s="313"/>
      <c r="AB252" s="2700"/>
      <c r="AC252" s="200" t="s">
        <v>156</v>
      </c>
      <c r="AD252" s="318">
        <f>COUNTIF(AE125:AE144,"X")</f>
        <v>6</v>
      </c>
      <c r="AE252" s="318">
        <f>COUNTIF(AF125:AF144,"X")</f>
        <v>0</v>
      </c>
      <c r="AF252" s="318">
        <f>COUNTIF(AG125:AG144,"X")</f>
        <v>0</v>
      </c>
      <c r="AG252" s="319">
        <f t="shared" si="271"/>
        <v>6</v>
      </c>
      <c r="AS252" s="313"/>
      <c r="AU252" s="2700"/>
      <c r="AV252" s="200" t="s">
        <v>156</v>
      </c>
      <c r="AW252" s="318">
        <f>COUNTIF(AX125:AX144,"X")</f>
        <v>6</v>
      </c>
      <c r="AX252" s="318">
        <f>COUNTIF(AY125:AY144,"X")</f>
        <v>0</v>
      </c>
      <c r="AY252" s="318">
        <f>COUNTIF(AZ125:AZ144,"X")</f>
        <v>0</v>
      </c>
      <c r="AZ252" s="319">
        <f t="shared" si="272"/>
        <v>6</v>
      </c>
      <c r="BL252" s="313"/>
      <c r="BN252" s="2700"/>
      <c r="BO252" s="200" t="s">
        <v>156</v>
      </c>
      <c r="BP252" s="318">
        <f>COUNTIF(BQ125:BQ144,"X")</f>
        <v>6</v>
      </c>
      <c r="BQ252" s="318">
        <f>COUNTIF(BR125:BR144,"X")</f>
        <v>0</v>
      </c>
      <c r="BR252" s="318">
        <f>COUNTIF(BS125:BS144,"X")</f>
        <v>0</v>
      </c>
      <c r="BS252" s="319">
        <f t="shared" si="273"/>
        <v>6</v>
      </c>
      <c r="CE252" s="313"/>
      <c r="CG252" s="2700"/>
      <c r="CH252" s="200" t="s">
        <v>156</v>
      </c>
      <c r="CI252" s="318">
        <f>COUNTIF(CJ125:CJ144,"X")</f>
        <v>0</v>
      </c>
      <c r="CJ252" s="318">
        <f>COUNTIF(CK125:CK144,"X")</f>
        <v>0</v>
      </c>
      <c r="CK252" s="318">
        <f>COUNTIF(CL125:CL144,"X")</f>
        <v>0</v>
      </c>
      <c r="CL252" s="319">
        <f t="shared" si="274"/>
        <v>0</v>
      </c>
      <c r="CX252" s="313"/>
      <c r="CZ252" s="2700"/>
      <c r="DA252" s="200" t="s">
        <v>156</v>
      </c>
      <c r="DB252" s="318">
        <f>COUNTIF(DC125:DC144,"X")</f>
        <v>0</v>
      </c>
      <c r="DC252" s="318">
        <f>COUNTIF(DD125:DD144,"X")</f>
        <v>0</v>
      </c>
      <c r="DD252" s="318">
        <f>COUNTIF(DE125:DE144,"X")</f>
        <v>0</v>
      </c>
      <c r="DE252" s="319">
        <f t="shared" si="275"/>
        <v>0</v>
      </c>
    </row>
    <row r="253" spans="5:109" ht="17.25" hidden="1" customHeight="1" thickBot="1">
      <c r="E253" s="200">
        <v>2018</v>
      </c>
      <c r="G253" s="313"/>
      <c r="H253" s="313"/>
      <c r="I253" s="2700"/>
      <c r="J253" s="200" t="s">
        <v>158</v>
      </c>
      <c r="K253" s="318">
        <f>COUNTIF(L147:L166,"X")</f>
        <v>6</v>
      </c>
      <c r="L253" s="318">
        <f>COUNTIF(M147:M166,"X")</f>
        <v>0</v>
      </c>
      <c r="M253" s="318">
        <f>COUNTIF(N147:N166,"X")</f>
        <v>0</v>
      </c>
      <c r="N253" s="319">
        <f t="shared" si="270"/>
        <v>6</v>
      </c>
      <c r="S253" s="311"/>
      <c r="Z253" s="313"/>
      <c r="AB253" s="2700"/>
      <c r="AC253" s="200" t="s">
        <v>158</v>
      </c>
      <c r="AD253" s="318">
        <f>COUNTIF(AE147:AE166,"X")</f>
        <v>6</v>
      </c>
      <c r="AE253" s="318">
        <f>COUNTIF(AF147:AF166,"X")</f>
        <v>0</v>
      </c>
      <c r="AF253" s="318">
        <f>COUNTIF(AG147:AG166,"X")</f>
        <v>0</v>
      </c>
      <c r="AG253" s="319">
        <f t="shared" si="271"/>
        <v>6</v>
      </c>
      <c r="AS253" s="313"/>
      <c r="AU253" s="2700"/>
      <c r="AV253" s="200" t="s">
        <v>158</v>
      </c>
      <c r="AW253" s="318">
        <f>COUNTIF(AX147:AX166,"X")</f>
        <v>6</v>
      </c>
      <c r="AX253" s="318">
        <f>COUNTIF(AY147:AY166,"X")</f>
        <v>0</v>
      </c>
      <c r="AY253" s="318">
        <f>COUNTIF(AZ147:AZ166,"X")</f>
        <v>0</v>
      </c>
      <c r="AZ253" s="319">
        <f t="shared" si="272"/>
        <v>6</v>
      </c>
      <c r="BL253" s="313"/>
      <c r="BN253" s="2700"/>
      <c r="BO253" s="200" t="s">
        <v>158</v>
      </c>
      <c r="BP253" s="318">
        <f>COUNTIF(BQ147:BQ166,"X")</f>
        <v>6</v>
      </c>
      <c r="BQ253" s="318">
        <f>COUNTIF(BR147:BR166,"X")</f>
        <v>0</v>
      </c>
      <c r="BR253" s="318">
        <f>COUNTIF(BS147:BS166,"X")</f>
        <v>0</v>
      </c>
      <c r="BS253" s="319">
        <f t="shared" si="273"/>
        <v>6</v>
      </c>
      <c r="CE253" s="313"/>
      <c r="CG253" s="2700"/>
      <c r="CH253" s="200" t="s">
        <v>158</v>
      </c>
      <c r="CI253" s="318">
        <f>COUNTIF(CJ147:CJ166,"X")</f>
        <v>0</v>
      </c>
      <c r="CJ253" s="318">
        <f>COUNTIF(CK147:CK166,"X")</f>
        <v>0</v>
      </c>
      <c r="CK253" s="318">
        <f>COUNTIF(CL147:CL166,"X")</f>
        <v>0</v>
      </c>
      <c r="CL253" s="319">
        <f t="shared" si="274"/>
        <v>0</v>
      </c>
      <c r="CX253" s="313"/>
      <c r="CZ253" s="2700"/>
      <c r="DA253" s="200" t="s">
        <v>158</v>
      </c>
      <c r="DB253" s="318">
        <f>COUNTIF(DC147:DC166,"X")</f>
        <v>0</v>
      </c>
      <c r="DC253" s="318">
        <f>COUNTIF(DD147:DD166,"X")</f>
        <v>0</v>
      </c>
      <c r="DD253" s="318">
        <f>COUNTIF(DE147:DE166,"X")</f>
        <v>0</v>
      </c>
      <c r="DE253" s="319">
        <f t="shared" si="275"/>
        <v>0</v>
      </c>
    </row>
    <row r="254" spans="5:109" ht="17.25" hidden="1" customHeight="1" thickBot="1">
      <c r="E254" s="200">
        <v>2019</v>
      </c>
      <c r="G254" s="313"/>
      <c r="H254" s="313"/>
      <c r="I254" s="2700"/>
      <c r="J254" s="200" t="s">
        <v>157</v>
      </c>
      <c r="K254" s="318">
        <f>COUNTIF(L169:L175,"X")</f>
        <v>6</v>
      </c>
      <c r="L254" s="318">
        <f>COUNTIF(M169:M175,"X")</f>
        <v>0</v>
      </c>
      <c r="M254" s="318">
        <f>COUNTIF(N169:N175,"X")</f>
        <v>0</v>
      </c>
      <c r="N254" s="319">
        <f t="shared" si="270"/>
        <v>6</v>
      </c>
      <c r="S254" s="311"/>
      <c r="Z254" s="313"/>
      <c r="AB254" s="2700"/>
      <c r="AC254" s="200" t="s">
        <v>157</v>
      </c>
      <c r="AD254" s="318">
        <f>COUNTIF(AE169:AE175,"X")</f>
        <v>6</v>
      </c>
      <c r="AE254" s="318">
        <f>COUNTIF(AF169:AF175,"X")</f>
        <v>0</v>
      </c>
      <c r="AF254" s="318">
        <f>COUNTIF(AG169:AG175,"X")</f>
        <v>0</v>
      </c>
      <c r="AG254" s="319">
        <f t="shared" si="271"/>
        <v>6</v>
      </c>
      <c r="AS254" s="313"/>
      <c r="AU254" s="2700"/>
      <c r="AV254" s="200" t="s">
        <v>157</v>
      </c>
      <c r="AW254" s="318">
        <f>COUNTIF(AX169:AX175,"X")</f>
        <v>6</v>
      </c>
      <c r="AX254" s="318">
        <f>COUNTIF(AY169:AY175,"X")</f>
        <v>0</v>
      </c>
      <c r="AY254" s="318">
        <f>COUNTIF(AZ169:AZ175,"X")</f>
        <v>0</v>
      </c>
      <c r="AZ254" s="319">
        <f t="shared" si="272"/>
        <v>6</v>
      </c>
      <c r="BL254" s="313"/>
      <c r="BN254" s="2700"/>
      <c r="BO254" s="200" t="s">
        <v>157</v>
      </c>
      <c r="BP254" s="318">
        <f>COUNTIF(BQ169:BQ175,"X")</f>
        <v>6</v>
      </c>
      <c r="BQ254" s="318">
        <f>COUNTIF(BR169:BR175,"X")</f>
        <v>0</v>
      </c>
      <c r="BR254" s="318">
        <f>COUNTIF(BS169:BS175,"X")</f>
        <v>0</v>
      </c>
      <c r="BS254" s="319">
        <f t="shared" si="273"/>
        <v>6</v>
      </c>
      <c r="CE254" s="313"/>
      <c r="CG254" s="2700"/>
      <c r="CH254" s="200" t="s">
        <v>157</v>
      </c>
      <c r="CI254" s="318">
        <f>COUNTIF(CJ169:CJ175,"X")</f>
        <v>0</v>
      </c>
      <c r="CJ254" s="318">
        <f>COUNTIF(CK169:CK175,"X")</f>
        <v>0</v>
      </c>
      <c r="CK254" s="318">
        <f>COUNTIF(CL169:CL175,"X")</f>
        <v>0</v>
      </c>
      <c r="CL254" s="319">
        <f t="shared" si="274"/>
        <v>0</v>
      </c>
      <c r="CX254" s="313"/>
      <c r="CZ254" s="2700"/>
      <c r="DA254" s="200" t="s">
        <v>157</v>
      </c>
      <c r="DB254" s="318">
        <f>COUNTIF(DC169:DC175,"X")</f>
        <v>0</v>
      </c>
      <c r="DC254" s="318">
        <f>COUNTIF(DD169:DD175,"X")</f>
        <v>0</v>
      </c>
      <c r="DD254" s="318">
        <f>COUNTIF(DE169:DE175,"X")</f>
        <v>0</v>
      </c>
      <c r="DE254" s="319">
        <f t="shared" si="275"/>
        <v>0</v>
      </c>
    </row>
    <row r="255" spans="5:109" ht="17.25" hidden="1" customHeight="1" thickBot="1">
      <c r="E255" s="200">
        <v>2020</v>
      </c>
      <c r="G255" s="313"/>
      <c r="H255" s="313"/>
      <c r="I255" s="320" t="s">
        <v>268</v>
      </c>
      <c r="K255" s="318">
        <f>SUM(K248:K254)</f>
        <v>42</v>
      </c>
      <c r="L255" s="318">
        <f>SUM(L248:L254)</f>
        <v>0</v>
      </c>
      <c r="M255" s="318">
        <f>SUM(M248:M254)</f>
        <v>0</v>
      </c>
      <c r="N255" s="319">
        <f t="shared" si="270"/>
        <v>42</v>
      </c>
      <c r="S255" s="311"/>
      <c r="Z255" s="313"/>
      <c r="AB255" s="320" t="s">
        <v>268</v>
      </c>
      <c r="AD255" s="318">
        <f>SUM(AD248:AD254)</f>
        <v>42</v>
      </c>
      <c r="AE255" s="318">
        <f>SUM(AE248:AE254)</f>
        <v>0</v>
      </c>
      <c r="AF255" s="318">
        <f>SUM(AF248:AF254)</f>
        <v>0</v>
      </c>
      <c r="AG255" s="319">
        <f t="shared" si="271"/>
        <v>42</v>
      </c>
      <c r="AS255" s="313"/>
      <c r="AU255" s="320" t="s">
        <v>268</v>
      </c>
      <c r="AW255" s="318">
        <f>SUM(AW248:AW254)</f>
        <v>42</v>
      </c>
      <c r="AX255" s="318">
        <f>SUM(AX248:AX254)</f>
        <v>0</v>
      </c>
      <c r="AY255" s="318">
        <f>SUM(AY248:AY254)</f>
        <v>0</v>
      </c>
      <c r="AZ255" s="319">
        <f t="shared" si="272"/>
        <v>42</v>
      </c>
      <c r="BL255" s="313"/>
      <c r="BN255" s="320" t="s">
        <v>268</v>
      </c>
      <c r="BP255" s="318">
        <f>SUM(BP248:BP254)</f>
        <v>42</v>
      </c>
      <c r="BQ255" s="318">
        <f>SUM(BQ248:BQ254)</f>
        <v>0</v>
      </c>
      <c r="BR255" s="318">
        <f>SUM(BR248:BR254)</f>
        <v>0</v>
      </c>
      <c r="BS255" s="319">
        <f t="shared" si="273"/>
        <v>42</v>
      </c>
      <c r="CE255" s="313"/>
      <c r="CG255" s="320" t="s">
        <v>268</v>
      </c>
      <c r="CI255" s="318">
        <f>SUM(CI248:CI254)</f>
        <v>0</v>
      </c>
      <c r="CJ255" s="318">
        <f>SUM(CJ248:CJ254)</f>
        <v>0</v>
      </c>
      <c r="CK255" s="318">
        <f>SUM(CK248:CK254)</f>
        <v>0</v>
      </c>
      <c r="CL255" s="319">
        <f t="shared" si="274"/>
        <v>0</v>
      </c>
      <c r="CX255" s="313"/>
      <c r="CZ255" s="320" t="s">
        <v>268</v>
      </c>
      <c r="DB255" s="318">
        <f>SUM(DB248:DB254)</f>
        <v>0</v>
      </c>
      <c r="DC255" s="318">
        <f>SUM(DC248:DC254)</f>
        <v>0</v>
      </c>
      <c r="DD255" s="318">
        <f>SUM(DD248:DD254)</f>
        <v>0</v>
      </c>
      <c r="DE255" s="319">
        <f t="shared" si="275"/>
        <v>0</v>
      </c>
    </row>
    <row r="256" spans="5:109" ht="17.25" hidden="1" customHeight="1" thickBot="1">
      <c r="E256" s="200">
        <v>2021</v>
      </c>
      <c r="G256" s="313"/>
      <c r="H256" s="313"/>
      <c r="I256" s="2700" t="s">
        <v>223</v>
      </c>
      <c r="J256" s="200" t="s">
        <v>175</v>
      </c>
      <c r="K256" s="318">
        <f>COUNTIF(L180:L187,"X")</f>
        <v>2</v>
      </c>
      <c r="L256" s="318">
        <f>COUNTIF(M180:M187,"X")</f>
        <v>0</v>
      </c>
      <c r="M256" s="318">
        <f>COUNTIF(N180:N187,"X")</f>
        <v>0</v>
      </c>
      <c r="N256" s="319">
        <f t="shared" si="270"/>
        <v>2</v>
      </c>
      <c r="S256" s="311"/>
      <c r="Z256" s="313"/>
      <c r="AB256" s="2700" t="s">
        <v>223</v>
      </c>
      <c r="AC256" s="200" t="s">
        <v>175</v>
      </c>
      <c r="AD256" s="318">
        <f>COUNTIF(AE180:AE187,"X")</f>
        <v>2</v>
      </c>
      <c r="AE256" s="318">
        <f>COUNTIF(AF180:AF187,"X")</f>
        <v>0</v>
      </c>
      <c r="AF256" s="318">
        <f>COUNTIF(AG180:AG187,"X")</f>
        <v>0</v>
      </c>
      <c r="AG256" s="319">
        <f t="shared" si="271"/>
        <v>2</v>
      </c>
      <c r="AS256" s="313"/>
      <c r="AU256" s="2700" t="s">
        <v>223</v>
      </c>
      <c r="AV256" s="200" t="s">
        <v>175</v>
      </c>
      <c r="AW256" s="318">
        <f>COUNTIF(AX180:AX187,"X")</f>
        <v>2</v>
      </c>
      <c r="AX256" s="318">
        <f>COUNTIF(AY180:AY187,"X")</f>
        <v>0</v>
      </c>
      <c r="AY256" s="318">
        <f>COUNTIF(AZ180:AZ187,"X")</f>
        <v>0</v>
      </c>
      <c r="AZ256" s="319">
        <f t="shared" si="272"/>
        <v>2</v>
      </c>
      <c r="BL256" s="313"/>
      <c r="BN256" s="2700" t="s">
        <v>223</v>
      </c>
      <c r="BO256" s="200" t="s">
        <v>175</v>
      </c>
      <c r="BP256" s="318">
        <f>COUNTIF(BQ180:BQ187,"X")</f>
        <v>2</v>
      </c>
      <c r="BQ256" s="318">
        <f>COUNTIF(BR180:BR187,"X")</f>
        <v>0</v>
      </c>
      <c r="BR256" s="318">
        <f>COUNTIF(BS180:BS187,"X")</f>
        <v>0</v>
      </c>
      <c r="BS256" s="319">
        <f t="shared" si="273"/>
        <v>2</v>
      </c>
      <c r="CE256" s="313"/>
      <c r="CG256" s="2700" t="s">
        <v>223</v>
      </c>
      <c r="CH256" s="200" t="s">
        <v>175</v>
      </c>
      <c r="CI256" s="318">
        <f>COUNTIF(CJ180:CJ187,"X")</f>
        <v>0</v>
      </c>
      <c r="CJ256" s="318">
        <f>COUNTIF(CK180:CK187,"X")</f>
        <v>0</v>
      </c>
      <c r="CK256" s="318">
        <f>COUNTIF(CL180:CL187,"X")</f>
        <v>0</v>
      </c>
      <c r="CL256" s="319">
        <f t="shared" si="274"/>
        <v>0</v>
      </c>
      <c r="CX256" s="313"/>
      <c r="CZ256" s="2700" t="s">
        <v>223</v>
      </c>
      <c r="DA256" s="200" t="s">
        <v>175</v>
      </c>
      <c r="DB256" s="318">
        <f>COUNTIF(DC180:DC187,"X")</f>
        <v>0</v>
      </c>
      <c r="DC256" s="318">
        <f>COUNTIF(DD180:DD187,"X")</f>
        <v>0</v>
      </c>
      <c r="DD256" s="318">
        <f>COUNTIF(DE180:DE187,"X")</f>
        <v>0</v>
      </c>
      <c r="DE256" s="319">
        <f t="shared" si="275"/>
        <v>0</v>
      </c>
    </row>
    <row r="257" spans="5:109" ht="17.25" hidden="1" customHeight="1" thickBot="1">
      <c r="E257" s="200">
        <v>2022</v>
      </c>
      <c r="G257" s="313"/>
      <c r="H257" s="313"/>
      <c r="I257" s="2700"/>
      <c r="J257" s="200" t="s">
        <v>267</v>
      </c>
      <c r="K257" s="318">
        <f>COUNTIF(L190:L197,"X")</f>
        <v>2</v>
      </c>
      <c r="L257" s="318">
        <f>COUNTIF(M190:M197,"X")</f>
        <v>0</v>
      </c>
      <c r="M257" s="318">
        <f>COUNTIF(N190:N197,"X")</f>
        <v>0</v>
      </c>
      <c r="N257" s="319">
        <f t="shared" si="270"/>
        <v>2</v>
      </c>
      <c r="S257" s="311"/>
      <c r="Z257" s="313"/>
      <c r="AB257" s="2700"/>
      <c r="AC257" s="200" t="s">
        <v>267</v>
      </c>
      <c r="AD257" s="318">
        <f>COUNTIF(AE190:AE197,"X")</f>
        <v>2</v>
      </c>
      <c r="AE257" s="318">
        <f>COUNTIF(AF190:AF197,"X")</f>
        <v>0</v>
      </c>
      <c r="AF257" s="318">
        <f>COUNTIF(AG190:AG197,"X")</f>
        <v>0</v>
      </c>
      <c r="AG257" s="319">
        <f t="shared" si="271"/>
        <v>2</v>
      </c>
      <c r="AS257" s="313"/>
      <c r="AU257" s="2700"/>
      <c r="AV257" s="200" t="s">
        <v>267</v>
      </c>
      <c r="AW257" s="318">
        <f>COUNTIF(AX190:AX197,"X")</f>
        <v>2</v>
      </c>
      <c r="AX257" s="318">
        <f>COUNTIF(AY190:AY197,"X")</f>
        <v>0</v>
      </c>
      <c r="AY257" s="318">
        <f>COUNTIF(AZ190:AZ197,"X")</f>
        <v>0</v>
      </c>
      <c r="AZ257" s="319">
        <f t="shared" si="272"/>
        <v>2</v>
      </c>
      <c r="BL257" s="313"/>
      <c r="BN257" s="2700"/>
      <c r="BO257" s="200" t="s">
        <v>267</v>
      </c>
      <c r="BP257" s="318">
        <f>COUNTIF(BQ190:BQ197,"X")</f>
        <v>2</v>
      </c>
      <c r="BQ257" s="318">
        <f>COUNTIF(BR190:BR197,"X")</f>
        <v>0</v>
      </c>
      <c r="BR257" s="318">
        <f>COUNTIF(BS190:BS197,"X")</f>
        <v>0</v>
      </c>
      <c r="BS257" s="319">
        <f t="shared" si="273"/>
        <v>2</v>
      </c>
      <c r="CE257" s="313"/>
      <c r="CG257" s="2700"/>
      <c r="CH257" s="200" t="s">
        <v>267</v>
      </c>
      <c r="CI257" s="318">
        <f>COUNTIF(CJ190:CJ197,"X")</f>
        <v>0</v>
      </c>
      <c r="CJ257" s="318">
        <f>COUNTIF(CK190:CK197,"X")</f>
        <v>0</v>
      </c>
      <c r="CK257" s="318">
        <f>COUNTIF(CL190:CL197,"X")</f>
        <v>0</v>
      </c>
      <c r="CL257" s="319">
        <f t="shared" si="274"/>
        <v>0</v>
      </c>
      <c r="CX257" s="313"/>
      <c r="CZ257" s="2700"/>
      <c r="DA257" s="200" t="s">
        <v>267</v>
      </c>
      <c r="DB257" s="318">
        <f>COUNTIF(DC190:DC197,"X")</f>
        <v>0</v>
      </c>
      <c r="DC257" s="318">
        <f>COUNTIF(DD190:DD197,"X")</f>
        <v>0</v>
      </c>
      <c r="DD257" s="318">
        <f>COUNTIF(DE190:DE197,"X")</f>
        <v>0</v>
      </c>
      <c r="DE257" s="319">
        <f t="shared" si="275"/>
        <v>0</v>
      </c>
    </row>
    <row r="258" spans="5:109" ht="13.5" hidden="1" customHeight="1" thickBot="1">
      <c r="I258" s="2700"/>
      <c r="J258" s="200" t="s">
        <v>266</v>
      </c>
      <c r="K258" s="318">
        <f>COUNTIF(L200:L207,"X")</f>
        <v>2</v>
      </c>
      <c r="L258" s="318">
        <f>COUNTIF(M200:M207,"X")</f>
        <v>0</v>
      </c>
      <c r="M258" s="318">
        <f>COUNTIF(N200:N207,"X")</f>
        <v>0</v>
      </c>
      <c r="N258" s="319">
        <f t="shared" si="270"/>
        <v>2</v>
      </c>
      <c r="S258" s="311" t="e">
        <f>+K24</f>
        <v>#DIV/0!</v>
      </c>
      <c r="AB258" s="2700"/>
      <c r="AC258" s="200" t="s">
        <v>266</v>
      </c>
      <c r="AD258" s="318">
        <f>COUNTIF(AE200:AE207,"X")</f>
        <v>2</v>
      </c>
      <c r="AE258" s="318">
        <f>COUNTIF(AF200:AF207,"X")</f>
        <v>0</v>
      </c>
      <c r="AF258" s="318">
        <f>COUNTIF(AG200:AG207,"X")</f>
        <v>0</v>
      </c>
      <c r="AG258" s="319">
        <f t="shared" si="271"/>
        <v>2</v>
      </c>
      <c r="AU258" s="2700"/>
      <c r="AV258" s="200" t="s">
        <v>266</v>
      </c>
      <c r="AW258" s="318">
        <f>COUNTIF(AX200:AX207,"X")</f>
        <v>2</v>
      </c>
      <c r="AX258" s="318">
        <f>COUNTIF(AY200:AY207,"X")</f>
        <v>0</v>
      </c>
      <c r="AY258" s="318">
        <f>COUNTIF(AZ200:AZ207,"X")</f>
        <v>0</v>
      </c>
      <c r="AZ258" s="319">
        <f t="shared" si="272"/>
        <v>2</v>
      </c>
      <c r="BN258" s="2700"/>
      <c r="BO258" s="200" t="s">
        <v>266</v>
      </c>
      <c r="BP258" s="318">
        <f>COUNTIF(BQ200:BQ207,"X")</f>
        <v>2</v>
      </c>
      <c r="BQ258" s="318">
        <f>COUNTIF(BR200:BR207,"X")</f>
        <v>0</v>
      </c>
      <c r="BR258" s="318">
        <f>COUNTIF(BS200:BS207,"X")</f>
        <v>0</v>
      </c>
      <c r="BS258" s="319">
        <f t="shared" si="273"/>
        <v>2</v>
      </c>
      <c r="CG258" s="2700"/>
      <c r="CH258" s="200" t="s">
        <v>266</v>
      </c>
      <c r="CI258" s="318">
        <f>COUNTIF(CJ200:CJ207,"X")</f>
        <v>0</v>
      </c>
      <c r="CJ258" s="318">
        <f>COUNTIF(CK200:CK207,"X")</f>
        <v>0</v>
      </c>
      <c r="CK258" s="318">
        <f>COUNTIF(CL200:CL207,"X")</f>
        <v>0</v>
      </c>
      <c r="CL258" s="319">
        <f t="shared" si="274"/>
        <v>0</v>
      </c>
      <c r="CZ258" s="2700"/>
      <c r="DA258" s="200" t="s">
        <v>266</v>
      </c>
      <c r="DB258" s="318">
        <f>COUNTIF(DC200:DC207,"X")</f>
        <v>0</v>
      </c>
      <c r="DC258" s="318">
        <f>COUNTIF(DD200:DD207,"X")</f>
        <v>0</v>
      </c>
      <c r="DD258" s="318">
        <f>COUNTIF(DE200:DE207,"X")</f>
        <v>0</v>
      </c>
      <c r="DE258" s="319">
        <f t="shared" si="275"/>
        <v>0</v>
      </c>
    </row>
    <row r="259" spans="5:109" ht="13.5" hidden="1" customHeight="1" thickBot="1">
      <c r="I259" s="2700"/>
      <c r="J259" s="200" t="s">
        <v>176</v>
      </c>
      <c r="K259" s="318">
        <f>COUNTIF(L210:L217,"X")</f>
        <v>2</v>
      </c>
      <c r="L259" s="318">
        <f>COUNTIF(M210:M217,"X")</f>
        <v>0</v>
      </c>
      <c r="M259" s="318">
        <f>COUNTIF(N210:N217,"X")</f>
        <v>0</v>
      </c>
      <c r="N259" s="319">
        <f t="shared" si="270"/>
        <v>2</v>
      </c>
      <c r="AB259" s="2700"/>
      <c r="AC259" s="200" t="s">
        <v>176</v>
      </c>
      <c r="AD259" s="318">
        <f>COUNTIF(AE210:AE217,"X")</f>
        <v>2</v>
      </c>
      <c r="AE259" s="318">
        <f>COUNTIF(AF210:AF217,"X")</f>
        <v>0</v>
      </c>
      <c r="AF259" s="318">
        <f>COUNTIF(AG210:AG217,"X")</f>
        <v>0</v>
      </c>
      <c r="AG259" s="319">
        <f t="shared" si="271"/>
        <v>2</v>
      </c>
      <c r="AU259" s="2700"/>
      <c r="AV259" s="200" t="s">
        <v>176</v>
      </c>
      <c r="AW259" s="318">
        <f>COUNTIF(AX210:AX217,"X")</f>
        <v>2</v>
      </c>
      <c r="AX259" s="318">
        <f>COUNTIF(AY210:AY217,"X")</f>
        <v>0</v>
      </c>
      <c r="AY259" s="318">
        <f>COUNTIF(AZ210:AZ217,"X")</f>
        <v>0</v>
      </c>
      <c r="AZ259" s="319">
        <f t="shared" si="272"/>
        <v>2</v>
      </c>
      <c r="BN259" s="2700"/>
      <c r="BO259" s="200" t="s">
        <v>176</v>
      </c>
      <c r="BP259" s="318">
        <f>COUNTIF(BQ210:BQ217,"X")</f>
        <v>2</v>
      </c>
      <c r="BQ259" s="318">
        <f>COUNTIF(BR210:BR217,"X")</f>
        <v>0</v>
      </c>
      <c r="BR259" s="318">
        <f>COUNTIF(BS210:BS217,"X")</f>
        <v>0</v>
      </c>
      <c r="BS259" s="319">
        <f t="shared" si="273"/>
        <v>2</v>
      </c>
      <c r="CG259" s="2700"/>
      <c r="CH259" s="200" t="s">
        <v>176</v>
      </c>
      <c r="CI259" s="318">
        <f>COUNTIF(CJ210:CJ217,"X")</f>
        <v>0</v>
      </c>
      <c r="CJ259" s="318">
        <f>COUNTIF(CK210:CK217,"X")</f>
        <v>0</v>
      </c>
      <c r="CK259" s="318">
        <f>COUNTIF(CL210:CL217,"X")</f>
        <v>0</v>
      </c>
      <c r="CL259" s="319">
        <f t="shared" si="274"/>
        <v>0</v>
      </c>
      <c r="CZ259" s="2700"/>
      <c r="DA259" s="200" t="s">
        <v>176</v>
      </c>
      <c r="DB259" s="318">
        <f>COUNTIF(DC210:DC217,"X")</f>
        <v>0</v>
      </c>
      <c r="DC259" s="318">
        <f>COUNTIF(DD210:DD217,"X")</f>
        <v>0</v>
      </c>
      <c r="DD259" s="318">
        <f>COUNTIF(DE210:DE217,"X")</f>
        <v>0</v>
      </c>
      <c r="DE259" s="319">
        <f t="shared" si="275"/>
        <v>0</v>
      </c>
    </row>
    <row r="260" spans="5:109" ht="13.5" hidden="1" customHeight="1" thickBot="1">
      <c r="I260" s="2700"/>
      <c r="J260" s="200" t="s">
        <v>158</v>
      </c>
      <c r="K260" s="318">
        <f>COUNTIF(L220:L227,"X")</f>
        <v>2</v>
      </c>
      <c r="L260" s="318">
        <f>COUNTIF(M220:M227,"X")</f>
        <v>0</v>
      </c>
      <c r="M260" s="318">
        <f>COUNTIF(N220:N227,"X")</f>
        <v>0</v>
      </c>
      <c r="N260" s="319">
        <f t="shared" si="270"/>
        <v>2</v>
      </c>
      <c r="AB260" s="2700"/>
      <c r="AC260" s="200" t="s">
        <v>158</v>
      </c>
      <c r="AD260" s="318">
        <f>COUNTIF(AE220:AE227,"X")</f>
        <v>2</v>
      </c>
      <c r="AE260" s="318">
        <f>COUNTIF(AF220:AF227,"X")</f>
        <v>0</v>
      </c>
      <c r="AF260" s="318">
        <f>COUNTIF(AG220:AG227,"X")</f>
        <v>0</v>
      </c>
      <c r="AG260" s="319">
        <f t="shared" si="271"/>
        <v>2</v>
      </c>
      <c r="AU260" s="2700"/>
      <c r="AV260" s="200" t="s">
        <v>158</v>
      </c>
      <c r="AW260" s="318">
        <f>COUNTIF(AX220:AX227,"X")</f>
        <v>2</v>
      </c>
      <c r="AX260" s="318">
        <f>COUNTIF(AY220:AY227,"X")</f>
        <v>0</v>
      </c>
      <c r="AY260" s="318">
        <f>COUNTIF(AZ220:AZ227,"X")</f>
        <v>0</v>
      </c>
      <c r="AZ260" s="319">
        <f t="shared" si="272"/>
        <v>2</v>
      </c>
      <c r="BN260" s="2700"/>
      <c r="BO260" s="200" t="s">
        <v>158</v>
      </c>
      <c r="BP260" s="318">
        <f>COUNTIF(BQ220:BQ227,"X")</f>
        <v>2</v>
      </c>
      <c r="BQ260" s="318">
        <f>COUNTIF(BR220:BR227,"X")</f>
        <v>0</v>
      </c>
      <c r="BR260" s="318">
        <f>COUNTIF(BS220:BS227,"X")</f>
        <v>0</v>
      </c>
      <c r="BS260" s="319">
        <f t="shared" si="273"/>
        <v>2</v>
      </c>
      <c r="CG260" s="2700"/>
      <c r="CH260" s="200" t="s">
        <v>158</v>
      </c>
      <c r="CI260" s="318">
        <f>COUNTIF(CJ220:CJ227,"X")</f>
        <v>0</v>
      </c>
      <c r="CJ260" s="318">
        <f>COUNTIF(CK220:CK227,"X")</f>
        <v>0</v>
      </c>
      <c r="CK260" s="318">
        <f>COUNTIF(CL220:CL227,"X")</f>
        <v>0</v>
      </c>
      <c r="CL260" s="319">
        <f t="shared" si="274"/>
        <v>0</v>
      </c>
      <c r="CZ260" s="2700"/>
      <c r="DA260" s="200" t="s">
        <v>158</v>
      </c>
      <c r="DB260" s="318">
        <f>COUNTIF(DC220:DC227,"X")</f>
        <v>0</v>
      </c>
      <c r="DC260" s="318">
        <f>COUNTIF(DD220:DD227,"X")</f>
        <v>0</v>
      </c>
      <c r="DD260" s="318">
        <f>COUNTIF(DE220:DE227,"X")</f>
        <v>0</v>
      </c>
      <c r="DE260" s="319">
        <f t="shared" si="275"/>
        <v>0</v>
      </c>
    </row>
    <row r="261" spans="5:109" ht="13.5" hidden="1" customHeight="1" thickBot="1">
      <c r="I261" s="320" t="s">
        <v>49</v>
      </c>
      <c r="K261" s="318">
        <f>SUM(K256:K260)</f>
        <v>10</v>
      </c>
      <c r="L261" s="318">
        <f>SUM(L256:L260)</f>
        <v>0</v>
      </c>
      <c r="M261" s="318">
        <f>SUM(M256:M260)</f>
        <v>0</v>
      </c>
      <c r="N261" s="319">
        <f t="shared" si="270"/>
        <v>10</v>
      </c>
      <c r="AB261" s="320" t="s">
        <v>49</v>
      </c>
      <c r="AD261" s="318">
        <f>SUM(AD256:AD260)</f>
        <v>10</v>
      </c>
      <c r="AE261" s="318">
        <f>SUM(AE256:AE260)</f>
        <v>0</v>
      </c>
      <c r="AF261" s="318">
        <f>SUM(AF256:AF260)</f>
        <v>0</v>
      </c>
      <c r="AG261" s="319">
        <f t="shared" si="271"/>
        <v>10</v>
      </c>
      <c r="AU261" s="320" t="s">
        <v>49</v>
      </c>
      <c r="AW261" s="318">
        <f>SUM(AW256:AW260)</f>
        <v>10</v>
      </c>
      <c r="AX261" s="318">
        <f>SUM(AX256:AX260)</f>
        <v>0</v>
      </c>
      <c r="AY261" s="318">
        <f>SUM(AY256:AY260)</f>
        <v>0</v>
      </c>
      <c r="AZ261" s="319">
        <f t="shared" si="272"/>
        <v>10</v>
      </c>
      <c r="BN261" s="320" t="s">
        <v>49</v>
      </c>
      <c r="BP261" s="318">
        <f>SUM(BP256:BP260)</f>
        <v>10</v>
      </c>
      <c r="BQ261" s="318">
        <f>SUM(BQ256:BQ260)</f>
        <v>0</v>
      </c>
      <c r="BR261" s="318">
        <f>SUM(BR256:BR260)</f>
        <v>0</v>
      </c>
      <c r="BS261" s="319">
        <f t="shared" si="273"/>
        <v>10</v>
      </c>
      <c r="CG261" s="320" t="s">
        <v>49</v>
      </c>
      <c r="CI261" s="318">
        <f>SUM(CI256:CI260)</f>
        <v>0</v>
      </c>
      <c r="CJ261" s="318">
        <f>SUM(CJ256:CJ260)</f>
        <v>0</v>
      </c>
      <c r="CK261" s="318">
        <f>SUM(CK256:CK260)</f>
        <v>0</v>
      </c>
      <c r="CL261" s="319">
        <f t="shared" si="274"/>
        <v>0</v>
      </c>
      <c r="CZ261" s="320" t="s">
        <v>49</v>
      </c>
      <c r="DB261" s="318">
        <f>SUM(DB256:DB260)</f>
        <v>0</v>
      </c>
      <c r="DC261" s="318">
        <f>SUM(DC256:DC260)</f>
        <v>0</v>
      </c>
      <c r="DD261" s="318">
        <f>SUM(DD256:DD260)</f>
        <v>0</v>
      </c>
      <c r="DE261" s="319">
        <f t="shared" si="275"/>
        <v>0</v>
      </c>
    </row>
    <row r="262" spans="5:109" ht="13.5" hidden="1" customHeight="1" thickBot="1">
      <c r="I262" s="200" t="s">
        <v>269</v>
      </c>
      <c r="K262" s="318">
        <f>COUNTIF(L231:L236,"X")</f>
        <v>5</v>
      </c>
      <c r="L262" s="318">
        <f>COUNTIF(M231:M236,"X")</f>
        <v>1</v>
      </c>
      <c r="M262" s="318">
        <f>COUNTIF(N231:N236,"X")</f>
        <v>0</v>
      </c>
      <c r="N262" s="319">
        <f t="shared" si="270"/>
        <v>6</v>
      </c>
      <c r="AB262" s="200" t="s">
        <v>269</v>
      </c>
      <c r="AD262" s="318">
        <f>COUNTIF(AE231:AE236,"X")</f>
        <v>5</v>
      </c>
      <c r="AE262" s="318">
        <f>COUNTIF(AF231:AF236,"X")</f>
        <v>0</v>
      </c>
      <c r="AF262" s="318">
        <f>COUNTIF(AG231:AG236,"X")</f>
        <v>1</v>
      </c>
      <c r="AG262" s="319">
        <f t="shared" si="271"/>
        <v>6</v>
      </c>
      <c r="AU262" s="200" t="s">
        <v>269</v>
      </c>
      <c r="AW262" s="318">
        <f>COUNTIF(AX231:AX236,"X")</f>
        <v>5</v>
      </c>
      <c r="AX262" s="318">
        <f>COUNTIF(AY231:AY236,"X")</f>
        <v>0</v>
      </c>
      <c r="AY262" s="318">
        <f>COUNTIF(AZ231:AZ236,"X")</f>
        <v>1</v>
      </c>
      <c r="AZ262" s="319">
        <f t="shared" si="272"/>
        <v>6</v>
      </c>
      <c r="BN262" s="200" t="s">
        <v>269</v>
      </c>
      <c r="BP262" s="318">
        <f>COUNTIF(BQ231:BQ236,"X")</f>
        <v>5</v>
      </c>
      <c r="BQ262" s="318">
        <f>COUNTIF(BR231:BR236,"X")</f>
        <v>0</v>
      </c>
      <c r="BR262" s="318">
        <f>COUNTIF(BS231:BS236,"X")</f>
        <v>1</v>
      </c>
      <c r="BS262" s="319">
        <f t="shared" si="273"/>
        <v>6</v>
      </c>
      <c r="CG262" s="200" t="s">
        <v>269</v>
      </c>
      <c r="CI262" s="318">
        <f>COUNTIF(CJ231:CJ236,"X")</f>
        <v>0</v>
      </c>
      <c r="CJ262" s="318">
        <f>COUNTIF(CK231:CK236,"X")</f>
        <v>0</v>
      </c>
      <c r="CK262" s="318">
        <f>COUNTIF(CL231:CL236,"X")</f>
        <v>0</v>
      </c>
      <c r="CL262" s="319">
        <f t="shared" si="274"/>
        <v>0</v>
      </c>
      <c r="CZ262" s="200" t="s">
        <v>269</v>
      </c>
      <c r="DB262" s="318">
        <f>COUNTIF(DC231:DC236,"X")</f>
        <v>0</v>
      </c>
      <c r="DC262" s="318">
        <f>COUNTIF(DD231:DD236,"X")</f>
        <v>0</v>
      </c>
      <c r="DD262" s="318">
        <f>COUNTIF(DE231:DE236,"X")</f>
        <v>0</v>
      </c>
      <c r="DE262" s="319">
        <f t="shared" si="275"/>
        <v>0</v>
      </c>
    </row>
    <row r="263" spans="5:109" ht="13.5" hidden="1" customHeight="1" thickBot="1">
      <c r="I263" s="200" t="s">
        <v>252</v>
      </c>
      <c r="K263" s="318">
        <f>K262+K261+K255+K247</f>
        <v>71</v>
      </c>
      <c r="L263" s="318">
        <f>L262+L261+L255+L247</f>
        <v>2</v>
      </c>
      <c r="M263" s="318">
        <f>M262+M261+M255+M247</f>
        <v>0</v>
      </c>
      <c r="N263" s="319">
        <f t="shared" si="270"/>
        <v>73</v>
      </c>
      <c r="AB263" s="200" t="s">
        <v>252</v>
      </c>
      <c r="AD263" s="318">
        <f>AD262+AD261+AD255+AD247</f>
        <v>70</v>
      </c>
      <c r="AE263" s="318">
        <f>AE262+AE261+AE255+AE247</f>
        <v>0</v>
      </c>
      <c r="AF263" s="318">
        <f>AF262+AF261+AF255+AF247</f>
        <v>2</v>
      </c>
      <c r="AG263" s="319">
        <f t="shared" si="271"/>
        <v>72</v>
      </c>
      <c r="AU263" s="200" t="s">
        <v>252</v>
      </c>
      <c r="AW263" s="318">
        <f>AW262+AW261+AW255+AW247</f>
        <v>70</v>
      </c>
      <c r="AX263" s="318">
        <f>AX262+AX261+AX255+AX247</f>
        <v>0</v>
      </c>
      <c r="AY263" s="318">
        <f>AY262+AY261+AY255+AY247</f>
        <v>1</v>
      </c>
      <c r="AZ263" s="319">
        <f t="shared" si="272"/>
        <v>71</v>
      </c>
      <c r="BN263" s="200" t="s">
        <v>252</v>
      </c>
      <c r="BP263" s="318">
        <f>BP262+BP261+BP255+BP247</f>
        <v>70</v>
      </c>
      <c r="BQ263" s="318">
        <f>BQ262+BQ261+BQ255+BQ247</f>
        <v>0</v>
      </c>
      <c r="BR263" s="318">
        <f>BR262+BR261+BR255+BR247</f>
        <v>2</v>
      </c>
      <c r="BS263" s="319">
        <f t="shared" si="273"/>
        <v>72</v>
      </c>
      <c r="CG263" s="200" t="s">
        <v>252</v>
      </c>
      <c r="CI263" s="318">
        <f>CI262+CI261+CI255+CI247</f>
        <v>0</v>
      </c>
      <c r="CJ263" s="318">
        <f>CJ262+CJ261+CJ255+CJ247</f>
        <v>0</v>
      </c>
      <c r="CK263" s="318">
        <f>CK262+CK261+CK255+CK247</f>
        <v>0</v>
      </c>
      <c r="CL263" s="319">
        <f t="shared" si="274"/>
        <v>0</v>
      </c>
      <c r="CZ263" s="200" t="s">
        <v>252</v>
      </c>
      <c r="DB263" s="318">
        <f>DB262+DB261+DB255+DB247</f>
        <v>0</v>
      </c>
      <c r="DC263" s="318">
        <f>DC262+DC261+DC255+DC247</f>
        <v>0</v>
      </c>
      <c r="DD263" s="318">
        <f>DD262+DD261+DD255+DD247</f>
        <v>0</v>
      </c>
      <c r="DE263" s="319">
        <f t="shared" si="275"/>
        <v>0</v>
      </c>
    </row>
    <row r="264" spans="5:109" ht="12.75" hidden="1" customHeight="1"/>
    <row r="265" spans="5:109" ht="12.75" hidden="1" customHeight="1"/>
    <row r="266" spans="5:109" hidden="1"/>
    <row r="267" spans="5:109" ht="12.75" hidden="1" customHeight="1">
      <c r="G267" s="200" t="s">
        <v>289</v>
      </c>
    </row>
    <row r="268" spans="5:109" ht="12.75" hidden="1" customHeight="1">
      <c r="G268" s="200" t="s">
        <v>290</v>
      </c>
    </row>
    <row r="269" spans="5:109" hidden="1"/>
  </sheetData>
  <sheetProtection password="CDBD" sheet="1" objects="1" scenarios="1"/>
  <mergeCells count="2819">
    <mergeCell ref="I256:I260"/>
    <mergeCell ref="AB256:AB260"/>
    <mergeCell ref="AU256:AU260"/>
    <mergeCell ref="BN256:BN260"/>
    <mergeCell ref="CG256:CG260"/>
    <mergeCell ref="CZ256:CZ260"/>
    <mergeCell ref="I248:I254"/>
    <mergeCell ref="AB248:AB254"/>
    <mergeCell ref="AU248:AU254"/>
    <mergeCell ref="BN248:BN254"/>
    <mergeCell ref="CG248:CG254"/>
    <mergeCell ref="CZ248:CZ254"/>
    <mergeCell ref="CM239:CU239"/>
    <mergeCell ref="CW239:CX239"/>
    <mergeCell ref="CY239:DB239"/>
    <mergeCell ref="DF239:DN239"/>
    <mergeCell ref="K245:N245"/>
    <mergeCell ref="AD245:AG245"/>
    <mergeCell ref="AW245:AZ245"/>
    <mergeCell ref="BP245:BS245"/>
    <mergeCell ref="CI245:CL245"/>
    <mergeCell ref="DB245:DE245"/>
    <mergeCell ref="BA239:BI239"/>
    <mergeCell ref="BT239:CB239"/>
    <mergeCell ref="CD239:CE239"/>
    <mergeCell ref="CF239:CI239"/>
    <mergeCell ref="Y239:AB239"/>
    <mergeCell ref="AR239:AU239"/>
    <mergeCell ref="BK239:BN239"/>
    <mergeCell ref="B239:E239"/>
    <mergeCell ref="F239:I239"/>
    <mergeCell ref="O239:W239"/>
    <mergeCell ref="AH239:AP239"/>
    <mergeCell ref="CD237:CE237"/>
    <mergeCell ref="CF237:CI237"/>
    <mergeCell ref="CM237:CU237"/>
    <mergeCell ref="CW237:CX237"/>
    <mergeCell ref="CY237:DB237"/>
    <mergeCell ref="DF237:DN237"/>
    <mergeCell ref="AR237:AS237"/>
    <mergeCell ref="AT237:AW237"/>
    <mergeCell ref="BA237:BI237"/>
    <mergeCell ref="BK237:BL237"/>
    <mergeCell ref="BM237:BP237"/>
    <mergeCell ref="BT237:CB237"/>
    <mergeCell ref="F237:G237"/>
    <mergeCell ref="H237:K237"/>
    <mergeCell ref="O237:W237"/>
    <mergeCell ref="Y237:Z237"/>
    <mergeCell ref="AA237:AD237"/>
    <mergeCell ref="AH237:AP237"/>
    <mergeCell ref="BK236:BL236"/>
    <mergeCell ref="BT236:CB236"/>
    <mergeCell ref="CD236:CE236"/>
    <mergeCell ref="CM236:CU236"/>
    <mergeCell ref="CW236:CX236"/>
    <mergeCell ref="DF236:DN236"/>
    <mergeCell ref="F236:G236"/>
    <mergeCell ref="O236:W236"/>
    <mergeCell ref="Y236:Z236"/>
    <mergeCell ref="AH236:AP236"/>
    <mergeCell ref="AR236:AS236"/>
    <mergeCell ref="BA236:BI236"/>
    <mergeCell ref="BK235:BL235"/>
    <mergeCell ref="BT235:CB235"/>
    <mergeCell ref="CD235:CE235"/>
    <mergeCell ref="CM235:CU235"/>
    <mergeCell ref="CW235:CX235"/>
    <mergeCell ref="DF235:DN235"/>
    <mergeCell ref="F235:G235"/>
    <mergeCell ref="O235:W235"/>
    <mergeCell ref="Y235:Z235"/>
    <mergeCell ref="AH235:AP235"/>
    <mergeCell ref="AR235:AS235"/>
    <mergeCell ref="BA235:BI235"/>
    <mergeCell ref="BK234:BL234"/>
    <mergeCell ref="BT234:CB234"/>
    <mergeCell ref="CD234:CE234"/>
    <mergeCell ref="CM234:CU234"/>
    <mergeCell ref="CW234:CX234"/>
    <mergeCell ref="DF234:DN234"/>
    <mergeCell ref="F234:G234"/>
    <mergeCell ref="O234:W234"/>
    <mergeCell ref="Y234:Z234"/>
    <mergeCell ref="AH234:AP234"/>
    <mergeCell ref="AR234:AS234"/>
    <mergeCell ref="BA234:BI234"/>
    <mergeCell ref="F233:G233"/>
    <mergeCell ref="Y233:Z233"/>
    <mergeCell ref="AR233:AS233"/>
    <mergeCell ref="BK233:BL233"/>
    <mergeCell ref="CD233:CE233"/>
    <mergeCell ref="CW233:CX233"/>
    <mergeCell ref="BK232:BL232"/>
    <mergeCell ref="BT232:CB232"/>
    <mergeCell ref="CD232:CE232"/>
    <mergeCell ref="CM232:CU232"/>
    <mergeCell ref="CW232:CX232"/>
    <mergeCell ref="DF232:DN232"/>
    <mergeCell ref="CD231:CE231"/>
    <mergeCell ref="CM231:CU231"/>
    <mergeCell ref="CW231:CX231"/>
    <mergeCell ref="DF231:DN231"/>
    <mergeCell ref="F232:G232"/>
    <mergeCell ref="O232:W232"/>
    <mergeCell ref="Y232:Z232"/>
    <mergeCell ref="AH232:AP232"/>
    <mergeCell ref="AR232:AS232"/>
    <mergeCell ref="BA232:BI232"/>
    <mergeCell ref="CD230:CU230"/>
    <mergeCell ref="CW230:DN230"/>
    <mergeCell ref="F231:G231"/>
    <mergeCell ref="O231:W231"/>
    <mergeCell ref="Y231:Z231"/>
    <mergeCell ref="AH231:AP231"/>
    <mergeCell ref="AR231:AS231"/>
    <mergeCell ref="BA231:BI231"/>
    <mergeCell ref="BK231:BL231"/>
    <mergeCell ref="BT231:CB231"/>
    <mergeCell ref="CF229:CI229"/>
    <mergeCell ref="CM229:CU229"/>
    <mergeCell ref="CW229:CX229"/>
    <mergeCell ref="CY229:DB229"/>
    <mergeCell ref="DF229:DN229"/>
    <mergeCell ref="B230:E237"/>
    <mergeCell ref="F230:W230"/>
    <mergeCell ref="Y230:AP230"/>
    <mergeCell ref="AR230:BI230"/>
    <mergeCell ref="BK230:CB230"/>
    <mergeCell ref="AT229:AW229"/>
    <mergeCell ref="BA229:BI229"/>
    <mergeCell ref="BK229:BL229"/>
    <mergeCell ref="BM229:BP229"/>
    <mergeCell ref="BT229:CB229"/>
    <mergeCell ref="CD229:CE229"/>
    <mergeCell ref="CW228:CX228"/>
    <mergeCell ref="CY228:DB228"/>
    <mergeCell ref="DF228:DN228"/>
    <mergeCell ref="F229:G229"/>
    <mergeCell ref="H229:K229"/>
    <mergeCell ref="O229:W229"/>
    <mergeCell ref="Y229:Z229"/>
    <mergeCell ref="AA229:AD229"/>
    <mergeCell ref="AH229:AP229"/>
    <mergeCell ref="AR229:AS229"/>
    <mergeCell ref="BK228:BL228"/>
    <mergeCell ref="BM228:BP228"/>
    <mergeCell ref="BT228:CB228"/>
    <mergeCell ref="CD228:CE228"/>
    <mergeCell ref="CF228:CI228"/>
    <mergeCell ref="CM228:CU228"/>
    <mergeCell ref="DF227:DN227"/>
    <mergeCell ref="F228:G228"/>
    <mergeCell ref="H228:K228"/>
    <mergeCell ref="O228:W228"/>
    <mergeCell ref="Y228:Z228"/>
    <mergeCell ref="AA228:AD228"/>
    <mergeCell ref="AH228:AP228"/>
    <mergeCell ref="AR228:AS228"/>
    <mergeCell ref="AT228:AW228"/>
    <mergeCell ref="BA228:BI228"/>
    <mergeCell ref="BA227:BI227"/>
    <mergeCell ref="BK227:BL227"/>
    <mergeCell ref="BT227:CB227"/>
    <mergeCell ref="CD227:CE227"/>
    <mergeCell ref="CM227:CU227"/>
    <mergeCell ref="CW227:CX227"/>
    <mergeCell ref="BT226:CB226"/>
    <mergeCell ref="CD226:CE226"/>
    <mergeCell ref="CM226:CU226"/>
    <mergeCell ref="CW226:CX226"/>
    <mergeCell ref="DF226:DN226"/>
    <mergeCell ref="F227:G227"/>
    <mergeCell ref="O227:W227"/>
    <mergeCell ref="Y227:Z227"/>
    <mergeCell ref="AH227:AP227"/>
    <mergeCell ref="AR227:AS227"/>
    <mergeCell ref="CM225:CU225"/>
    <mergeCell ref="CW225:CX225"/>
    <mergeCell ref="DF225:DN225"/>
    <mergeCell ref="F226:G226"/>
    <mergeCell ref="O226:W226"/>
    <mergeCell ref="Y226:Z226"/>
    <mergeCell ref="AH226:AP226"/>
    <mergeCell ref="AR226:AS226"/>
    <mergeCell ref="BA226:BI226"/>
    <mergeCell ref="BK226:BL226"/>
    <mergeCell ref="DF224:DN224"/>
    <mergeCell ref="F225:G225"/>
    <mergeCell ref="O225:W225"/>
    <mergeCell ref="Y225:Z225"/>
    <mergeCell ref="AH225:AP225"/>
    <mergeCell ref="AR225:AS225"/>
    <mergeCell ref="BA225:BI225"/>
    <mergeCell ref="BK225:BL225"/>
    <mergeCell ref="BT225:CB225"/>
    <mergeCell ref="CD225:CE225"/>
    <mergeCell ref="BA224:BI224"/>
    <mergeCell ref="BK224:BL224"/>
    <mergeCell ref="BT224:CB224"/>
    <mergeCell ref="CD224:CE224"/>
    <mergeCell ref="CM224:CU224"/>
    <mergeCell ref="CW224:CX224"/>
    <mergeCell ref="F221:G221"/>
    <mergeCell ref="O221:W221"/>
    <mergeCell ref="Y221:Z221"/>
    <mergeCell ref="AH221:AP221"/>
    <mergeCell ref="AR221:AS221"/>
    <mergeCell ref="BA221:BI221"/>
    <mergeCell ref="BK221:BL221"/>
    <mergeCell ref="BT221:CB221"/>
    <mergeCell ref="BT223:CB223"/>
    <mergeCell ref="CD223:CE223"/>
    <mergeCell ref="CM223:CU223"/>
    <mergeCell ref="CW223:CX223"/>
    <mergeCell ref="DF223:DN223"/>
    <mergeCell ref="F224:G224"/>
    <mergeCell ref="O224:W224"/>
    <mergeCell ref="Y224:Z224"/>
    <mergeCell ref="AH224:AP224"/>
    <mergeCell ref="AR224:AS224"/>
    <mergeCell ref="CM222:CU222"/>
    <mergeCell ref="CW222:CX222"/>
    <mergeCell ref="DF222:DN222"/>
    <mergeCell ref="F223:G223"/>
    <mergeCell ref="O223:W223"/>
    <mergeCell ref="Y223:Z223"/>
    <mergeCell ref="AH223:AP223"/>
    <mergeCell ref="AR223:AS223"/>
    <mergeCell ref="BA223:BI223"/>
    <mergeCell ref="BK223:BL223"/>
    <mergeCell ref="CW219:DN219"/>
    <mergeCell ref="F220:G220"/>
    <mergeCell ref="O220:W220"/>
    <mergeCell ref="Y220:Z220"/>
    <mergeCell ref="AH220:AP220"/>
    <mergeCell ref="AR220:AS220"/>
    <mergeCell ref="BA220:BI220"/>
    <mergeCell ref="BK220:BL220"/>
    <mergeCell ref="BT220:CB220"/>
    <mergeCell ref="CD220:CE220"/>
    <mergeCell ref="B219:E228"/>
    <mergeCell ref="F219:W219"/>
    <mergeCell ref="Y219:AP219"/>
    <mergeCell ref="AR219:BI219"/>
    <mergeCell ref="BK219:CB219"/>
    <mergeCell ref="CD219:CU219"/>
    <mergeCell ref="CM220:CU220"/>
    <mergeCell ref="CD221:CE221"/>
    <mergeCell ref="CM221:CU221"/>
    <mergeCell ref="CD222:CE222"/>
    <mergeCell ref="CW221:CX221"/>
    <mergeCell ref="DF221:DN221"/>
    <mergeCell ref="F222:G222"/>
    <mergeCell ref="O222:W222"/>
    <mergeCell ref="Y222:Z222"/>
    <mergeCell ref="AH222:AP222"/>
    <mergeCell ref="AR222:AS222"/>
    <mergeCell ref="BA222:BI222"/>
    <mergeCell ref="BK222:BL222"/>
    <mergeCell ref="BT222:CB222"/>
    <mergeCell ref="CW220:CX220"/>
    <mergeCell ref="DF220:DN220"/>
    <mergeCell ref="CD218:CE218"/>
    <mergeCell ref="CF218:CI218"/>
    <mergeCell ref="CM218:CU218"/>
    <mergeCell ref="CW218:CX218"/>
    <mergeCell ref="CY218:DB218"/>
    <mergeCell ref="DF218:DN218"/>
    <mergeCell ref="AR218:AS218"/>
    <mergeCell ref="AT218:AW218"/>
    <mergeCell ref="BA218:BI218"/>
    <mergeCell ref="BK218:BL218"/>
    <mergeCell ref="BM218:BP218"/>
    <mergeCell ref="BT218:CB218"/>
    <mergeCell ref="F218:G218"/>
    <mergeCell ref="H218:K218"/>
    <mergeCell ref="O218:W218"/>
    <mergeCell ref="Y218:Z218"/>
    <mergeCell ref="AA218:AD218"/>
    <mergeCell ref="AH218:AP218"/>
    <mergeCell ref="BK217:BL217"/>
    <mergeCell ref="BT217:CB217"/>
    <mergeCell ref="CD217:CE217"/>
    <mergeCell ref="CM217:CU217"/>
    <mergeCell ref="CW217:CX217"/>
    <mergeCell ref="DF217:DN217"/>
    <mergeCell ref="F217:G217"/>
    <mergeCell ref="O217:W217"/>
    <mergeCell ref="Y217:Z217"/>
    <mergeCell ref="AH217:AP217"/>
    <mergeCell ref="AR217:AS217"/>
    <mergeCell ref="BA217:BI217"/>
    <mergeCell ref="BK216:BL216"/>
    <mergeCell ref="BT216:CB216"/>
    <mergeCell ref="CD216:CE216"/>
    <mergeCell ref="CM216:CU216"/>
    <mergeCell ref="CW216:CX216"/>
    <mergeCell ref="DF216:DN216"/>
    <mergeCell ref="F216:G216"/>
    <mergeCell ref="O216:W216"/>
    <mergeCell ref="Y216:Z216"/>
    <mergeCell ref="AH216:AP216"/>
    <mergeCell ref="AR216:AS216"/>
    <mergeCell ref="BA216:BI216"/>
    <mergeCell ref="BK215:BL215"/>
    <mergeCell ref="BT215:CB215"/>
    <mergeCell ref="CD215:CE215"/>
    <mergeCell ref="CM215:CU215"/>
    <mergeCell ref="CW215:CX215"/>
    <mergeCell ref="DF215:DN215"/>
    <mergeCell ref="F215:G215"/>
    <mergeCell ref="O215:W215"/>
    <mergeCell ref="Y215:Z215"/>
    <mergeCell ref="AH215:AP215"/>
    <mergeCell ref="AR215:AS215"/>
    <mergeCell ref="BA215:BI215"/>
    <mergeCell ref="BK214:BL214"/>
    <mergeCell ref="BT214:CB214"/>
    <mergeCell ref="CD214:CE214"/>
    <mergeCell ref="CM214:CU214"/>
    <mergeCell ref="CW214:CX214"/>
    <mergeCell ref="DF214:DN214"/>
    <mergeCell ref="F214:G214"/>
    <mergeCell ref="O214:W214"/>
    <mergeCell ref="Y214:Z214"/>
    <mergeCell ref="AH214:AP214"/>
    <mergeCell ref="AR214:AS214"/>
    <mergeCell ref="BA214:BI214"/>
    <mergeCell ref="BK213:BL213"/>
    <mergeCell ref="BT213:CB213"/>
    <mergeCell ref="CD213:CE213"/>
    <mergeCell ref="CM213:CU213"/>
    <mergeCell ref="CW213:CX213"/>
    <mergeCell ref="DF213:DN213"/>
    <mergeCell ref="F213:G213"/>
    <mergeCell ref="O213:W213"/>
    <mergeCell ref="Y213:Z213"/>
    <mergeCell ref="AH213:AP213"/>
    <mergeCell ref="AR213:AS213"/>
    <mergeCell ref="BA213:BI213"/>
    <mergeCell ref="BK212:BL212"/>
    <mergeCell ref="BT212:CB212"/>
    <mergeCell ref="CD212:CE212"/>
    <mergeCell ref="CM212:CU212"/>
    <mergeCell ref="CW212:CX212"/>
    <mergeCell ref="DF212:DN212"/>
    <mergeCell ref="F212:G212"/>
    <mergeCell ref="O212:W212"/>
    <mergeCell ref="Y212:Z212"/>
    <mergeCell ref="AH212:AP212"/>
    <mergeCell ref="AR212:AS212"/>
    <mergeCell ref="BA212:BI212"/>
    <mergeCell ref="CM211:CU211"/>
    <mergeCell ref="CW211:CX211"/>
    <mergeCell ref="DF211:DN211"/>
    <mergeCell ref="F211:G211"/>
    <mergeCell ref="O211:W211"/>
    <mergeCell ref="Y211:Z211"/>
    <mergeCell ref="AH211:AP211"/>
    <mergeCell ref="AR211:AS211"/>
    <mergeCell ref="BA211:BI211"/>
    <mergeCell ref="BK210:BL210"/>
    <mergeCell ref="BT210:CB210"/>
    <mergeCell ref="CD210:CE210"/>
    <mergeCell ref="CM210:CU210"/>
    <mergeCell ref="CW210:CX210"/>
    <mergeCell ref="DF210:DN210"/>
    <mergeCell ref="F210:G210"/>
    <mergeCell ref="O210:W210"/>
    <mergeCell ref="Y210:Z210"/>
    <mergeCell ref="AH210:AP210"/>
    <mergeCell ref="AR210:AS210"/>
    <mergeCell ref="BA210:BI210"/>
    <mergeCell ref="B209:E218"/>
    <mergeCell ref="F209:W209"/>
    <mergeCell ref="Y209:AP209"/>
    <mergeCell ref="AR209:BI209"/>
    <mergeCell ref="BK209:CB209"/>
    <mergeCell ref="CD209:CU209"/>
    <mergeCell ref="CW209:DN209"/>
    <mergeCell ref="BK208:BL208"/>
    <mergeCell ref="BM208:BP208"/>
    <mergeCell ref="BT208:CB208"/>
    <mergeCell ref="CD208:CE208"/>
    <mergeCell ref="CF208:CI208"/>
    <mergeCell ref="CM208:CU208"/>
    <mergeCell ref="DF207:DN207"/>
    <mergeCell ref="F208:G208"/>
    <mergeCell ref="H208:K208"/>
    <mergeCell ref="O208:W208"/>
    <mergeCell ref="Y208:Z208"/>
    <mergeCell ref="AA208:AD208"/>
    <mergeCell ref="AH208:AP208"/>
    <mergeCell ref="AR208:AS208"/>
    <mergeCell ref="AT208:AW208"/>
    <mergeCell ref="BA208:BI208"/>
    <mergeCell ref="BA207:BI207"/>
    <mergeCell ref="BK207:BL207"/>
    <mergeCell ref="BT207:CB207"/>
    <mergeCell ref="CD207:CE207"/>
    <mergeCell ref="CM207:CU207"/>
    <mergeCell ref="CW207:CX207"/>
    <mergeCell ref="BK211:BL211"/>
    <mergeCell ref="BT211:CB211"/>
    <mergeCell ref="CD211:CE211"/>
    <mergeCell ref="F207:G207"/>
    <mergeCell ref="O207:W207"/>
    <mergeCell ref="Y207:Z207"/>
    <mergeCell ref="AH207:AP207"/>
    <mergeCell ref="AR207:AS207"/>
    <mergeCell ref="CM205:CU205"/>
    <mergeCell ref="CW205:CX205"/>
    <mergeCell ref="DF205:DN205"/>
    <mergeCell ref="F206:G206"/>
    <mergeCell ref="O206:W206"/>
    <mergeCell ref="Y206:Z206"/>
    <mergeCell ref="AH206:AP206"/>
    <mergeCell ref="AR206:AS206"/>
    <mergeCell ref="BA206:BI206"/>
    <mergeCell ref="BK206:BL206"/>
    <mergeCell ref="CW208:CX208"/>
    <mergeCell ref="CY208:DB208"/>
    <mergeCell ref="DF208:DN208"/>
    <mergeCell ref="DF203:DN203"/>
    <mergeCell ref="F204:G204"/>
    <mergeCell ref="O204:W204"/>
    <mergeCell ref="Y204:Z204"/>
    <mergeCell ref="AH204:AP204"/>
    <mergeCell ref="AR204:AS204"/>
    <mergeCell ref="F203:G203"/>
    <mergeCell ref="O203:W203"/>
    <mergeCell ref="Y203:Z203"/>
    <mergeCell ref="AH203:AP203"/>
    <mergeCell ref="AR203:AS203"/>
    <mergeCell ref="BA203:BI203"/>
    <mergeCell ref="BT206:CB206"/>
    <mergeCell ref="CD206:CE206"/>
    <mergeCell ref="CM206:CU206"/>
    <mergeCell ref="CW206:CX206"/>
    <mergeCell ref="DF206:DN206"/>
    <mergeCell ref="Y202:Z202"/>
    <mergeCell ref="AH202:AP202"/>
    <mergeCell ref="AR202:AS202"/>
    <mergeCell ref="BA202:BI202"/>
    <mergeCell ref="BK202:BL202"/>
    <mergeCell ref="BT202:CB202"/>
    <mergeCell ref="Y201:Z201"/>
    <mergeCell ref="AH201:AP201"/>
    <mergeCell ref="AR201:AS201"/>
    <mergeCell ref="BA201:BI201"/>
    <mergeCell ref="BK201:BL201"/>
    <mergeCell ref="BT201:CB201"/>
    <mergeCell ref="DF204:DN204"/>
    <mergeCell ref="F205:G205"/>
    <mergeCell ref="O205:W205"/>
    <mergeCell ref="Y205:Z205"/>
    <mergeCell ref="AH205:AP205"/>
    <mergeCell ref="AR205:AS205"/>
    <mergeCell ref="BA205:BI205"/>
    <mergeCell ref="BK205:BL205"/>
    <mergeCell ref="BT205:CB205"/>
    <mergeCell ref="CD205:CE205"/>
    <mergeCell ref="BA204:BI204"/>
    <mergeCell ref="BK204:BL204"/>
    <mergeCell ref="BT204:CB204"/>
    <mergeCell ref="CD204:CE204"/>
    <mergeCell ref="CM204:CU204"/>
    <mergeCell ref="CW204:CX204"/>
    <mergeCell ref="BT203:CB203"/>
    <mergeCell ref="CD203:CE203"/>
    <mergeCell ref="CM203:CU203"/>
    <mergeCell ref="CW203:CX203"/>
    <mergeCell ref="CW199:DN199"/>
    <mergeCell ref="F200:G200"/>
    <mergeCell ref="O200:W200"/>
    <mergeCell ref="Y200:Z200"/>
    <mergeCell ref="AH200:AP200"/>
    <mergeCell ref="AR200:AS200"/>
    <mergeCell ref="BA200:BI200"/>
    <mergeCell ref="BK200:BL200"/>
    <mergeCell ref="BT200:CB200"/>
    <mergeCell ref="CD200:CE200"/>
    <mergeCell ref="CM202:CU202"/>
    <mergeCell ref="CW202:CX202"/>
    <mergeCell ref="DF202:DN202"/>
    <mergeCell ref="B199:E208"/>
    <mergeCell ref="F199:W199"/>
    <mergeCell ref="Y199:AP199"/>
    <mergeCell ref="AR199:BI199"/>
    <mergeCell ref="BK199:CB199"/>
    <mergeCell ref="CD199:CU199"/>
    <mergeCell ref="CM200:CU200"/>
    <mergeCell ref="CD201:CE201"/>
    <mergeCell ref="CM201:CU201"/>
    <mergeCell ref="CD202:CE202"/>
    <mergeCell ref="CW200:CX200"/>
    <mergeCell ref="DF200:DN200"/>
    <mergeCell ref="F201:G201"/>
    <mergeCell ref="O201:W201"/>
    <mergeCell ref="BK203:BL203"/>
    <mergeCell ref="CW201:CX201"/>
    <mergeCell ref="DF201:DN201"/>
    <mergeCell ref="F202:G202"/>
    <mergeCell ref="O202:W202"/>
    <mergeCell ref="CD198:CE198"/>
    <mergeCell ref="CF198:CI198"/>
    <mergeCell ref="CM198:CU198"/>
    <mergeCell ref="CW198:CX198"/>
    <mergeCell ref="CY198:DB198"/>
    <mergeCell ref="DF198:DN198"/>
    <mergeCell ref="AR198:AS198"/>
    <mergeCell ref="AT198:AW198"/>
    <mergeCell ref="BA198:BI198"/>
    <mergeCell ref="BK198:BL198"/>
    <mergeCell ref="BM198:BP198"/>
    <mergeCell ref="BT198:CB198"/>
    <mergeCell ref="F198:G198"/>
    <mergeCell ref="H198:K198"/>
    <mergeCell ref="O198:W198"/>
    <mergeCell ref="Y198:Z198"/>
    <mergeCell ref="AA198:AD198"/>
    <mergeCell ref="AH198:AP198"/>
    <mergeCell ref="BK197:BL197"/>
    <mergeCell ref="BT197:CB197"/>
    <mergeCell ref="CD197:CE197"/>
    <mergeCell ref="CM197:CU197"/>
    <mergeCell ref="CW197:CX197"/>
    <mergeCell ref="DF197:DN197"/>
    <mergeCell ref="F197:G197"/>
    <mergeCell ref="O197:W197"/>
    <mergeCell ref="Y197:Z197"/>
    <mergeCell ref="AH197:AP197"/>
    <mergeCell ref="AR197:AS197"/>
    <mergeCell ref="BA197:BI197"/>
    <mergeCell ref="BK196:BL196"/>
    <mergeCell ref="BT196:CB196"/>
    <mergeCell ref="CD196:CE196"/>
    <mergeCell ref="CM196:CU196"/>
    <mergeCell ref="CW196:CX196"/>
    <mergeCell ref="DF196:DN196"/>
    <mergeCell ref="F196:G196"/>
    <mergeCell ref="O196:W196"/>
    <mergeCell ref="Y196:Z196"/>
    <mergeCell ref="AH196:AP196"/>
    <mergeCell ref="AR196:AS196"/>
    <mergeCell ref="BA196:BI196"/>
    <mergeCell ref="BK195:BL195"/>
    <mergeCell ref="BT195:CB195"/>
    <mergeCell ref="CD195:CE195"/>
    <mergeCell ref="CM195:CU195"/>
    <mergeCell ref="CW195:CX195"/>
    <mergeCell ref="DF195:DN195"/>
    <mergeCell ref="F195:G195"/>
    <mergeCell ref="O195:W195"/>
    <mergeCell ref="Y195:Z195"/>
    <mergeCell ref="AH195:AP195"/>
    <mergeCell ref="AR195:AS195"/>
    <mergeCell ref="BA195:BI195"/>
    <mergeCell ref="BK194:BL194"/>
    <mergeCell ref="BT194:CB194"/>
    <mergeCell ref="CD194:CE194"/>
    <mergeCell ref="CM194:CU194"/>
    <mergeCell ref="CW194:CX194"/>
    <mergeCell ref="DF194:DN194"/>
    <mergeCell ref="F194:G194"/>
    <mergeCell ref="O194:W194"/>
    <mergeCell ref="Y194:Z194"/>
    <mergeCell ref="AH194:AP194"/>
    <mergeCell ref="AR194:AS194"/>
    <mergeCell ref="BA194:BI194"/>
    <mergeCell ref="BK193:BL193"/>
    <mergeCell ref="BT193:CB193"/>
    <mergeCell ref="CD193:CE193"/>
    <mergeCell ref="CM193:CU193"/>
    <mergeCell ref="CW193:CX193"/>
    <mergeCell ref="DF193:DN193"/>
    <mergeCell ref="F193:G193"/>
    <mergeCell ref="O193:W193"/>
    <mergeCell ref="Y193:Z193"/>
    <mergeCell ref="AH193:AP193"/>
    <mergeCell ref="AR193:AS193"/>
    <mergeCell ref="BA193:BI193"/>
    <mergeCell ref="BK192:BL192"/>
    <mergeCell ref="BT192:CB192"/>
    <mergeCell ref="CD192:CE192"/>
    <mergeCell ref="CM192:CU192"/>
    <mergeCell ref="CW192:CX192"/>
    <mergeCell ref="DF192:DN192"/>
    <mergeCell ref="F192:G192"/>
    <mergeCell ref="O192:W192"/>
    <mergeCell ref="Y192:Z192"/>
    <mergeCell ref="AH192:AP192"/>
    <mergeCell ref="AR192:AS192"/>
    <mergeCell ref="BA192:BI192"/>
    <mergeCell ref="BK191:BL191"/>
    <mergeCell ref="BT191:CB191"/>
    <mergeCell ref="CD191:CE191"/>
    <mergeCell ref="CM191:CU191"/>
    <mergeCell ref="CW191:CX191"/>
    <mergeCell ref="DF191:DN191"/>
    <mergeCell ref="F191:G191"/>
    <mergeCell ref="O191:W191"/>
    <mergeCell ref="Y191:Z191"/>
    <mergeCell ref="AH191:AP191"/>
    <mergeCell ref="AR191:AS191"/>
    <mergeCell ref="BA191:BI191"/>
    <mergeCell ref="BK190:BL190"/>
    <mergeCell ref="BT190:CB190"/>
    <mergeCell ref="CD190:CE190"/>
    <mergeCell ref="CM190:CU190"/>
    <mergeCell ref="CW190:CX190"/>
    <mergeCell ref="DF190:DN190"/>
    <mergeCell ref="F190:G190"/>
    <mergeCell ref="O190:W190"/>
    <mergeCell ref="Y190:Z190"/>
    <mergeCell ref="AH190:AP190"/>
    <mergeCell ref="AR190:AS190"/>
    <mergeCell ref="BA190:BI190"/>
    <mergeCell ref="CW188:CX188"/>
    <mergeCell ref="CY188:DB188"/>
    <mergeCell ref="DF188:DN188"/>
    <mergeCell ref="B189:E198"/>
    <mergeCell ref="F189:W189"/>
    <mergeCell ref="Y189:AP189"/>
    <mergeCell ref="AR189:BI189"/>
    <mergeCell ref="BK189:CB189"/>
    <mergeCell ref="CD189:CU189"/>
    <mergeCell ref="CW189:DN189"/>
    <mergeCell ref="BK188:BL188"/>
    <mergeCell ref="BM188:BP188"/>
    <mergeCell ref="BT188:CB188"/>
    <mergeCell ref="CD188:CE188"/>
    <mergeCell ref="CF188:CI188"/>
    <mergeCell ref="CM188:CU188"/>
    <mergeCell ref="DF187:DN187"/>
    <mergeCell ref="F188:G188"/>
    <mergeCell ref="H188:K188"/>
    <mergeCell ref="O188:W188"/>
    <mergeCell ref="Y188:Z188"/>
    <mergeCell ref="AA188:AD188"/>
    <mergeCell ref="AH188:AP188"/>
    <mergeCell ref="AR188:AS188"/>
    <mergeCell ref="AT188:AW188"/>
    <mergeCell ref="BA188:BI188"/>
    <mergeCell ref="BA187:BI187"/>
    <mergeCell ref="BK187:BL187"/>
    <mergeCell ref="BT187:CB187"/>
    <mergeCell ref="CD187:CE187"/>
    <mergeCell ref="CM187:CU187"/>
    <mergeCell ref="CW187:CX187"/>
    <mergeCell ref="BT186:CB186"/>
    <mergeCell ref="CD186:CE186"/>
    <mergeCell ref="CM186:CU186"/>
    <mergeCell ref="CW186:CX186"/>
    <mergeCell ref="DF186:DN186"/>
    <mergeCell ref="F187:G187"/>
    <mergeCell ref="O187:W187"/>
    <mergeCell ref="Y187:Z187"/>
    <mergeCell ref="AH187:AP187"/>
    <mergeCell ref="AR187:AS187"/>
    <mergeCell ref="CM185:CU185"/>
    <mergeCell ref="CW185:CX185"/>
    <mergeCell ref="DF185:DN185"/>
    <mergeCell ref="F186:G186"/>
    <mergeCell ref="O186:W186"/>
    <mergeCell ref="Y186:Z186"/>
    <mergeCell ref="AH186:AP186"/>
    <mergeCell ref="AR186:AS186"/>
    <mergeCell ref="BA186:BI186"/>
    <mergeCell ref="BK186:BL186"/>
    <mergeCell ref="DF184:DN184"/>
    <mergeCell ref="F185:G185"/>
    <mergeCell ref="O185:W185"/>
    <mergeCell ref="Y185:Z185"/>
    <mergeCell ref="AH185:AP185"/>
    <mergeCell ref="AR185:AS185"/>
    <mergeCell ref="BA185:BI185"/>
    <mergeCell ref="BK185:BL185"/>
    <mergeCell ref="BT185:CB185"/>
    <mergeCell ref="CD185:CE185"/>
    <mergeCell ref="BA184:BI184"/>
    <mergeCell ref="BK184:BL184"/>
    <mergeCell ref="BT184:CB184"/>
    <mergeCell ref="CD184:CE184"/>
    <mergeCell ref="CM184:CU184"/>
    <mergeCell ref="CW184:CX184"/>
    <mergeCell ref="BT183:CB183"/>
    <mergeCell ref="CD183:CE183"/>
    <mergeCell ref="CM183:CU183"/>
    <mergeCell ref="CW183:CX183"/>
    <mergeCell ref="DF183:DN183"/>
    <mergeCell ref="F184:G184"/>
    <mergeCell ref="O184:W184"/>
    <mergeCell ref="Y184:Z184"/>
    <mergeCell ref="AH184:AP184"/>
    <mergeCell ref="AR184:AS184"/>
    <mergeCell ref="F183:G183"/>
    <mergeCell ref="O183:W183"/>
    <mergeCell ref="Y183:Z183"/>
    <mergeCell ref="AH183:AP183"/>
    <mergeCell ref="AR183:AS183"/>
    <mergeCell ref="BA183:BI183"/>
    <mergeCell ref="BK183:BL183"/>
    <mergeCell ref="CW181:CX181"/>
    <mergeCell ref="DF181:DN181"/>
    <mergeCell ref="F182:G182"/>
    <mergeCell ref="O182:W182"/>
    <mergeCell ref="Y182:Z182"/>
    <mergeCell ref="AH182:AP182"/>
    <mergeCell ref="AR182:AS182"/>
    <mergeCell ref="BA182:BI182"/>
    <mergeCell ref="BK182:BL182"/>
    <mergeCell ref="BT182:CB182"/>
    <mergeCell ref="AR181:AS181"/>
    <mergeCell ref="BA181:BI181"/>
    <mergeCell ref="BK181:BL181"/>
    <mergeCell ref="BT181:CB181"/>
    <mergeCell ref="CW179:DN179"/>
    <mergeCell ref="F180:G180"/>
    <mergeCell ref="O180:W180"/>
    <mergeCell ref="Y180:Z180"/>
    <mergeCell ref="AH180:AP180"/>
    <mergeCell ref="AR180:AS180"/>
    <mergeCell ref="BA180:BI180"/>
    <mergeCell ref="BK180:BL180"/>
    <mergeCell ref="BT180:CB180"/>
    <mergeCell ref="CD180:CE180"/>
    <mergeCell ref="CM182:CU182"/>
    <mergeCell ref="CW182:CX182"/>
    <mergeCell ref="DF182:DN182"/>
    <mergeCell ref="B179:E188"/>
    <mergeCell ref="F179:W179"/>
    <mergeCell ref="Y179:AP179"/>
    <mergeCell ref="AR179:BI179"/>
    <mergeCell ref="BK179:CB179"/>
    <mergeCell ref="CD179:CU179"/>
    <mergeCell ref="CM180:CU180"/>
    <mergeCell ref="CD181:CE181"/>
    <mergeCell ref="CM181:CU181"/>
    <mergeCell ref="CD182:CE182"/>
    <mergeCell ref="CM177:CU177"/>
    <mergeCell ref="CW177:CX177"/>
    <mergeCell ref="CY177:DB177"/>
    <mergeCell ref="DF177:DN177"/>
    <mergeCell ref="F178:W178"/>
    <mergeCell ref="Y178:AP178"/>
    <mergeCell ref="AR178:BI178"/>
    <mergeCell ref="BK178:CB178"/>
    <mergeCell ref="CD178:CU178"/>
    <mergeCell ref="CW178:DN178"/>
    <mergeCell ref="BA177:BI177"/>
    <mergeCell ref="BK177:BL177"/>
    <mergeCell ref="BM177:BP177"/>
    <mergeCell ref="BT177:CB177"/>
    <mergeCell ref="CD177:CE177"/>
    <mergeCell ref="CF177:CI177"/>
    <mergeCell ref="CW180:CX180"/>
    <mergeCell ref="DF180:DN180"/>
    <mergeCell ref="F181:G181"/>
    <mergeCell ref="O181:W181"/>
    <mergeCell ref="Y181:Z181"/>
    <mergeCell ref="AH181:AP181"/>
    <mergeCell ref="F177:G177"/>
    <mergeCell ref="H177:K177"/>
    <mergeCell ref="O177:W177"/>
    <mergeCell ref="Y177:Z177"/>
    <mergeCell ref="AA177:AD177"/>
    <mergeCell ref="AH177:AP177"/>
    <mergeCell ref="AR177:AS177"/>
    <mergeCell ref="AT177:AW177"/>
    <mergeCell ref="BT176:CB176"/>
    <mergeCell ref="CD176:CE176"/>
    <mergeCell ref="CF176:CI176"/>
    <mergeCell ref="CM176:CU176"/>
    <mergeCell ref="CW176:CX176"/>
    <mergeCell ref="CY176:DB176"/>
    <mergeCell ref="AH176:AP176"/>
    <mergeCell ref="AR176:AS176"/>
    <mergeCell ref="AT176:AW176"/>
    <mergeCell ref="BA176:BI176"/>
    <mergeCell ref="BK176:BL176"/>
    <mergeCell ref="BM176:BP176"/>
    <mergeCell ref="BT175:CB175"/>
    <mergeCell ref="CD175:CE175"/>
    <mergeCell ref="CM175:CU175"/>
    <mergeCell ref="CW175:CX175"/>
    <mergeCell ref="CM171:CU171"/>
    <mergeCell ref="CW171:CX171"/>
    <mergeCell ref="CW169:CX169"/>
    <mergeCell ref="B168:E177"/>
    <mergeCell ref="DF175:DN175"/>
    <mergeCell ref="F176:G176"/>
    <mergeCell ref="H176:K176"/>
    <mergeCell ref="O176:W176"/>
    <mergeCell ref="Y176:Z176"/>
    <mergeCell ref="AA176:AD176"/>
    <mergeCell ref="CM174:CU174"/>
    <mergeCell ref="CW174:CX174"/>
    <mergeCell ref="DF174:DN174"/>
    <mergeCell ref="F175:G175"/>
    <mergeCell ref="O175:W175"/>
    <mergeCell ref="Y175:Z175"/>
    <mergeCell ref="AH175:AP175"/>
    <mergeCell ref="AR175:AS175"/>
    <mergeCell ref="BA175:BI175"/>
    <mergeCell ref="BK175:BL175"/>
    <mergeCell ref="DF176:DN176"/>
    <mergeCell ref="DF173:DN173"/>
    <mergeCell ref="F174:G174"/>
    <mergeCell ref="O174:W174"/>
    <mergeCell ref="Y174:Z174"/>
    <mergeCell ref="AH174:AP174"/>
    <mergeCell ref="AR174:AS174"/>
    <mergeCell ref="BA174:BI174"/>
    <mergeCell ref="BK174:BL174"/>
    <mergeCell ref="BT174:CB174"/>
    <mergeCell ref="CD174:CE174"/>
    <mergeCell ref="BA173:BI173"/>
    <mergeCell ref="BK173:BL173"/>
    <mergeCell ref="BT173:CB173"/>
    <mergeCell ref="CD173:CE173"/>
    <mergeCell ref="CM173:CU173"/>
    <mergeCell ref="CW173:CX173"/>
    <mergeCell ref="BT172:CB172"/>
    <mergeCell ref="CD172:CE172"/>
    <mergeCell ref="CM172:CU172"/>
    <mergeCell ref="CW172:CX172"/>
    <mergeCell ref="DF172:DN172"/>
    <mergeCell ref="F173:G173"/>
    <mergeCell ref="O173:W173"/>
    <mergeCell ref="Y173:Z173"/>
    <mergeCell ref="AH173:AP173"/>
    <mergeCell ref="AR173:AS173"/>
    <mergeCell ref="DF171:DN171"/>
    <mergeCell ref="F172:G172"/>
    <mergeCell ref="O172:W172"/>
    <mergeCell ref="Y172:Z172"/>
    <mergeCell ref="AH172:AP172"/>
    <mergeCell ref="AR172:AS172"/>
    <mergeCell ref="BA172:BI172"/>
    <mergeCell ref="BK172:BL172"/>
    <mergeCell ref="CW170:CX170"/>
    <mergeCell ref="DF170:DN170"/>
    <mergeCell ref="F171:G171"/>
    <mergeCell ref="Y171:Z171"/>
    <mergeCell ref="AR171:AS171"/>
    <mergeCell ref="BK171:BL171"/>
    <mergeCell ref="CD171:CE171"/>
    <mergeCell ref="H171:W171"/>
    <mergeCell ref="BM171:CB171"/>
    <mergeCell ref="AT171:BI171"/>
    <mergeCell ref="AA171:AP171"/>
    <mergeCell ref="DF169:DN169"/>
    <mergeCell ref="F170:G170"/>
    <mergeCell ref="O170:W170"/>
    <mergeCell ref="Y170:Z170"/>
    <mergeCell ref="AH170:AP170"/>
    <mergeCell ref="AR170:AS170"/>
    <mergeCell ref="BA170:BI170"/>
    <mergeCell ref="BK170:BL170"/>
    <mergeCell ref="BT170:CB170"/>
    <mergeCell ref="CW168:DN168"/>
    <mergeCell ref="F169:G169"/>
    <mergeCell ref="O169:W169"/>
    <mergeCell ref="Y169:Z169"/>
    <mergeCell ref="AH169:AP169"/>
    <mergeCell ref="AR169:AS169"/>
    <mergeCell ref="BA169:BI169"/>
    <mergeCell ref="BK169:BL169"/>
    <mergeCell ref="BT169:CB169"/>
    <mergeCell ref="CD169:CE169"/>
    <mergeCell ref="F168:W168"/>
    <mergeCell ref="Y168:AP168"/>
    <mergeCell ref="AR168:BI168"/>
    <mergeCell ref="BK168:CB168"/>
    <mergeCell ref="CD168:CU168"/>
    <mergeCell ref="CM169:CU169"/>
    <mergeCell ref="CD170:CE170"/>
    <mergeCell ref="CM170:CU170"/>
    <mergeCell ref="CD167:CE167"/>
    <mergeCell ref="CF167:CI167"/>
    <mergeCell ref="CM167:CU167"/>
    <mergeCell ref="CW167:CX167"/>
    <mergeCell ref="CY167:DB167"/>
    <mergeCell ref="DF167:DN167"/>
    <mergeCell ref="AR167:AS167"/>
    <mergeCell ref="AT167:AW167"/>
    <mergeCell ref="BA167:BI167"/>
    <mergeCell ref="BK167:BL167"/>
    <mergeCell ref="BM167:BP167"/>
    <mergeCell ref="BT167:CB167"/>
    <mergeCell ref="F167:G167"/>
    <mergeCell ref="H167:K167"/>
    <mergeCell ref="O167:W167"/>
    <mergeCell ref="Y167:Z167"/>
    <mergeCell ref="AA167:AD167"/>
    <mergeCell ref="AH167:AP167"/>
    <mergeCell ref="BK166:BL166"/>
    <mergeCell ref="BT166:CB166"/>
    <mergeCell ref="CD166:CE166"/>
    <mergeCell ref="CM166:CU166"/>
    <mergeCell ref="CW166:CX166"/>
    <mergeCell ref="DF166:DN166"/>
    <mergeCell ref="F166:G166"/>
    <mergeCell ref="O166:W166"/>
    <mergeCell ref="Y166:Z166"/>
    <mergeCell ref="AH166:AP166"/>
    <mergeCell ref="AR166:AS166"/>
    <mergeCell ref="BA166:BI166"/>
    <mergeCell ref="BK165:BL165"/>
    <mergeCell ref="BT165:CB165"/>
    <mergeCell ref="CD165:CE165"/>
    <mergeCell ref="CM165:CU165"/>
    <mergeCell ref="CW165:CX165"/>
    <mergeCell ref="DF165:DN165"/>
    <mergeCell ref="F165:G165"/>
    <mergeCell ref="O165:W165"/>
    <mergeCell ref="Y165:Z165"/>
    <mergeCell ref="AH165:AP165"/>
    <mergeCell ref="AR165:AS165"/>
    <mergeCell ref="BA165:BI165"/>
    <mergeCell ref="BK164:BL164"/>
    <mergeCell ref="BT164:CB164"/>
    <mergeCell ref="CD164:CE164"/>
    <mergeCell ref="CM164:CU164"/>
    <mergeCell ref="CW164:CX164"/>
    <mergeCell ref="DF164:DN164"/>
    <mergeCell ref="F164:G164"/>
    <mergeCell ref="O164:W164"/>
    <mergeCell ref="Y164:Z164"/>
    <mergeCell ref="AH164:AP164"/>
    <mergeCell ref="AR164:AS164"/>
    <mergeCell ref="BA164:BI164"/>
    <mergeCell ref="BK163:BL163"/>
    <mergeCell ref="BT163:CB163"/>
    <mergeCell ref="CD163:CE163"/>
    <mergeCell ref="CM163:CU163"/>
    <mergeCell ref="CW163:CX163"/>
    <mergeCell ref="DF163:DN163"/>
    <mergeCell ref="F163:G163"/>
    <mergeCell ref="O163:W163"/>
    <mergeCell ref="Y163:Z163"/>
    <mergeCell ref="AH163:AP163"/>
    <mergeCell ref="AR163:AS163"/>
    <mergeCell ref="BA163:BI163"/>
    <mergeCell ref="BK162:BL162"/>
    <mergeCell ref="BT162:CB162"/>
    <mergeCell ref="CD162:CE162"/>
    <mergeCell ref="CM162:CU162"/>
    <mergeCell ref="CW162:CX162"/>
    <mergeCell ref="DF162:DN162"/>
    <mergeCell ref="F162:G162"/>
    <mergeCell ref="O162:W162"/>
    <mergeCell ref="Y162:Z162"/>
    <mergeCell ref="AH162:AP162"/>
    <mergeCell ref="AR162:AS162"/>
    <mergeCell ref="BA162:BI162"/>
    <mergeCell ref="BK161:BL161"/>
    <mergeCell ref="BT161:CB161"/>
    <mergeCell ref="CD161:CE161"/>
    <mergeCell ref="CM161:CU161"/>
    <mergeCell ref="CW161:CX161"/>
    <mergeCell ref="DF161:DN161"/>
    <mergeCell ref="F161:G161"/>
    <mergeCell ref="O161:W161"/>
    <mergeCell ref="Y161:Z161"/>
    <mergeCell ref="AH161:AP161"/>
    <mergeCell ref="AR161:AS161"/>
    <mergeCell ref="BA161:BI161"/>
    <mergeCell ref="BK160:BL160"/>
    <mergeCell ref="BT160:CB160"/>
    <mergeCell ref="CD160:CE160"/>
    <mergeCell ref="CM160:CU160"/>
    <mergeCell ref="CW160:CX160"/>
    <mergeCell ref="DF160:DN160"/>
    <mergeCell ref="F160:G160"/>
    <mergeCell ref="O160:W160"/>
    <mergeCell ref="Y160:Z160"/>
    <mergeCell ref="AH160:AP160"/>
    <mergeCell ref="AR160:AS160"/>
    <mergeCell ref="BA160:BI160"/>
    <mergeCell ref="BK159:BL159"/>
    <mergeCell ref="BT159:CB159"/>
    <mergeCell ref="CD159:CE159"/>
    <mergeCell ref="CM159:CU159"/>
    <mergeCell ref="CW159:CX159"/>
    <mergeCell ref="DF159:DN159"/>
    <mergeCell ref="F159:G159"/>
    <mergeCell ref="O159:W159"/>
    <mergeCell ref="Y159:Z159"/>
    <mergeCell ref="AH159:AP159"/>
    <mergeCell ref="AR159:AS159"/>
    <mergeCell ref="BA159:BI159"/>
    <mergeCell ref="BK158:BL158"/>
    <mergeCell ref="BT158:CB158"/>
    <mergeCell ref="CD158:CE158"/>
    <mergeCell ref="CM158:CU158"/>
    <mergeCell ref="CW158:CX158"/>
    <mergeCell ref="DF158:DN158"/>
    <mergeCell ref="F158:G158"/>
    <mergeCell ref="O158:W158"/>
    <mergeCell ref="Y158:Z158"/>
    <mergeCell ref="AH158:AP158"/>
    <mergeCell ref="AR158:AS158"/>
    <mergeCell ref="BA158:BI158"/>
    <mergeCell ref="BK157:BL157"/>
    <mergeCell ref="BT157:CB157"/>
    <mergeCell ref="CD157:CE157"/>
    <mergeCell ref="CM157:CU157"/>
    <mergeCell ref="CW157:CX157"/>
    <mergeCell ref="DF157:DN157"/>
    <mergeCell ref="F157:G157"/>
    <mergeCell ref="O157:W157"/>
    <mergeCell ref="Y157:Z157"/>
    <mergeCell ref="AH157:AP157"/>
    <mergeCell ref="AR157:AS157"/>
    <mergeCell ref="BA157:BI157"/>
    <mergeCell ref="BK156:BL156"/>
    <mergeCell ref="BT156:CB156"/>
    <mergeCell ref="CD156:CE156"/>
    <mergeCell ref="CM156:CU156"/>
    <mergeCell ref="CW156:CX156"/>
    <mergeCell ref="DF156:DN156"/>
    <mergeCell ref="F156:G156"/>
    <mergeCell ref="O156:W156"/>
    <mergeCell ref="Y156:Z156"/>
    <mergeCell ref="AH156:AP156"/>
    <mergeCell ref="AR156:AS156"/>
    <mergeCell ref="BA156:BI156"/>
    <mergeCell ref="BK155:BL155"/>
    <mergeCell ref="BT155:CB155"/>
    <mergeCell ref="CD155:CE155"/>
    <mergeCell ref="CM155:CU155"/>
    <mergeCell ref="CW155:CX155"/>
    <mergeCell ref="DF155:DN155"/>
    <mergeCell ref="F155:G155"/>
    <mergeCell ref="O155:W155"/>
    <mergeCell ref="Y155:Z155"/>
    <mergeCell ref="AH155:AP155"/>
    <mergeCell ref="AR155:AS155"/>
    <mergeCell ref="BA155:BI155"/>
    <mergeCell ref="BK154:BL154"/>
    <mergeCell ref="BT154:CB154"/>
    <mergeCell ref="CD154:CE154"/>
    <mergeCell ref="CM154:CU154"/>
    <mergeCell ref="CW154:CX154"/>
    <mergeCell ref="DF154:DN154"/>
    <mergeCell ref="F154:G154"/>
    <mergeCell ref="O154:W154"/>
    <mergeCell ref="Y154:Z154"/>
    <mergeCell ref="AH154:AP154"/>
    <mergeCell ref="AR154:AS154"/>
    <mergeCell ref="BA154:BI154"/>
    <mergeCell ref="BK153:BL153"/>
    <mergeCell ref="BT153:CB153"/>
    <mergeCell ref="CD153:CE153"/>
    <mergeCell ref="CM153:CU153"/>
    <mergeCell ref="CW153:CX153"/>
    <mergeCell ref="DF153:DN153"/>
    <mergeCell ref="F153:G153"/>
    <mergeCell ref="O153:W153"/>
    <mergeCell ref="Y153:Z153"/>
    <mergeCell ref="AH153:AP153"/>
    <mergeCell ref="AR153:AS153"/>
    <mergeCell ref="BA153:BI153"/>
    <mergeCell ref="BK152:BL152"/>
    <mergeCell ref="BT152:CB152"/>
    <mergeCell ref="CD152:CE152"/>
    <mergeCell ref="CM152:CU152"/>
    <mergeCell ref="CW152:CX152"/>
    <mergeCell ref="DF152:DN152"/>
    <mergeCell ref="F152:G152"/>
    <mergeCell ref="O152:W152"/>
    <mergeCell ref="Y152:Z152"/>
    <mergeCell ref="AH152:AP152"/>
    <mergeCell ref="AR152:AS152"/>
    <mergeCell ref="BA152:BI152"/>
    <mergeCell ref="BK151:BL151"/>
    <mergeCell ref="BT151:CB151"/>
    <mergeCell ref="CD151:CE151"/>
    <mergeCell ref="CM151:CU151"/>
    <mergeCell ref="CW151:CX151"/>
    <mergeCell ref="DF151:DN151"/>
    <mergeCell ref="F151:G151"/>
    <mergeCell ref="O151:W151"/>
    <mergeCell ref="Y151:Z151"/>
    <mergeCell ref="AH151:AP151"/>
    <mergeCell ref="AR151:AS151"/>
    <mergeCell ref="BA151:BI151"/>
    <mergeCell ref="BK150:BL150"/>
    <mergeCell ref="BT150:CB150"/>
    <mergeCell ref="CD150:CE150"/>
    <mergeCell ref="CM150:CU150"/>
    <mergeCell ref="CW150:CX150"/>
    <mergeCell ref="DF150:DN150"/>
    <mergeCell ref="F150:G150"/>
    <mergeCell ref="O150:W150"/>
    <mergeCell ref="Y150:Z150"/>
    <mergeCell ref="AH150:AP150"/>
    <mergeCell ref="AR150:AS150"/>
    <mergeCell ref="BA150:BI150"/>
    <mergeCell ref="BK149:BL149"/>
    <mergeCell ref="BT149:CB149"/>
    <mergeCell ref="CD149:CE149"/>
    <mergeCell ref="CM149:CU149"/>
    <mergeCell ref="CW149:CX149"/>
    <mergeCell ref="DF149:DN149"/>
    <mergeCell ref="F149:G149"/>
    <mergeCell ref="O149:W149"/>
    <mergeCell ref="Y149:Z149"/>
    <mergeCell ref="AH149:AP149"/>
    <mergeCell ref="AR149:AS149"/>
    <mergeCell ref="BA149:BI149"/>
    <mergeCell ref="BK148:BL148"/>
    <mergeCell ref="BT148:CB148"/>
    <mergeCell ref="CD148:CE148"/>
    <mergeCell ref="CM148:CU148"/>
    <mergeCell ref="CW148:CX148"/>
    <mergeCell ref="DF148:DN148"/>
    <mergeCell ref="F148:G148"/>
    <mergeCell ref="O148:W148"/>
    <mergeCell ref="Y148:Z148"/>
    <mergeCell ref="AH148:AP148"/>
    <mergeCell ref="AR148:AS148"/>
    <mergeCell ref="BA148:BI148"/>
    <mergeCell ref="BK147:BL147"/>
    <mergeCell ref="BT147:CB147"/>
    <mergeCell ref="CD147:CE147"/>
    <mergeCell ref="CM147:CU147"/>
    <mergeCell ref="CW147:CX147"/>
    <mergeCell ref="DF147:DN147"/>
    <mergeCell ref="F147:G147"/>
    <mergeCell ref="O147:W147"/>
    <mergeCell ref="Y147:Z147"/>
    <mergeCell ref="AH147:AP147"/>
    <mergeCell ref="AR147:AS147"/>
    <mergeCell ref="BA147:BI147"/>
    <mergeCell ref="CW145:CX145"/>
    <mergeCell ref="CY145:DB145"/>
    <mergeCell ref="DF145:DN145"/>
    <mergeCell ref="B146:E167"/>
    <mergeCell ref="F146:W146"/>
    <mergeCell ref="Y146:AP146"/>
    <mergeCell ref="AR146:BI146"/>
    <mergeCell ref="BK146:CB146"/>
    <mergeCell ref="CD146:CU146"/>
    <mergeCell ref="CW146:DN146"/>
    <mergeCell ref="BK145:BL145"/>
    <mergeCell ref="BM145:BP145"/>
    <mergeCell ref="BT145:CB145"/>
    <mergeCell ref="CD145:CE145"/>
    <mergeCell ref="CF145:CI145"/>
    <mergeCell ref="CM145:CU145"/>
    <mergeCell ref="DF144:DN144"/>
    <mergeCell ref="F145:G145"/>
    <mergeCell ref="H145:K145"/>
    <mergeCell ref="O145:W145"/>
    <mergeCell ref="Y145:Z145"/>
    <mergeCell ref="AA145:AD145"/>
    <mergeCell ref="AH145:AP145"/>
    <mergeCell ref="AR145:AS145"/>
    <mergeCell ref="AT145:AW145"/>
    <mergeCell ref="BA145:BI145"/>
    <mergeCell ref="BA144:BI144"/>
    <mergeCell ref="BK144:BL144"/>
    <mergeCell ref="BT144:CB144"/>
    <mergeCell ref="CD144:CE144"/>
    <mergeCell ref="CM144:CU144"/>
    <mergeCell ref="CW144:CX144"/>
    <mergeCell ref="BT143:CB143"/>
    <mergeCell ref="CD143:CE143"/>
    <mergeCell ref="CM143:CU143"/>
    <mergeCell ref="CW143:CX143"/>
    <mergeCell ref="DF143:DN143"/>
    <mergeCell ref="F144:G144"/>
    <mergeCell ref="O144:W144"/>
    <mergeCell ref="Y144:Z144"/>
    <mergeCell ref="AH144:AP144"/>
    <mergeCell ref="AR144:AS144"/>
    <mergeCell ref="CM142:CU142"/>
    <mergeCell ref="CW142:CX142"/>
    <mergeCell ref="DF142:DN142"/>
    <mergeCell ref="F143:G143"/>
    <mergeCell ref="O143:W143"/>
    <mergeCell ref="Y143:Z143"/>
    <mergeCell ref="AH143:AP143"/>
    <mergeCell ref="AR143:AS143"/>
    <mergeCell ref="BA143:BI143"/>
    <mergeCell ref="BK143:BL143"/>
    <mergeCell ref="DF141:DN141"/>
    <mergeCell ref="F142:G142"/>
    <mergeCell ref="O142:W142"/>
    <mergeCell ref="Y142:Z142"/>
    <mergeCell ref="AH142:AP142"/>
    <mergeCell ref="AR142:AS142"/>
    <mergeCell ref="BA142:BI142"/>
    <mergeCell ref="BK142:BL142"/>
    <mergeCell ref="BT142:CB142"/>
    <mergeCell ref="CD142:CE142"/>
    <mergeCell ref="BA141:BI141"/>
    <mergeCell ref="BK141:BL141"/>
    <mergeCell ref="BT141:CB141"/>
    <mergeCell ref="CD141:CE141"/>
    <mergeCell ref="CM141:CU141"/>
    <mergeCell ref="CW141:CX141"/>
    <mergeCell ref="BT140:CB140"/>
    <mergeCell ref="CD140:CE140"/>
    <mergeCell ref="CM140:CU140"/>
    <mergeCell ref="CW140:CX140"/>
    <mergeCell ref="DF140:DN140"/>
    <mergeCell ref="F141:G141"/>
    <mergeCell ref="O141:W141"/>
    <mergeCell ref="Y141:Z141"/>
    <mergeCell ref="AH141:AP141"/>
    <mergeCell ref="AR141:AS141"/>
    <mergeCell ref="CM139:CU139"/>
    <mergeCell ref="CW139:CX139"/>
    <mergeCell ref="DF139:DN139"/>
    <mergeCell ref="F140:G140"/>
    <mergeCell ref="O140:W140"/>
    <mergeCell ref="Y140:Z140"/>
    <mergeCell ref="AH140:AP140"/>
    <mergeCell ref="AR140:AS140"/>
    <mergeCell ref="BA140:BI140"/>
    <mergeCell ref="BK140:BL140"/>
    <mergeCell ref="DF138:DN138"/>
    <mergeCell ref="F139:G139"/>
    <mergeCell ref="O139:W139"/>
    <mergeCell ref="Y139:Z139"/>
    <mergeCell ref="AH139:AP139"/>
    <mergeCell ref="AR139:AS139"/>
    <mergeCell ref="BA139:BI139"/>
    <mergeCell ref="BK139:BL139"/>
    <mergeCell ref="BT139:CB139"/>
    <mergeCell ref="CD139:CE139"/>
    <mergeCell ref="BA138:BI138"/>
    <mergeCell ref="BK138:BL138"/>
    <mergeCell ref="BT138:CB138"/>
    <mergeCell ref="CD138:CE138"/>
    <mergeCell ref="CM138:CU138"/>
    <mergeCell ref="CW138:CX138"/>
    <mergeCell ref="BT137:CB137"/>
    <mergeCell ref="CD137:CE137"/>
    <mergeCell ref="CM137:CU137"/>
    <mergeCell ref="CW137:CX137"/>
    <mergeCell ref="DF137:DN137"/>
    <mergeCell ref="F138:G138"/>
    <mergeCell ref="O138:W138"/>
    <mergeCell ref="Y138:Z138"/>
    <mergeCell ref="AH138:AP138"/>
    <mergeCell ref="AR138:AS138"/>
    <mergeCell ref="CM136:CU136"/>
    <mergeCell ref="CW136:CX136"/>
    <mergeCell ref="DF136:DN136"/>
    <mergeCell ref="F137:G137"/>
    <mergeCell ref="O137:W137"/>
    <mergeCell ref="Y137:Z137"/>
    <mergeCell ref="AH137:AP137"/>
    <mergeCell ref="AR137:AS137"/>
    <mergeCell ref="BA137:BI137"/>
    <mergeCell ref="BK137:BL137"/>
    <mergeCell ref="DF135:DN135"/>
    <mergeCell ref="F136:G136"/>
    <mergeCell ref="O136:W136"/>
    <mergeCell ref="Y136:Z136"/>
    <mergeCell ref="AH136:AP136"/>
    <mergeCell ref="AR136:AS136"/>
    <mergeCell ref="BA136:BI136"/>
    <mergeCell ref="BK136:BL136"/>
    <mergeCell ref="BT136:CB136"/>
    <mergeCell ref="CD136:CE136"/>
    <mergeCell ref="BA135:BI135"/>
    <mergeCell ref="BK135:BL135"/>
    <mergeCell ref="BT135:CB135"/>
    <mergeCell ref="CD135:CE135"/>
    <mergeCell ref="CM135:CU135"/>
    <mergeCell ref="CW135:CX135"/>
    <mergeCell ref="BT134:CB134"/>
    <mergeCell ref="CD134:CE134"/>
    <mergeCell ref="CM134:CU134"/>
    <mergeCell ref="CW134:CX134"/>
    <mergeCell ref="DF134:DN134"/>
    <mergeCell ref="F135:G135"/>
    <mergeCell ref="O135:W135"/>
    <mergeCell ref="Y135:Z135"/>
    <mergeCell ref="AH135:AP135"/>
    <mergeCell ref="AR135:AS135"/>
    <mergeCell ref="F134:G134"/>
    <mergeCell ref="O134:W134"/>
    <mergeCell ref="Y134:Z134"/>
    <mergeCell ref="AH134:AP134"/>
    <mergeCell ref="AR134:AS134"/>
    <mergeCell ref="BA134:BI134"/>
    <mergeCell ref="BK134:BL134"/>
    <mergeCell ref="DF132:DN132"/>
    <mergeCell ref="F133:G133"/>
    <mergeCell ref="O133:W133"/>
    <mergeCell ref="Y133:Z133"/>
    <mergeCell ref="AH133:AP133"/>
    <mergeCell ref="AR133:AS133"/>
    <mergeCell ref="BA133:BI133"/>
    <mergeCell ref="BK133:BL133"/>
    <mergeCell ref="BT133:CB133"/>
    <mergeCell ref="CD133:CE133"/>
    <mergeCell ref="BA132:BI132"/>
    <mergeCell ref="BK132:BL132"/>
    <mergeCell ref="BT132:CB132"/>
    <mergeCell ref="CD132:CE132"/>
    <mergeCell ref="CM132:CU132"/>
    <mergeCell ref="CW132:CX132"/>
    <mergeCell ref="F132:G132"/>
    <mergeCell ref="O132:W132"/>
    <mergeCell ref="Y132:Z132"/>
    <mergeCell ref="AH132:AP132"/>
    <mergeCell ref="AR132:AS132"/>
    <mergeCell ref="CM130:CU130"/>
    <mergeCell ref="CW130:CX130"/>
    <mergeCell ref="DF130:DN130"/>
    <mergeCell ref="F131:G131"/>
    <mergeCell ref="O131:W131"/>
    <mergeCell ref="Y131:Z131"/>
    <mergeCell ref="AH131:AP131"/>
    <mergeCell ref="AR131:AS131"/>
    <mergeCell ref="BA131:BI131"/>
    <mergeCell ref="BK131:BL131"/>
    <mergeCell ref="CM133:CU133"/>
    <mergeCell ref="CW133:CX133"/>
    <mergeCell ref="DF133:DN133"/>
    <mergeCell ref="DF128:DN128"/>
    <mergeCell ref="F129:G129"/>
    <mergeCell ref="O129:W129"/>
    <mergeCell ref="Y129:Z129"/>
    <mergeCell ref="AH129:AP129"/>
    <mergeCell ref="AR129:AS129"/>
    <mergeCell ref="F128:G128"/>
    <mergeCell ref="O128:W128"/>
    <mergeCell ref="Y128:Z128"/>
    <mergeCell ref="AH128:AP128"/>
    <mergeCell ref="AR128:AS128"/>
    <mergeCell ref="BA128:BI128"/>
    <mergeCell ref="BT131:CB131"/>
    <mergeCell ref="CD131:CE131"/>
    <mergeCell ref="CM131:CU131"/>
    <mergeCell ref="CW131:CX131"/>
    <mergeCell ref="DF131:DN131"/>
    <mergeCell ref="Y127:Z127"/>
    <mergeCell ref="AH127:AP127"/>
    <mergeCell ref="AR127:AS127"/>
    <mergeCell ref="BA127:BI127"/>
    <mergeCell ref="BK127:BL127"/>
    <mergeCell ref="BT127:CB127"/>
    <mergeCell ref="Y126:Z126"/>
    <mergeCell ref="AH126:AP126"/>
    <mergeCell ref="AR126:AS126"/>
    <mergeCell ref="BA126:BI126"/>
    <mergeCell ref="BK126:BL126"/>
    <mergeCell ref="BT126:CB126"/>
    <mergeCell ref="DF129:DN129"/>
    <mergeCell ref="F130:G130"/>
    <mergeCell ref="O130:W130"/>
    <mergeCell ref="Y130:Z130"/>
    <mergeCell ref="AH130:AP130"/>
    <mergeCell ref="AR130:AS130"/>
    <mergeCell ref="BA130:BI130"/>
    <mergeCell ref="BK130:BL130"/>
    <mergeCell ref="BT130:CB130"/>
    <mergeCell ref="CD130:CE130"/>
    <mergeCell ref="BA129:BI129"/>
    <mergeCell ref="BK129:BL129"/>
    <mergeCell ref="BT129:CB129"/>
    <mergeCell ref="CD129:CE129"/>
    <mergeCell ref="CM129:CU129"/>
    <mergeCell ref="CW129:CX129"/>
    <mergeCell ref="BT128:CB128"/>
    <mergeCell ref="CD128:CE128"/>
    <mergeCell ref="CM128:CU128"/>
    <mergeCell ref="CW128:CX128"/>
    <mergeCell ref="CW124:DN124"/>
    <mergeCell ref="F125:G125"/>
    <mergeCell ref="O125:W125"/>
    <mergeCell ref="Y125:Z125"/>
    <mergeCell ref="AH125:AP125"/>
    <mergeCell ref="AR125:AS125"/>
    <mergeCell ref="BA125:BI125"/>
    <mergeCell ref="BK125:BL125"/>
    <mergeCell ref="BT125:CB125"/>
    <mergeCell ref="CD125:CE125"/>
    <mergeCell ref="CM127:CU127"/>
    <mergeCell ref="CW127:CX127"/>
    <mergeCell ref="DF127:DN127"/>
    <mergeCell ref="B124:E145"/>
    <mergeCell ref="F124:W124"/>
    <mergeCell ref="Y124:AP124"/>
    <mergeCell ref="AR124:BI124"/>
    <mergeCell ref="BK124:CB124"/>
    <mergeCell ref="CD124:CU124"/>
    <mergeCell ref="CM125:CU125"/>
    <mergeCell ref="CD126:CE126"/>
    <mergeCell ref="CM126:CU126"/>
    <mergeCell ref="CD127:CE127"/>
    <mergeCell ref="CW125:CX125"/>
    <mergeCell ref="DF125:DN125"/>
    <mergeCell ref="F126:G126"/>
    <mergeCell ref="O126:W126"/>
    <mergeCell ref="BK128:BL128"/>
    <mergeCell ref="CW126:CX126"/>
    <mergeCell ref="DF126:DN126"/>
    <mergeCell ref="F127:G127"/>
    <mergeCell ref="O127:W127"/>
    <mergeCell ref="CD123:CE123"/>
    <mergeCell ref="CF123:CI123"/>
    <mergeCell ref="CM123:CU123"/>
    <mergeCell ref="CW123:CX123"/>
    <mergeCell ref="CY123:DB123"/>
    <mergeCell ref="DF123:DN123"/>
    <mergeCell ref="AR123:AS123"/>
    <mergeCell ref="AT123:AW123"/>
    <mergeCell ref="BA123:BI123"/>
    <mergeCell ref="BK123:BL123"/>
    <mergeCell ref="BM123:BP123"/>
    <mergeCell ref="BT123:CB123"/>
    <mergeCell ref="F123:G123"/>
    <mergeCell ref="H123:K123"/>
    <mergeCell ref="O123:W123"/>
    <mergeCell ref="Y123:Z123"/>
    <mergeCell ref="AA123:AD123"/>
    <mergeCell ref="AH123:AP123"/>
    <mergeCell ref="BK122:BL122"/>
    <mergeCell ref="BT122:CB122"/>
    <mergeCell ref="CD122:CE122"/>
    <mergeCell ref="CM122:CU122"/>
    <mergeCell ref="CW122:CX122"/>
    <mergeCell ref="DF122:DN122"/>
    <mergeCell ref="F122:G122"/>
    <mergeCell ref="O122:W122"/>
    <mergeCell ref="Y122:Z122"/>
    <mergeCell ref="AH122:AP122"/>
    <mergeCell ref="AR122:AS122"/>
    <mergeCell ref="BA122:BI122"/>
    <mergeCell ref="BK121:BL121"/>
    <mergeCell ref="BT121:CB121"/>
    <mergeCell ref="CD121:CE121"/>
    <mergeCell ref="CM121:CU121"/>
    <mergeCell ref="CW121:CX121"/>
    <mergeCell ref="DF121:DN121"/>
    <mergeCell ref="F121:G121"/>
    <mergeCell ref="O121:W121"/>
    <mergeCell ref="Y121:Z121"/>
    <mergeCell ref="AH121:AP121"/>
    <mergeCell ref="AR121:AS121"/>
    <mergeCell ref="BA121:BI121"/>
    <mergeCell ref="BK120:BL120"/>
    <mergeCell ref="BT120:CB120"/>
    <mergeCell ref="CD120:CE120"/>
    <mergeCell ref="CM120:CU120"/>
    <mergeCell ref="CW120:CX120"/>
    <mergeCell ref="DF120:DN120"/>
    <mergeCell ref="F120:G120"/>
    <mergeCell ref="O120:W120"/>
    <mergeCell ref="Y120:Z120"/>
    <mergeCell ref="AH120:AP120"/>
    <mergeCell ref="AR120:AS120"/>
    <mergeCell ref="BA120:BI120"/>
    <mergeCell ref="BK119:BL119"/>
    <mergeCell ref="BT119:CB119"/>
    <mergeCell ref="CD119:CE119"/>
    <mergeCell ref="CM119:CU119"/>
    <mergeCell ref="CW119:CX119"/>
    <mergeCell ref="DF119:DN119"/>
    <mergeCell ref="F119:G119"/>
    <mergeCell ref="O119:W119"/>
    <mergeCell ref="Y119:Z119"/>
    <mergeCell ref="AH119:AP119"/>
    <mergeCell ref="AR119:AS119"/>
    <mergeCell ref="BA119:BI119"/>
    <mergeCell ref="BK118:BL118"/>
    <mergeCell ref="BT118:CB118"/>
    <mergeCell ref="CD118:CE118"/>
    <mergeCell ref="CM118:CU118"/>
    <mergeCell ref="CW118:CX118"/>
    <mergeCell ref="DF118:DN118"/>
    <mergeCell ref="F118:G118"/>
    <mergeCell ref="O118:W118"/>
    <mergeCell ref="Y118:Z118"/>
    <mergeCell ref="AH118:AP118"/>
    <mergeCell ref="AR118:AS118"/>
    <mergeCell ref="BA118:BI118"/>
    <mergeCell ref="BK117:BL117"/>
    <mergeCell ref="BT117:CB117"/>
    <mergeCell ref="CD117:CE117"/>
    <mergeCell ref="CM117:CU117"/>
    <mergeCell ref="CW117:CX117"/>
    <mergeCell ref="DF117:DN117"/>
    <mergeCell ref="F117:G117"/>
    <mergeCell ref="O117:W117"/>
    <mergeCell ref="Y117:Z117"/>
    <mergeCell ref="AH117:AP117"/>
    <mergeCell ref="AR117:AS117"/>
    <mergeCell ref="BA117:BI117"/>
    <mergeCell ref="BK116:BL116"/>
    <mergeCell ref="BT116:CB116"/>
    <mergeCell ref="CD116:CE116"/>
    <mergeCell ref="CM116:CU116"/>
    <mergeCell ref="CW116:CX116"/>
    <mergeCell ref="DF116:DN116"/>
    <mergeCell ref="F116:G116"/>
    <mergeCell ref="O116:W116"/>
    <mergeCell ref="Y116:Z116"/>
    <mergeCell ref="AH116:AP116"/>
    <mergeCell ref="AR116:AS116"/>
    <mergeCell ref="BA116:BI116"/>
    <mergeCell ref="BK115:BL115"/>
    <mergeCell ref="BT115:CB115"/>
    <mergeCell ref="CD115:CE115"/>
    <mergeCell ref="CM115:CU115"/>
    <mergeCell ref="CW115:CX115"/>
    <mergeCell ref="DF115:DN115"/>
    <mergeCell ref="F115:G115"/>
    <mergeCell ref="O115:W115"/>
    <mergeCell ref="Y115:Z115"/>
    <mergeCell ref="AH115:AP115"/>
    <mergeCell ref="AR115:AS115"/>
    <mergeCell ref="BA115:BI115"/>
    <mergeCell ref="BK114:BL114"/>
    <mergeCell ref="BT114:CB114"/>
    <mergeCell ref="CD114:CE114"/>
    <mergeCell ref="CM114:CU114"/>
    <mergeCell ref="CW114:CX114"/>
    <mergeCell ref="DF114:DN114"/>
    <mergeCell ref="F114:G114"/>
    <mergeCell ref="O114:W114"/>
    <mergeCell ref="Y114:Z114"/>
    <mergeCell ref="AH114:AP114"/>
    <mergeCell ref="AR114:AS114"/>
    <mergeCell ref="BA114:BI114"/>
    <mergeCell ref="BK113:BL113"/>
    <mergeCell ref="BT113:CB113"/>
    <mergeCell ref="CD113:CE113"/>
    <mergeCell ref="CM113:CU113"/>
    <mergeCell ref="CW113:CX113"/>
    <mergeCell ref="DF113:DN113"/>
    <mergeCell ref="F113:G113"/>
    <mergeCell ref="O113:W113"/>
    <mergeCell ref="Y113:Z113"/>
    <mergeCell ref="AH113:AP113"/>
    <mergeCell ref="AR113:AS113"/>
    <mergeCell ref="BA113:BI113"/>
    <mergeCell ref="BK112:BL112"/>
    <mergeCell ref="BT112:CB112"/>
    <mergeCell ref="CD112:CE112"/>
    <mergeCell ref="CM112:CU112"/>
    <mergeCell ref="CW112:CX112"/>
    <mergeCell ref="DF112:DN112"/>
    <mergeCell ref="F112:G112"/>
    <mergeCell ref="O112:W112"/>
    <mergeCell ref="Y112:Z112"/>
    <mergeCell ref="AH112:AP112"/>
    <mergeCell ref="AR112:AS112"/>
    <mergeCell ref="BA112:BI112"/>
    <mergeCell ref="BK111:BL111"/>
    <mergeCell ref="BT111:CB111"/>
    <mergeCell ref="CD111:CE111"/>
    <mergeCell ref="CM111:CU111"/>
    <mergeCell ref="CW111:CX111"/>
    <mergeCell ref="DF111:DN111"/>
    <mergeCell ref="F111:G111"/>
    <mergeCell ref="O111:W111"/>
    <mergeCell ref="Y111:Z111"/>
    <mergeCell ref="AH111:AP111"/>
    <mergeCell ref="AR111:AS111"/>
    <mergeCell ref="BA111:BI111"/>
    <mergeCell ref="BK110:BL110"/>
    <mergeCell ref="BT110:CB110"/>
    <mergeCell ref="CD110:CE110"/>
    <mergeCell ref="CM110:CU110"/>
    <mergeCell ref="CW110:CX110"/>
    <mergeCell ref="DF110:DN110"/>
    <mergeCell ref="F110:G110"/>
    <mergeCell ref="O110:W110"/>
    <mergeCell ref="Y110:Z110"/>
    <mergeCell ref="AH110:AP110"/>
    <mergeCell ref="AR110:AS110"/>
    <mergeCell ref="BA110:BI110"/>
    <mergeCell ref="BK109:BL109"/>
    <mergeCell ref="BT109:CB109"/>
    <mergeCell ref="CD109:CE109"/>
    <mergeCell ref="CM109:CU109"/>
    <mergeCell ref="CW109:CX109"/>
    <mergeCell ref="DF109:DN109"/>
    <mergeCell ref="F109:G109"/>
    <mergeCell ref="O109:W109"/>
    <mergeCell ref="Y109:Z109"/>
    <mergeCell ref="AH109:AP109"/>
    <mergeCell ref="AR109:AS109"/>
    <mergeCell ref="BA109:BI109"/>
    <mergeCell ref="BK108:BL108"/>
    <mergeCell ref="BT108:CB108"/>
    <mergeCell ref="CD108:CE108"/>
    <mergeCell ref="CM108:CU108"/>
    <mergeCell ref="CW108:CX108"/>
    <mergeCell ref="DF108:DN108"/>
    <mergeCell ref="F108:G108"/>
    <mergeCell ref="O108:W108"/>
    <mergeCell ref="Y108:Z108"/>
    <mergeCell ref="AH108:AP108"/>
    <mergeCell ref="AR108:AS108"/>
    <mergeCell ref="BA108:BI108"/>
    <mergeCell ref="BK107:BL107"/>
    <mergeCell ref="BT107:CB107"/>
    <mergeCell ref="CD107:CE107"/>
    <mergeCell ref="CM107:CU107"/>
    <mergeCell ref="CW107:CX107"/>
    <mergeCell ref="DF107:DN107"/>
    <mergeCell ref="F107:G107"/>
    <mergeCell ref="O107:W107"/>
    <mergeCell ref="Y107:Z107"/>
    <mergeCell ref="AH107:AP107"/>
    <mergeCell ref="AR107:AS107"/>
    <mergeCell ref="BA107:BI107"/>
    <mergeCell ref="BK106:BL106"/>
    <mergeCell ref="BT106:CB106"/>
    <mergeCell ref="CD106:CE106"/>
    <mergeCell ref="CM106:CU106"/>
    <mergeCell ref="CW106:CX106"/>
    <mergeCell ref="DF106:DN106"/>
    <mergeCell ref="F106:G106"/>
    <mergeCell ref="O106:W106"/>
    <mergeCell ref="Y106:Z106"/>
    <mergeCell ref="AH106:AP106"/>
    <mergeCell ref="AR106:AS106"/>
    <mergeCell ref="BA106:BI106"/>
    <mergeCell ref="BK105:BL105"/>
    <mergeCell ref="BT105:CB105"/>
    <mergeCell ref="CD105:CE105"/>
    <mergeCell ref="CM105:CU105"/>
    <mergeCell ref="CW105:CX105"/>
    <mergeCell ref="DF105:DN105"/>
    <mergeCell ref="F105:G105"/>
    <mergeCell ref="O105:W105"/>
    <mergeCell ref="Y105:Z105"/>
    <mergeCell ref="AH105:AP105"/>
    <mergeCell ref="AR105:AS105"/>
    <mergeCell ref="BA105:BI105"/>
    <mergeCell ref="BK104:BL104"/>
    <mergeCell ref="BT104:CB104"/>
    <mergeCell ref="CD104:CE104"/>
    <mergeCell ref="CM104:CU104"/>
    <mergeCell ref="CW104:CX104"/>
    <mergeCell ref="DF104:DN104"/>
    <mergeCell ref="F104:G104"/>
    <mergeCell ref="O104:W104"/>
    <mergeCell ref="Y104:Z104"/>
    <mergeCell ref="AH104:AP104"/>
    <mergeCell ref="AR104:AS104"/>
    <mergeCell ref="BA104:BI104"/>
    <mergeCell ref="BK103:BL103"/>
    <mergeCell ref="BT103:CB103"/>
    <mergeCell ref="CD103:CE103"/>
    <mergeCell ref="CM103:CU103"/>
    <mergeCell ref="CW103:CX103"/>
    <mergeCell ref="DF103:DN103"/>
    <mergeCell ref="F103:G103"/>
    <mergeCell ref="O103:W103"/>
    <mergeCell ref="Y103:Z103"/>
    <mergeCell ref="AH103:AP103"/>
    <mergeCell ref="AR103:AS103"/>
    <mergeCell ref="BA103:BI103"/>
    <mergeCell ref="CW101:CX101"/>
    <mergeCell ref="CY101:DB101"/>
    <mergeCell ref="DF101:DN101"/>
    <mergeCell ref="B102:E123"/>
    <mergeCell ref="F102:W102"/>
    <mergeCell ref="Y102:AP102"/>
    <mergeCell ref="AR102:BI102"/>
    <mergeCell ref="BK102:CB102"/>
    <mergeCell ref="CD102:CU102"/>
    <mergeCell ref="CW102:DN102"/>
    <mergeCell ref="BK101:BL101"/>
    <mergeCell ref="BM101:BP101"/>
    <mergeCell ref="BT101:CB101"/>
    <mergeCell ref="CD101:CE101"/>
    <mergeCell ref="CF101:CI101"/>
    <mergeCell ref="CM101:CU101"/>
    <mergeCell ref="DF100:DN100"/>
    <mergeCell ref="F101:G101"/>
    <mergeCell ref="H101:K101"/>
    <mergeCell ref="O101:W101"/>
    <mergeCell ref="Y101:Z101"/>
    <mergeCell ref="AA101:AD101"/>
    <mergeCell ref="AH101:AP101"/>
    <mergeCell ref="AR101:AS101"/>
    <mergeCell ref="AT101:AW101"/>
    <mergeCell ref="BA101:BI101"/>
    <mergeCell ref="BA100:BI100"/>
    <mergeCell ref="BK100:BL100"/>
    <mergeCell ref="BT100:CB100"/>
    <mergeCell ref="CD100:CE100"/>
    <mergeCell ref="CM100:CU100"/>
    <mergeCell ref="CW100:CX100"/>
    <mergeCell ref="BT99:CB99"/>
    <mergeCell ref="CD99:CE99"/>
    <mergeCell ref="CM99:CU99"/>
    <mergeCell ref="CW99:CX99"/>
    <mergeCell ref="DF99:DN99"/>
    <mergeCell ref="F100:G100"/>
    <mergeCell ref="O100:W100"/>
    <mergeCell ref="Y100:Z100"/>
    <mergeCell ref="AH100:AP100"/>
    <mergeCell ref="AR100:AS100"/>
    <mergeCell ref="CM98:CU98"/>
    <mergeCell ref="CW98:CX98"/>
    <mergeCell ref="DF98:DN98"/>
    <mergeCell ref="F99:G99"/>
    <mergeCell ref="O99:W99"/>
    <mergeCell ref="Y99:Z99"/>
    <mergeCell ref="AH99:AP99"/>
    <mergeCell ref="AR99:AS99"/>
    <mergeCell ref="BA99:BI99"/>
    <mergeCell ref="BK99:BL99"/>
    <mergeCell ref="DF97:DN97"/>
    <mergeCell ref="F98:G98"/>
    <mergeCell ref="O98:W98"/>
    <mergeCell ref="Y98:Z98"/>
    <mergeCell ref="AH98:AP98"/>
    <mergeCell ref="AR98:AS98"/>
    <mergeCell ref="BA98:BI98"/>
    <mergeCell ref="BK98:BL98"/>
    <mergeCell ref="BT98:CB98"/>
    <mergeCell ref="CD98:CE98"/>
    <mergeCell ref="BA97:BI97"/>
    <mergeCell ref="BK97:BL97"/>
    <mergeCell ref="BT97:CB97"/>
    <mergeCell ref="CD97:CE97"/>
    <mergeCell ref="CM97:CU97"/>
    <mergeCell ref="CW97:CX97"/>
    <mergeCell ref="BT96:CB96"/>
    <mergeCell ref="CD96:CE96"/>
    <mergeCell ref="CM96:CU96"/>
    <mergeCell ref="CW96:CX96"/>
    <mergeCell ref="DF96:DN96"/>
    <mergeCell ref="F97:G97"/>
    <mergeCell ref="O97:W97"/>
    <mergeCell ref="Y97:Z97"/>
    <mergeCell ref="AH97:AP97"/>
    <mergeCell ref="AR97:AS97"/>
    <mergeCell ref="CM95:CU95"/>
    <mergeCell ref="CW95:CX95"/>
    <mergeCell ref="DF95:DN95"/>
    <mergeCell ref="F96:G96"/>
    <mergeCell ref="O96:W96"/>
    <mergeCell ref="Y96:Z96"/>
    <mergeCell ref="AH96:AP96"/>
    <mergeCell ref="AR96:AS96"/>
    <mergeCell ref="BA96:BI96"/>
    <mergeCell ref="BK96:BL96"/>
    <mergeCell ref="DF94:DN94"/>
    <mergeCell ref="F95:G95"/>
    <mergeCell ref="O95:W95"/>
    <mergeCell ref="Y95:Z95"/>
    <mergeCell ref="AH95:AP95"/>
    <mergeCell ref="AR95:AS95"/>
    <mergeCell ref="BA95:BI95"/>
    <mergeCell ref="BK95:BL95"/>
    <mergeCell ref="BT95:CB95"/>
    <mergeCell ref="CD95:CE95"/>
    <mergeCell ref="BA94:BI94"/>
    <mergeCell ref="BK94:BL94"/>
    <mergeCell ref="BT94:CB94"/>
    <mergeCell ref="CD94:CE94"/>
    <mergeCell ref="CM94:CU94"/>
    <mergeCell ref="CW94:CX94"/>
    <mergeCell ref="BT93:CB93"/>
    <mergeCell ref="CD93:CE93"/>
    <mergeCell ref="CM93:CU93"/>
    <mergeCell ref="CW93:CX93"/>
    <mergeCell ref="DF93:DN93"/>
    <mergeCell ref="F94:G94"/>
    <mergeCell ref="O94:W94"/>
    <mergeCell ref="Y94:Z94"/>
    <mergeCell ref="AH94:AP94"/>
    <mergeCell ref="AR94:AS94"/>
    <mergeCell ref="CM92:CU92"/>
    <mergeCell ref="CW92:CX92"/>
    <mergeCell ref="DF92:DN92"/>
    <mergeCell ref="F93:G93"/>
    <mergeCell ref="O93:W93"/>
    <mergeCell ref="Y93:Z93"/>
    <mergeCell ref="AH93:AP93"/>
    <mergeCell ref="AR93:AS93"/>
    <mergeCell ref="BA93:BI93"/>
    <mergeCell ref="BK93:BL93"/>
    <mergeCell ref="DF91:DN91"/>
    <mergeCell ref="F92:G92"/>
    <mergeCell ref="O92:W92"/>
    <mergeCell ref="Y92:Z92"/>
    <mergeCell ref="AH92:AP92"/>
    <mergeCell ref="AR92:AS92"/>
    <mergeCell ref="BA92:BI92"/>
    <mergeCell ref="BK92:BL92"/>
    <mergeCell ref="BT92:CB92"/>
    <mergeCell ref="CD92:CE92"/>
    <mergeCell ref="BA91:BI91"/>
    <mergeCell ref="BK91:BL91"/>
    <mergeCell ref="BT91:CB91"/>
    <mergeCell ref="CD91:CE91"/>
    <mergeCell ref="CM91:CU91"/>
    <mergeCell ref="CW91:CX91"/>
    <mergeCell ref="BT90:CB90"/>
    <mergeCell ref="CD90:CE90"/>
    <mergeCell ref="CM90:CU90"/>
    <mergeCell ref="CW90:CX90"/>
    <mergeCell ref="DF90:DN90"/>
    <mergeCell ref="F91:G91"/>
    <mergeCell ref="O91:W91"/>
    <mergeCell ref="Y91:Z91"/>
    <mergeCell ref="AH91:AP91"/>
    <mergeCell ref="AR91:AS91"/>
    <mergeCell ref="F90:G90"/>
    <mergeCell ref="O90:W90"/>
    <mergeCell ref="Y90:Z90"/>
    <mergeCell ref="AH90:AP90"/>
    <mergeCell ref="AR90:AS90"/>
    <mergeCell ref="BA90:BI90"/>
    <mergeCell ref="BK90:BL90"/>
    <mergeCell ref="DF88:DN88"/>
    <mergeCell ref="F89:G89"/>
    <mergeCell ref="O89:W89"/>
    <mergeCell ref="Y89:Z89"/>
    <mergeCell ref="AH89:AP89"/>
    <mergeCell ref="AR89:AS89"/>
    <mergeCell ref="BA89:BI89"/>
    <mergeCell ref="BK89:BL89"/>
    <mergeCell ref="BT89:CB89"/>
    <mergeCell ref="CD89:CE89"/>
    <mergeCell ref="BA88:BI88"/>
    <mergeCell ref="BK88:BL88"/>
    <mergeCell ref="BT88:CB88"/>
    <mergeCell ref="CD88:CE88"/>
    <mergeCell ref="CM88:CU88"/>
    <mergeCell ref="CW88:CX88"/>
    <mergeCell ref="F88:G88"/>
    <mergeCell ref="O88:W88"/>
    <mergeCell ref="Y88:Z88"/>
    <mergeCell ref="AH88:AP88"/>
    <mergeCell ref="AR88:AS88"/>
    <mergeCell ref="CM86:CU86"/>
    <mergeCell ref="CW86:CX86"/>
    <mergeCell ref="DF86:DN86"/>
    <mergeCell ref="F87:G87"/>
    <mergeCell ref="O87:W87"/>
    <mergeCell ref="Y87:Z87"/>
    <mergeCell ref="AH87:AP87"/>
    <mergeCell ref="AR87:AS87"/>
    <mergeCell ref="BA87:BI87"/>
    <mergeCell ref="BK87:BL87"/>
    <mergeCell ref="CM89:CU89"/>
    <mergeCell ref="CW89:CX89"/>
    <mergeCell ref="DF89:DN89"/>
    <mergeCell ref="DF84:DN84"/>
    <mergeCell ref="F85:G85"/>
    <mergeCell ref="O85:W85"/>
    <mergeCell ref="Y85:Z85"/>
    <mergeCell ref="AH85:AP85"/>
    <mergeCell ref="AR85:AS85"/>
    <mergeCell ref="F84:G84"/>
    <mergeCell ref="O84:W84"/>
    <mergeCell ref="Y84:Z84"/>
    <mergeCell ref="AH84:AP84"/>
    <mergeCell ref="AR84:AS84"/>
    <mergeCell ref="BA84:BI84"/>
    <mergeCell ref="BT87:CB87"/>
    <mergeCell ref="CD87:CE87"/>
    <mergeCell ref="CM87:CU87"/>
    <mergeCell ref="CW87:CX87"/>
    <mergeCell ref="DF87:DN87"/>
    <mergeCell ref="Y83:Z83"/>
    <mergeCell ref="AH83:AP83"/>
    <mergeCell ref="AR83:AS83"/>
    <mergeCell ref="BA83:BI83"/>
    <mergeCell ref="BK83:BL83"/>
    <mergeCell ref="BT83:CB83"/>
    <mergeCell ref="Y82:Z82"/>
    <mergeCell ref="AH82:AP82"/>
    <mergeCell ref="AR82:AS82"/>
    <mergeCell ref="BA82:BI82"/>
    <mergeCell ref="BK82:BL82"/>
    <mergeCell ref="BT82:CB82"/>
    <mergeCell ref="DF85:DN85"/>
    <mergeCell ref="F86:G86"/>
    <mergeCell ref="O86:W86"/>
    <mergeCell ref="Y86:Z86"/>
    <mergeCell ref="AH86:AP86"/>
    <mergeCell ref="AR86:AS86"/>
    <mergeCell ref="BA86:BI86"/>
    <mergeCell ref="BK86:BL86"/>
    <mergeCell ref="BT86:CB86"/>
    <mergeCell ref="CD86:CE86"/>
    <mergeCell ref="BA85:BI85"/>
    <mergeCell ref="BK85:BL85"/>
    <mergeCell ref="BT85:CB85"/>
    <mergeCell ref="CD85:CE85"/>
    <mergeCell ref="CM85:CU85"/>
    <mergeCell ref="CW85:CX85"/>
    <mergeCell ref="BT84:CB84"/>
    <mergeCell ref="CD84:CE84"/>
    <mergeCell ref="CM84:CU84"/>
    <mergeCell ref="CW84:CX84"/>
    <mergeCell ref="CW80:DN80"/>
    <mergeCell ref="F81:G81"/>
    <mergeCell ref="O81:W81"/>
    <mergeCell ref="Y81:Z81"/>
    <mergeCell ref="AH81:AP81"/>
    <mergeCell ref="AR81:AS81"/>
    <mergeCell ref="BA81:BI81"/>
    <mergeCell ref="BK81:BL81"/>
    <mergeCell ref="BT81:CB81"/>
    <mergeCell ref="CD81:CE81"/>
    <mergeCell ref="CM83:CU83"/>
    <mergeCell ref="CW83:CX83"/>
    <mergeCell ref="DF83:DN83"/>
    <mergeCell ref="B80:E101"/>
    <mergeCell ref="F80:W80"/>
    <mergeCell ref="Y80:AP80"/>
    <mergeCell ref="AR80:BI80"/>
    <mergeCell ref="BK80:CB80"/>
    <mergeCell ref="CD80:CU80"/>
    <mergeCell ref="CM81:CU81"/>
    <mergeCell ref="CD82:CE82"/>
    <mergeCell ref="CM82:CU82"/>
    <mergeCell ref="CD83:CE83"/>
    <mergeCell ref="CW81:CX81"/>
    <mergeCell ref="DF81:DN81"/>
    <mergeCell ref="F82:G82"/>
    <mergeCell ref="O82:W82"/>
    <mergeCell ref="BK84:BL84"/>
    <mergeCell ref="CW82:CX82"/>
    <mergeCell ref="DF82:DN82"/>
    <mergeCell ref="F83:G83"/>
    <mergeCell ref="O83:W83"/>
    <mergeCell ref="CD79:CE79"/>
    <mergeCell ref="CF79:CI79"/>
    <mergeCell ref="CM79:CU79"/>
    <mergeCell ref="CW79:CX79"/>
    <mergeCell ref="CY79:DB79"/>
    <mergeCell ref="DF79:DN79"/>
    <mergeCell ref="AR79:AS79"/>
    <mergeCell ref="AT79:AW79"/>
    <mergeCell ref="BA79:BI79"/>
    <mergeCell ref="BK79:BL79"/>
    <mergeCell ref="BM79:BP79"/>
    <mergeCell ref="BT79:CB79"/>
    <mergeCell ref="F79:G79"/>
    <mergeCell ref="H79:K79"/>
    <mergeCell ref="O79:W79"/>
    <mergeCell ref="Y79:Z79"/>
    <mergeCell ref="AA79:AD79"/>
    <mergeCell ref="AH79:AP79"/>
    <mergeCell ref="BK78:BL78"/>
    <mergeCell ref="BT78:CB78"/>
    <mergeCell ref="CD78:CE78"/>
    <mergeCell ref="CM78:CU78"/>
    <mergeCell ref="CW78:CX78"/>
    <mergeCell ref="DF78:DN78"/>
    <mergeCell ref="F78:G78"/>
    <mergeCell ref="O78:W78"/>
    <mergeCell ref="Y78:Z78"/>
    <mergeCell ref="AH78:AP78"/>
    <mergeCell ref="AR78:AS78"/>
    <mergeCell ref="BA78:BI78"/>
    <mergeCell ref="BK77:BL77"/>
    <mergeCell ref="BT77:CB77"/>
    <mergeCell ref="CD77:CE77"/>
    <mergeCell ref="CM77:CU77"/>
    <mergeCell ref="CW77:CX77"/>
    <mergeCell ref="DF77:DN77"/>
    <mergeCell ref="F77:G77"/>
    <mergeCell ref="O77:W77"/>
    <mergeCell ref="Y77:Z77"/>
    <mergeCell ref="AH77:AP77"/>
    <mergeCell ref="AR77:AS77"/>
    <mergeCell ref="BA77:BI77"/>
    <mergeCell ref="BK76:BL76"/>
    <mergeCell ref="BT76:CB76"/>
    <mergeCell ref="CD76:CE76"/>
    <mergeCell ref="CM76:CU76"/>
    <mergeCell ref="CW76:CX76"/>
    <mergeCell ref="DF76:DN76"/>
    <mergeCell ref="F76:G76"/>
    <mergeCell ref="O76:W76"/>
    <mergeCell ref="Y76:Z76"/>
    <mergeCell ref="AH76:AP76"/>
    <mergeCell ref="AR76:AS76"/>
    <mergeCell ref="BA76:BI76"/>
    <mergeCell ref="BK75:BL75"/>
    <mergeCell ref="BT75:CB75"/>
    <mergeCell ref="CD75:CE75"/>
    <mergeCell ref="CM75:CU75"/>
    <mergeCell ref="CW75:CX75"/>
    <mergeCell ref="DF75:DN75"/>
    <mergeCell ref="F75:G75"/>
    <mergeCell ref="O75:W75"/>
    <mergeCell ref="Y75:Z75"/>
    <mergeCell ref="AH75:AP75"/>
    <mergeCell ref="AR75:AS75"/>
    <mergeCell ref="BA75:BI75"/>
    <mergeCell ref="BK74:BL74"/>
    <mergeCell ref="BT74:CB74"/>
    <mergeCell ref="CD74:CE74"/>
    <mergeCell ref="CM74:CU74"/>
    <mergeCell ref="CW74:CX74"/>
    <mergeCell ref="DF74:DN74"/>
    <mergeCell ref="F74:G74"/>
    <mergeCell ref="O74:W74"/>
    <mergeCell ref="Y74:Z74"/>
    <mergeCell ref="AH74:AP74"/>
    <mergeCell ref="AR74:AS74"/>
    <mergeCell ref="BA74:BI74"/>
    <mergeCell ref="BK73:BL73"/>
    <mergeCell ref="BT73:CB73"/>
    <mergeCell ref="CD73:CE73"/>
    <mergeCell ref="CM73:CU73"/>
    <mergeCell ref="CW73:CX73"/>
    <mergeCell ref="DF73:DN73"/>
    <mergeCell ref="F73:G73"/>
    <mergeCell ref="O73:W73"/>
    <mergeCell ref="Y73:Z73"/>
    <mergeCell ref="AH73:AP73"/>
    <mergeCell ref="AR73:AS73"/>
    <mergeCell ref="BA73:BI73"/>
    <mergeCell ref="BK72:BL72"/>
    <mergeCell ref="BT72:CB72"/>
    <mergeCell ref="CD72:CE72"/>
    <mergeCell ref="CM72:CU72"/>
    <mergeCell ref="CW72:CX72"/>
    <mergeCell ref="DF72:DN72"/>
    <mergeCell ref="F72:G72"/>
    <mergeCell ref="O72:W72"/>
    <mergeCell ref="Y72:Z72"/>
    <mergeCell ref="AH72:AP72"/>
    <mergeCell ref="AR72:AS72"/>
    <mergeCell ref="BA72:BI72"/>
    <mergeCell ref="BK71:BL71"/>
    <mergeCell ref="BT71:CB71"/>
    <mergeCell ref="CD71:CE71"/>
    <mergeCell ref="CM71:CU71"/>
    <mergeCell ref="CW71:CX71"/>
    <mergeCell ref="DF71:DN71"/>
    <mergeCell ref="F71:G71"/>
    <mergeCell ref="O71:W71"/>
    <mergeCell ref="Y71:Z71"/>
    <mergeCell ref="AH71:AP71"/>
    <mergeCell ref="AR71:AS71"/>
    <mergeCell ref="BA71:BI71"/>
    <mergeCell ref="BK70:BL70"/>
    <mergeCell ref="BT70:CB70"/>
    <mergeCell ref="CD70:CE70"/>
    <mergeCell ref="CM70:CU70"/>
    <mergeCell ref="CW70:CX70"/>
    <mergeCell ref="DF70:DN70"/>
    <mergeCell ref="F70:G70"/>
    <mergeCell ref="O70:W70"/>
    <mergeCell ref="Y70:Z70"/>
    <mergeCell ref="AH70:AP70"/>
    <mergeCell ref="AR70:AS70"/>
    <mergeCell ref="BA70:BI70"/>
    <mergeCell ref="BK69:BL69"/>
    <mergeCell ref="BT69:CB69"/>
    <mergeCell ref="CD69:CE69"/>
    <mergeCell ref="CM69:CU69"/>
    <mergeCell ref="CW69:CX69"/>
    <mergeCell ref="DF69:DN69"/>
    <mergeCell ref="F69:G69"/>
    <mergeCell ref="O69:W69"/>
    <mergeCell ref="Y69:Z69"/>
    <mergeCell ref="AH69:AP69"/>
    <mergeCell ref="AR69:AS69"/>
    <mergeCell ref="BA69:BI69"/>
    <mergeCell ref="BK68:BL68"/>
    <mergeCell ref="BT68:CB68"/>
    <mergeCell ref="CD68:CE68"/>
    <mergeCell ref="CM68:CU68"/>
    <mergeCell ref="CW68:CX68"/>
    <mergeCell ref="DF68:DN68"/>
    <mergeCell ref="F68:G68"/>
    <mergeCell ref="O68:W68"/>
    <mergeCell ref="Y68:Z68"/>
    <mergeCell ref="AH68:AP68"/>
    <mergeCell ref="AR68:AS68"/>
    <mergeCell ref="BA68:BI68"/>
    <mergeCell ref="BK67:BL67"/>
    <mergeCell ref="BT67:CB67"/>
    <mergeCell ref="CD67:CE67"/>
    <mergeCell ref="CM67:CU67"/>
    <mergeCell ref="CW67:CX67"/>
    <mergeCell ref="DF67:DN67"/>
    <mergeCell ref="F67:G67"/>
    <mergeCell ref="O67:W67"/>
    <mergeCell ref="Y67:Z67"/>
    <mergeCell ref="AH67:AP67"/>
    <mergeCell ref="AR67:AS67"/>
    <mergeCell ref="BA67:BI67"/>
    <mergeCell ref="BK66:BL66"/>
    <mergeCell ref="BT66:CB66"/>
    <mergeCell ref="CD66:CE66"/>
    <mergeCell ref="CM66:CU66"/>
    <mergeCell ref="CW66:CX66"/>
    <mergeCell ref="DF66:DN66"/>
    <mergeCell ref="F66:G66"/>
    <mergeCell ref="O66:W66"/>
    <mergeCell ref="Y66:Z66"/>
    <mergeCell ref="AH66:AP66"/>
    <mergeCell ref="AR66:AS66"/>
    <mergeCell ref="BA66:BI66"/>
    <mergeCell ref="BK65:BL65"/>
    <mergeCell ref="BT65:CB65"/>
    <mergeCell ref="CD65:CE65"/>
    <mergeCell ref="CM65:CU65"/>
    <mergeCell ref="CW65:CX65"/>
    <mergeCell ref="DF65:DN65"/>
    <mergeCell ref="F65:G65"/>
    <mergeCell ref="O65:W65"/>
    <mergeCell ref="Y65:Z65"/>
    <mergeCell ref="AH65:AP65"/>
    <mergeCell ref="AR65:AS65"/>
    <mergeCell ref="BA65:BI65"/>
    <mergeCell ref="BK64:BL64"/>
    <mergeCell ref="BT64:CB64"/>
    <mergeCell ref="CD64:CE64"/>
    <mergeCell ref="CM64:CU64"/>
    <mergeCell ref="CW64:CX64"/>
    <mergeCell ref="DF64:DN64"/>
    <mergeCell ref="F64:G64"/>
    <mergeCell ref="O64:W64"/>
    <mergeCell ref="Y64:Z64"/>
    <mergeCell ref="AH64:AP64"/>
    <mergeCell ref="AR64:AS64"/>
    <mergeCell ref="BA64:BI64"/>
    <mergeCell ref="BK63:BL63"/>
    <mergeCell ref="BT63:CB63"/>
    <mergeCell ref="CD63:CE63"/>
    <mergeCell ref="CM63:CU63"/>
    <mergeCell ref="CW63:CX63"/>
    <mergeCell ref="DF63:DN63"/>
    <mergeCell ref="F63:G63"/>
    <mergeCell ref="O63:W63"/>
    <mergeCell ref="Y63:Z63"/>
    <mergeCell ref="AH63:AP63"/>
    <mergeCell ref="AR63:AS63"/>
    <mergeCell ref="BA63:BI63"/>
    <mergeCell ref="BK62:BL62"/>
    <mergeCell ref="BT62:CB62"/>
    <mergeCell ref="CD62:CE62"/>
    <mergeCell ref="CM62:CU62"/>
    <mergeCell ref="CW62:CX62"/>
    <mergeCell ref="DF62:DN62"/>
    <mergeCell ref="F62:G62"/>
    <mergeCell ref="O62:W62"/>
    <mergeCell ref="Y62:Z62"/>
    <mergeCell ref="AH62:AP62"/>
    <mergeCell ref="AR62:AS62"/>
    <mergeCell ref="BA62:BI62"/>
    <mergeCell ref="BK61:BL61"/>
    <mergeCell ref="BT61:CB61"/>
    <mergeCell ref="CD61:CE61"/>
    <mergeCell ref="CM61:CU61"/>
    <mergeCell ref="CW61:CX61"/>
    <mergeCell ref="DF61:DN61"/>
    <mergeCell ref="F61:G61"/>
    <mergeCell ref="O61:W61"/>
    <mergeCell ref="Y61:Z61"/>
    <mergeCell ref="AH61:AP61"/>
    <mergeCell ref="AR61:AS61"/>
    <mergeCell ref="BA61:BI61"/>
    <mergeCell ref="BK60:BL60"/>
    <mergeCell ref="BT60:CB60"/>
    <mergeCell ref="CD60:CE60"/>
    <mergeCell ref="CM60:CU60"/>
    <mergeCell ref="CW60:CX60"/>
    <mergeCell ref="DF60:DN60"/>
    <mergeCell ref="F60:G60"/>
    <mergeCell ref="O60:W60"/>
    <mergeCell ref="Y60:Z60"/>
    <mergeCell ref="AH60:AP60"/>
    <mergeCell ref="AR60:AS60"/>
    <mergeCell ref="BA60:BI60"/>
    <mergeCell ref="BK59:BL59"/>
    <mergeCell ref="BT59:CB59"/>
    <mergeCell ref="CD59:CE59"/>
    <mergeCell ref="CM59:CU59"/>
    <mergeCell ref="CW59:CX59"/>
    <mergeCell ref="DF59:DN59"/>
    <mergeCell ref="F59:G59"/>
    <mergeCell ref="O59:W59"/>
    <mergeCell ref="Y59:Z59"/>
    <mergeCell ref="AH59:AP59"/>
    <mergeCell ref="AR59:AS59"/>
    <mergeCell ref="BA59:BI59"/>
    <mergeCell ref="CW57:CX57"/>
    <mergeCell ref="CY57:DB57"/>
    <mergeCell ref="DF57:DN57"/>
    <mergeCell ref="B58:E79"/>
    <mergeCell ref="F58:W58"/>
    <mergeCell ref="Y58:AP58"/>
    <mergeCell ref="AR58:BI58"/>
    <mergeCell ref="BK58:CB58"/>
    <mergeCell ref="CD58:CU58"/>
    <mergeCell ref="CW58:DN58"/>
    <mergeCell ref="BK57:BL57"/>
    <mergeCell ref="BM57:BP57"/>
    <mergeCell ref="BT57:CB57"/>
    <mergeCell ref="CD57:CE57"/>
    <mergeCell ref="CF57:CI57"/>
    <mergeCell ref="CM57:CU57"/>
    <mergeCell ref="DF56:DN56"/>
    <mergeCell ref="F57:G57"/>
    <mergeCell ref="H57:K57"/>
    <mergeCell ref="O57:W57"/>
    <mergeCell ref="Y57:Z57"/>
    <mergeCell ref="AA57:AD57"/>
    <mergeCell ref="AH57:AP57"/>
    <mergeCell ref="AR57:AS57"/>
    <mergeCell ref="AT57:AW57"/>
    <mergeCell ref="BA57:BI57"/>
    <mergeCell ref="BA56:BI56"/>
    <mergeCell ref="BK56:BL56"/>
    <mergeCell ref="BT56:CB56"/>
    <mergeCell ref="CD56:CE56"/>
    <mergeCell ref="CM56:CU56"/>
    <mergeCell ref="CW56:CX56"/>
    <mergeCell ref="BT55:CB55"/>
    <mergeCell ref="CD55:CE55"/>
    <mergeCell ref="CM55:CU55"/>
    <mergeCell ref="CW55:CX55"/>
    <mergeCell ref="DF55:DN55"/>
    <mergeCell ref="F56:G56"/>
    <mergeCell ref="O56:W56"/>
    <mergeCell ref="Y56:Z56"/>
    <mergeCell ref="AH56:AP56"/>
    <mergeCell ref="AR56:AS56"/>
    <mergeCell ref="CM54:CU54"/>
    <mergeCell ref="CW54:CX54"/>
    <mergeCell ref="DF54:DN54"/>
    <mergeCell ref="F55:G55"/>
    <mergeCell ref="O55:W55"/>
    <mergeCell ref="Y55:Z55"/>
    <mergeCell ref="AH55:AP55"/>
    <mergeCell ref="AR55:AS55"/>
    <mergeCell ref="BA55:BI55"/>
    <mergeCell ref="BK55:BL55"/>
    <mergeCell ref="DF53:DN53"/>
    <mergeCell ref="F54:G54"/>
    <mergeCell ref="O54:W54"/>
    <mergeCell ref="Y54:Z54"/>
    <mergeCell ref="AH54:AP54"/>
    <mergeCell ref="AR54:AS54"/>
    <mergeCell ref="BA54:BI54"/>
    <mergeCell ref="BK54:BL54"/>
    <mergeCell ref="BT54:CB54"/>
    <mergeCell ref="CD54:CE54"/>
    <mergeCell ref="BA53:BI53"/>
    <mergeCell ref="BK53:BL53"/>
    <mergeCell ref="BT53:CB53"/>
    <mergeCell ref="CD53:CE53"/>
    <mergeCell ref="CM53:CU53"/>
    <mergeCell ref="CW53:CX53"/>
    <mergeCell ref="BT52:CB52"/>
    <mergeCell ref="CD52:CE52"/>
    <mergeCell ref="CM52:CU52"/>
    <mergeCell ref="CW52:CX52"/>
    <mergeCell ref="DF52:DN52"/>
    <mergeCell ref="F53:G53"/>
    <mergeCell ref="O53:W53"/>
    <mergeCell ref="Y53:Z53"/>
    <mergeCell ref="AH53:AP53"/>
    <mergeCell ref="AR53:AS53"/>
    <mergeCell ref="CM51:CU51"/>
    <mergeCell ref="CW51:CX51"/>
    <mergeCell ref="DF51:DN51"/>
    <mergeCell ref="F52:G52"/>
    <mergeCell ref="O52:W52"/>
    <mergeCell ref="Y52:Z52"/>
    <mergeCell ref="AH52:AP52"/>
    <mergeCell ref="AR52:AS52"/>
    <mergeCell ref="BA52:BI52"/>
    <mergeCell ref="BK52:BL52"/>
    <mergeCell ref="DF50:DN50"/>
    <mergeCell ref="F51:G51"/>
    <mergeCell ref="O51:W51"/>
    <mergeCell ref="Y51:Z51"/>
    <mergeCell ref="AH51:AP51"/>
    <mergeCell ref="AR51:AS51"/>
    <mergeCell ref="BA51:BI51"/>
    <mergeCell ref="BK51:BL51"/>
    <mergeCell ref="BT51:CB51"/>
    <mergeCell ref="CD51:CE51"/>
    <mergeCell ref="BA50:BI50"/>
    <mergeCell ref="BK50:BL50"/>
    <mergeCell ref="BT50:CB50"/>
    <mergeCell ref="CD50:CE50"/>
    <mergeCell ref="CM50:CU50"/>
    <mergeCell ref="CW50:CX50"/>
    <mergeCell ref="BT49:CB49"/>
    <mergeCell ref="CD49:CE49"/>
    <mergeCell ref="CM49:CU49"/>
    <mergeCell ref="CW49:CX49"/>
    <mergeCell ref="DF49:DN49"/>
    <mergeCell ref="F50:G50"/>
    <mergeCell ref="O50:W50"/>
    <mergeCell ref="Y50:Z50"/>
    <mergeCell ref="AH50:AP50"/>
    <mergeCell ref="AR50:AS50"/>
    <mergeCell ref="CM48:CU48"/>
    <mergeCell ref="CW48:CX48"/>
    <mergeCell ref="DF48:DN48"/>
    <mergeCell ref="F49:G49"/>
    <mergeCell ref="O49:W49"/>
    <mergeCell ref="Y49:Z49"/>
    <mergeCell ref="AH49:AP49"/>
    <mergeCell ref="AR49:AS49"/>
    <mergeCell ref="BA49:BI49"/>
    <mergeCell ref="BK49:BL49"/>
    <mergeCell ref="DF47:DN47"/>
    <mergeCell ref="F48:G48"/>
    <mergeCell ref="O48:W48"/>
    <mergeCell ref="Y48:Z48"/>
    <mergeCell ref="AH48:AP48"/>
    <mergeCell ref="AR48:AS48"/>
    <mergeCell ref="BA48:BI48"/>
    <mergeCell ref="BK48:BL48"/>
    <mergeCell ref="BT48:CB48"/>
    <mergeCell ref="CD48:CE48"/>
    <mergeCell ref="BA47:BI47"/>
    <mergeCell ref="BK47:BL47"/>
    <mergeCell ref="BT47:CB47"/>
    <mergeCell ref="CD47:CE47"/>
    <mergeCell ref="CM47:CU47"/>
    <mergeCell ref="CW47:CX47"/>
    <mergeCell ref="BT46:CB46"/>
    <mergeCell ref="CD46:CE46"/>
    <mergeCell ref="CM46:CU46"/>
    <mergeCell ref="CW46:CX46"/>
    <mergeCell ref="DF46:DN46"/>
    <mergeCell ref="F47:G47"/>
    <mergeCell ref="O47:W47"/>
    <mergeCell ref="Y47:Z47"/>
    <mergeCell ref="AH47:AP47"/>
    <mergeCell ref="AR47:AS47"/>
    <mergeCell ref="CM45:CU45"/>
    <mergeCell ref="CW45:CX45"/>
    <mergeCell ref="DF45:DN45"/>
    <mergeCell ref="F46:G46"/>
    <mergeCell ref="O46:W46"/>
    <mergeCell ref="Y46:Z46"/>
    <mergeCell ref="AH46:AP46"/>
    <mergeCell ref="AR46:AS46"/>
    <mergeCell ref="BA46:BI46"/>
    <mergeCell ref="BK46:BL46"/>
    <mergeCell ref="DF44:DN44"/>
    <mergeCell ref="F45:G45"/>
    <mergeCell ref="O45:W45"/>
    <mergeCell ref="Y45:Z45"/>
    <mergeCell ref="AH45:AP45"/>
    <mergeCell ref="AR45:AS45"/>
    <mergeCell ref="BA45:BI45"/>
    <mergeCell ref="BK45:BL45"/>
    <mergeCell ref="BT45:CB45"/>
    <mergeCell ref="CD45:CE45"/>
    <mergeCell ref="BA44:BI44"/>
    <mergeCell ref="BK44:BL44"/>
    <mergeCell ref="BT44:CB44"/>
    <mergeCell ref="CD44:CE44"/>
    <mergeCell ref="CM44:CU44"/>
    <mergeCell ref="CW44:CX44"/>
    <mergeCell ref="BT43:CB43"/>
    <mergeCell ref="CD43:CE43"/>
    <mergeCell ref="CM43:CU43"/>
    <mergeCell ref="CW43:CX43"/>
    <mergeCell ref="DF43:DN43"/>
    <mergeCell ref="F44:G44"/>
    <mergeCell ref="O44:W44"/>
    <mergeCell ref="Y44:Z44"/>
    <mergeCell ref="AH44:AP44"/>
    <mergeCell ref="AR44:AS44"/>
    <mergeCell ref="CM42:CU42"/>
    <mergeCell ref="CW42:CX42"/>
    <mergeCell ref="DF42:DN42"/>
    <mergeCell ref="F43:G43"/>
    <mergeCell ref="O43:W43"/>
    <mergeCell ref="Y43:Z43"/>
    <mergeCell ref="AH43:AP43"/>
    <mergeCell ref="AR43:AS43"/>
    <mergeCell ref="BA43:BI43"/>
    <mergeCell ref="BK43:BL43"/>
    <mergeCell ref="DF41:DN41"/>
    <mergeCell ref="F42:G42"/>
    <mergeCell ref="O42:W42"/>
    <mergeCell ref="Y42:Z42"/>
    <mergeCell ref="AH42:AP42"/>
    <mergeCell ref="AR42:AS42"/>
    <mergeCell ref="BA42:BI42"/>
    <mergeCell ref="BK42:BL42"/>
    <mergeCell ref="BT42:CB42"/>
    <mergeCell ref="CD42:CE42"/>
    <mergeCell ref="BA41:BI41"/>
    <mergeCell ref="BK41:BL41"/>
    <mergeCell ref="BT41:CB41"/>
    <mergeCell ref="CD41:CE41"/>
    <mergeCell ref="CM41:CU41"/>
    <mergeCell ref="CW41:CX41"/>
    <mergeCell ref="BT40:CB40"/>
    <mergeCell ref="CD40:CE40"/>
    <mergeCell ref="CM40:CU40"/>
    <mergeCell ref="CW40:CX40"/>
    <mergeCell ref="DF40:DN40"/>
    <mergeCell ref="F41:G41"/>
    <mergeCell ref="O41:W41"/>
    <mergeCell ref="Y41:Z41"/>
    <mergeCell ref="AH41:AP41"/>
    <mergeCell ref="AR41:AS41"/>
    <mergeCell ref="CM39:CU39"/>
    <mergeCell ref="CW39:CX39"/>
    <mergeCell ref="DF39:DN39"/>
    <mergeCell ref="F40:G40"/>
    <mergeCell ref="O40:W40"/>
    <mergeCell ref="Y40:Z40"/>
    <mergeCell ref="AH40:AP40"/>
    <mergeCell ref="AR40:AS40"/>
    <mergeCell ref="BA40:BI40"/>
    <mergeCell ref="BK40:BL40"/>
    <mergeCell ref="CW38:CX38"/>
    <mergeCell ref="DF38:DN38"/>
    <mergeCell ref="F39:G39"/>
    <mergeCell ref="O39:W39"/>
    <mergeCell ref="Y39:Z39"/>
    <mergeCell ref="AH39:AP39"/>
    <mergeCell ref="AR39:AS39"/>
    <mergeCell ref="BA39:BI39"/>
    <mergeCell ref="BK39:BL39"/>
    <mergeCell ref="BT39:CB39"/>
    <mergeCell ref="CW37:CX37"/>
    <mergeCell ref="DF37:DN37"/>
    <mergeCell ref="F38:G38"/>
    <mergeCell ref="O38:W38"/>
    <mergeCell ref="Y38:Z38"/>
    <mergeCell ref="AH38:AP38"/>
    <mergeCell ref="AR38:AS38"/>
    <mergeCell ref="BA38:BI38"/>
    <mergeCell ref="BK38:BL38"/>
    <mergeCell ref="BT38:CB38"/>
    <mergeCell ref="CW36:DN36"/>
    <mergeCell ref="F37:G37"/>
    <mergeCell ref="O37:W37"/>
    <mergeCell ref="Y37:Z37"/>
    <mergeCell ref="AH37:AP37"/>
    <mergeCell ref="AR37:AS37"/>
    <mergeCell ref="BA37:BI37"/>
    <mergeCell ref="BK37:BL37"/>
    <mergeCell ref="BT37:CB37"/>
    <mergeCell ref="CD37:CE37"/>
    <mergeCell ref="B36:E57"/>
    <mergeCell ref="F36:W36"/>
    <mergeCell ref="Y36:AP36"/>
    <mergeCell ref="AR36:BI36"/>
    <mergeCell ref="BK36:CB36"/>
    <mergeCell ref="CD36:CU36"/>
    <mergeCell ref="CM37:CU37"/>
    <mergeCell ref="CD38:CE38"/>
    <mergeCell ref="CM38:CU38"/>
    <mergeCell ref="CD39:CE39"/>
    <mergeCell ref="F35:W35"/>
    <mergeCell ref="Y35:AP35"/>
    <mergeCell ref="AR35:BI35"/>
    <mergeCell ref="BK35:CB35"/>
    <mergeCell ref="CD35:CU35"/>
    <mergeCell ref="CW35:DN35"/>
    <mergeCell ref="CD34:CE34"/>
    <mergeCell ref="CF34:CI34"/>
    <mergeCell ref="CM34:CU34"/>
    <mergeCell ref="CW34:CX34"/>
    <mergeCell ref="CY34:DB34"/>
    <mergeCell ref="DF34:DN34"/>
    <mergeCell ref="AR34:AS34"/>
    <mergeCell ref="AT34:AW34"/>
    <mergeCell ref="BA34:BI34"/>
    <mergeCell ref="BK34:BL34"/>
    <mergeCell ref="BM34:BP34"/>
    <mergeCell ref="BT34:CB34"/>
    <mergeCell ref="F34:G34"/>
    <mergeCell ref="H34:K34"/>
    <mergeCell ref="O34:W34"/>
    <mergeCell ref="Y34:Z34"/>
    <mergeCell ref="AA34:AD34"/>
    <mergeCell ref="AH34:AP34"/>
    <mergeCell ref="BK33:BL33"/>
    <mergeCell ref="BT33:CB33"/>
    <mergeCell ref="CD33:CE33"/>
    <mergeCell ref="CM33:CU33"/>
    <mergeCell ref="CW33:CX33"/>
    <mergeCell ref="DF33:DN33"/>
    <mergeCell ref="F33:G33"/>
    <mergeCell ref="O33:W33"/>
    <mergeCell ref="Y33:Z33"/>
    <mergeCell ref="AH33:AP33"/>
    <mergeCell ref="AR33:AS33"/>
    <mergeCell ref="BA33:BI33"/>
    <mergeCell ref="BK32:BL32"/>
    <mergeCell ref="BT32:CB32"/>
    <mergeCell ref="CD32:CE32"/>
    <mergeCell ref="CM32:CU32"/>
    <mergeCell ref="CW32:CX32"/>
    <mergeCell ref="DF32:DN32"/>
    <mergeCell ref="F32:G32"/>
    <mergeCell ref="O32:W32"/>
    <mergeCell ref="Y32:Z32"/>
    <mergeCell ref="AH32:AP32"/>
    <mergeCell ref="AR32:AS32"/>
    <mergeCell ref="BA32:BI32"/>
    <mergeCell ref="BK31:BL31"/>
    <mergeCell ref="BT31:CB31"/>
    <mergeCell ref="CD31:CE31"/>
    <mergeCell ref="CM31:CU31"/>
    <mergeCell ref="CW31:CX31"/>
    <mergeCell ref="DF31:DN31"/>
    <mergeCell ref="F31:G31"/>
    <mergeCell ref="O31:W31"/>
    <mergeCell ref="Y31:Z31"/>
    <mergeCell ref="AH31:AP31"/>
    <mergeCell ref="AR31:AS31"/>
    <mergeCell ref="BA31:BI31"/>
    <mergeCell ref="BK30:BL30"/>
    <mergeCell ref="BT30:CB30"/>
    <mergeCell ref="CD30:CE30"/>
    <mergeCell ref="CM30:CU30"/>
    <mergeCell ref="CW30:CX30"/>
    <mergeCell ref="DF30:DN30"/>
    <mergeCell ref="F30:G30"/>
    <mergeCell ref="O30:W30"/>
    <mergeCell ref="Y30:Z30"/>
    <mergeCell ref="AH30:AP30"/>
    <mergeCell ref="AR30:AS30"/>
    <mergeCell ref="BA30:BI30"/>
    <mergeCell ref="BK29:BL29"/>
    <mergeCell ref="BT29:CB29"/>
    <mergeCell ref="CD29:CE29"/>
    <mergeCell ref="CM29:CU29"/>
    <mergeCell ref="CW29:CX29"/>
    <mergeCell ref="DF29:DN29"/>
    <mergeCell ref="F29:G29"/>
    <mergeCell ref="O29:W29"/>
    <mergeCell ref="Y29:Z29"/>
    <mergeCell ref="AH29:AP29"/>
    <mergeCell ref="AR29:AS29"/>
    <mergeCell ref="BA29:BI29"/>
    <mergeCell ref="BK28:BL28"/>
    <mergeCell ref="BT28:CB28"/>
    <mergeCell ref="CD28:CE28"/>
    <mergeCell ref="CM28:CU28"/>
    <mergeCell ref="CW28:CX28"/>
    <mergeCell ref="DF28:DN28"/>
    <mergeCell ref="F28:G28"/>
    <mergeCell ref="O28:W28"/>
    <mergeCell ref="Y28:Z28"/>
    <mergeCell ref="AH28:AP28"/>
    <mergeCell ref="AR28:AS28"/>
    <mergeCell ref="BA28:BI28"/>
    <mergeCell ref="BK27:BL27"/>
    <mergeCell ref="BT27:CB27"/>
    <mergeCell ref="CD27:CE27"/>
    <mergeCell ref="CM27:CU27"/>
    <mergeCell ref="CW27:CX27"/>
    <mergeCell ref="DF27:DN27"/>
    <mergeCell ref="F27:G27"/>
    <mergeCell ref="O27:W27"/>
    <mergeCell ref="Y27:Z27"/>
    <mergeCell ref="AH27:AP27"/>
    <mergeCell ref="AR27:AS27"/>
    <mergeCell ref="BA27:BI27"/>
    <mergeCell ref="BK26:BL26"/>
    <mergeCell ref="BT26:CB26"/>
    <mergeCell ref="CD26:CE26"/>
    <mergeCell ref="CM26:CU26"/>
    <mergeCell ref="CW26:CX26"/>
    <mergeCell ref="DF26:DN26"/>
    <mergeCell ref="F26:G26"/>
    <mergeCell ref="O26:W26"/>
    <mergeCell ref="Y26:Z26"/>
    <mergeCell ref="AH26:AP26"/>
    <mergeCell ref="AR26:AS26"/>
    <mergeCell ref="BA26:BI26"/>
    <mergeCell ref="BK25:BL25"/>
    <mergeCell ref="BT25:CB25"/>
    <mergeCell ref="CD25:CE25"/>
    <mergeCell ref="CM25:CU25"/>
    <mergeCell ref="CW25:CX25"/>
    <mergeCell ref="DF25:DN25"/>
    <mergeCell ref="F25:G25"/>
    <mergeCell ref="O25:W25"/>
    <mergeCell ref="Y25:Z25"/>
    <mergeCell ref="AH25:AP25"/>
    <mergeCell ref="AR25:AS25"/>
    <mergeCell ref="BA25:BI25"/>
    <mergeCell ref="BK24:BL24"/>
    <mergeCell ref="BT24:CB24"/>
    <mergeCell ref="CD24:CE24"/>
    <mergeCell ref="CM24:CU24"/>
    <mergeCell ref="CW24:CX24"/>
    <mergeCell ref="DF24:DN24"/>
    <mergeCell ref="F24:G24"/>
    <mergeCell ref="O24:W24"/>
    <mergeCell ref="Y24:Z24"/>
    <mergeCell ref="AH24:AP24"/>
    <mergeCell ref="AR24:AS24"/>
    <mergeCell ref="BA24:BI24"/>
    <mergeCell ref="BK23:BL23"/>
    <mergeCell ref="BT23:CB23"/>
    <mergeCell ref="CD23:CE23"/>
    <mergeCell ref="CM23:CU23"/>
    <mergeCell ref="CW23:CX23"/>
    <mergeCell ref="DF23:DN23"/>
    <mergeCell ref="F23:G23"/>
    <mergeCell ref="O23:W23"/>
    <mergeCell ref="Y23:Z23"/>
    <mergeCell ref="AH23:AP23"/>
    <mergeCell ref="AR23:AS23"/>
    <mergeCell ref="BA23:BI23"/>
    <mergeCell ref="BK22:BL22"/>
    <mergeCell ref="CD22:CE22"/>
    <mergeCell ref="CM22:CU22"/>
    <mergeCell ref="CW22:CX22"/>
    <mergeCell ref="DF22:DN22"/>
    <mergeCell ref="F22:G22"/>
    <mergeCell ref="Y22:Z22"/>
    <mergeCell ref="AR22:AS22"/>
    <mergeCell ref="H22:W22"/>
    <mergeCell ref="AA22:AP22"/>
    <mergeCell ref="AT22:BI22"/>
    <mergeCell ref="BM22:CB22"/>
    <mergeCell ref="BK21:BL21"/>
    <mergeCell ref="BT21:CB21"/>
    <mergeCell ref="CD21:CE21"/>
    <mergeCell ref="CM21:CU21"/>
    <mergeCell ref="CW21:CX21"/>
    <mergeCell ref="DF21:DN21"/>
    <mergeCell ref="F21:G21"/>
    <mergeCell ref="O21:W21"/>
    <mergeCell ref="Y21:Z21"/>
    <mergeCell ref="AH21:AP21"/>
    <mergeCell ref="AR21:AS21"/>
    <mergeCell ref="BA21:BI21"/>
    <mergeCell ref="BK20:BL20"/>
    <mergeCell ref="BT20:CB20"/>
    <mergeCell ref="CD20:CE20"/>
    <mergeCell ref="CM20:CU20"/>
    <mergeCell ref="CW20:CX20"/>
    <mergeCell ref="DF20:DN20"/>
    <mergeCell ref="F20:G20"/>
    <mergeCell ref="O20:W20"/>
    <mergeCell ref="Y20:Z20"/>
    <mergeCell ref="AH20:AP20"/>
    <mergeCell ref="AR20:AS20"/>
    <mergeCell ref="BA20:BI20"/>
    <mergeCell ref="BK19:BL19"/>
    <mergeCell ref="BT19:CB19"/>
    <mergeCell ref="CD19:CE19"/>
    <mergeCell ref="CM19:CU19"/>
    <mergeCell ref="CW19:CX19"/>
    <mergeCell ref="DF19:DN19"/>
    <mergeCell ref="F19:G19"/>
    <mergeCell ref="O19:W19"/>
    <mergeCell ref="Y19:Z19"/>
    <mergeCell ref="AH19:AP19"/>
    <mergeCell ref="AR19:AS19"/>
    <mergeCell ref="BA19:BI19"/>
    <mergeCell ref="BK18:BL18"/>
    <mergeCell ref="BT18:CB18"/>
    <mergeCell ref="CD18:CE18"/>
    <mergeCell ref="CM18:CU18"/>
    <mergeCell ref="CW18:CX18"/>
    <mergeCell ref="DF18:DN18"/>
    <mergeCell ref="CD17:CE17"/>
    <mergeCell ref="CM17:CU17"/>
    <mergeCell ref="CW17:CX17"/>
    <mergeCell ref="DF17:DN17"/>
    <mergeCell ref="F18:G18"/>
    <mergeCell ref="O18:W18"/>
    <mergeCell ref="Y18:Z18"/>
    <mergeCell ref="AH18:AP18"/>
    <mergeCell ref="AR18:AS18"/>
    <mergeCell ref="BA18:BI18"/>
    <mergeCell ref="Y17:Z17"/>
    <mergeCell ref="AH17:AP17"/>
    <mergeCell ref="AR17:AS17"/>
    <mergeCell ref="BA17:BI17"/>
    <mergeCell ref="BK17:BL17"/>
    <mergeCell ref="BT17:CB17"/>
    <mergeCell ref="DF14:DN15"/>
    <mergeCell ref="AX14:AZ14"/>
    <mergeCell ref="O14:W15"/>
    <mergeCell ref="Y14:Z15"/>
    <mergeCell ref="AA14:AA15"/>
    <mergeCell ref="AB14:AC14"/>
    <mergeCell ref="AD14:AD15"/>
    <mergeCell ref="AE14:AG14"/>
    <mergeCell ref="B16:E34"/>
    <mergeCell ref="F16:W16"/>
    <mergeCell ref="Y16:AP16"/>
    <mergeCell ref="AR16:BI16"/>
    <mergeCell ref="BK16:CB16"/>
    <mergeCell ref="CD16:CU16"/>
    <mergeCell ref="CW16:DN16"/>
    <mergeCell ref="F17:G17"/>
    <mergeCell ref="O17:W17"/>
    <mergeCell ref="CM14:CU15"/>
    <mergeCell ref="CW14:CX15"/>
    <mergeCell ref="CY14:CY15"/>
    <mergeCell ref="CZ14:DA14"/>
    <mergeCell ref="DB14:DB15"/>
    <mergeCell ref="DC14:DE14"/>
    <mergeCell ref="BT14:CB15"/>
    <mergeCell ref="CD14:CE15"/>
    <mergeCell ref="CF14:CF15"/>
    <mergeCell ref="CG14:CH14"/>
    <mergeCell ref="CI14:CI15"/>
    <mergeCell ref="CJ14:CL14"/>
    <mergeCell ref="BA14:BI15"/>
    <mergeCell ref="BK14:BL15"/>
    <mergeCell ref="BM14:BM15"/>
    <mergeCell ref="BN14:BO14"/>
    <mergeCell ref="BP14:BP15"/>
    <mergeCell ref="BQ14:BS14"/>
    <mergeCell ref="AH14:AP15"/>
    <mergeCell ref="AR14:AS15"/>
    <mergeCell ref="AT14:AT15"/>
    <mergeCell ref="AU14:AV14"/>
    <mergeCell ref="AW14:AW15"/>
    <mergeCell ref="B14:E15"/>
    <mergeCell ref="F14:G15"/>
    <mergeCell ref="H14:H15"/>
    <mergeCell ref="I14:J14"/>
    <mergeCell ref="K14:K15"/>
    <mergeCell ref="L14:N14"/>
    <mergeCell ref="DJ11:DK11"/>
    <mergeCell ref="DL11:DN11"/>
    <mergeCell ref="F13:W13"/>
    <mergeCell ref="Y13:AP13"/>
    <mergeCell ref="AR13:BI13"/>
    <mergeCell ref="BK13:CB13"/>
    <mergeCell ref="CD13:CU13"/>
    <mergeCell ref="CW13:DN13"/>
    <mergeCell ref="CK11:CM11"/>
    <mergeCell ref="CN11:CP11"/>
    <mergeCell ref="CQ11:CR11"/>
    <mergeCell ref="CS11:CU11"/>
    <mergeCell ref="DD11:DF11"/>
    <mergeCell ref="DG11:DI11"/>
    <mergeCell ref="BE11:BF11"/>
    <mergeCell ref="BG11:BI11"/>
    <mergeCell ref="BR11:BT11"/>
    <mergeCell ref="BU11:BW11"/>
    <mergeCell ref="BX11:BY11"/>
    <mergeCell ref="BZ11:CB11"/>
    <mergeCell ref="AF11:AH11"/>
    <mergeCell ref="AI11:AK11"/>
    <mergeCell ref="AL11:AM11"/>
    <mergeCell ref="AN11:AP11"/>
    <mergeCell ref="AY11:BA11"/>
    <mergeCell ref="BB11:BD11"/>
    <mergeCell ref="B10:E10"/>
    <mergeCell ref="C11:D11"/>
    <mergeCell ref="M11:O11"/>
    <mergeCell ref="P11:R11"/>
    <mergeCell ref="S11:T11"/>
    <mergeCell ref="U11:W11"/>
    <mergeCell ref="CF7:CU7"/>
    <mergeCell ref="CY7:DN7"/>
    <mergeCell ref="H9:W9"/>
    <mergeCell ref="AA9:AP9"/>
    <mergeCell ref="AT9:BI9"/>
    <mergeCell ref="BM9:CB9"/>
    <mergeCell ref="CF9:CU9"/>
    <mergeCell ref="CY9:DN9"/>
    <mergeCell ref="B6:D7"/>
    <mergeCell ref="E6:E7"/>
    <mergeCell ref="H7:W7"/>
    <mergeCell ref="AA7:AP7"/>
    <mergeCell ref="AT7:BI7"/>
    <mergeCell ref="BM7:CB7"/>
    <mergeCell ref="B2:E3"/>
    <mergeCell ref="F2:T3"/>
    <mergeCell ref="U2:W2"/>
    <mergeCell ref="Y2:AM3"/>
    <mergeCell ref="AN2:AP2"/>
    <mergeCell ref="AR2:BF3"/>
    <mergeCell ref="BK5:BL5"/>
    <mergeCell ref="BM5:CB5"/>
    <mergeCell ref="CD5:CE5"/>
    <mergeCell ref="CF5:CU5"/>
    <mergeCell ref="CW5:CX5"/>
    <mergeCell ref="CY5:DN5"/>
    <mergeCell ref="F5:G5"/>
    <mergeCell ref="H5:W5"/>
    <mergeCell ref="Y5:Z5"/>
    <mergeCell ref="AA5:AP5"/>
    <mergeCell ref="AR5:AS5"/>
    <mergeCell ref="AT5:BI5"/>
    <mergeCell ref="DL2:DN2"/>
    <mergeCell ref="U3:W3"/>
    <mergeCell ref="AN3:AP3"/>
    <mergeCell ref="BG3:BI3"/>
    <mergeCell ref="BZ3:CB3"/>
    <mergeCell ref="CS3:CU3"/>
    <mergeCell ref="DL3:DN3"/>
    <mergeCell ref="BG2:BI2"/>
    <mergeCell ref="BK2:BY3"/>
    <mergeCell ref="BZ2:CB2"/>
    <mergeCell ref="CD2:CR3"/>
    <mergeCell ref="CS2:CU2"/>
    <mergeCell ref="CW2:DK3"/>
  </mergeCells>
  <conditionalFormatting sqref="L34:N34 L57:N57 L79:N79 L101:N101 L123:N123 L145:N145 L167:N167 L239:N239 L176:N177 L188:N188 L198:N198 L208:N208 L218:N218 L228:N229 L237:N237 AE34:AG34 AE57:AG57 AE79:AG79 AE101:AG101 AE123:AG123 AE145:AG145 AE167:AG167 AE239:AG239 AE176:AG177 AE188:AG188 AE198:AG198 AE208:AG208 AE218:AG218 AE228:AG229 AE237:AG237 AX34:AZ34 AX79:AZ79 AX101:AZ101 AX123:AZ123 AX145:AZ145 AX167:AZ167 AX239:AZ239 AX176:AZ177 AX188:AZ188 AX198:AZ198 AX208:AZ208 AX218:AZ218 AX228:AZ229 AX237:AZ237 BQ34:BS34 BQ57:BS57 BQ79:BS79 BQ101:BS101 BQ123:BS123 BQ145:BS145 BQ167:BS167 BQ239:BS239 BQ176:BS177 BQ188:BS188 BQ198:BS198 BQ208:BS208 BQ218:BS218 BQ228:BS229 BQ237:BS237 AX57:AZ57">
    <cfRule type="cellIs" dxfId="163" priority="452" stopIfTrue="1" operator="between">
      <formula>0</formula>
      <formula>1000</formula>
    </cfRule>
  </conditionalFormatting>
  <conditionalFormatting sqref="K220:K227 K210:K217 K200:K207 K23:K33 K37:K56 K59:K78 K81:K100 K103:K122 K125:K144 K147:K166 K180:K187 K190:K197 K231:K236 I214:I217 I224:I227 K172:K175 I184:I187 I194:I197 I204:I207 K17:K21 K169:K170 AD220:AD227 AD210:AD217 AD200:AD207 AD23:AD33 AD37:AD56 AD59:AD78 AD81:AD100 AD103:AD122 AD125:AD144 AD147:AD166 AD180:AD187 AD190:AD197 AD231:AD236 AB214:AB217 AB224:AB227 AD172:AD175 AB184:AB187 AB194:AB197 AB204:AB207 AD17:AD21 AD169:AD170 AW220:AW227 AW210:AW217 AW200:AW207 AW23:AW33 AW37:AW56 AW59:AW78 AW81:AW100 AW103:AW122 AW125:AW144 AW147:AW166 AW180:AW187 AW190:AW197 AW231:AW236 AU213:AU217 AU223:AU227 AW172:AW175 AU183:AU187 AU193:AU197 AU203:AU207 AW17:AW21 AW169:AW170 BP220:BP227 BP210:BP217 BP200:BP207 BP23:BP33 BP37:BP56 BP59:BP78 BP81:BP100 BP103:BP122 BP125:BP144 BP147:BP166 BP180:BP187 BP190:BP197 BP231:BP236 BN213:BN217 BN223:BN227 BP172:BP175 BN183:BN187 BN193:BN197 BN203:BN207 BP17:BP21 BP169:BP170">
    <cfRule type="cellIs" dxfId="162" priority="451" stopIfTrue="1" operator="between">
      <formula>0</formula>
      <formula>1000</formula>
    </cfRule>
  </conditionalFormatting>
  <conditionalFormatting sqref="L172:L174 L17:L21 L23:L33 L147:L166 L37:L56 L59:L78 L81:L100 L103:L122 L125:L144 L231:L235 L180 L190 L200 L220 L210 L169:L170 AE172:AE174 AE17:AE21 AE23:AE33 AE147:AE166 AE37:AE56 AE59:AE78 AE81:AE100 AE103:AE122 AE125:AE144 AE231:AE235 AE180 AE190 AE200 AE220 AE210 AE169:AE170 AX17:AX21 AX23:AX32 AX37:AX41 AX59:AX63 AX81:AX85 AX103:AX107 AX125:AX129 AX147:AX151 AX169:AX170 AX172:AX174 AX180 AX190 AX200 AX210 AX220 AX231:AX235 BQ231:BQ235 BQ220 BQ210 BQ200 BQ190 BQ180 BQ169:BQ170 BQ172:BQ174 BQ147:BQ151 BQ125:BQ129 BQ103:BQ107 BQ81:BQ85 BQ59:BQ63 BQ37:BQ41 BQ23:BQ32 BQ17:BQ21 AX43:AX56 AX65:AX78 AX87:AX100 AX109:AX122 AX131:AX144 AX153:AX166 AX182:AX187 AX192:AX197 AX202:AX207 AE202:AE207 AE192:AE197 AE182:AE187 AE212:AE217 AX212:AX217 AX222:AX227 AE222:AE227 L222:L227 L212:L217 L202:L207 L192:L197 L182:L187 BQ43:BQ56 BQ65:BQ78 BQ87:BQ100 BQ109:BQ122 BQ131:BQ144 BQ153:BQ166 BQ182:BQ187 BQ192:BQ197 BQ202:BQ207 BQ212:BQ217 BQ222:BQ227">
    <cfRule type="cellIs" dxfId="161" priority="450" stopIfTrue="1" operator="between">
      <formula>"x"</formula>
      <formula>"X"</formula>
    </cfRule>
  </conditionalFormatting>
  <conditionalFormatting sqref="M172:M174 M231:M235 M147:M166 M37:M56 M59:M78 M81:M100 M103:M122 M125:M144 M23:M33 M180 M190 M200 M220 M210 M17:M21 M169:M170 AF172:AF174 AF231:AF235 AF147:AF166 AF37:AF56 AF59:AF78 AF81:AF100 AF103:AF122 AF125:AF144 AF23:AF33 AF180 AF190 AF200 AF220 AF210 AF17:AF21 AF169:AF170 AY17:AY21 AY23:AY32 AY37:AY41 AY59:AY63 AY81:AY85 AY103:AY107 AY125:AY129 AY147:AY151 AY169:AY170 AY172:AY174 AY180 AY190 AY200 AY210 AY220 AY231:AY235 BR231:BR235 BR220 BR210 BR200 BR190 BR180 BR169:BR170 BR172:BR174 BR147:BR151 BR125:BR129 BR103:BR107 BR81:BR85 BR59:BR63 BR37:BR41 BR23:BR32 BR17:BR21 AY43:AY56 AY65:AY78 AY87:AY100 AY109:AY122 AY131:AY144 AY153:AY166 AY182:AY187 AY192:AY197 AY202:AY207 AF202:AF207 AF192:AF197 AF182:AF187 AF212:AF217 AY212:AY217 AY222:AY227 AF222:AF227 M222:M227 M212:M217 M202:M207 M192:M197 M182:M187 BR43:BR56 BR65:BR78 BR87:BR100 BR109:BR122 BR131:BR144 BR153:BR166 BR182:BR187 BR192:BR197 BR202:BR207 BR212:BR217 BR222:BR227">
    <cfRule type="cellIs" dxfId="160" priority="449" stopIfTrue="1" operator="between">
      <formula>"x"</formula>
      <formula>"X"</formula>
    </cfRule>
  </conditionalFormatting>
  <conditionalFormatting sqref="N172:N174 N231:N235 N147:N166 N37:N56 N59:N78 N81:N100 N103:N122 N125:N144 N23:N33 N180 N190 N200 N220 N210 N17:N21 N169:N170 AG172:AG174 AG231:AG235 AG147:AG166 AG37:AG56 AG59:AG78 AG81:AG100 AG103:AG122 AG125:AG144 AG23:AG33 AG180 AG190 AG200 AG220 AG210 AG17:AG21 AG169:AG170 AZ17:AZ21 AZ23:AZ32 AZ37:AZ41 AZ59:AZ63 AZ81:AZ85 AZ103:AZ107 AZ125:AZ129 AZ147:AZ151 AZ169:AZ170 AZ172:AZ174 AZ180 AZ190 AZ200 AZ210 AZ220 AZ231:AZ235 BS231:BS235 BS220 BS210 BS200 BS190 BS180 BS169:BS170 BS172:BS174 BS147:BS151 BS125:BS129 BS103:BS107 BS81:BS85 BS59:BS63 BS37:BS41 BS23:BS32 BS17:BS21 AZ43:AZ56 AZ65:AZ78 AZ87:AZ100 AZ109:AZ122 AZ131:AZ144 AZ153:AZ166 AZ182:AZ187 AZ192:AZ197 AZ202:AZ207 AG202:AG207 AG192:AG197 AG182:AG187 AG212:AG217 AZ212:AZ217 AZ222:AZ227 AG222:AG227 N222:N227 N212:N217 N202:N207 N192:N197 N182:N187 BS43:BS56 BS65:BS78 BS87:BS100 BS109:BS122 BS131:BS144 BS153:BS166 BS182:BS187 BS192:BS197 BS202:BS207 BS212:BS217 BS222:BS227">
    <cfRule type="cellIs" dxfId="159" priority="448" stopIfTrue="1" operator="between">
      <formula>"x"</formula>
      <formula>"X"</formula>
    </cfRule>
  </conditionalFormatting>
  <conditionalFormatting sqref="K247:M263 AD247:AF263 AW247:AY263 BP247:BR263 CI247:CK263 DB247:DD263">
    <cfRule type="cellIs" dxfId="158" priority="447" stopIfTrue="1" operator="between">
      <formula>0</formula>
      <formula>1000</formula>
    </cfRule>
  </conditionalFormatting>
  <conditionalFormatting sqref="L247:L263 AE247:AE263 AX247:AX263 BQ247:BQ263 CJ247:CJ263 DC247:DC263">
    <cfRule type="cellIs" dxfId="157" priority="446" stopIfTrue="1" operator="between">
      <formula>0</formula>
      <formula>1000</formula>
    </cfRule>
  </conditionalFormatting>
  <conditionalFormatting sqref="M247:M263 AF247:AF263 AY247:AY263 BR247:BR263 CK247:CK263 DD247:DD263">
    <cfRule type="cellIs" dxfId="156" priority="445" stopIfTrue="1" operator="between">
      <formula>0</formula>
      <formula>1000</formula>
    </cfRule>
  </conditionalFormatting>
  <conditionalFormatting sqref="N247:N260">
    <cfRule type="cellIs" dxfId="155" priority="443" stopIfTrue="1" operator="between">
      <formula>0</formula>
      <formula>#REF!</formula>
    </cfRule>
    <cfRule type="expression" dxfId="154" priority="444" stopIfTrue="1">
      <formula>$X$41&gt;#REF!</formula>
    </cfRule>
  </conditionalFormatting>
  <conditionalFormatting sqref="N261:N263 AG247:AG263 AZ247:AZ263 BS247:BS263 CL247:CL263 DE247:DE263">
    <cfRule type="cellIs" dxfId="153" priority="441" stopIfTrue="1" operator="between">
      <formula>0</formula>
      <formula>#REF!</formula>
    </cfRule>
    <cfRule type="expression" dxfId="152" priority="442" stopIfTrue="1">
      <formula>$X$41&gt;#REF!</formula>
    </cfRule>
  </conditionalFormatting>
  <conditionalFormatting sqref="M34 M57 M79 M101 M123 M145 M167 M239 M176:M177 M188 M198 M208 M218 M228:M229 M237 AF34 AF57 AF79 AF101 AF123 AF145 AF167 AF239 AF176:AF177 AF188 AF198 AF208 AF218 AF228:AF229 AF237 AY34 AY79 AY101 AY123 AY145 AY167 AY239 AY176:AY177 AY188 AY198 AY208 AY218 AY228:AY229 AY237 BR34 BR57 BR79 BR101 BR123 BR145 BR167 BR239 BR176:BR177 BR188 BR198 BR208 BR218 BR228:BR229 BR237 AY57">
    <cfRule type="cellIs" dxfId="151" priority="439" stopIfTrue="1" operator="between">
      <formula>0</formula>
      <formula>1000</formula>
    </cfRule>
  </conditionalFormatting>
  <conditionalFormatting sqref="N34 N57 N79 N101 N123 N145 N167 N239 N176:N177 N188 N198 N208 N218 N228:N229 N237 AG34 AG57 AG79 AG101 AG123 AG145 AG167 AG239 AG176:AG177 AG188 AG198 AG208 AG218 AG228:AG229 AG237 AZ34 AZ79 AZ101 AZ123 AZ145 AZ167 AZ239 AZ176:AZ177 AZ188 AZ198 AZ208 AZ218 AZ228:AZ229 AZ237 BS34 BS57 BS79 BS101 BS123 BS145 BS167 BS239 BS176:BS177 BS188 BS198 BS208 BS218 BS228:BS229 BS237 AZ57">
    <cfRule type="cellIs" dxfId="150" priority="438" stopIfTrue="1" operator="between">
      <formula>0</formula>
      <formula>1000</formula>
    </cfRule>
  </conditionalFormatting>
  <conditionalFormatting sqref="AX33">
    <cfRule type="cellIs" dxfId="149" priority="126" stopIfTrue="1" operator="between">
      <formula>"x"</formula>
      <formula>"X"</formula>
    </cfRule>
  </conditionalFormatting>
  <conditionalFormatting sqref="AY33">
    <cfRule type="cellIs" dxfId="148" priority="125" stopIfTrue="1" operator="between">
      <formula>"x"</formula>
      <formula>"X"</formula>
    </cfRule>
  </conditionalFormatting>
  <conditionalFormatting sqref="AZ33">
    <cfRule type="cellIs" dxfId="147" priority="124" stopIfTrue="1" operator="between">
      <formula>"x"</formula>
      <formula>"X"</formula>
    </cfRule>
  </conditionalFormatting>
  <conditionalFormatting sqref="AX42">
    <cfRule type="cellIs" dxfId="146" priority="123" stopIfTrue="1" operator="between">
      <formula>"x"</formula>
      <formula>"X"</formula>
    </cfRule>
  </conditionalFormatting>
  <conditionalFormatting sqref="AY42">
    <cfRule type="cellIs" dxfId="145" priority="122" stopIfTrue="1" operator="between">
      <formula>"x"</formula>
      <formula>"X"</formula>
    </cfRule>
  </conditionalFormatting>
  <conditionalFormatting sqref="AZ42">
    <cfRule type="cellIs" dxfId="144" priority="121" stopIfTrue="1" operator="between">
      <formula>"x"</formula>
      <formula>"X"</formula>
    </cfRule>
  </conditionalFormatting>
  <conditionalFormatting sqref="AX64">
    <cfRule type="cellIs" dxfId="143" priority="120" stopIfTrue="1" operator="between">
      <formula>"x"</formula>
      <formula>"X"</formula>
    </cfRule>
  </conditionalFormatting>
  <conditionalFormatting sqref="AY64">
    <cfRule type="cellIs" dxfId="142" priority="119" stopIfTrue="1" operator="between">
      <formula>"x"</formula>
      <formula>"X"</formula>
    </cfRule>
  </conditionalFormatting>
  <conditionalFormatting sqref="AZ64">
    <cfRule type="cellIs" dxfId="141" priority="118" stopIfTrue="1" operator="between">
      <formula>"x"</formula>
      <formula>"X"</formula>
    </cfRule>
  </conditionalFormatting>
  <conditionalFormatting sqref="AX86">
    <cfRule type="cellIs" dxfId="140" priority="117" stopIfTrue="1" operator="between">
      <formula>"x"</formula>
      <formula>"X"</formula>
    </cfRule>
  </conditionalFormatting>
  <conditionalFormatting sqref="AY86">
    <cfRule type="cellIs" dxfId="139" priority="116" stopIfTrue="1" operator="between">
      <formula>"x"</formula>
      <formula>"X"</formula>
    </cfRule>
  </conditionalFormatting>
  <conditionalFormatting sqref="AZ86">
    <cfRule type="cellIs" dxfId="138" priority="115" stopIfTrue="1" operator="between">
      <formula>"x"</formula>
      <formula>"X"</formula>
    </cfRule>
  </conditionalFormatting>
  <conditionalFormatting sqref="AX108">
    <cfRule type="cellIs" dxfId="137" priority="114" stopIfTrue="1" operator="between">
      <formula>"x"</formula>
      <formula>"X"</formula>
    </cfRule>
  </conditionalFormatting>
  <conditionalFormatting sqref="AY108">
    <cfRule type="cellIs" dxfId="136" priority="113" stopIfTrue="1" operator="between">
      <formula>"x"</formula>
      <formula>"X"</formula>
    </cfRule>
  </conditionalFormatting>
  <conditionalFormatting sqref="AZ108">
    <cfRule type="cellIs" dxfId="135" priority="112" stopIfTrue="1" operator="between">
      <formula>"x"</formula>
      <formula>"X"</formula>
    </cfRule>
  </conditionalFormatting>
  <conditionalFormatting sqref="AX130">
    <cfRule type="cellIs" dxfId="134" priority="111" stopIfTrue="1" operator="between">
      <formula>"x"</formula>
      <formula>"X"</formula>
    </cfRule>
  </conditionalFormatting>
  <conditionalFormatting sqref="AY130">
    <cfRule type="cellIs" dxfId="133" priority="110" stopIfTrue="1" operator="between">
      <formula>"x"</formula>
      <formula>"X"</formula>
    </cfRule>
  </conditionalFormatting>
  <conditionalFormatting sqref="AZ130">
    <cfRule type="cellIs" dxfId="132" priority="109" stopIfTrue="1" operator="between">
      <formula>"x"</formula>
      <formula>"X"</formula>
    </cfRule>
  </conditionalFormatting>
  <conditionalFormatting sqref="AX152">
    <cfRule type="cellIs" dxfId="131" priority="108" stopIfTrue="1" operator="between">
      <formula>"x"</formula>
      <formula>"X"</formula>
    </cfRule>
  </conditionalFormatting>
  <conditionalFormatting sqref="AY152">
    <cfRule type="cellIs" dxfId="130" priority="107" stopIfTrue="1" operator="between">
      <formula>"x"</formula>
      <formula>"X"</formula>
    </cfRule>
  </conditionalFormatting>
  <conditionalFormatting sqref="AZ152">
    <cfRule type="cellIs" dxfId="129" priority="106" stopIfTrue="1" operator="between">
      <formula>"x"</formula>
      <formula>"X"</formula>
    </cfRule>
  </conditionalFormatting>
  <conditionalFormatting sqref="AX175">
    <cfRule type="cellIs" dxfId="128" priority="105" stopIfTrue="1" operator="between">
      <formula>"x"</formula>
      <formula>"X"</formula>
    </cfRule>
  </conditionalFormatting>
  <conditionalFormatting sqref="AY175">
    <cfRule type="cellIs" dxfId="127" priority="104" stopIfTrue="1" operator="between">
      <formula>"x"</formula>
      <formula>"X"</formula>
    </cfRule>
  </conditionalFormatting>
  <conditionalFormatting sqref="AZ175">
    <cfRule type="cellIs" dxfId="126" priority="103" stopIfTrue="1" operator="between">
      <formula>"x"</formula>
      <formula>"X"</formula>
    </cfRule>
  </conditionalFormatting>
  <conditionalFormatting sqref="AX181">
    <cfRule type="cellIs" dxfId="125" priority="102" stopIfTrue="1" operator="between">
      <formula>"x"</formula>
      <formula>"X"</formula>
    </cfRule>
  </conditionalFormatting>
  <conditionalFormatting sqref="AY181">
    <cfRule type="cellIs" dxfId="124" priority="101" stopIfTrue="1" operator="between">
      <formula>"x"</formula>
      <formula>"X"</formula>
    </cfRule>
  </conditionalFormatting>
  <conditionalFormatting sqref="AZ181">
    <cfRule type="cellIs" dxfId="123" priority="100" stopIfTrue="1" operator="between">
      <formula>"x"</formula>
      <formula>"X"</formula>
    </cfRule>
  </conditionalFormatting>
  <conditionalFormatting sqref="AX191">
    <cfRule type="cellIs" dxfId="122" priority="99" stopIfTrue="1" operator="between">
      <formula>"x"</formula>
      <formula>"X"</formula>
    </cfRule>
  </conditionalFormatting>
  <conditionalFormatting sqref="AY191">
    <cfRule type="cellIs" dxfId="121" priority="98" stopIfTrue="1" operator="between">
      <formula>"x"</formula>
      <formula>"X"</formula>
    </cfRule>
  </conditionalFormatting>
  <conditionalFormatting sqref="AZ191">
    <cfRule type="cellIs" dxfId="120" priority="97" stopIfTrue="1" operator="between">
      <formula>"x"</formula>
      <formula>"X"</formula>
    </cfRule>
  </conditionalFormatting>
  <conditionalFormatting sqref="AX201">
    <cfRule type="cellIs" dxfId="119" priority="96" stopIfTrue="1" operator="between">
      <formula>"x"</formula>
      <formula>"X"</formula>
    </cfRule>
  </conditionalFormatting>
  <conditionalFormatting sqref="AY201">
    <cfRule type="cellIs" dxfId="118" priority="95" stopIfTrue="1" operator="between">
      <formula>"x"</formula>
      <formula>"X"</formula>
    </cfRule>
  </conditionalFormatting>
  <conditionalFormatting sqref="AZ201">
    <cfRule type="cellIs" dxfId="117" priority="94" stopIfTrue="1" operator="between">
      <formula>"x"</formula>
      <formula>"X"</formula>
    </cfRule>
  </conditionalFormatting>
  <conditionalFormatting sqref="AE201">
    <cfRule type="cellIs" dxfId="116" priority="93" stopIfTrue="1" operator="between">
      <formula>"x"</formula>
      <formula>"X"</formula>
    </cfRule>
  </conditionalFormatting>
  <conditionalFormatting sqref="AF201">
    <cfRule type="cellIs" dxfId="115" priority="92" stopIfTrue="1" operator="between">
      <formula>"x"</formula>
      <formula>"X"</formula>
    </cfRule>
  </conditionalFormatting>
  <conditionalFormatting sqref="AG201">
    <cfRule type="cellIs" dxfId="114" priority="91" stopIfTrue="1" operator="between">
      <formula>"x"</formula>
      <formula>"X"</formula>
    </cfRule>
  </conditionalFormatting>
  <conditionalFormatting sqref="AE191">
    <cfRule type="cellIs" dxfId="113" priority="90" stopIfTrue="1" operator="between">
      <formula>"x"</formula>
      <formula>"X"</formula>
    </cfRule>
  </conditionalFormatting>
  <conditionalFormatting sqref="AF191">
    <cfRule type="cellIs" dxfId="112" priority="89" stopIfTrue="1" operator="between">
      <formula>"x"</formula>
      <formula>"X"</formula>
    </cfRule>
  </conditionalFormatting>
  <conditionalFormatting sqref="AG191">
    <cfRule type="cellIs" dxfId="111" priority="88" stopIfTrue="1" operator="between">
      <formula>"x"</formula>
      <formula>"X"</formula>
    </cfRule>
  </conditionalFormatting>
  <conditionalFormatting sqref="AE181">
    <cfRule type="cellIs" dxfId="110" priority="87" stopIfTrue="1" operator="between">
      <formula>"x"</formula>
      <formula>"X"</formula>
    </cfRule>
  </conditionalFormatting>
  <conditionalFormatting sqref="AF181">
    <cfRule type="cellIs" dxfId="109" priority="86" stopIfTrue="1" operator="between">
      <formula>"x"</formula>
      <formula>"X"</formula>
    </cfRule>
  </conditionalFormatting>
  <conditionalFormatting sqref="AG181">
    <cfRule type="cellIs" dxfId="108" priority="85" stopIfTrue="1" operator="between">
      <formula>"x"</formula>
      <formula>"X"</formula>
    </cfRule>
  </conditionalFormatting>
  <conditionalFormatting sqref="AE175">
    <cfRule type="cellIs" dxfId="107" priority="84" stopIfTrue="1" operator="between">
      <formula>"x"</formula>
      <formula>"X"</formula>
    </cfRule>
  </conditionalFormatting>
  <conditionalFormatting sqref="AF175">
    <cfRule type="cellIs" dxfId="106" priority="83" stopIfTrue="1" operator="between">
      <formula>"x"</formula>
      <formula>"X"</formula>
    </cfRule>
  </conditionalFormatting>
  <conditionalFormatting sqref="AG175">
    <cfRule type="cellIs" dxfId="105" priority="82" stopIfTrue="1" operator="between">
      <formula>"x"</formula>
      <formula>"X"</formula>
    </cfRule>
  </conditionalFormatting>
  <conditionalFormatting sqref="AE211">
    <cfRule type="cellIs" dxfId="104" priority="81" stopIfTrue="1" operator="between">
      <formula>"x"</formula>
      <formula>"X"</formula>
    </cfRule>
  </conditionalFormatting>
  <conditionalFormatting sqref="AF211">
    <cfRule type="cellIs" dxfId="103" priority="80" stopIfTrue="1" operator="between">
      <formula>"x"</formula>
      <formula>"X"</formula>
    </cfRule>
  </conditionalFormatting>
  <conditionalFormatting sqref="AG211">
    <cfRule type="cellIs" dxfId="102" priority="79" stopIfTrue="1" operator="between">
      <formula>"x"</formula>
      <formula>"X"</formula>
    </cfRule>
  </conditionalFormatting>
  <conditionalFormatting sqref="AX211">
    <cfRule type="cellIs" dxfId="101" priority="78" stopIfTrue="1" operator="between">
      <formula>"x"</formula>
      <formula>"X"</formula>
    </cfRule>
  </conditionalFormatting>
  <conditionalFormatting sqref="AY211">
    <cfRule type="cellIs" dxfId="100" priority="77" stopIfTrue="1" operator="between">
      <formula>"x"</formula>
      <formula>"X"</formula>
    </cfRule>
  </conditionalFormatting>
  <conditionalFormatting sqref="AZ211">
    <cfRule type="cellIs" dxfId="99" priority="76" stopIfTrue="1" operator="between">
      <formula>"x"</formula>
      <formula>"X"</formula>
    </cfRule>
  </conditionalFormatting>
  <conditionalFormatting sqref="AX221">
    <cfRule type="cellIs" dxfId="98" priority="75" stopIfTrue="1" operator="between">
      <formula>"x"</formula>
      <formula>"X"</formula>
    </cfRule>
  </conditionalFormatting>
  <conditionalFormatting sqref="AY221">
    <cfRule type="cellIs" dxfId="97" priority="74" stopIfTrue="1" operator="between">
      <formula>"x"</formula>
      <formula>"X"</formula>
    </cfRule>
  </conditionalFormatting>
  <conditionalFormatting sqref="AZ221">
    <cfRule type="cellIs" dxfId="96" priority="73" stopIfTrue="1" operator="between">
      <formula>"x"</formula>
      <formula>"X"</formula>
    </cfRule>
  </conditionalFormatting>
  <conditionalFormatting sqref="AE221">
    <cfRule type="cellIs" dxfId="95" priority="72" stopIfTrue="1" operator="between">
      <formula>"x"</formula>
      <formula>"X"</formula>
    </cfRule>
  </conditionalFormatting>
  <conditionalFormatting sqref="AF221">
    <cfRule type="cellIs" dxfId="94" priority="71" stopIfTrue="1" operator="between">
      <formula>"x"</formula>
      <formula>"X"</formula>
    </cfRule>
  </conditionalFormatting>
  <conditionalFormatting sqref="AG221">
    <cfRule type="cellIs" dxfId="93" priority="70" stopIfTrue="1" operator="between">
      <formula>"x"</formula>
      <formula>"X"</formula>
    </cfRule>
  </conditionalFormatting>
  <conditionalFormatting sqref="AX236">
    <cfRule type="cellIs" dxfId="92" priority="69" stopIfTrue="1" operator="between">
      <formula>"x"</formula>
      <formula>"X"</formula>
    </cfRule>
  </conditionalFormatting>
  <conditionalFormatting sqref="AY236">
    <cfRule type="cellIs" dxfId="91" priority="68" stopIfTrue="1" operator="between">
      <formula>"x"</formula>
      <formula>"X"</formula>
    </cfRule>
  </conditionalFormatting>
  <conditionalFormatting sqref="AZ236">
    <cfRule type="cellIs" dxfId="90" priority="67" stopIfTrue="1" operator="between">
      <formula>"x"</formula>
      <formula>"X"</formula>
    </cfRule>
  </conditionalFormatting>
  <conditionalFormatting sqref="AE236">
    <cfRule type="cellIs" dxfId="89" priority="66" stopIfTrue="1" operator="between">
      <formula>"x"</formula>
      <formula>"X"</formula>
    </cfRule>
  </conditionalFormatting>
  <conditionalFormatting sqref="AF236">
    <cfRule type="cellIs" dxfId="88" priority="65" stopIfTrue="1" operator="between">
      <formula>"x"</formula>
      <formula>"X"</formula>
    </cfRule>
  </conditionalFormatting>
  <conditionalFormatting sqref="AG236">
    <cfRule type="cellIs" dxfId="87" priority="64" stopIfTrue="1" operator="between">
      <formula>"x"</formula>
      <formula>"X"</formula>
    </cfRule>
  </conditionalFormatting>
  <conditionalFormatting sqref="L236">
    <cfRule type="cellIs" dxfId="86" priority="63" stopIfTrue="1" operator="between">
      <formula>"x"</formula>
      <formula>"X"</formula>
    </cfRule>
  </conditionalFormatting>
  <conditionalFormatting sqref="M236">
    <cfRule type="cellIs" dxfId="85" priority="62" stopIfTrue="1" operator="between">
      <formula>"x"</formula>
      <formula>"X"</formula>
    </cfRule>
  </conditionalFormatting>
  <conditionalFormatting sqref="N236">
    <cfRule type="cellIs" dxfId="84" priority="61" stopIfTrue="1" operator="between">
      <formula>"x"</formula>
      <formula>"X"</formula>
    </cfRule>
  </conditionalFormatting>
  <conditionalFormatting sqref="L221">
    <cfRule type="cellIs" dxfId="83" priority="60" stopIfTrue="1" operator="between">
      <formula>"x"</formula>
      <formula>"X"</formula>
    </cfRule>
  </conditionalFormatting>
  <conditionalFormatting sqref="M221">
    <cfRule type="cellIs" dxfId="82" priority="59" stopIfTrue="1" operator="between">
      <formula>"x"</formula>
      <formula>"X"</formula>
    </cfRule>
  </conditionalFormatting>
  <conditionalFormatting sqref="N221">
    <cfRule type="cellIs" dxfId="81" priority="58" stopIfTrue="1" operator="between">
      <formula>"x"</formula>
      <formula>"X"</formula>
    </cfRule>
  </conditionalFormatting>
  <conditionalFormatting sqref="L211">
    <cfRule type="cellIs" dxfId="80" priority="57" stopIfTrue="1" operator="between">
      <formula>"x"</formula>
      <formula>"X"</formula>
    </cfRule>
  </conditionalFormatting>
  <conditionalFormatting sqref="M211">
    <cfRule type="cellIs" dxfId="79" priority="56" stopIfTrue="1" operator="between">
      <formula>"x"</formula>
      <formula>"X"</formula>
    </cfRule>
  </conditionalFormatting>
  <conditionalFormatting sqref="N211">
    <cfRule type="cellIs" dxfId="78" priority="55" stopIfTrue="1" operator="between">
      <formula>"x"</formula>
      <formula>"X"</formula>
    </cfRule>
  </conditionalFormatting>
  <conditionalFormatting sqref="L201">
    <cfRule type="cellIs" dxfId="77" priority="54" stopIfTrue="1" operator="between">
      <formula>"x"</formula>
      <formula>"X"</formula>
    </cfRule>
  </conditionalFormatting>
  <conditionalFormatting sqref="M201">
    <cfRule type="cellIs" dxfId="76" priority="53" stopIfTrue="1" operator="between">
      <formula>"x"</formula>
      <formula>"X"</formula>
    </cfRule>
  </conditionalFormatting>
  <conditionalFormatting sqref="N201">
    <cfRule type="cellIs" dxfId="75" priority="52" stopIfTrue="1" operator="between">
      <formula>"x"</formula>
      <formula>"X"</formula>
    </cfRule>
  </conditionalFormatting>
  <conditionalFormatting sqref="L191">
    <cfRule type="cellIs" dxfId="74" priority="51" stopIfTrue="1" operator="between">
      <formula>"x"</formula>
      <formula>"X"</formula>
    </cfRule>
  </conditionalFormatting>
  <conditionalFormatting sqref="M191">
    <cfRule type="cellIs" dxfId="73" priority="50" stopIfTrue="1" operator="between">
      <formula>"x"</formula>
      <formula>"X"</formula>
    </cfRule>
  </conditionalFormatting>
  <conditionalFormatting sqref="N191">
    <cfRule type="cellIs" dxfId="72" priority="49" stopIfTrue="1" operator="between">
      <formula>"x"</formula>
      <formula>"X"</formula>
    </cfRule>
  </conditionalFormatting>
  <conditionalFormatting sqref="L181">
    <cfRule type="cellIs" dxfId="71" priority="48" stopIfTrue="1" operator="between">
      <formula>"x"</formula>
      <formula>"X"</formula>
    </cfRule>
  </conditionalFormatting>
  <conditionalFormatting sqref="M181">
    <cfRule type="cellIs" dxfId="70" priority="47" stopIfTrue="1" operator="between">
      <formula>"x"</formula>
      <formula>"X"</formula>
    </cfRule>
  </conditionalFormatting>
  <conditionalFormatting sqref="N181">
    <cfRule type="cellIs" dxfId="69" priority="46" stopIfTrue="1" operator="between">
      <formula>"x"</formula>
      <formula>"X"</formula>
    </cfRule>
  </conditionalFormatting>
  <conditionalFormatting sqref="L175">
    <cfRule type="cellIs" dxfId="68" priority="45" stopIfTrue="1" operator="between">
      <formula>"x"</formula>
      <formula>"X"</formula>
    </cfRule>
  </conditionalFormatting>
  <conditionalFormatting sqref="M175">
    <cfRule type="cellIs" dxfId="67" priority="44" stopIfTrue="1" operator="between">
      <formula>"x"</formula>
      <formula>"X"</formula>
    </cfRule>
  </conditionalFormatting>
  <conditionalFormatting sqref="N175">
    <cfRule type="cellIs" dxfId="66" priority="43" stopIfTrue="1" operator="between">
      <formula>"x"</formula>
      <formula>"X"</formula>
    </cfRule>
  </conditionalFormatting>
  <conditionalFormatting sqref="BQ33">
    <cfRule type="cellIs" dxfId="65" priority="42" stopIfTrue="1" operator="between">
      <formula>"x"</formula>
      <formula>"X"</formula>
    </cfRule>
  </conditionalFormatting>
  <conditionalFormatting sqref="BR33">
    <cfRule type="cellIs" dxfId="64" priority="41" stopIfTrue="1" operator="between">
      <formula>"x"</formula>
      <formula>"X"</formula>
    </cfRule>
  </conditionalFormatting>
  <conditionalFormatting sqref="BS33">
    <cfRule type="cellIs" dxfId="63" priority="40" stopIfTrue="1" operator="between">
      <formula>"x"</formula>
      <formula>"X"</formula>
    </cfRule>
  </conditionalFormatting>
  <conditionalFormatting sqref="BQ42">
    <cfRule type="cellIs" dxfId="62" priority="39" stopIfTrue="1" operator="between">
      <formula>"x"</formula>
      <formula>"X"</formula>
    </cfRule>
  </conditionalFormatting>
  <conditionalFormatting sqref="BR42">
    <cfRule type="cellIs" dxfId="61" priority="38" stopIfTrue="1" operator="between">
      <formula>"x"</formula>
      <formula>"X"</formula>
    </cfRule>
  </conditionalFormatting>
  <conditionalFormatting sqref="BS42">
    <cfRule type="cellIs" dxfId="60" priority="37" stopIfTrue="1" operator="between">
      <formula>"x"</formula>
      <formula>"X"</formula>
    </cfRule>
  </conditionalFormatting>
  <conditionalFormatting sqref="BQ64">
    <cfRule type="cellIs" dxfId="59" priority="36" stopIfTrue="1" operator="between">
      <formula>"x"</formula>
      <formula>"X"</formula>
    </cfRule>
  </conditionalFormatting>
  <conditionalFormatting sqref="BR64">
    <cfRule type="cellIs" dxfId="58" priority="35" stopIfTrue="1" operator="between">
      <formula>"x"</formula>
      <formula>"X"</formula>
    </cfRule>
  </conditionalFormatting>
  <conditionalFormatting sqref="BS64">
    <cfRule type="cellIs" dxfId="57" priority="34" stopIfTrue="1" operator="between">
      <formula>"x"</formula>
      <formula>"X"</formula>
    </cfRule>
  </conditionalFormatting>
  <conditionalFormatting sqref="BQ86">
    <cfRule type="cellIs" dxfId="56" priority="33" stopIfTrue="1" operator="between">
      <formula>"x"</formula>
      <formula>"X"</formula>
    </cfRule>
  </conditionalFormatting>
  <conditionalFormatting sqref="BR86">
    <cfRule type="cellIs" dxfId="55" priority="32" stopIfTrue="1" operator="between">
      <formula>"x"</formula>
      <formula>"X"</formula>
    </cfRule>
  </conditionalFormatting>
  <conditionalFormatting sqref="BS86">
    <cfRule type="cellIs" dxfId="54" priority="31" stopIfTrue="1" operator="between">
      <formula>"x"</formula>
      <formula>"X"</formula>
    </cfRule>
  </conditionalFormatting>
  <conditionalFormatting sqref="BQ108">
    <cfRule type="cellIs" dxfId="53" priority="30" stopIfTrue="1" operator="between">
      <formula>"x"</formula>
      <formula>"X"</formula>
    </cfRule>
  </conditionalFormatting>
  <conditionalFormatting sqref="BR108">
    <cfRule type="cellIs" dxfId="52" priority="29" stopIfTrue="1" operator="between">
      <formula>"x"</formula>
      <formula>"X"</formula>
    </cfRule>
  </conditionalFormatting>
  <conditionalFormatting sqref="BS108">
    <cfRule type="cellIs" dxfId="51" priority="28" stopIfTrue="1" operator="between">
      <formula>"x"</formula>
      <formula>"X"</formula>
    </cfRule>
  </conditionalFormatting>
  <conditionalFormatting sqref="BQ130">
    <cfRule type="cellIs" dxfId="50" priority="27" stopIfTrue="1" operator="between">
      <formula>"x"</formula>
      <formula>"X"</formula>
    </cfRule>
  </conditionalFormatting>
  <conditionalFormatting sqref="BR130">
    <cfRule type="cellIs" dxfId="49" priority="26" stopIfTrue="1" operator="between">
      <formula>"x"</formula>
      <formula>"X"</formula>
    </cfRule>
  </conditionalFormatting>
  <conditionalFormatting sqref="BS130">
    <cfRule type="cellIs" dxfId="48" priority="25" stopIfTrue="1" operator="between">
      <formula>"x"</formula>
      <formula>"X"</formula>
    </cfRule>
  </conditionalFormatting>
  <conditionalFormatting sqref="BQ152">
    <cfRule type="cellIs" dxfId="47" priority="24" stopIfTrue="1" operator="between">
      <formula>"x"</formula>
      <formula>"X"</formula>
    </cfRule>
  </conditionalFormatting>
  <conditionalFormatting sqref="BR152">
    <cfRule type="cellIs" dxfId="46" priority="23" stopIfTrue="1" operator="between">
      <formula>"x"</formula>
      <formula>"X"</formula>
    </cfRule>
  </conditionalFormatting>
  <conditionalFormatting sqref="BS152">
    <cfRule type="cellIs" dxfId="45" priority="22" stopIfTrue="1" operator="between">
      <formula>"x"</formula>
      <formula>"X"</formula>
    </cfRule>
  </conditionalFormatting>
  <conditionalFormatting sqref="BQ175">
    <cfRule type="cellIs" dxfId="44" priority="21" stopIfTrue="1" operator="between">
      <formula>"x"</formula>
      <formula>"X"</formula>
    </cfRule>
  </conditionalFormatting>
  <conditionalFormatting sqref="BR175">
    <cfRule type="cellIs" dxfId="43" priority="20" stopIfTrue="1" operator="between">
      <formula>"x"</formula>
      <formula>"X"</formula>
    </cfRule>
  </conditionalFormatting>
  <conditionalFormatting sqref="BS175">
    <cfRule type="cellIs" dxfId="42" priority="19" stopIfTrue="1" operator="between">
      <formula>"x"</formula>
      <formula>"X"</formula>
    </cfRule>
  </conditionalFormatting>
  <conditionalFormatting sqref="BQ181">
    <cfRule type="cellIs" dxfId="41" priority="18" stopIfTrue="1" operator="between">
      <formula>"x"</formula>
      <formula>"X"</formula>
    </cfRule>
  </conditionalFormatting>
  <conditionalFormatting sqref="BR181">
    <cfRule type="cellIs" dxfId="40" priority="17" stopIfTrue="1" operator="between">
      <formula>"x"</formula>
      <formula>"X"</formula>
    </cfRule>
  </conditionalFormatting>
  <conditionalFormatting sqref="BS181">
    <cfRule type="cellIs" dxfId="39" priority="16" stopIfTrue="1" operator="between">
      <formula>"x"</formula>
      <formula>"X"</formula>
    </cfRule>
  </conditionalFormatting>
  <conditionalFormatting sqref="BQ191">
    <cfRule type="cellIs" dxfId="38" priority="15" stopIfTrue="1" operator="between">
      <formula>"x"</formula>
      <formula>"X"</formula>
    </cfRule>
  </conditionalFormatting>
  <conditionalFormatting sqref="BR191">
    <cfRule type="cellIs" dxfId="37" priority="14" stopIfTrue="1" operator="between">
      <formula>"x"</formula>
      <formula>"X"</formula>
    </cfRule>
  </conditionalFormatting>
  <conditionalFormatting sqref="BS191">
    <cfRule type="cellIs" dxfId="36" priority="13" stopIfTrue="1" operator="between">
      <formula>"x"</formula>
      <formula>"X"</formula>
    </cfRule>
  </conditionalFormatting>
  <conditionalFormatting sqref="BQ201">
    <cfRule type="cellIs" dxfId="35" priority="12" stopIfTrue="1" operator="between">
      <formula>"x"</formula>
      <formula>"X"</formula>
    </cfRule>
  </conditionalFormatting>
  <conditionalFormatting sqref="BR201">
    <cfRule type="cellIs" dxfId="34" priority="11" stopIfTrue="1" operator="between">
      <formula>"x"</formula>
      <formula>"X"</formula>
    </cfRule>
  </conditionalFormatting>
  <conditionalFormatting sqref="BS201">
    <cfRule type="cellIs" dxfId="33" priority="10" stopIfTrue="1" operator="between">
      <formula>"x"</formula>
      <formula>"X"</formula>
    </cfRule>
  </conditionalFormatting>
  <conditionalFormatting sqref="BQ211">
    <cfRule type="cellIs" dxfId="32" priority="9" stopIfTrue="1" operator="between">
      <formula>"x"</formula>
      <formula>"X"</formula>
    </cfRule>
  </conditionalFormatting>
  <conditionalFormatting sqref="BR211">
    <cfRule type="cellIs" dxfId="31" priority="8" stopIfTrue="1" operator="between">
      <formula>"x"</formula>
      <formula>"X"</formula>
    </cfRule>
  </conditionalFormatting>
  <conditionalFormatting sqref="BS211">
    <cfRule type="cellIs" dxfId="30" priority="7" stopIfTrue="1" operator="between">
      <formula>"x"</formula>
      <formula>"X"</formula>
    </cfRule>
  </conditionalFormatting>
  <conditionalFormatting sqref="BQ221">
    <cfRule type="cellIs" dxfId="29" priority="6" stopIfTrue="1" operator="between">
      <formula>"x"</formula>
      <formula>"X"</formula>
    </cfRule>
  </conditionalFormatting>
  <conditionalFormatting sqref="BR221">
    <cfRule type="cellIs" dxfId="28" priority="5" stopIfTrue="1" operator="between">
      <formula>"x"</formula>
      <formula>"X"</formula>
    </cfRule>
  </conditionalFormatting>
  <conditionalFormatting sqref="BS221">
    <cfRule type="cellIs" dxfId="27" priority="4" stopIfTrue="1" operator="between">
      <formula>"x"</formula>
      <formula>"X"</formula>
    </cfRule>
  </conditionalFormatting>
  <conditionalFormatting sqref="BQ236">
    <cfRule type="cellIs" dxfId="26" priority="3" stopIfTrue="1" operator="between">
      <formula>"x"</formula>
      <formula>"X"</formula>
    </cfRule>
  </conditionalFormatting>
  <conditionalFormatting sqref="BR236">
    <cfRule type="cellIs" dxfId="25" priority="2" stopIfTrue="1" operator="between">
      <formula>"x"</formula>
      <formula>"X"</formula>
    </cfRule>
  </conditionalFormatting>
  <conditionalFormatting sqref="BS236">
    <cfRule type="cellIs" dxfId="24" priority="1" stopIfTrue="1" operator="between">
      <formula>"x"</formula>
      <formula>"X"</formula>
    </cfRule>
  </conditionalFormatting>
  <dataValidations disablePrompts="1" count="3">
    <dataValidation type="list" allowBlank="1" showInputMessage="1" showErrorMessage="1" sqref="K11 DM10 CA10 V10 CT10 AO10 BH10" xr:uid="{00000000-0002-0000-3000-000000000000}">
      <formula1>$G$246:$G$249</formula1>
    </dataValidation>
    <dataValidation type="list" allowBlank="1" showInputMessage="1" showErrorMessage="1" sqref="L11" xr:uid="{00000000-0002-0000-3000-000001000000}">
      <formula1>$E$246:$E$257</formula1>
    </dataValidation>
    <dataValidation type="list" allowBlank="1" showInputMessage="1" showErrorMessage="1" sqref="CS11 AN11 U11 BG11 BZ11 DL11" xr:uid="{00000000-0002-0000-3000-000002000000}">
      <formula1>$G$267:$G$268</formula1>
    </dataValidation>
  </dataValidations>
  <printOptions horizontalCentered="1" verticalCentered="1"/>
  <pageMargins left="0.31496062992125984" right="0.31496062992125984" top="0.35433070866141736" bottom="0.35433070866141736" header="0.31496062992125984" footer="0.31496062992125984"/>
  <pageSetup scale="55" fitToHeight="3" orientation="portrait" r:id="rId1"/>
  <headerFooter>
    <oddFooter>&amp;L&amp;"Arial Narrow,Negrita"&amp;8F-PY.103.72 -&amp;"Arial,Normal"&amp;10 &amp;"Arial Narrow,Cursiva"&amp;8Planilla de verificación y calificación de actividades - Mantenimiento de sistemas forestales&amp;R&amp;"Arial Narrow,Normal"&amp;8Página &amp;Pde &amp;N</oddFooter>
  </headerFooter>
  <rowBreaks count="1" manualBreakCount="1">
    <brk id="101" min="1" max="22" man="1"/>
  </rowBreaks>
  <drawing r:id="rId2"/>
  <legacyDrawing r:id="rId3"/>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11">
    <tabColor rgb="FFFF0000"/>
    <pageSetUpPr fitToPage="1"/>
  </sheetPr>
  <dimension ref="A1:AJ112"/>
  <sheetViews>
    <sheetView workbookViewId="0"/>
  </sheetViews>
  <sheetFormatPr baseColWidth="10" defaultColWidth="11.42578125" defaultRowHeight="12.75"/>
  <cols>
    <col min="1" max="1" width="2.140625" style="321" customWidth="1"/>
    <col min="2" max="2" width="34.140625" style="200" customWidth="1"/>
    <col min="3" max="3" width="27.7109375" style="200" customWidth="1"/>
    <col min="4" max="4" width="14.28515625" style="200" customWidth="1"/>
    <col min="5" max="5" width="19.140625" style="200" customWidth="1"/>
    <col min="6" max="17" width="12.7109375" style="200" customWidth="1"/>
    <col min="18" max="19" width="11.42578125" style="200"/>
    <col min="20" max="36" width="11.42578125" style="321"/>
    <col min="37" max="16384" width="11.42578125" style="200"/>
  </cols>
  <sheetData>
    <row r="1" spans="1:36" s="321" customFormat="1" ht="13.5" thickBot="1"/>
    <row r="2" spans="1:36" ht="32.25" customHeight="1">
      <c r="B2" s="322"/>
      <c r="C2" s="2723" t="s">
        <v>321</v>
      </c>
      <c r="D2" s="2724"/>
      <c r="E2" s="2724"/>
      <c r="F2" s="2724"/>
      <c r="G2" s="2724"/>
      <c r="H2" s="2724"/>
      <c r="I2" s="2724"/>
      <c r="J2" s="2724"/>
      <c r="K2" s="2724"/>
      <c r="L2" s="2724"/>
      <c r="M2" s="2724"/>
      <c r="N2" s="2724"/>
      <c r="O2" s="2724"/>
      <c r="P2" s="2724"/>
      <c r="Q2" s="2725"/>
      <c r="R2" s="2732" t="e">
        <f>#REF!</f>
        <v>#REF!</v>
      </c>
      <c r="S2" s="2733"/>
    </row>
    <row r="3" spans="1:36" ht="32.25" customHeight="1">
      <c r="B3" s="216"/>
      <c r="C3" s="2726"/>
      <c r="D3" s="2727"/>
      <c r="E3" s="2727"/>
      <c r="F3" s="2727"/>
      <c r="G3" s="2727"/>
      <c r="H3" s="2727"/>
      <c r="I3" s="2727"/>
      <c r="J3" s="2727"/>
      <c r="K3" s="2727"/>
      <c r="L3" s="2727"/>
      <c r="M3" s="2727"/>
      <c r="N3" s="2727"/>
      <c r="O3" s="2727"/>
      <c r="P3" s="2727"/>
      <c r="Q3" s="2728"/>
      <c r="R3" s="2734"/>
      <c r="S3" s="2735"/>
    </row>
    <row r="4" spans="1:36" ht="17.25" customHeight="1">
      <c r="B4" s="2704"/>
      <c r="C4" s="2726"/>
      <c r="D4" s="2727"/>
      <c r="E4" s="2727"/>
      <c r="F4" s="2727"/>
      <c r="G4" s="2727"/>
      <c r="H4" s="2727"/>
      <c r="I4" s="2727"/>
      <c r="J4" s="2727"/>
      <c r="K4" s="2727"/>
      <c r="L4" s="2727"/>
      <c r="M4" s="2727"/>
      <c r="N4" s="2727"/>
      <c r="O4" s="2727"/>
      <c r="P4" s="2727"/>
      <c r="Q4" s="2728"/>
      <c r="R4" s="2706" t="e">
        <f>#REF!</f>
        <v>#REF!</v>
      </c>
      <c r="S4" s="2707"/>
    </row>
    <row r="5" spans="1:36" ht="17.25" customHeight="1">
      <c r="B5" s="2705"/>
      <c r="C5" s="2729"/>
      <c r="D5" s="2730"/>
      <c r="E5" s="2730"/>
      <c r="F5" s="2730"/>
      <c r="G5" s="2730"/>
      <c r="H5" s="2730"/>
      <c r="I5" s="2730"/>
      <c r="J5" s="2730"/>
      <c r="K5" s="2730"/>
      <c r="L5" s="2730"/>
      <c r="M5" s="2730"/>
      <c r="N5" s="2730"/>
      <c r="O5" s="2730"/>
      <c r="P5" s="2730"/>
      <c r="Q5" s="2731"/>
      <c r="R5" s="2708"/>
      <c r="S5" s="2709"/>
    </row>
    <row r="6" spans="1:36" ht="12.75" customHeight="1">
      <c r="B6" s="216"/>
      <c r="C6" s="323"/>
      <c r="D6" s="323"/>
      <c r="E6" s="323"/>
      <c r="F6" s="323"/>
      <c r="G6" s="323"/>
      <c r="H6" s="323"/>
      <c r="I6" s="323"/>
      <c r="J6" s="323"/>
      <c r="K6" s="323"/>
      <c r="L6" s="323"/>
      <c r="M6" s="323"/>
      <c r="N6" s="323"/>
      <c r="O6" s="323"/>
      <c r="P6" s="323"/>
      <c r="Q6" s="323"/>
      <c r="S6" s="324"/>
    </row>
    <row r="7" spans="1:36" ht="16.5">
      <c r="B7" s="325" t="s">
        <v>166</v>
      </c>
      <c r="C7" s="2710" t="e">
        <f>+#REF!</f>
        <v>#REF!</v>
      </c>
      <c r="D7" s="2710"/>
      <c r="E7" s="2710"/>
      <c r="F7" s="2710"/>
      <c r="G7" s="2710"/>
      <c r="H7" s="2710"/>
      <c r="I7" s="2710"/>
      <c r="J7" s="2710"/>
      <c r="K7" s="2710"/>
      <c r="L7" s="2710"/>
      <c r="M7" s="2710"/>
      <c r="N7" s="2710"/>
      <c r="O7" s="2710"/>
      <c r="P7" s="2710"/>
      <c r="Q7" s="2710"/>
      <c r="R7" s="2710"/>
      <c r="S7" s="2711"/>
    </row>
    <row r="8" spans="1:36" ht="9.75" customHeight="1">
      <c r="B8" s="216"/>
      <c r="S8" s="204"/>
    </row>
    <row r="9" spans="1:36" ht="16.5">
      <c r="B9" s="325" t="s">
        <v>248</v>
      </c>
      <c r="C9" s="2712" t="e">
        <f>+#REF!</f>
        <v>#REF!</v>
      </c>
      <c r="D9" s="2712"/>
      <c r="E9" s="2712"/>
      <c r="F9" s="2712"/>
      <c r="G9" s="2712"/>
      <c r="H9" s="2712"/>
      <c r="I9" s="2712"/>
      <c r="J9" s="2712"/>
      <c r="K9" s="2712"/>
      <c r="L9" s="2712"/>
      <c r="M9" s="2712"/>
      <c r="N9" s="2712"/>
      <c r="O9" s="2712"/>
      <c r="P9" s="2712"/>
      <c r="Q9" s="2712"/>
      <c r="R9" s="2712"/>
      <c r="S9" s="2713"/>
    </row>
    <row r="10" spans="1:36" ht="9.75" customHeight="1">
      <c r="B10" s="216"/>
      <c r="S10" s="204"/>
    </row>
    <row r="11" spans="1:36" ht="16.5">
      <c r="B11" s="325" t="s">
        <v>253</v>
      </c>
      <c r="C11" s="2714">
        <f>+Seguimiento!C11</f>
        <v>0</v>
      </c>
      <c r="D11" s="2715"/>
      <c r="E11" s="2715"/>
      <c r="F11" s="313"/>
      <c r="G11" s="2716" t="s">
        <v>214</v>
      </c>
      <c r="H11" s="2716"/>
      <c r="I11" s="2717">
        <f>Seguimiento!P11</f>
        <v>41090</v>
      </c>
      <c r="J11" s="2717"/>
      <c r="K11" s="2717"/>
      <c r="L11" s="326"/>
      <c r="M11" s="313"/>
      <c r="N11" s="213" t="s">
        <v>254</v>
      </c>
      <c r="O11" s="326"/>
      <c r="P11" s="2718" t="str">
        <f>Seguimiento!U11</f>
        <v>De avance</v>
      </c>
      <c r="Q11" s="2718"/>
      <c r="R11" s="2718"/>
      <c r="S11" s="2719"/>
    </row>
    <row r="12" spans="1:36" s="326" customFormat="1" ht="9.75" customHeight="1">
      <c r="A12" s="321"/>
      <c r="B12" s="327"/>
      <c r="S12" s="328"/>
      <c r="T12" s="321"/>
      <c r="U12" s="321"/>
      <c r="V12" s="321"/>
      <c r="W12" s="321"/>
      <c r="X12" s="321"/>
      <c r="Y12" s="321"/>
      <c r="Z12" s="321"/>
      <c r="AA12" s="321"/>
      <c r="AB12" s="321"/>
      <c r="AC12" s="321"/>
      <c r="AD12" s="321"/>
      <c r="AE12" s="321"/>
      <c r="AF12" s="321"/>
      <c r="AG12" s="321"/>
      <c r="AH12" s="321"/>
      <c r="AI12" s="321"/>
      <c r="AJ12" s="321"/>
    </row>
    <row r="13" spans="1:36" ht="31.5" customHeight="1">
      <c r="B13" s="329" t="s">
        <v>255</v>
      </c>
      <c r="C13" s="2720" t="e">
        <f>#REF!</f>
        <v>#REF!</v>
      </c>
      <c r="D13" s="2720"/>
      <c r="E13" s="326"/>
      <c r="F13" s="2721" t="s">
        <v>256</v>
      </c>
      <c r="G13" s="2721"/>
      <c r="H13" s="2721"/>
      <c r="I13" s="2720" t="e">
        <f>#REF!</f>
        <v>#REF!</v>
      </c>
      <c r="J13" s="2720"/>
      <c r="K13" s="2720"/>
      <c r="M13" s="2722" t="s">
        <v>257</v>
      </c>
      <c r="N13" s="2722"/>
      <c r="O13" s="2722"/>
      <c r="P13" s="183" t="e">
        <f>+I13/C13</f>
        <v>#REF!</v>
      </c>
      <c r="Q13" s="313"/>
      <c r="R13" s="313"/>
      <c r="S13" s="330"/>
    </row>
    <row r="14" spans="1:36" ht="9.75" customHeight="1">
      <c r="B14" s="216"/>
      <c r="C14" s="323"/>
      <c r="D14" s="323"/>
      <c r="E14" s="323"/>
      <c r="F14" s="323"/>
      <c r="G14" s="323"/>
      <c r="H14" s="323"/>
      <c r="I14" s="323"/>
      <c r="J14" s="323"/>
      <c r="K14" s="323"/>
      <c r="L14" s="323"/>
      <c r="M14" s="323"/>
      <c r="N14" s="323"/>
      <c r="O14" s="323"/>
      <c r="P14" s="323"/>
      <c r="Q14" s="323"/>
      <c r="R14" s="331"/>
      <c r="S14" s="324"/>
    </row>
    <row r="15" spans="1:36" ht="22.5" customHeight="1">
      <c r="B15" s="329" t="s">
        <v>319</v>
      </c>
      <c r="C15" s="332" t="str">
        <f>Objetivos!M11</f>
        <v>Marzo</v>
      </c>
      <c r="D15" s="333">
        <f>+Objetivos!Q11</f>
        <v>2021</v>
      </c>
      <c r="E15" s="323"/>
      <c r="F15" s="323"/>
      <c r="G15" s="2721" t="s">
        <v>320</v>
      </c>
      <c r="H15" s="2721"/>
      <c r="I15" s="2739">
        <f>Objetivos!M15</f>
        <v>0</v>
      </c>
      <c r="J15" s="2739"/>
      <c r="K15" s="333">
        <f>+Objetivos!Q15</f>
        <v>0</v>
      </c>
      <c r="L15" s="323"/>
      <c r="M15" s="323"/>
      <c r="N15" s="323"/>
      <c r="O15" s="323"/>
      <c r="P15" s="323"/>
      <c r="Q15" s="323"/>
      <c r="R15" s="331"/>
      <c r="S15" s="324"/>
    </row>
    <row r="16" spans="1:36" s="326" customFormat="1" ht="9.75" customHeight="1">
      <c r="A16" s="321"/>
      <c r="B16" s="327"/>
      <c r="E16" s="334"/>
      <c r="S16" s="328"/>
      <c r="T16" s="321"/>
      <c r="U16" s="321"/>
      <c r="V16" s="321"/>
      <c r="W16" s="321"/>
      <c r="X16" s="321"/>
      <c r="Y16" s="321"/>
      <c r="Z16" s="321"/>
      <c r="AA16" s="321"/>
      <c r="AB16" s="321"/>
      <c r="AC16" s="321"/>
      <c r="AD16" s="321"/>
      <c r="AE16" s="321"/>
      <c r="AF16" s="321"/>
      <c r="AG16" s="321"/>
      <c r="AH16" s="321"/>
      <c r="AI16" s="321"/>
      <c r="AJ16" s="321"/>
    </row>
    <row r="17" spans="1:36" s="251" customFormat="1" ht="18" customHeight="1">
      <c r="A17" s="335"/>
      <c r="B17" s="336"/>
      <c r="C17" s="337" t="s">
        <v>149</v>
      </c>
      <c r="D17" s="2740" t="s">
        <v>174</v>
      </c>
      <c r="E17" s="2741"/>
      <c r="F17" s="2740" t="s">
        <v>285</v>
      </c>
      <c r="G17" s="2742"/>
      <c r="H17" s="2741"/>
      <c r="I17" s="2740" t="s">
        <v>286</v>
      </c>
      <c r="J17" s="2742"/>
      <c r="K17" s="2741"/>
      <c r="L17" s="2740" t="s">
        <v>287</v>
      </c>
      <c r="M17" s="2742"/>
      <c r="N17" s="2741"/>
      <c r="O17" s="338"/>
      <c r="P17" s="338"/>
      <c r="Q17" s="338"/>
      <c r="R17" s="338"/>
      <c r="S17" s="339"/>
      <c r="T17" s="335"/>
      <c r="U17" s="335"/>
      <c r="V17" s="335"/>
      <c r="W17" s="335"/>
      <c r="X17" s="335"/>
      <c r="Y17" s="335"/>
      <c r="Z17" s="335"/>
      <c r="AA17" s="335"/>
      <c r="AB17" s="335"/>
      <c r="AC17" s="335"/>
      <c r="AD17" s="335"/>
      <c r="AE17" s="335"/>
      <c r="AF17" s="335"/>
      <c r="AG17" s="335"/>
      <c r="AH17" s="335"/>
      <c r="AI17" s="335"/>
      <c r="AJ17" s="335"/>
    </row>
    <row r="18" spans="1:36" ht="17.25" customHeight="1">
      <c r="B18" s="340"/>
      <c r="C18" s="341" t="e">
        <f>#REF!</f>
        <v>#REF!</v>
      </c>
      <c r="D18" s="2736" t="e">
        <f>#REF!</f>
        <v>#REF!</v>
      </c>
      <c r="E18" s="2737"/>
      <c r="F18" s="2736" t="e">
        <f>#REF!</f>
        <v>#REF!</v>
      </c>
      <c r="G18" s="2738"/>
      <c r="H18" s="2737"/>
      <c r="I18" s="2736" t="e">
        <f>#REF!</f>
        <v>#REF!</v>
      </c>
      <c r="J18" s="2738"/>
      <c r="K18" s="2737"/>
      <c r="L18" s="2736" t="e">
        <f>#REF!</f>
        <v>#REF!</v>
      </c>
      <c r="M18" s="2738"/>
      <c r="N18" s="2737"/>
      <c r="O18" s="342"/>
      <c r="P18" s="342"/>
      <c r="Q18" s="342"/>
      <c r="R18" s="342"/>
      <c r="S18" s="343"/>
    </row>
    <row r="19" spans="1:36" ht="17.25" customHeight="1">
      <c r="B19" s="340"/>
      <c r="C19" s="344" t="e">
        <f>#REF!</f>
        <v>#REF!</v>
      </c>
      <c r="D19" s="2736" t="e">
        <f>#REF!</f>
        <v>#REF!</v>
      </c>
      <c r="E19" s="2737"/>
      <c r="F19" s="2736" t="e">
        <f>#REF!</f>
        <v>#REF!</v>
      </c>
      <c r="G19" s="2738"/>
      <c r="H19" s="2737"/>
      <c r="I19" s="2736" t="e">
        <f>#REF!</f>
        <v>#REF!</v>
      </c>
      <c r="J19" s="2738"/>
      <c r="K19" s="2737"/>
      <c r="L19" s="2736" t="e">
        <f>#REF!</f>
        <v>#REF!</v>
      </c>
      <c r="M19" s="2738"/>
      <c r="N19" s="2737"/>
      <c r="O19" s="342"/>
      <c r="P19" s="342"/>
      <c r="Q19" s="342"/>
      <c r="R19" s="342"/>
      <c r="S19" s="343"/>
    </row>
    <row r="20" spans="1:36" ht="17.25" customHeight="1">
      <c r="B20" s="340"/>
      <c r="C20" s="344" t="e">
        <f>#REF!</f>
        <v>#REF!</v>
      </c>
      <c r="D20" s="2736" t="e">
        <f>#REF!</f>
        <v>#REF!</v>
      </c>
      <c r="E20" s="2737"/>
      <c r="F20" s="2736" t="e">
        <f>#REF!</f>
        <v>#REF!</v>
      </c>
      <c r="G20" s="2738"/>
      <c r="H20" s="2737"/>
      <c r="I20" s="2736" t="e">
        <f>#REF!</f>
        <v>#REF!</v>
      </c>
      <c r="J20" s="2738"/>
      <c r="K20" s="2737"/>
      <c r="L20" s="2736" t="e">
        <f>#REF!</f>
        <v>#REF!</v>
      </c>
      <c r="M20" s="2738"/>
      <c r="N20" s="2737"/>
      <c r="O20" s="342"/>
      <c r="P20" s="342"/>
      <c r="Q20" s="342"/>
      <c r="R20" s="342"/>
      <c r="S20" s="343"/>
    </row>
    <row r="21" spans="1:36" ht="17.25" customHeight="1">
      <c r="B21" s="340"/>
      <c r="C21" s="344" t="e">
        <f>#REF!</f>
        <v>#REF!</v>
      </c>
      <c r="D21" s="2736" t="e">
        <f>#REF!</f>
        <v>#REF!</v>
      </c>
      <c r="E21" s="2737"/>
      <c r="F21" s="2736" t="e">
        <f>#REF!</f>
        <v>#REF!</v>
      </c>
      <c r="G21" s="2738"/>
      <c r="H21" s="2737"/>
      <c r="I21" s="2736" t="e">
        <f>#REF!</f>
        <v>#REF!</v>
      </c>
      <c r="J21" s="2738"/>
      <c r="K21" s="2737"/>
      <c r="L21" s="2736" t="e">
        <f>#REF!</f>
        <v>#REF!</v>
      </c>
      <c r="M21" s="2738"/>
      <c r="N21" s="2737"/>
      <c r="O21" s="342"/>
      <c r="P21" s="342"/>
      <c r="Q21" s="342"/>
      <c r="R21" s="342"/>
      <c r="S21" s="343"/>
    </row>
    <row r="22" spans="1:36" ht="17.25" customHeight="1">
      <c r="B22" s="340"/>
      <c r="C22" s="344" t="e">
        <f>#REF!</f>
        <v>#REF!</v>
      </c>
      <c r="D22" s="2736" t="e">
        <f>#REF!</f>
        <v>#REF!</v>
      </c>
      <c r="E22" s="2737"/>
      <c r="F22" s="2736" t="e">
        <f>#REF!</f>
        <v>#REF!</v>
      </c>
      <c r="G22" s="2738"/>
      <c r="H22" s="2737"/>
      <c r="I22" s="2736" t="e">
        <f>#REF!</f>
        <v>#REF!</v>
      </c>
      <c r="J22" s="2738"/>
      <c r="K22" s="2737"/>
      <c r="L22" s="2736" t="e">
        <f>#REF!</f>
        <v>#REF!</v>
      </c>
      <c r="M22" s="2738"/>
      <c r="N22" s="2737"/>
      <c r="O22" s="342"/>
      <c r="P22" s="342"/>
      <c r="Q22" s="342"/>
      <c r="R22" s="342"/>
      <c r="S22" s="343"/>
    </row>
    <row r="23" spans="1:36" ht="17.25" customHeight="1">
      <c r="B23" s="340"/>
      <c r="C23" s="344" t="e">
        <f>#REF!</f>
        <v>#REF!</v>
      </c>
      <c r="D23" s="2736" t="e">
        <f>#REF!</f>
        <v>#REF!</v>
      </c>
      <c r="E23" s="2737"/>
      <c r="F23" s="2736" t="e">
        <f>#REF!</f>
        <v>#REF!</v>
      </c>
      <c r="G23" s="2738"/>
      <c r="H23" s="2737"/>
      <c r="I23" s="2736" t="e">
        <f>#REF!</f>
        <v>#REF!</v>
      </c>
      <c r="J23" s="2738"/>
      <c r="K23" s="2737"/>
      <c r="L23" s="2736" t="e">
        <f>#REF!</f>
        <v>#REF!</v>
      </c>
      <c r="M23" s="2738"/>
      <c r="N23" s="2737"/>
      <c r="O23" s="342"/>
      <c r="P23" s="342"/>
      <c r="Q23" s="342"/>
      <c r="R23" s="342"/>
      <c r="S23" s="343"/>
    </row>
    <row r="24" spans="1:36" ht="17.25" customHeight="1">
      <c r="B24" s="340"/>
      <c r="C24" s="344" t="e">
        <f>#REF!</f>
        <v>#REF!</v>
      </c>
      <c r="D24" s="2736" t="e">
        <f>#REF!</f>
        <v>#REF!</v>
      </c>
      <c r="E24" s="2737"/>
      <c r="F24" s="2736" t="e">
        <f>#REF!</f>
        <v>#REF!</v>
      </c>
      <c r="G24" s="2738"/>
      <c r="H24" s="2737"/>
      <c r="I24" s="2736" t="e">
        <f>#REF!</f>
        <v>#REF!</v>
      </c>
      <c r="J24" s="2738"/>
      <c r="K24" s="2737"/>
      <c r="L24" s="2736" t="e">
        <f>#REF!</f>
        <v>#REF!</v>
      </c>
      <c r="M24" s="2738"/>
      <c r="N24" s="2737"/>
      <c r="O24" s="342"/>
      <c r="P24" s="342"/>
      <c r="Q24" s="342"/>
      <c r="R24" s="342"/>
      <c r="S24" s="343"/>
    </row>
    <row r="25" spans="1:36" ht="12.75" customHeight="1">
      <c r="B25" s="340"/>
      <c r="C25" s="342"/>
      <c r="D25" s="342"/>
      <c r="E25" s="342"/>
      <c r="F25" s="342"/>
      <c r="G25" s="342"/>
      <c r="H25" s="342"/>
      <c r="I25" s="342"/>
      <c r="J25" s="342"/>
      <c r="K25" s="342"/>
      <c r="L25" s="342"/>
      <c r="M25" s="342"/>
      <c r="N25" s="342"/>
      <c r="O25" s="342"/>
      <c r="P25" s="342"/>
      <c r="Q25" s="342"/>
      <c r="R25" s="342"/>
      <c r="S25" s="343"/>
    </row>
    <row r="26" spans="1:36" ht="12.75" customHeight="1">
      <c r="B26" s="2746" t="s">
        <v>258</v>
      </c>
      <c r="C26" s="2747" t="str">
        <f>Objetivos!B35</f>
        <v>1. RESTAURACIÓN ECOLÓGICA EN LA PARTE ALTA DE LA SUBREGIÓN RÍO MAYO EN EL DEPARTAMENTO DE NARIÑO</v>
      </c>
      <c r="D26" s="2747"/>
      <c r="E26" s="2747"/>
      <c r="F26" s="2747"/>
      <c r="G26" s="2747"/>
      <c r="H26" s="2747"/>
      <c r="I26" s="2747"/>
      <c r="J26" s="2747"/>
      <c r="K26" s="2747"/>
      <c r="L26" s="2747"/>
      <c r="M26" s="2747"/>
      <c r="N26" s="2747"/>
      <c r="O26" s="2747"/>
      <c r="P26" s="2747"/>
      <c r="Q26" s="2747"/>
      <c r="R26" s="2747"/>
      <c r="S26" s="2748"/>
    </row>
    <row r="27" spans="1:36" ht="21" customHeight="1">
      <c r="B27" s="2746"/>
      <c r="C27" s="2747"/>
      <c r="D27" s="2747"/>
      <c r="E27" s="2747"/>
      <c r="F27" s="2747"/>
      <c r="G27" s="2747"/>
      <c r="H27" s="2747"/>
      <c r="I27" s="2747"/>
      <c r="J27" s="2747"/>
      <c r="K27" s="2747"/>
      <c r="L27" s="2747"/>
      <c r="M27" s="2747"/>
      <c r="N27" s="2747"/>
      <c r="O27" s="2747"/>
      <c r="P27" s="2747"/>
      <c r="Q27" s="2747"/>
      <c r="R27" s="2747"/>
      <c r="S27" s="2748"/>
    </row>
    <row r="28" spans="1:36" ht="12.75" customHeight="1">
      <c r="B28" s="340"/>
      <c r="C28" s="342"/>
      <c r="D28" s="342"/>
      <c r="E28" s="342"/>
      <c r="F28" s="342"/>
      <c r="G28" s="342"/>
      <c r="H28" s="342"/>
      <c r="I28" s="342"/>
      <c r="J28" s="342"/>
      <c r="K28" s="342"/>
      <c r="L28" s="342"/>
      <c r="M28" s="342"/>
      <c r="N28" s="342"/>
      <c r="O28" s="342"/>
      <c r="P28" s="342"/>
      <c r="Q28" s="342"/>
      <c r="R28" s="342"/>
      <c r="S28" s="343"/>
    </row>
    <row r="29" spans="1:36" ht="12.75" customHeight="1">
      <c r="B29" s="340" t="s">
        <v>259</v>
      </c>
      <c r="C29" s="342"/>
      <c r="J29" s="342"/>
      <c r="K29" s="342"/>
      <c r="L29" s="342"/>
      <c r="M29" s="342"/>
      <c r="N29" s="342"/>
      <c r="O29" s="342"/>
      <c r="P29" s="342"/>
      <c r="Q29" s="342"/>
      <c r="R29" s="342"/>
      <c r="S29" s="343"/>
    </row>
    <row r="30" spans="1:36" ht="12.75" customHeight="1">
      <c r="B30" s="340"/>
      <c r="C30" s="342"/>
      <c r="D30" s="342"/>
      <c r="E30" s="342"/>
      <c r="F30" s="342"/>
      <c r="G30" s="342"/>
      <c r="H30" s="342"/>
      <c r="I30" s="342"/>
      <c r="J30" s="342"/>
      <c r="K30" s="342"/>
      <c r="L30" s="342"/>
      <c r="M30" s="342"/>
      <c r="N30" s="342"/>
      <c r="O30" s="342"/>
      <c r="P30" s="342"/>
      <c r="Q30" s="342"/>
      <c r="R30" s="342"/>
      <c r="S30" s="343"/>
    </row>
    <row r="31" spans="1:36" s="251" customFormat="1" ht="19.5" customHeight="1">
      <c r="A31" s="335"/>
      <c r="B31" s="2743" t="e">
        <f>#REF!</f>
        <v>#REF!</v>
      </c>
      <c r="C31" s="2744"/>
      <c r="D31" s="2744"/>
      <c r="E31" s="2744"/>
      <c r="F31" s="2744"/>
      <c r="G31" s="2744"/>
      <c r="H31" s="2744"/>
      <c r="I31" s="2744"/>
      <c r="J31" s="2744"/>
      <c r="K31" s="2744"/>
      <c r="L31" s="2744"/>
      <c r="M31" s="2744"/>
      <c r="N31" s="2744"/>
      <c r="O31" s="2744"/>
      <c r="P31" s="2744"/>
      <c r="Q31" s="2744"/>
      <c r="R31" s="2744"/>
      <c r="S31" s="2745"/>
      <c r="T31" s="335"/>
      <c r="U31" s="335"/>
      <c r="V31" s="335"/>
      <c r="W31" s="335"/>
      <c r="X31" s="335"/>
      <c r="Y31" s="335"/>
      <c r="Z31" s="335"/>
      <c r="AA31" s="335"/>
      <c r="AB31" s="335"/>
      <c r="AC31" s="335"/>
      <c r="AD31" s="335"/>
      <c r="AE31" s="335"/>
      <c r="AF31" s="335"/>
      <c r="AG31" s="335"/>
      <c r="AH31" s="335"/>
      <c r="AI31" s="335"/>
      <c r="AJ31" s="335"/>
    </row>
    <row r="32" spans="1:36" ht="7.5" customHeight="1">
      <c r="B32" s="345"/>
      <c r="C32" s="346"/>
      <c r="D32" s="346"/>
      <c r="E32" s="346"/>
      <c r="F32" s="346"/>
      <c r="G32" s="346"/>
      <c r="H32" s="346"/>
      <c r="I32" s="346"/>
      <c r="J32" s="346"/>
      <c r="K32" s="346"/>
      <c r="L32" s="346"/>
      <c r="M32" s="346"/>
      <c r="N32" s="346"/>
      <c r="O32" s="346"/>
      <c r="P32" s="346"/>
      <c r="Q32" s="346"/>
      <c r="R32" s="346"/>
      <c r="S32" s="347"/>
    </row>
    <row r="33" spans="1:36" s="251" customFormat="1" ht="19.5" customHeight="1">
      <c r="A33" s="335"/>
      <c r="B33" s="2743" t="e">
        <f>#REF!</f>
        <v>#REF!</v>
      </c>
      <c r="C33" s="2744"/>
      <c r="D33" s="2744"/>
      <c r="E33" s="2744"/>
      <c r="F33" s="2744"/>
      <c r="G33" s="2744"/>
      <c r="H33" s="2744"/>
      <c r="I33" s="2744"/>
      <c r="J33" s="2744"/>
      <c r="K33" s="2744"/>
      <c r="L33" s="2744"/>
      <c r="M33" s="2744"/>
      <c r="N33" s="2744"/>
      <c r="O33" s="2744"/>
      <c r="P33" s="2744"/>
      <c r="Q33" s="2744"/>
      <c r="R33" s="2744"/>
      <c r="S33" s="2745"/>
      <c r="T33" s="335"/>
      <c r="U33" s="335"/>
      <c r="V33" s="335"/>
      <c r="W33" s="335"/>
      <c r="X33" s="335"/>
      <c r="Y33" s="335"/>
      <c r="Z33" s="335"/>
      <c r="AA33" s="335"/>
      <c r="AB33" s="335"/>
      <c r="AC33" s="335"/>
      <c r="AD33" s="335"/>
      <c r="AE33" s="335"/>
      <c r="AF33" s="335"/>
      <c r="AG33" s="335"/>
      <c r="AH33" s="335"/>
      <c r="AI33" s="335"/>
      <c r="AJ33" s="335"/>
    </row>
    <row r="34" spans="1:36" ht="8.25" customHeight="1">
      <c r="B34" s="345"/>
      <c r="C34" s="346"/>
      <c r="D34" s="346"/>
      <c r="E34" s="346"/>
      <c r="F34" s="346"/>
      <c r="G34" s="346"/>
      <c r="H34" s="346"/>
      <c r="I34" s="346"/>
      <c r="J34" s="346"/>
      <c r="K34" s="346"/>
      <c r="L34" s="346"/>
      <c r="M34" s="346"/>
      <c r="N34" s="346"/>
      <c r="O34" s="346"/>
      <c r="P34" s="346"/>
      <c r="Q34" s="346"/>
      <c r="R34" s="346"/>
      <c r="S34" s="347"/>
    </row>
    <row r="35" spans="1:36" s="251" customFormat="1" ht="19.5" customHeight="1">
      <c r="A35" s="335"/>
      <c r="B35" s="2743" t="e">
        <f>#REF!</f>
        <v>#REF!</v>
      </c>
      <c r="C35" s="2744"/>
      <c r="D35" s="2744"/>
      <c r="E35" s="2744"/>
      <c r="F35" s="2744"/>
      <c r="G35" s="2744"/>
      <c r="H35" s="2744"/>
      <c r="I35" s="2744"/>
      <c r="J35" s="2744"/>
      <c r="K35" s="2744"/>
      <c r="L35" s="2744"/>
      <c r="M35" s="2744"/>
      <c r="N35" s="2744"/>
      <c r="O35" s="2744"/>
      <c r="P35" s="2744"/>
      <c r="Q35" s="2744"/>
      <c r="R35" s="2744"/>
      <c r="S35" s="2745"/>
      <c r="T35" s="335"/>
      <c r="U35" s="335"/>
      <c r="V35" s="335"/>
      <c r="W35" s="335"/>
      <c r="X35" s="335"/>
      <c r="Y35" s="335"/>
      <c r="Z35" s="335"/>
      <c r="AA35" s="335"/>
      <c r="AB35" s="335"/>
      <c r="AC35" s="335"/>
      <c r="AD35" s="335"/>
      <c r="AE35" s="335"/>
      <c r="AF35" s="335"/>
      <c r="AG35" s="335"/>
      <c r="AH35" s="335"/>
      <c r="AI35" s="335"/>
      <c r="AJ35" s="335"/>
    </row>
    <row r="36" spans="1:36" ht="6.75" customHeight="1">
      <c r="B36" s="345"/>
      <c r="C36" s="346"/>
      <c r="D36" s="346"/>
      <c r="E36" s="346"/>
      <c r="F36" s="346"/>
      <c r="G36" s="346"/>
      <c r="H36" s="346"/>
      <c r="I36" s="346"/>
      <c r="J36" s="346"/>
      <c r="K36" s="346"/>
      <c r="L36" s="346"/>
      <c r="M36" s="346"/>
      <c r="N36" s="346"/>
      <c r="O36" s="346"/>
      <c r="P36" s="346"/>
      <c r="Q36" s="346"/>
      <c r="R36" s="346"/>
      <c r="S36" s="347"/>
    </row>
    <row r="37" spans="1:36" s="251" customFormat="1" ht="19.5" customHeight="1">
      <c r="A37" s="335"/>
      <c r="B37" s="2743" t="e">
        <f>#REF!</f>
        <v>#REF!</v>
      </c>
      <c r="C37" s="2744"/>
      <c r="D37" s="2744"/>
      <c r="E37" s="2744"/>
      <c r="F37" s="2744"/>
      <c r="G37" s="2744"/>
      <c r="H37" s="2744"/>
      <c r="I37" s="2744"/>
      <c r="J37" s="2744"/>
      <c r="K37" s="2744"/>
      <c r="L37" s="2744"/>
      <c r="M37" s="2744"/>
      <c r="N37" s="2744"/>
      <c r="O37" s="2744"/>
      <c r="P37" s="2744"/>
      <c r="Q37" s="2744"/>
      <c r="R37" s="2744"/>
      <c r="S37" s="2745"/>
      <c r="T37" s="335"/>
      <c r="U37" s="335"/>
      <c r="V37" s="335"/>
      <c r="W37" s="335"/>
      <c r="X37" s="335"/>
      <c r="Y37" s="335"/>
      <c r="Z37" s="335"/>
      <c r="AA37" s="335"/>
      <c r="AB37" s="335"/>
      <c r="AC37" s="335"/>
      <c r="AD37" s="335"/>
      <c r="AE37" s="335"/>
      <c r="AF37" s="335"/>
      <c r="AG37" s="335"/>
      <c r="AH37" s="335"/>
      <c r="AI37" s="335"/>
      <c r="AJ37" s="335"/>
    </row>
    <row r="38" spans="1:36" ht="7.5" customHeight="1">
      <c r="B38" s="345"/>
      <c r="C38" s="346"/>
      <c r="D38" s="346"/>
      <c r="E38" s="346"/>
      <c r="F38" s="346"/>
      <c r="G38" s="346"/>
      <c r="H38" s="346"/>
      <c r="I38" s="346"/>
      <c r="J38" s="346"/>
      <c r="K38" s="346"/>
      <c r="L38" s="346"/>
      <c r="M38" s="346"/>
      <c r="N38" s="346"/>
      <c r="O38" s="346"/>
      <c r="P38" s="346"/>
      <c r="Q38" s="346"/>
      <c r="R38" s="346"/>
      <c r="S38" s="347"/>
    </row>
    <row r="39" spans="1:36" s="251" customFormat="1" ht="19.5" customHeight="1">
      <c r="A39" s="335"/>
      <c r="B39" s="2743" t="e">
        <f>#REF!</f>
        <v>#REF!</v>
      </c>
      <c r="C39" s="2744"/>
      <c r="D39" s="2744"/>
      <c r="E39" s="2744"/>
      <c r="F39" s="2744"/>
      <c r="G39" s="2744"/>
      <c r="H39" s="2744"/>
      <c r="I39" s="2744"/>
      <c r="J39" s="2744"/>
      <c r="K39" s="2744"/>
      <c r="L39" s="2744"/>
      <c r="M39" s="2744"/>
      <c r="N39" s="2744"/>
      <c r="O39" s="2744"/>
      <c r="P39" s="2744"/>
      <c r="Q39" s="2744"/>
      <c r="R39" s="2744"/>
      <c r="S39" s="2745"/>
      <c r="T39" s="335"/>
      <c r="U39" s="335"/>
      <c r="V39" s="335"/>
      <c r="W39" s="335"/>
      <c r="X39" s="335"/>
      <c r="Y39" s="335"/>
      <c r="Z39" s="335"/>
      <c r="AA39" s="335"/>
      <c r="AB39" s="335"/>
      <c r="AC39" s="335"/>
      <c r="AD39" s="335"/>
      <c r="AE39" s="335"/>
      <c r="AF39" s="335"/>
      <c r="AG39" s="335"/>
      <c r="AH39" s="335"/>
      <c r="AI39" s="335"/>
      <c r="AJ39" s="335"/>
    </row>
    <row r="40" spans="1:36" ht="7.5" customHeight="1">
      <c r="B40" s="345"/>
      <c r="C40" s="346"/>
      <c r="D40" s="346"/>
      <c r="E40" s="346"/>
      <c r="F40" s="346"/>
      <c r="G40" s="346"/>
      <c r="H40" s="346"/>
      <c r="I40" s="346"/>
      <c r="J40" s="346"/>
      <c r="K40" s="346"/>
      <c r="L40" s="346"/>
      <c r="M40" s="346"/>
      <c r="N40" s="346"/>
      <c r="O40" s="346"/>
      <c r="P40" s="346"/>
      <c r="Q40" s="346"/>
      <c r="R40" s="346"/>
      <c r="S40" s="347"/>
    </row>
    <row r="41" spans="1:36" s="251" customFormat="1" ht="19.5" customHeight="1">
      <c r="A41" s="335"/>
      <c r="B41" s="2743" t="e">
        <f>#REF!</f>
        <v>#REF!</v>
      </c>
      <c r="C41" s="2744"/>
      <c r="D41" s="2744"/>
      <c r="E41" s="2744"/>
      <c r="F41" s="2744"/>
      <c r="G41" s="2744"/>
      <c r="H41" s="2744"/>
      <c r="I41" s="2744"/>
      <c r="J41" s="2744"/>
      <c r="K41" s="2744"/>
      <c r="L41" s="2744"/>
      <c r="M41" s="2744"/>
      <c r="N41" s="2744"/>
      <c r="O41" s="2744"/>
      <c r="P41" s="2744"/>
      <c r="Q41" s="2744"/>
      <c r="R41" s="2744"/>
      <c r="S41" s="2745"/>
      <c r="T41" s="335"/>
      <c r="U41" s="335"/>
      <c r="V41" s="335"/>
      <c r="W41" s="335"/>
      <c r="X41" s="335"/>
      <c r="Y41" s="335"/>
      <c r="Z41" s="335"/>
      <c r="AA41" s="335"/>
      <c r="AB41" s="335"/>
      <c r="AC41" s="335"/>
      <c r="AD41" s="335"/>
      <c r="AE41" s="335"/>
      <c r="AF41" s="335"/>
      <c r="AG41" s="335"/>
      <c r="AH41" s="335"/>
      <c r="AI41" s="335"/>
      <c r="AJ41" s="335"/>
    </row>
    <row r="42" spans="1:36" ht="7.5" customHeight="1">
      <c r="B42" s="345"/>
      <c r="C42" s="346"/>
      <c r="D42" s="346"/>
      <c r="E42" s="346"/>
      <c r="F42" s="346"/>
      <c r="G42" s="346"/>
      <c r="H42" s="346"/>
      <c r="I42" s="346"/>
      <c r="J42" s="346"/>
      <c r="K42" s="346"/>
      <c r="L42" s="346"/>
      <c r="M42" s="346"/>
      <c r="N42" s="346"/>
      <c r="O42" s="346"/>
      <c r="P42" s="346"/>
      <c r="Q42" s="346"/>
      <c r="R42" s="346"/>
      <c r="S42" s="347"/>
    </row>
    <row r="43" spans="1:36" s="251" customFormat="1" ht="19.5" customHeight="1">
      <c r="A43" s="335"/>
      <c r="B43" s="2743" t="e">
        <f>#REF!</f>
        <v>#REF!</v>
      </c>
      <c r="C43" s="2744"/>
      <c r="D43" s="2744"/>
      <c r="E43" s="2744"/>
      <c r="F43" s="2744"/>
      <c r="G43" s="2744"/>
      <c r="H43" s="2744"/>
      <c r="I43" s="2744"/>
      <c r="J43" s="2744"/>
      <c r="K43" s="2744"/>
      <c r="L43" s="2744"/>
      <c r="M43" s="2744"/>
      <c r="N43" s="2744"/>
      <c r="O43" s="2744"/>
      <c r="P43" s="2744"/>
      <c r="Q43" s="2744"/>
      <c r="R43" s="2744"/>
      <c r="S43" s="2745"/>
      <c r="T43" s="335"/>
      <c r="U43" s="335"/>
      <c r="V43" s="335"/>
      <c r="W43" s="335"/>
      <c r="X43" s="335"/>
      <c r="Y43" s="335"/>
      <c r="Z43" s="335"/>
      <c r="AA43" s="335"/>
      <c r="AB43" s="335"/>
      <c r="AC43" s="335"/>
      <c r="AD43" s="335"/>
      <c r="AE43" s="335"/>
      <c r="AF43" s="335"/>
      <c r="AG43" s="335"/>
      <c r="AH43" s="335"/>
      <c r="AI43" s="335"/>
      <c r="AJ43" s="335"/>
    </row>
    <row r="44" spans="1:36" ht="6" customHeight="1">
      <c r="B44" s="340"/>
      <c r="C44" s="342"/>
      <c r="D44" s="342"/>
      <c r="E44" s="342"/>
      <c r="F44" s="342"/>
      <c r="G44" s="342"/>
      <c r="H44" s="342"/>
      <c r="I44" s="342"/>
      <c r="J44" s="342"/>
      <c r="K44" s="342"/>
      <c r="L44" s="342"/>
      <c r="M44" s="342"/>
      <c r="N44" s="342"/>
      <c r="O44" s="342"/>
      <c r="P44" s="342"/>
      <c r="Q44" s="342"/>
      <c r="R44" s="342"/>
      <c r="S44" s="343"/>
    </row>
    <row r="45" spans="1:36" ht="21" customHeight="1" thickBot="1">
      <c r="B45" s="2749" t="s">
        <v>205</v>
      </c>
      <c r="C45" s="2750"/>
      <c r="D45" s="2750"/>
      <c r="E45" s="2750"/>
      <c r="F45" s="2750"/>
      <c r="G45" s="2750"/>
      <c r="H45" s="2750"/>
      <c r="I45" s="2750"/>
      <c r="J45" s="2750"/>
      <c r="K45" s="2750"/>
      <c r="L45" s="2750"/>
      <c r="M45" s="2750"/>
      <c r="N45" s="2750"/>
      <c r="O45" s="2750"/>
      <c r="P45" s="2750"/>
      <c r="Q45" s="2750"/>
      <c r="R45" s="2750"/>
      <c r="S45" s="2751"/>
    </row>
    <row r="46" spans="1:36" s="251" customFormat="1" ht="18" customHeight="1">
      <c r="A46" s="335"/>
      <c r="B46" s="2752" t="s">
        <v>167</v>
      </c>
      <c r="C46" s="2755" t="s">
        <v>200</v>
      </c>
      <c r="D46" s="2755" t="s">
        <v>201</v>
      </c>
      <c r="E46" s="2758" t="s">
        <v>202</v>
      </c>
      <c r="F46" s="2761" t="s">
        <v>206</v>
      </c>
      <c r="G46" s="2761"/>
      <c r="H46" s="2761"/>
      <c r="I46" s="2761"/>
      <c r="J46" s="2761"/>
      <c r="K46" s="2761"/>
      <c r="L46" s="2761"/>
      <c r="M46" s="2761"/>
      <c r="N46" s="2761"/>
      <c r="O46" s="2761"/>
      <c r="P46" s="2761"/>
      <c r="Q46" s="2761"/>
      <c r="R46" s="2761"/>
      <c r="S46" s="2762"/>
      <c r="T46" s="335"/>
      <c r="U46" s="335"/>
      <c r="V46" s="335"/>
      <c r="W46" s="335"/>
      <c r="X46" s="335"/>
      <c r="Y46" s="335"/>
      <c r="Z46" s="335"/>
      <c r="AA46" s="335"/>
      <c r="AB46" s="335"/>
      <c r="AC46" s="335"/>
      <c r="AD46" s="335"/>
      <c r="AE46" s="335"/>
      <c r="AF46" s="335"/>
      <c r="AG46" s="335"/>
      <c r="AH46" s="335"/>
      <c r="AI46" s="335"/>
      <c r="AJ46" s="335"/>
    </row>
    <row r="47" spans="1:36">
      <c r="B47" s="2753"/>
      <c r="C47" s="2756"/>
      <c r="D47" s="2756"/>
      <c r="E47" s="2759"/>
      <c r="F47" s="348" t="s">
        <v>98</v>
      </c>
      <c r="G47" s="348" t="s">
        <v>99</v>
      </c>
      <c r="H47" s="348" t="s">
        <v>100</v>
      </c>
      <c r="I47" s="348" t="s">
        <v>101</v>
      </c>
      <c r="J47" s="348" t="s">
        <v>102</v>
      </c>
      <c r="K47" s="348" t="s">
        <v>103</v>
      </c>
      <c r="L47" s="348" t="s">
        <v>104</v>
      </c>
      <c r="M47" s="348" t="s">
        <v>105</v>
      </c>
      <c r="N47" s="348" t="s">
        <v>106</v>
      </c>
      <c r="O47" s="348" t="s">
        <v>107</v>
      </c>
      <c r="P47" s="348" t="s">
        <v>108</v>
      </c>
      <c r="Q47" s="348" t="s">
        <v>109</v>
      </c>
      <c r="R47" s="2763" t="s">
        <v>65</v>
      </c>
      <c r="S47" s="2764" t="s">
        <v>207</v>
      </c>
    </row>
    <row r="48" spans="1:36" ht="26.25" customHeight="1">
      <c r="B48" s="2754"/>
      <c r="C48" s="2757"/>
      <c r="D48" s="2757"/>
      <c r="E48" s="2760"/>
      <c r="F48" s="349" t="e">
        <f>#REF!</f>
        <v>#REF!</v>
      </c>
      <c r="G48" s="349" t="e">
        <f>#REF!</f>
        <v>#REF!</v>
      </c>
      <c r="H48" s="349" t="e">
        <f>#REF!</f>
        <v>#REF!</v>
      </c>
      <c r="I48" s="349" t="e">
        <f>#REF!</f>
        <v>#REF!</v>
      </c>
      <c r="J48" s="349" t="e">
        <f>#REF!</f>
        <v>#REF!</v>
      </c>
      <c r="K48" s="349" t="e">
        <f>#REF!</f>
        <v>#REF!</v>
      </c>
      <c r="L48" s="349" t="e">
        <f>#REF!</f>
        <v>#REF!</v>
      </c>
      <c r="M48" s="349" t="e">
        <f>#REF!</f>
        <v>#REF!</v>
      </c>
      <c r="N48" s="349" t="e">
        <f>#REF!</f>
        <v>#REF!</v>
      </c>
      <c r="O48" s="349" t="e">
        <f>#REF!</f>
        <v>#REF!</v>
      </c>
      <c r="P48" s="349" t="e">
        <f>#REF!</f>
        <v>#REF!</v>
      </c>
      <c r="Q48" s="349" t="e">
        <f>#REF!</f>
        <v>#REF!</v>
      </c>
      <c r="R48" s="2763"/>
      <c r="S48" s="2764"/>
    </row>
    <row r="49" spans="2:19">
      <c r="B49" s="2768" t="e">
        <f>#REF!</f>
        <v>#REF!</v>
      </c>
      <c r="C49" s="2771" t="e">
        <f>#REF!</f>
        <v>#REF!</v>
      </c>
      <c r="D49" s="2774" t="e">
        <f>#REF!</f>
        <v>#REF!</v>
      </c>
      <c r="E49" s="2775" t="e">
        <f>#REF!</f>
        <v>#REF!</v>
      </c>
      <c r="F49" s="2765"/>
      <c r="G49" s="2765"/>
      <c r="H49" s="2781">
        <f>Seguimiento!$J$38</f>
        <v>0</v>
      </c>
      <c r="I49" s="2765"/>
      <c r="J49" s="2765"/>
      <c r="K49" s="2765"/>
      <c r="L49" s="2765"/>
      <c r="M49" s="2765"/>
      <c r="N49" s="2765"/>
      <c r="O49" s="2765"/>
      <c r="P49" s="2765"/>
      <c r="Q49" s="2765"/>
      <c r="R49" s="2766">
        <f>SUM(F49:Q52)</f>
        <v>0</v>
      </c>
      <c r="S49" s="2767" t="e">
        <f>R49/D49</f>
        <v>#REF!</v>
      </c>
    </row>
    <row r="50" spans="2:19">
      <c r="B50" s="2769"/>
      <c r="C50" s="2772"/>
      <c r="D50" s="2778"/>
      <c r="E50" s="2776"/>
      <c r="F50" s="2765"/>
      <c r="G50" s="2765"/>
      <c r="H50" s="2782"/>
      <c r="I50" s="2765"/>
      <c r="J50" s="2765"/>
      <c r="K50" s="2765"/>
      <c r="L50" s="2765"/>
      <c r="M50" s="2765"/>
      <c r="N50" s="2765"/>
      <c r="O50" s="2765"/>
      <c r="P50" s="2765"/>
      <c r="Q50" s="2765"/>
      <c r="R50" s="2766"/>
      <c r="S50" s="2767"/>
    </row>
    <row r="51" spans="2:19">
      <c r="B51" s="2769"/>
      <c r="C51" s="2772"/>
      <c r="D51" s="2778"/>
      <c r="E51" s="2776"/>
      <c r="F51" s="2765"/>
      <c r="G51" s="2765"/>
      <c r="H51" s="2782"/>
      <c r="I51" s="2765"/>
      <c r="J51" s="2765"/>
      <c r="K51" s="2765"/>
      <c r="L51" s="2765"/>
      <c r="M51" s="2765"/>
      <c r="N51" s="2765"/>
      <c r="O51" s="2765"/>
      <c r="P51" s="2765"/>
      <c r="Q51" s="2765"/>
      <c r="R51" s="2766"/>
      <c r="S51" s="2767"/>
    </row>
    <row r="52" spans="2:19">
      <c r="B52" s="2770"/>
      <c r="C52" s="2773"/>
      <c r="D52" s="2779"/>
      <c r="E52" s="2777"/>
      <c r="F52" s="2765"/>
      <c r="G52" s="2765"/>
      <c r="H52" s="2783"/>
      <c r="I52" s="2765"/>
      <c r="J52" s="2765"/>
      <c r="K52" s="2765"/>
      <c r="L52" s="2765"/>
      <c r="M52" s="2765"/>
      <c r="N52" s="2765"/>
      <c r="O52" s="2765"/>
      <c r="P52" s="2765"/>
      <c r="Q52" s="2765"/>
      <c r="R52" s="2766"/>
      <c r="S52" s="2767"/>
    </row>
    <row r="53" spans="2:19">
      <c r="B53" s="2768" t="e">
        <f>#REF!</f>
        <v>#REF!</v>
      </c>
      <c r="C53" s="2771" t="e">
        <f>#REF!</f>
        <v>#REF!</v>
      </c>
      <c r="D53" s="2774" t="e">
        <f>#REF!</f>
        <v>#REF!</v>
      </c>
      <c r="E53" s="2775" t="e">
        <f>#REF!</f>
        <v>#REF!</v>
      </c>
      <c r="F53" s="2765"/>
      <c r="G53" s="2765"/>
      <c r="H53" s="2781">
        <f>Seguimiento!$J$60</f>
        <v>0</v>
      </c>
      <c r="I53" s="2765"/>
      <c r="J53" s="2765"/>
      <c r="K53" s="2765"/>
      <c r="L53" s="2765"/>
      <c r="M53" s="2765"/>
      <c r="N53" s="2765"/>
      <c r="O53" s="2765"/>
      <c r="P53" s="2765"/>
      <c r="Q53" s="2765"/>
      <c r="R53" s="2766">
        <f>SUM(F53:Q56)</f>
        <v>0</v>
      </c>
      <c r="S53" s="2767" t="e">
        <f>R53/D53</f>
        <v>#REF!</v>
      </c>
    </row>
    <row r="54" spans="2:19">
      <c r="B54" s="2769"/>
      <c r="C54" s="2772"/>
      <c r="D54" s="2772"/>
      <c r="E54" s="2776"/>
      <c r="F54" s="2765"/>
      <c r="G54" s="2765"/>
      <c r="H54" s="2782"/>
      <c r="I54" s="2765"/>
      <c r="J54" s="2765"/>
      <c r="K54" s="2765"/>
      <c r="L54" s="2765"/>
      <c r="M54" s="2765"/>
      <c r="N54" s="2765"/>
      <c r="O54" s="2765"/>
      <c r="P54" s="2765"/>
      <c r="Q54" s="2765"/>
      <c r="R54" s="2766"/>
      <c r="S54" s="2767"/>
    </row>
    <row r="55" spans="2:19">
      <c r="B55" s="2769"/>
      <c r="C55" s="2772"/>
      <c r="D55" s="2772"/>
      <c r="E55" s="2776"/>
      <c r="F55" s="2765"/>
      <c r="G55" s="2765"/>
      <c r="H55" s="2782"/>
      <c r="I55" s="2765"/>
      <c r="J55" s="2765"/>
      <c r="K55" s="2765"/>
      <c r="L55" s="2765"/>
      <c r="M55" s="2765"/>
      <c r="N55" s="2765"/>
      <c r="O55" s="2765"/>
      <c r="P55" s="2765"/>
      <c r="Q55" s="2765"/>
      <c r="R55" s="2766"/>
      <c r="S55" s="2767"/>
    </row>
    <row r="56" spans="2:19">
      <c r="B56" s="2770"/>
      <c r="C56" s="2773"/>
      <c r="D56" s="2773"/>
      <c r="E56" s="2777"/>
      <c r="F56" s="2765"/>
      <c r="G56" s="2765"/>
      <c r="H56" s="2783"/>
      <c r="I56" s="2765"/>
      <c r="J56" s="2765"/>
      <c r="K56" s="2765"/>
      <c r="L56" s="2765"/>
      <c r="M56" s="2765"/>
      <c r="N56" s="2765"/>
      <c r="O56" s="2765"/>
      <c r="P56" s="2765"/>
      <c r="Q56" s="2765"/>
      <c r="R56" s="2766"/>
      <c r="S56" s="2767"/>
    </row>
    <row r="57" spans="2:19">
      <c r="B57" s="2768" t="e">
        <f>#REF!</f>
        <v>#REF!</v>
      </c>
      <c r="C57" s="2771" t="e">
        <f>#REF!</f>
        <v>#REF!</v>
      </c>
      <c r="D57" s="2774" t="e">
        <f>#REF!</f>
        <v>#REF!</v>
      </c>
      <c r="E57" s="2775" t="e">
        <f>#REF!</f>
        <v>#REF!</v>
      </c>
      <c r="F57" s="2765"/>
      <c r="G57" s="2765"/>
      <c r="H57" s="2781">
        <f>Seguimiento!$J$82</f>
        <v>0</v>
      </c>
      <c r="I57" s="2765"/>
      <c r="J57" s="2765"/>
      <c r="K57" s="2765"/>
      <c r="L57" s="2765"/>
      <c r="M57" s="2765"/>
      <c r="N57" s="2765"/>
      <c r="O57" s="2765"/>
      <c r="P57" s="2765"/>
      <c r="Q57" s="2765"/>
      <c r="R57" s="2766">
        <f>SUM(F57:Q60)</f>
        <v>0</v>
      </c>
      <c r="S57" s="2767" t="e">
        <f>R57/D57</f>
        <v>#REF!</v>
      </c>
    </row>
    <row r="58" spans="2:19">
      <c r="B58" s="2769"/>
      <c r="C58" s="2772"/>
      <c r="D58" s="2772"/>
      <c r="E58" s="2776"/>
      <c r="F58" s="2765"/>
      <c r="G58" s="2765"/>
      <c r="H58" s="2782"/>
      <c r="I58" s="2765"/>
      <c r="J58" s="2765"/>
      <c r="K58" s="2765"/>
      <c r="L58" s="2765"/>
      <c r="M58" s="2765"/>
      <c r="N58" s="2765"/>
      <c r="O58" s="2765"/>
      <c r="P58" s="2765"/>
      <c r="Q58" s="2765"/>
      <c r="R58" s="2766"/>
      <c r="S58" s="2767"/>
    </row>
    <row r="59" spans="2:19">
      <c r="B59" s="2769"/>
      <c r="C59" s="2772"/>
      <c r="D59" s="2772"/>
      <c r="E59" s="2776"/>
      <c r="F59" s="2765"/>
      <c r="G59" s="2765"/>
      <c r="H59" s="2782"/>
      <c r="I59" s="2765"/>
      <c r="J59" s="2765"/>
      <c r="K59" s="2765"/>
      <c r="L59" s="2765"/>
      <c r="M59" s="2765"/>
      <c r="N59" s="2765"/>
      <c r="O59" s="2765"/>
      <c r="P59" s="2765"/>
      <c r="Q59" s="2765"/>
      <c r="R59" s="2766"/>
      <c r="S59" s="2767"/>
    </row>
    <row r="60" spans="2:19">
      <c r="B60" s="2770"/>
      <c r="C60" s="2773"/>
      <c r="D60" s="2773"/>
      <c r="E60" s="2777"/>
      <c r="F60" s="2765"/>
      <c r="G60" s="2765"/>
      <c r="H60" s="2783"/>
      <c r="I60" s="2765"/>
      <c r="J60" s="2765"/>
      <c r="K60" s="2765"/>
      <c r="L60" s="2765"/>
      <c r="M60" s="2765"/>
      <c r="N60" s="2765"/>
      <c r="O60" s="2765"/>
      <c r="P60" s="2765"/>
      <c r="Q60" s="2765"/>
      <c r="R60" s="2766"/>
      <c r="S60" s="2767"/>
    </row>
    <row r="61" spans="2:19">
      <c r="B61" s="2768" t="e">
        <f>#REF!</f>
        <v>#REF!</v>
      </c>
      <c r="C61" s="2771" t="e">
        <f>#REF!</f>
        <v>#REF!</v>
      </c>
      <c r="D61" s="2774" t="e">
        <f>#REF!</f>
        <v>#REF!</v>
      </c>
      <c r="E61" s="2775" t="e">
        <f>#REF!</f>
        <v>#REF!</v>
      </c>
      <c r="F61" s="2765"/>
      <c r="G61" s="2765"/>
      <c r="H61" s="2781">
        <f>Seguimiento!$J$104</f>
        <v>0</v>
      </c>
      <c r="I61" s="2765"/>
      <c r="J61" s="2765"/>
      <c r="K61" s="2765"/>
      <c r="L61" s="2765"/>
      <c r="M61" s="2765"/>
      <c r="N61" s="2765"/>
      <c r="O61" s="2765"/>
      <c r="P61" s="2765"/>
      <c r="Q61" s="2765"/>
      <c r="R61" s="2766">
        <f>SUM(F61:Q64)</f>
        <v>0</v>
      </c>
      <c r="S61" s="2767" t="e">
        <f>R61/D61</f>
        <v>#REF!</v>
      </c>
    </row>
    <row r="62" spans="2:19">
      <c r="B62" s="2769"/>
      <c r="C62" s="2772"/>
      <c r="D62" s="2772"/>
      <c r="E62" s="2776"/>
      <c r="F62" s="2765"/>
      <c r="G62" s="2765"/>
      <c r="H62" s="2782"/>
      <c r="I62" s="2765"/>
      <c r="J62" s="2765"/>
      <c r="K62" s="2765"/>
      <c r="L62" s="2765"/>
      <c r="M62" s="2765"/>
      <c r="N62" s="2765"/>
      <c r="O62" s="2765"/>
      <c r="P62" s="2765"/>
      <c r="Q62" s="2765"/>
      <c r="R62" s="2766"/>
      <c r="S62" s="2767"/>
    </row>
    <row r="63" spans="2:19">
      <c r="B63" s="2769"/>
      <c r="C63" s="2772"/>
      <c r="D63" s="2772"/>
      <c r="E63" s="2776"/>
      <c r="F63" s="2765"/>
      <c r="G63" s="2765"/>
      <c r="H63" s="2782"/>
      <c r="I63" s="2765"/>
      <c r="J63" s="2765"/>
      <c r="K63" s="2765"/>
      <c r="L63" s="2765"/>
      <c r="M63" s="2765"/>
      <c r="N63" s="2765"/>
      <c r="O63" s="2765"/>
      <c r="P63" s="2765"/>
      <c r="Q63" s="2765"/>
      <c r="R63" s="2766"/>
      <c r="S63" s="2767"/>
    </row>
    <row r="64" spans="2:19">
      <c r="B64" s="2770"/>
      <c r="C64" s="2773"/>
      <c r="D64" s="2773"/>
      <c r="E64" s="2777"/>
      <c r="F64" s="2765"/>
      <c r="G64" s="2765"/>
      <c r="H64" s="2783"/>
      <c r="I64" s="2765"/>
      <c r="J64" s="2765"/>
      <c r="K64" s="2765"/>
      <c r="L64" s="2765"/>
      <c r="M64" s="2765"/>
      <c r="N64" s="2765"/>
      <c r="O64" s="2765"/>
      <c r="P64" s="2765"/>
      <c r="Q64" s="2765"/>
      <c r="R64" s="2766"/>
      <c r="S64" s="2767"/>
    </row>
    <row r="65" spans="1:36">
      <c r="B65" s="2768" t="e">
        <f>#REF!</f>
        <v>#REF!</v>
      </c>
      <c r="C65" s="2771" t="e">
        <f>#REF!</f>
        <v>#REF!</v>
      </c>
      <c r="D65" s="2774" t="e">
        <f>#REF!</f>
        <v>#REF!</v>
      </c>
      <c r="E65" s="2775" t="e">
        <f>#REF!</f>
        <v>#REF!</v>
      </c>
      <c r="F65" s="2765"/>
      <c r="G65" s="2765"/>
      <c r="H65" s="2781">
        <f>Seguimiento!$J$126</f>
        <v>0</v>
      </c>
      <c r="I65" s="2765"/>
      <c r="J65" s="2765"/>
      <c r="K65" s="2765"/>
      <c r="L65" s="2765"/>
      <c r="M65" s="2765"/>
      <c r="N65" s="2765"/>
      <c r="O65" s="2765"/>
      <c r="P65" s="2765"/>
      <c r="Q65" s="2765"/>
      <c r="R65" s="2766">
        <f>SUM(F65:Q67)</f>
        <v>0</v>
      </c>
      <c r="S65" s="2767" t="e">
        <f>R65/D65</f>
        <v>#REF!</v>
      </c>
    </row>
    <row r="66" spans="1:36">
      <c r="B66" s="2769"/>
      <c r="C66" s="2772"/>
      <c r="D66" s="2772"/>
      <c r="E66" s="2776"/>
      <c r="F66" s="2765"/>
      <c r="G66" s="2765"/>
      <c r="H66" s="2782"/>
      <c r="I66" s="2765"/>
      <c r="J66" s="2765"/>
      <c r="K66" s="2765"/>
      <c r="L66" s="2765"/>
      <c r="M66" s="2765"/>
      <c r="N66" s="2765"/>
      <c r="O66" s="2765"/>
      <c r="P66" s="2765"/>
      <c r="Q66" s="2765"/>
      <c r="R66" s="2766"/>
      <c r="S66" s="2767"/>
    </row>
    <row r="67" spans="1:36">
      <c r="B67" s="2769"/>
      <c r="C67" s="2772"/>
      <c r="D67" s="2772"/>
      <c r="E67" s="2776"/>
      <c r="F67" s="2765"/>
      <c r="G67" s="2765"/>
      <c r="H67" s="2783"/>
      <c r="I67" s="2765"/>
      <c r="J67" s="2765"/>
      <c r="K67" s="2765"/>
      <c r="L67" s="2765"/>
      <c r="M67" s="2765"/>
      <c r="N67" s="2765"/>
      <c r="O67" s="2765"/>
      <c r="P67" s="2765"/>
      <c r="Q67" s="2765"/>
      <c r="R67" s="2766"/>
      <c r="S67" s="2767"/>
    </row>
    <row r="68" spans="1:36">
      <c r="B68" s="2768" t="e">
        <f>#REF!</f>
        <v>#REF!</v>
      </c>
      <c r="C68" s="2771" t="e">
        <f>#REF!</f>
        <v>#REF!</v>
      </c>
      <c r="D68" s="2774" t="e">
        <f>#REF!</f>
        <v>#REF!</v>
      </c>
      <c r="E68" s="2775" t="e">
        <f>#REF!</f>
        <v>#REF!</v>
      </c>
      <c r="F68" s="2765"/>
      <c r="G68" s="2765"/>
      <c r="H68" s="2781">
        <f>Seguimiento!$J$148</f>
        <v>0</v>
      </c>
      <c r="I68" s="2765"/>
      <c r="J68" s="2765"/>
      <c r="K68" s="2765"/>
      <c r="L68" s="2765"/>
      <c r="M68" s="2765"/>
      <c r="N68" s="2765"/>
      <c r="O68" s="2765"/>
      <c r="P68" s="2765"/>
      <c r="Q68" s="2765"/>
      <c r="R68" s="2766">
        <f>SUM(F68:Q71)</f>
        <v>0</v>
      </c>
      <c r="S68" s="2767" t="e">
        <f>R68/D68</f>
        <v>#REF!</v>
      </c>
    </row>
    <row r="69" spans="1:36">
      <c r="B69" s="2769"/>
      <c r="C69" s="2772"/>
      <c r="D69" s="2772"/>
      <c r="E69" s="2776"/>
      <c r="F69" s="2765"/>
      <c r="G69" s="2765"/>
      <c r="H69" s="2782"/>
      <c r="I69" s="2765"/>
      <c r="J69" s="2765"/>
      <c r="K69" s="2765"/>
      <c r="L69" s="2765"/>
      <c r="M69" s="2765"/>
      <c r="N69" s="2765"/>
      <c r="O69" s="2765"/>
      <c r="P69" s="2765"/>
      <c r="Q69" s="2765"/>
      <c r="R69" s="2766"/>
      <c r="S69" s="2767"/>
    </row>
    <row r="70" spans="1:36">
      <c r="B70" s="2769"/>
      <c r="C70" s="2772"/>
      <c r="D70" s="2772"/>
      <c r="E70" s="2776"/>
      <c r="F70" s="2765"/>
      <c r="G70" s="2765"/>
      <c r="H70" s="2782"/>
      <c r="I70" s="2765"/>
      <c r="J70" s="2765"/>
      <c r="K70" s="2765"/>
      <c r="L70" s="2765"/>
      <c r="M70" s="2765"/>
      <c r="N70" s="2765"/>
      <c r="O70" s="2765"/>
      <c r="P70" s="2765"/>
      <c r="Q70" s="2765"/>
      <c r="R70" s="2766"/>
      <c r="S70" s="2767"/>
    </row>
    <row r="71" spans="1:36">
      <c r="B71" s="2770"/>
      <c r="C71" s="2773"/>
      <c r="D71" s="2773"/>
      <c r="E71" s="2777"/>
      <c r="F71" s="2765"/>
      <c r="G71" s="2765"/>
      <c r="H71" s="2783"/>
      <c r="I71" s="2765"/>
      <c r="J71" s="2765"/>
      <c r="K71" s="2765"/>
      <c r="L71" s="2765"/>
      <c r="M71" s="2765"/>
      <c r="N71" s="2765"/>
      <c r="O71" s="2765"/>
      <c r="P71" s="2765"/>
      <c r="Q71" s="2765"/>
      <c r="R71" s="2766"/>
      <c r="S71" s="2767"/>
    </row>
    <row r="72" spans="1:36">
      <c r="B72" s="2768" t="e">
        <f>#REF!</f>
        <v>#REF!</v>
      </c>
      <c r="C72" s="2798" t="e">
        <f>#REF!</f>
        <v>#REF!</v>
      </c>
      <c r="D72" s="2800" t="e">
        <f>#REF!</f>
        <v>#REF!</v>
      </c>
      <c r="E72" s="2801" t="e">
        <f>#REF!</f>
        <v>#REF!</v>
      </c>
      <c r="F72" s="2765"/>
      <c r="G72" s="2765"/>
      <c r="H72" s="2781">
        <f>Seguimiento!$J$170</f>
        <v>0</v>
      </c>
      <c r="I72" s="2765"/>
      <c r="J72" s="2765"/>
      <c r="K72" s="2765"/>
      <c r="L72" s="2765"/>
      <c r="M72" s="2765"/>
      <c r="N72" s="2765"/>
      <c r="O72" s="2765"/>
      <c r="P72" s="2765"/>
      <c r="Q72" s="2765"/>
      <c r="R72" s="2766">
        <f>SUM(F72:Q74)</f>
        <v>0</v>
      </c>
      <c r="S72" s="2795" t="e">
        <f>R72/D72</f>
        <v>#REF!</v>
      </c>
    </row>
    <row r="73" spans="1:36">
      <c r="B73" s="2769"/>
      <c r="C73" s="2798"/>
      <c r="D73" s="2798"/>
      <c r="E73" s="2801"/>
      <c r="F73" s="2765"/>
      <c r="G73" s="2765"/>
      <c r="H73" s="2782"/>
      <c r="I73" s="2765"/>
      <c r="J73" s="2765"/>
      <c r="K73" s="2765"/>
      <c r="L73" s="2765"/>
      <c r="M73" s="2765"/>
      <c r="N73" s="2765"/>
      <c r="O73" s="2765"/>
      <c r="P73" s="2765"/>
      <c r="Q73" s="2765"/>
      <c r="R73" s="2766"/>
      <c r="S73" s="2795"/>
    </row>
    <row r="74" spans="1:36" ht="13.5" thickBot="1">
      <c r="B74" s="2797"/>
      <c r="C74" s="2799"/>
      <c r="D74" s="2799"/>
      <c r="E74" s="2802"/>
      <c r="F74" s="2780"/>
      <c r="G74" s="2780"/>
      <c r="H74" s="2784"/>
      <c r="I74" s="2780"/>
      <c r="J74" s="2780"/>
      <c r="K74" s="2780"/>
      <c r="L74" s="2780"/>
      <c r="M74" s="2780"/>
      <c r="N74" s="2780"/>
      <c r="O74" s="2780"/>
      <c r="P74" s="2780"/>
      <c r="Q74" s="2780"/>
      <c r="R74" s="2794"/>
      <c r="S74" s="2796"/>
    </row>
    <row r="75" spans="1:36" s="321" customFormat="1">
      <c r="B75" s="210"/>
      <c r="C75" s="209"/>
      <c r="D75" s="209"/>
      <c r="E75" s="209"/>
      <c r="F75" s="209"/>
      <c r="G75" s="209"/>
      <c r="H75" s="209"/>
      <c r="I75" s="209"/>
      <c r="J75" s="209"/>
      <c r="K75" s="209"/>
      <c r="L75" s="209"/>
      <c r="M75" s="209"/>
      <c r="N75" s="209"/>
      <c r="O75" s="209"/>
      <c r="P75" s="209"/>
      <c r="Q75" s="209"/>
      <c r="R75" s="209"/>
      <c r="S75" s="350"/>
    </row>
    <row r="76" spans="1:36" s="326" customFormat="1" ht="16.5">
      <c r="A76" s="321"/>
      <c r="B76" s="351" t="s">
        <v>64</v>
      </c>
      <c r="C76" s="313"/>
      <c r="D76" s="313"/>
      <c r="E76" s="313"/>
      <c r="F76" s="313"/>
      <c r="G76" s="313"/>
      <c r="H76" s="313"/>
      <c r="I76" s="313"/>
      <c r="J76" s="313"/>
      <c r="K76" s="313"/>
      <c r="L76" s="313"/>
      <c r="M76" s="313"/>
      <c r="N76" s="313"/>
      <c r="O76" s="313"/>
      <c r="P76" s="313"/>
      <c r="Q76" s="313"/>
      <c r="R76" s="313"/>
      <c r="S76" s="330"/>
      <c r="T76" s="321"/>
      <c r="U76" s="321"/>
      <c r="V76" s="321"/>
      <c r="W76" s="321"/>
      <c r="X76" s="321"/>
      <c r="Y76" s="321"/>
      <c r="Z76" s="321"/>
      <c r="AA76" s="321"/>
      <c r="AB76" s="321"/>
      <c r="AC76" s="321"/>
      <c r="AD76" s="321"/>
      <c r="AE76" s="321"/>
      <c r="AF76" s="321"/>
      <c r="AG76" s="321"/>
      <c r="AH76" s="321"/>
      <c r="AI76" s="321"/>
      <c r="AJ76" s="321"/>
    </row>
    <row r="77" spans="1:36" s="321" customFormat="1" ht="13.5" thickBot="1">
      <c r="B77" s="210"/>
      <c r="C77" s="209"/>
      <c r="D77" s="209"/>
      <c r="E77" s="209"/>
      <c r="F77" s="209"/>
      <c r="G77" s="209"/>
      <c r="H77" s="209"/>
      <c r="I77" s="209"/>
      <c r="J77" s="209"/>
      <c r="K77" s="209"/>
      <c r="L77" s="209"/>
      <c r="M77" s="209"/>
      <c r="N77" s="209"/>
      <c r="O77" s="209"/>
      <c r="P77" s="209"/>
      <c r="Q77" s="209"/>
      <c r="R77" s="209"/>
      <c r="S77" s="350"/>
    </row>
    <row r="78" spans="1:36" s="321" customFormat="1">
      <c r="B78" s="2785"/>
      <c r="C78" s="2786"/>
      <c r="D78" s="2786"/>
      <c r="E78" s="2786"/>
      <c r="F78" s="2786"/>
      <c r="G78" s="2786"/>
      <c r="H78" s="2786"/>
      <c r="I78" s="2786"/>
      <c r="J78" s="2786"/>
      <c r="K78" s="2786"/>
      <c r="L78" s="2786"/>
      <c r="M78" s="2786"/>
      <c r="N78" s="2786"/>
      <c r="O78" s="2786"/>
      <c r="P78" s="2786"/>
      <c r="Q78" s="2786"/>
      <c r="R78" s="2786"/>
      <c r="S78" s="2787"/>
    </row>
    <row r="79" spans="1:36" s="321" customFormat="1">
      <c r="B79" s="2788"/>
      <c r="C79" s="2789"/>
      <c r="D79" s="2789"/>
      <c r="E79" s="2789"/>
      <c r="F79" s="2789"/>
      <c r="G79" s="2789"/>
      <c r="H79" s="2789"/>
      <c r="I79" s="2789"/>
      <c r="J79" s="2789"/>
      <c r="K79" s="2789"/>
      <c r="L79" s="2789"/>
      <c r="M79" s="2789"/>
      <c r="N79" s="2789"/>
      <c r="O79" s="2789"/>
      <c r="P79" s="2789"/>
      <c r="Q79" s="2789"/>
      <c r="R79" s="2789"/>
      <c r="S79" s="2790"/>
    </row>
    <row r="80" spans="1:36" s="321" customFormat="1">
      <c r="B80" s="2788"/>
      <c r="C80" s="2789"/>
      <c r="D80" s="2789"/>
      <c r="E80" s="2789"/>
      <c r="F80" s="2789"/>
      <c r="G80" s="2789"/>
      <c r="H80" s="2789"/>
      <c r="I80" s="2789"/>
      <c r="J80" s="2789"/>
      <c r="K80" s="2789"/>
      <c r="L80" s="2789"/>
      <c r="M80" s="2789"/>
      <c r="N80" s="2789"/>
      <c r="O80" s="2789"/>
      <c r="P80" s="2789"/>
      <c r="Q80" s="2789"/>
      <c r="R80" s="2789"/>
      <c r="S80" s="2790"/>
    </row>
    <row r="81" spans="2:19" s="321" customFormat="1">
      <c r="B81" s="2788"/>
      <c r="C81" s="2789"/>
      <c r="D81" s="2789"/>
      <c r="E81" s="2789"/>
      <c r="F81" s="2789"/>
      <c r="G81" s="2789"/>
      <c r="H81" s="2789"/>
      <c r="I81" s="2789"/>
      <c r="J81" s="2789"/>
      <c r="K81" s="2789"/>
      <c r="L81" s="2789"/>
      <c r="M81" s="2789"/>
      <c r="N81" s="2789"/>
      <c r="O81" s="2789"/>
      <c r="P81" s="2789"/>
      <c r="Q81" s="2789"/>
      <c r="R81" s="2789"/>
      <c r="S81" s="2790"/>
    </row>
    <row r="82" spans="2:19" s="321" customFormat="1">
      <c r="B82" s="2788"/>
      <c r="C82" s="2789"/>
      <c r="D82" s="2789"/>
      <c r="E82" s="2789"/>
      <c r="F82" s="2789"/>
      <c r="G82" s="2789"/>
      <c r="H82" s="2789"/>
      <c r="I82" s="2789"/>
      <c r="J82" s="2789"/>
      <c r="K82" s="2789"/>
      <c r="L82" s="2789"/>
      <c r="M82" s="2789"/>
      <c r="N82" s="2789"/>
      <c r="O82" s="2789"/>
      <c r="P82" s="2789"/>
      <c r="Q82" s="2789"/>
      <c r="R82" s="2789"/>
      <c r="S82" s="2790"/>
    </row>
    <row r="83" spans="2:19" s="321" customFormat="1">
      <c r="B83" s="2788"/>
      <c r="C83" s="2789"/>
      <c r="D83" s="2789"/>
      <c r="E83" s="2789"/>
      <c r="F83" s="2789"/>
      <c r="G83" s="2789"/>
      <c r="H83" s="2789"/>
      <c r="I83" s="2789"/>
      <c r="J83" s="2789"/>
      <c r="K83" s="2789"/>
      <c r="L83" s="2789"/>
      <c r="M83" s="2789"/>
      <c r="N83" s="2789"/>
      <c r="O83" s="2789"/>
      <c r="P83" s="2789"/>
      <c r="Q83" s="2789"/>
      <c r="R83" s="2789"/>
      <c r="S83" s="2790"/>
    </row>
    <row r="84" spans="2:19" s="321" customFormat="1" ht="13.5" thickBot="1">
      <c r="B84" s="2791"/>
      <c r="C84" s="2792"/>
      <c r="D84" s="2792"/>
      <c r="E84" s="2792"/>
      <c r="F84" s="2792"/>
      <c r="G84" s="2792"/>
      <c r="H84" s="2792"/>
      <c r="I84" s="2792"/>
      <c r="J84" s="2792"/>
      <c r="K84" s="2792"/>
      <c r="L84" s="2792"/>
      <c r="M84" s="2792"/>
      <c r="N84" s="2792"/>
      <c r="O84" s="2792"/>
      <c r="P84" s="2792"/>
      <c r="Q84" s="2792"/>
      <c r="R84" s="2792"/>
      <c r="S84" s="2793"/>
    </row>
    <row r="85" spans="2:19" s="321" customFormat="1"/>
    <row r="86" spans="2:19" s="321" customFormat="1"/>
    <row r="87" spans="2:19" s="321" customFormat="1"/>
    <row r="88" spans="2:19" s="321" customFormat="1"/>
    <row r="89" spans="2:19" s="321" customFormat="1"/>
    <row r="90" spans="2:19" s="321" customFormat="1"/>
    <row r="91" spans="2:19" s="321" customFormat="1"/>
    <row r="92" spans="2:19" s="321" customFormat="1"/>
    <row r="93" spans="2:19" s="321" customFormat="1"/>
    <row r="94" spans="2:19" s="321" customFormat="1"/>
    <row r="95" spans="2:19" s="321" customFormat="1"/>
    <row r="96" spans="2:19"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sheetData>
  <sheetProtection password="CDBD" sheet="1" objects="1" scenarios="1"/>
  <mergeCells count="192">
    <mergeCell ref="H49:H52"/>
    <mergeCell ref="H53:H56"/>
    <mergeCell ref="H57:H60"/>
    <mergeCell ref="H61:H64"/>
    <mergeCell ref="H65:H67"/>
    <mergeCell ref="H68:H71"/>
    <mergeCell ref="H72:H74"/>
    <mergeCell ref="B78:S84"/>
    <mergeCell ref="N72:N74"/>
    <mergeCell ref="O72:O74"/>
    <mergeCell ref="P72:P74"/>
    <mergeCell ref="Q72:Q74"/>
    <mergeCell ref="R72:R74"/>
    <mergeCell ref="S72:S74"/>
    <mergeCell ref="I72:I74"/>
    <mergeCell ref="J72:J74"/>
    <mergeCell ref="K72:K74"/>
    <mergeCell ref="L72:L74"/>
    <mergeCell ref="M72:M74"/>
    <mergeCell ref="B72:B74"/>
    <mergeCell ref="C72:C74"/>
    <mergeCell ref="D72:D74"/>
    <mergeCell ref="E72:E74"/>
    <mergeCell ref="F72:F74"/>
    <mergeCell ref="G72:G74"/>
    <mergeCell ref="O68:O71"/>
    <mergeCell ref="P68:P71"/>
    <mergeCell ref="Q68:Q71"/>
    <mergeCell ref="R68:R71"/>
    <mergeCell ref="S68:S71"/>
    <mergeCell ref="I68:I71"/>
    <mergeCell ref="J68:J71"/>
    <mergeCell ref="K68:K71"/>
    <mergeCell ref="L68:L71"/>
    <mergeCell ref="M68:M71"/>
    <mergeCell ref="Q65:Q67"/>
    <mergeCell ref="R65:R67"/>
    <mergeCell ref="S65:S67"/>
    <mergeCell ref="I65:I67"/>
    <mergeCell ref="J65:J67"/>
    <mergeCell ref="K65:K67"/>
    <mergeCell ref="L65:L67"/>
    <mergeCell ref="M65:M67"/>
    <mergeCell ref="B68:B71"/>
    <mergeCell ref="C68:C71"/>
    <mergeCell ref="D68:D71"/>
    <mergeCell ref="E68:E71"/>
    <mergeCell ref="F68:F71"/>
    <mergeCell ref="G68:G71"/>
    <mergeCell ref="N65:N67"/>
    <mergeCell ref="O65:O67"/>
    <mergeCell ref="P65:P67"/>
    <mergeCell ref="B65:B67"/>
    <mergeCell ref="C65:C67"/>
    <mergeCell ref="D65:D67"/>
    <mergeCell ref="E65:E67"/>
    <mergeCell ref="F65:F67"/>
    <mergeCell ref="G65:G67"/>
    <mergeCell ref="N68:N71"/>
    <mergeCell ref="O61:O64"/>
    <mergeCell ref="P61:P64"/>
    <mergeCell ref="Q61:Q64"/>
    <mergeCell ref="R61:R64"/>
    <mergeCell ref="S61:S64"/>
    <mergeCell ref="I61:I64"/>
    <mergeCell ref="J61:J64"/>
    <mergeCell ref="K61:K64"/>
    <mergeCell ref="L61:L64"/>
    <mergeCell ref="M61:M64"/>
    <mergeCell ref="Q57:Q60"/>
    <mergeCell ref="R57:R60"/>
    <mergeCell ref="S57:S60"/>
    <mergeCell ref="I57:I60"/>
    <mergeCell ref="J57:J60"/>
    <mergeCell ref="K57:K60"/>
    <mergeCell ref="L57:L60"/>
    <mergeCell ref="M57:M60"/>
    <mergeCell ref="B61:B64"/>
    <mergeCell ref="C61:C64"/>
    <mergeCell ref="D61:D64"/>
    <mergeCell ref="E61:E64"/>
    <mergeCell ref="F61:F64"/>
    <mergeCell ref="G61:G64"/>
    <mergeCell ref="N57:N60"/>
    <mergeCell ref="O57:O60"/>
    <mergeCell ref="P57:P60"/>
    <mergeCell ref="B57:B60"/>
    <mergeCell ref="C57:C60"/>
    <mergeCell ref="D57:D60"/>
    <mergeCell ref="E57:E60"/>
    <mergeCell ref="F57:F60"/>
    <mergeCell ref="G57:G60"/>
    <mergeCell ref="N61:N64"/>
    <mergeCell ref="O53:O56"/>
    <mergeCell ref="P53:P56"/>
    <mergeCell ref="Q53:Q56"/>
    <mergeCell ref="R53:R56"/>
    <mergeCell ref="S53:S56"/>
    <mergeCell ref="I53:I56"/>
    <mergeCell ref="J53:J56"/>
    <mergeCell ref="K53:K56"/>
    <mergeCell ref="L53:L56"/>
    <mergeCell ref="M53:M56"/>
    <mergeCell ref="Q49:Q52"/>
    <mergeCell ref="R49:R52"/>
    <mergeCell ref="S49:S52"/>
    <mergeCell ref="I49:I52"/>
    <mergeCell ref="J49:J52"/>
    <mergeCell ref="K49:K52"/>
    <mergeCell ref="L49:L52"/>
    <mergeCell ref="M49:M52"/>
    <mergeCell ref="B53:B56"/>
    <mergeCell ref="C53:C56"/>
    <mergeCell ref="D53:D56"/>
    <mergeCell ref="E53:E56"/>
    <mergeCell ref="F53:F56"/>
    <mergeCell ref="G53:G56"/>
    <mergeCell ref="N49:N52"/>
    <mergeCell ref="O49:O52"/>
    <mergeCell ref="P49:P52"/>
    <mergeCell ref="B49:B52"/>
    <mergeCell ref="C49:C52"/>
    <mergeCell ref="D49:D52"/>
    <mergeCell ref="E49:E52"/>
    <mergeCell ref="F49:F52"/>
    <mergeCell ref="G49:G52"/>
    <mergeCell ref="N53:N56"/>
    <mergeCell ref="B43:S43"/>
    <mergeCell ref="B45:S45"/>
    <mergeCell ref="B46:B48"/>
    <mergeCell ref="C46:C48"/>
    <mergeCell ref="D46:D48"/>
    <mergeCell ref="E46:E48"/>
    <mergeCell ref="F46:S46"/>
    <mergeCell ref="R47:R48"/>
    <mergeCell ref="S47:S48"/>
    <mergeCell ref="B31:S31"/>
    <mergeCell ref="B33:S33"/>
    <mergeCell ref="B35:S35"/>
    <mergeCell ref="B37:S37"/>
    <mergeCell ref="B39:S39"/>
    <mergeCell ref="B41:S41"/>
    <mergeCell ref="D24:E24"/>
    <mergeCell ref="F24:H24"/>
    <mergeCell ref="I24:K24"/>
    <mergeCell ref="L24:N24"/>
    <mergeCell ref="B26:B27"/>
    <mergeCell ref="C26:S27"/>
    <mergeCell ref="D22:E22"/>
    <mergeCell ref="F22:H22"/>
    <mergeCell ref="I22:K22"/>
    <mergeCell ref="L22:N22"/>
    <mergeCell ref="D23:E23"/>
    <mergeCell ref="F23:H23"/>
    <mergeCell ref="I23:K23"/>
    <mergeCell ref="L23:N23"/>
    <mergeCell ref="D20:E20"/>
    <mergeCell ref="F20:H20"/>
    <mergeCell ref="I20:K20"/>
    <mergeCell ref="L20:N20"/>
    <mergeCell ref="D21:E21"/>
    <mergeCell ref="F21:H21"/>
    <mergeCell ref="I21:K21"/>
    <mergeCell ref="L21:N21"/>
    <mergeCell ref="D18:E18"/>
    <mergeCell ref="F18:H18"/>
    <mergeCell ref="I18:K18"/>
    <mergeCell ref="L18:N18"/>
    <mergeCell ref="D19:E19"/>
    <mergeCell ref="F19:H19"/>
    <mergeCell ref="I19:K19"/>
    <mergeCell ref="L19:N19"/>
    <mergeCell ref="G15:H15"/>
    <mergeCell ref="I15:J15"/>
    <mergeCell ref="D17:E17"/>
    <mergeCell ref="F17:H17"/>
    <mergeCell ref="I17:K17"/>
    <mergeCell ref="L17:N17"/>
    <mergeCell ref="B4:B5"/>
    <mergeCell ref="R4:S5"/>
    <mergeCell ref="C7:S7"/>
    <mergeCell ref="C9:S9"/>
    <mergeCell ref="C11:E11"/>
    <mergeCell ref="G11:H11"/>
    <mergeCell ref="I11:K11"/>
    <mergeCell ref="P11:S11"/>
    <mergeCell ref="C13:D13"/>
    <mergeCell ref="F13:H13"/>
    <mergeCell ref="I13:K13"/>
    <mergeCell ref="M13:O13"/>
    <mergeCell ref="C2:Q5"/>
    <mergeCell ref="R2:S3"/>
  </mergeCells>
  <conditionalFormatting sqref="F48:Q48">
    <cfRule type="cellIs" dxfId="23" priority="2" stopIfTrue="1" operator="equal">
      <formula>0</formula>
    </cfRule>
  </conditionalFormatting>
  <conditionalFormatting sqref="E19:E22 G19:H22 J19:K22 L18:N24 I18:I24 F18:F24 C18:D24">
    <cfRule type="cellIs" dxfId="22" priority="1" operator="equal">
      <formula>0</formula>
    </cfRule>
  </conditionalFormatting>
  <printOptions horizontalCentered="1" verticalCentered="1"/>
  <pageMargins left="0.39370078740157483" right="0.39370078740157483" top="0.39370078740157483" bottom="0.39370078740157483" header="0.31496062992125984" footer="0.31496062992125984"/>
  <pageSetup scale="49" orientation="landscape" r:id="rId1"/>
  <drawing r:id="rId2"/>
  <legacy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Hoja14">
    <tabColor rgb="FFFF0000"/>
    <pageSetUpPr fitToPage="1"/>
  </sheetPr>
  <dimension ref="A1:AJ176"/>
  <sheetViews>
    <sheetView workbookViewId="0"/>
  </sheetViews>
  <sheetFormatPr baseColWidth="10" defaultColWidth="11.42578125" defaultRowHeight="12.75"/>
  <cols>
    <col min="1" max="1" width="2.5703125" style="321" customWidth="1"/>
    <col min="2" max="2" width="29.7109375" style="200" customWidth="1"/>
    <col min="3" max="3" width="29" style="200" customWidth="1"/>
    <col min="4" max="4" width="38.7109375" style="200" customWidth="1"/>
    <col min="5" max="5" width="11.42578125" style="200"/>
    <col min="6" max="17" width="12.7109375" style="200" customWidth="1"/>
    <col min="18" max="19" width="11.42578125" style="200"/>
    <col min="20" max="34" width="11.42578125" style="321"/>
    <col min="35" max="16384" width="11.42578125" style="200"/>
  </cols>
  <sheetData>
    <row r="1" spans="1:36" s="321" customFormat="1" ht="13.5" thickBot="1"/>
    <row r="2" spans="1:36" ht="32.25" customHeight="1">
      <c r="B2" s="322"/>
      <c r="C2" s="2723" t="s">
        <v>322</v>
      </c>
      <c r="D2" s="2724"/>
      <c r="E2" s="2724"/>
      <c r="F2" s="2724"/>
      <c r="G2" s="2724"/>
      <c r="H2" s="2724"/>
      <c r="I2" s="2724"/>
      <c r="J2" s="2724"/>
      <c r="K2" s="2724"/>
      <c r="L2" s="2724"/>
      <c r="M2" s="2724"/>
      <c r="N2" s="2724"/>
      <c r="O2" s="2724"/>
      <c r="P2" s="2724"/>
      <c r="Q2" s="2725"/>
      <c r="R2" s="2732" t="e">
        <f>#REF!</f>
        <v>#REF!</v>
      </c>
      <c r="S2" s="2733"/>
      <c r="AI2" s="321"/>
      <c r="AJ2" s="321"/>
    </row>
    <row r="3" spans="1:36" ht="32.25" customHeight="1">
      <c r="B3" s="216"/>
      <c r="C3" s="2726"/>
      <c r="D3" s="2727"/>
      <c r="E3" s="2727"/>
      <c r="F3" s="2727"/>
      <c r="G3" s="2727"/>
      <c r="H3" s="2727"/>
      <c r="I3" s="2727"/>
      <c r="J3" s="2727"/>
      <c r="K3" s="2727"/>
      <c r="L3" s="2727"/>
      <c r="M3" s="2727"/>
      <c r="N3" s="2727"/>
      <c r="O3" s="2727"/>
      <c r="P3" s="2727"/>
      <c r="Q3" s="2728"/>
      <c r="R3" s="2734"/>
      <c r="S3" s="2735"/>
      <c r="AI3" s="321"/>
      <c r="AJ3" s="321"/>
    </row>
    <row r="4" spans="1:36" ht="17.25" customHeight="1">
      <c r="B4" s="2704"/>
      <c r="C4" s="2726"/>
      <c r="D4" s="2727"/>
      <c r="E4" s="2727"/>
      <c r="F4" s="2727"/>
      <c r="G4" s="2727"/>
      <c r="H4" s="2727"/>
      <c r="I4" s="2727"/>
      <c r="J4" s="2727"/>
      <c r="K4" s="2727"/>
      <c r="L4" s="2727"/>
      <c r="M4" s="2727"/>
      <c r="N4" s="2727"/>
      <c r="O4" s="2727"/>
      <c r="P4" s="2727"/>
      <c r="Q4" s="2728"/>
      <c r="R4" s="2706" t="e">
        <f>#REF!</f>
        <v>#REF!</v>
      </c>
      <c r="S4" s="2707"/>
      <c r="AI4" s="321"/>
      <c r="AJ4" s="321"/>
    </row>
    <row r="5" spans="1:36" ht="17.25" customHeight="1">
      <c r="B5" s="2704"/>
      <c r="C5" s="2726"/>
      <c r="D5" s="2727"/>
      <c r="E5" s="2727"/>
      <c r="F5" s="2727"/>
      <c r="G5" s="2727"/>
      <c r="H5" s="2727"/>
      <c r="I5" s="2727"/>
      <c r="J5" s="2727"/>
      <c r="K5" s="2727"/>
      <c r="L5" s="2727"/>
      <c r="M5" s="2727"/>
      <c r="N5" s="2727"/>
      <c r="O5" s="2727"/>
      <c r="P5" s="2727"/>
      <c r="Q5" s="2728"/>
      <c r="R5" s="2706"/>
      <c r="S5" s="2707"/>
      <c r="AI5" s="321"/>
      <c r="AJ5" s="321"/>
    </row>
    <row r="6" spans="1:36" ht="12.75" customHeight="1">
      <c r="B6" s="352"/>
      <c r="C6" s="353"/>
      <c r="D6" s="353"/>
      <c r="E6" s="353"/>
      <c r="F6" s="353"/>
      <c r="G6" s="353"/>
      <c r="H6" s="353"/>
      <c r="I6" s="353"/>
      <c r="J6" s="353"/>
      <c r="K6" s="353"/>
      <c r="L6" s="353"/>
      <c r="M6" s="353"/>
      <c r="N6" s="353"/>
      <c r="O6" s="353"/>
      <c r="P6" s="353"/>
      <c r="Q6" s="353"/>
      <c r="R6" s="354"/>
      <c r="S6" s="355"/>
    </row>
    <row r="7" spans="1:36" ht="17.25" customHeight="1">
      <c r="B7" s="356" t="s">
        <v>166</v>
      </c>
      <c r="C7" s="2805" t="e">
        <f>+#REF!</f>
        <v>#REF!</v>
      </c>
      <c r="D7" s="2805"/>
      <c r="E7" s="2805"/>
      <c r="F7" s="2805"/>
      <c r="G7" s="2805"/>
      <c r="H7" s="2805"/>
      <c r="I7" s="2805"/>
      <c r="J7" s="2805"/>
      <c r="K7" s="2805"/>
      <c r="L7" s="2805"/>
      <c r="M7" s="2805"/>
      <c r="N7" s="2805"/>
      <c r="O7" s="2805"/>
      <c r="P7" s="2805"/>
      <c r="Q7" s="2805"/>
      <c r="R7" s="2805"/>
      <c r="S7" s="2806"/>
    </row>
    <row r="8" spans="1:36">
      <c r="B8" s="356"/>
      <c r="S8" s="204"/>
    </row>
    <row r="9" spans="1:36" ht="24.75" customHeight="1">
      <c r="B9" s="356" t="s">
        <v>248</v>
      </c>
      <c r="C9" s="2595" t="e">
        <f>+#REF!</f>
        <v>#REF!</v>
      </c>
      <c r="D9" s="2595"/>
      <c r="E9" s="2595"/>
      <c r="F9" s="2595"/>
      <c r="G9" s="2595"/>
      <c r="H9" s="2595"/>
      <c r="I9" s="2595"/>
      <c r="J9" s="2595"/>
      <c r="K9" s="2595"/>
      <c r="L9" s="2595"/>
      <c r="M9" s="2595"/>
      <c r="N9" s="2595"/>
      <c r="O9" s="2595"/>
      <c r="P9" s="2595"/>
      <c r="Q9" s="2595"/>
      <c r="R9" s="2595"/>
      <c r="S9" s="2596"/>
    </row>
    <row r="10" spans="1:36">
      <c r="B10" s="356"/>
      <c r="C10" s="2807"/>
      <c r="D10" s="2807"/>
      <c r="E10" s="2807"/>
      <c r="F10" s="2807"/>
      <c r="G10" s="2807"/>
      <c r="H10" s="2807"/>
      <c r="I10" s="2807"/>
      <c r="J10" s="2807"/>
      <c r="K10" s="2807"/>
      <c r="L10" s="2807"/>
      <c r="M10" s="2807"/>
      <c r="N10" s="2807"/>
      <c r="O10" s="2807"/>
      <c r="P10" s="2807"/>
      <c r="Q10" s="2807"/>
      <c r="R10" s="2807"/>
      <c r="S10" s="2808"/>
    </row>
    <row r="11" spans="1:36" s="251" customFormat="1" ht="17.25" customHeight="1">
      <c r="A11" s="335"/>
      <c r="B11" s="357" t="s">
        <v>214</v>
      </c>
      <c r="C11" s="358">
        <f>'EJEC-1I'!I11</f>
        <v>41090</v>
      </c>
      <c r="D11" s="359"/>
      <c r="E11" s="2809" t="s">
        <v>254</v>
      </c>
      <c r="F11" s="2810"/>
      <c r="G11" s="2803" t="str">
        <f>'EJEC-1I'!P11</f>
        <v>De avance</v>
      </c>
      <c r="H11" s="2804"/>
      <c r="J11" s="360"/>
      <c r="K11" s="360"/>
      <c r="M11" s="359"/>
      <c r="N11" s="361"/>
      <c r="O11" s="360"/>
      <c r="S11" s="362"/>
      <c r="T11" s="335"/>
      <c r="U11" s="335"/>
      <c r="V11" s="335"/>
      <c r="W11" s="335"/>
      <c r="X11" s="335"/>
      <c r="Y11" s="335"/>
      <c r="Z11" s="335"/>
      <c r="AA11" s="335"/>
      <c r="AB11" s="335"/>
      <c r="AC11" s="335"/>
      <c r="AD11" s="335"/>
      <c r="AE11" s="335"/>
      <c r="AF11" s="335"/>
      <c r="AG11" s="335"/>
      <c r="AH11" s="335"/>
    </row>
    <row r="12" spans="1:36">
      <c r="B12" s="216"/>
      <c r="J12" s="209"/>
      <c r="K12" s="209"/>
      <c r="S12" s="204"/>
    </row>
    <row r="13" spans="1:36" ht="12.75" customHeight="1">
      <c r="B13" s="329" t="s">
        <v>319</v>
      </c>
      <c r="C13" s="363" t="str">
        <f>'EJEC-1I'!C15</f>
        <v>Marzo</v>
      </c>
      <c r="D13" s="364"/>
      <c r="E13" s="2721" t="s">
        <v>320</v>
      </c>
      <c r="F13" s="2721"/>
      <c r="G13" s="2811">
        <f>'EJEC-1I'!I15</f>
        <v>0</v>
      </c>
      <c r="H13" s="2811"/>
      <c r="J13" s="209"/>
      <c r="K13" s="364"/>
      <c r="S13" s="204"/>
    </row>
    <row r="14" spans="1:36">
      <c r="B14" s="216"/>
      <c r="S14" s="204"/>
    </row>
    <row r="15" spans="1:36" ht="21.75" customHeight="1" thickBot="1">
      <c r="B15" s="2812" t="s">
        <v>208</v>
      </c>
      <c r="C15" s="2813"/>
      <c r="D15" s="2813"/>
      <c r="E15" s="2813"/>
      <c r="F15" s="2813"/>
      <c r="G15" s="2813"/>
      <c r="H15" s="2813"/>
      <c r="I15" s="2813"/>
      <c r="J15" s="2813"/>
      <c r="K15" s="2813"/>
      <c r="L15" s="2813"/>
      <c r="M15" s="2813"/>
      <c r="N15" s="2813"/>
      <c r="O15" s="2813"/>
      <c r="P15" s="2813"/>
      <c r="Q15" s="2813"/>
      <c r="R15" s="2813"/>
      <c r="S15" s="2814"/>
    </row>
    <row r="16" spans="1:36" s="251" customFormat="1" ht="19.5" customHeight="1">
      <c r="A16" s="335"/>
      <c r="B16" s="2822" t="s">
        <v>167</v>
      </c>
      <c r="C16" s="2755" t="s">
        <v>203</v>
      </c>
      <c r="D16" s="2825" t="s">
        <v>204</v>
      </c>
      <c r="E16" s="2755" t="s">
        <v>201</v>
      </c>
      <c r="F16" s="2761" t="s">
        <v>206</v>
      </c>
      <c r="G16" s="2761"/>
      <c r="H16" s="2761"/>
      <c r="I16" s="2761"/>
      <c r="J16" s="2761"/>
      <c r="K16" s="2761"/>
      <c r="L16" s="2761"/>
      <c r="M16" s="2761"/>
      <c r="N16" s="2761"/>
      <c r="O16" s="2761"/>
      <c r="P16" s="2761"/>
      <c r="Q16" s="2761"/>
      <c r="R16" s="2761"/>
      <c r="S16" s="2762"/>
      <c r="T16" s="335"/>
      <c r="U16" s="335"/>
      <c r="V16" s="335"/>
      <c r="W16" s="335"/>
      <c r="X16" s="335"/>
      <c r="Y16" s="335"/>
      <c r="Z16" s="335"/>
      <c r="AA16" s="335"/>
      <c r="AB16" s="335"/>
      <c r="AC16" s="335"/>
      <c r="AD16" s="335"/>
      <c r="AE16" s="335"/>
      <c r="AF16" s="335"/>
      <c r="AG16" s="335"/>
      <c r="AH16" s="335"/>
    </row>
    <row r="17" spans="2:19" ht="26.25" customHeight="1" thickBot="1">
      <c r="B17" s="2823"/>
      <c r="C17" s="2824"/>
      <c r="D17" s="2826"/>
      <c r="E17" s="2824"/>
      <c r="F17" s="365" t="e">
        <f>'EJEC-1I'!F48</f>
        <v>#REF!</v>
      </c>
      <c r="G17" s="365" t="e">
        <f>'EJEC-1I'!G48</f>
        <v>#REF!</v>
      </c>
      <c r="H17" s="365" t="e">
        <f>'EJEC-1I'!H48</f>
        <v>#REF!</v>
      </c>
      <c r="I17" s="365" t="e">
        <f>'EJEC-1I'!I48</f>
        <v>#REF!</v>
      </c>
      <c r="J17" s="365" t="e">
        <f>'EJEC-1I'!J48</f>
        <v>#REF!</v>
      </c>
      <c r="K17" s="365" t="e">
        <f>'EJEC-1I'!K48</f>
        <v>#REF!</v>
      </c>
      <c r="L17" s="365" t="e">
        <f>'EJEC-1I'!L48</f>
        <v>#REF!</v>
      </c>
      <c r="M17" s="365" t="e">
        <f>'EJEC-1I'!M48</f>
        <v>#REF!</v>
      </c>
      <c r="N17" s="365" t="e">
        <f>'EJEC-1I'!N48</f>
        <v>#REF!</v>
      </c>
      <c r="O17" s="365" t="e">
        <f>'EJEC-1I'!O48</f>
        <v>#REF!</v>
      </c>
      <c r="P17" s="365" t="e">
        <f>'EJEC-1I'!P48</f>
        <v>#REF!</v>
      </c>
      <c r="Q17" s="365" t="e">
        <f>'EJEC-1I'!Q48</f>
        <v>#REF!</v>
      </c>
      <c r="R17" s="366" t="s">
        <v>65</v>
      </c>
      <c r="S17" s="367" t="s">
        <v>207</v>
      </c>
    </row>
    <row r="18" spans="2:19">
      <c r="B18" s="2818" t="e">
        <f>#REF!</f>
        <v>#REF!</v>
      </c>
      <c r="C18" s="368" t="e">
        <f>#REF!</f>
        <v>#REF!</v>
      </c>
      <c r="D18" s="369" t="e">
        <f>#REF!</f>
        <v>#REF!</v>
      </c>
      <c r="E18" s="370" t="e">
        <f>#REF!</f>
        <v>#REF!</v>
      </c>
      <c r="F18" s="371"/>
      <c r="G18" s="371"/>
      <c r="H18" s="371" t="e">
        <f>+$E$18*Seguimiento!$K$19</f>
        <v>#REF!</v>
      </c>
      <c r="I18" s="371"/>
      <c r="J18" s="371"/>
      <c r="K18" s="371"/>
      <c r="L18" s="371"/>
      <c r="M18" s="371"/>
      <c r="N18" s="371"/>
      <c r="O18" s="371"/>
      <c r="P18" s="371"/>
      <c r="Q18" s="371"/>
      <c r="R18" s="372" t="e">
        <f>SUM(F18:Q18)</f>
        <v>#REF!</v>
      </c>
      <c r="S18" s="373" t="e">
        <f>+R18/E18</f>
        <v>#REF!</v>
      </c>
    </row>
    <row r="19" spans="2:19">
      <c r="B19" s="2769"/>
      <c r="C19" s="374" t="e">
        <f>#REF!</f>
        <v>#REF!</v>
      </c>
      <c r="D19" s="375" t="e">
        <f>#REF!</f>
        <v>#REF!</v>
      </c>
      <c r="E19" s="376" t="e">
        <f>#REF!</f>
        <v>#REF!</v>
      </c>
      <c r="F19" s="377"/>
      <c r="G19" s="377"/>
      <c r="H19" s="377">
        <f>+'EJEC-1I'!$H$49</f>
        <v>0</v>
      </c>
      <c r="I19" s="377"/>
      <c r="J19" s="377"/>
      <c r="K19" s="377"/>
      <c r="L19" s="377"/>
      <c r="M19" s="377"/>
      <c r="N19" s="377"/>
      <c r="O19" s="377"/>
      <c r="P19" s="377"/>
      <c r="Q19" s="377"/>
      <c r="R19" s="378">
        <f t="shared" ref="R19:R43" si="0">SUM(F19:Q19)</f>
        <v>0</v>
      </c>
      <c r="S19" s="373" t="e">
        <f t="shared" ref="S19:S43" si="1">+R19/E19</f>
        <v>#REF!</v>
      </c>
    </row>
    <row r="20" spans="2:19">
      <c r="B20" s="2769"/>
      <c r="C20" s="374" t="e">
        <f>#REF!</f>
        <v>#REF!</v>
      </c>
      <c r="D20" s="375" t="e">
        <f>#REF!</f>
        <v>#REF!</v>
      </c>
      <c r="E20" s="376" t="e">
        <f>#REF!</f>
        <v>#REF!</v>
      </c>
      <c r="F20" s="377"/>
      <c r="G20" s="377"/>
      <c r="H20" s="377">
        <f>+Seguimiento!J180</f>
        <v>0</v>
      </c>
      <c r="I20" s="377"/>
      <c r="J20" s="377"/>
      <c r="K20" s="377"/>
      <c r="L20" s="377"/>
      <c r="M20" s="377"/>
      <c r="N20" s="377"/>
      <c r="O20" s="377"/>
      <c r="P20" s="377"/>
      <c r="Q20" s="377"/>
      <c r="R20" s="378">
        <f t="shared" si="0"/>
        <v>0</v>
      </c>
      <c r="S20" s="373" t="e">
        <f t="shared" si="1"/>
        <v>#REF!</v>
      </c>
    </row>
    <row r="21" spans="2:19" ht="13.5" thickBot="1">
      <c r="B21" s="2769"/>
      <c r="C21" s="379" t="e">
        <f>#REF!</f>
        <v>#REF!</v>
      </c>
      <c r="D21" s="380" t="e">
        <f>#REF!</f>
        <v>#REF!</v>
      </c>
      <c r="E21" s="381" t="e">
        <f>#REF!</f>
        <v>#REF!</v>
      </c>
      <c r="F21" s="382"/>
      <c r="G21" s="382"/>
      <c r="H21" s="383">
        <f>+Seguimiento!J231</f>
        <v>3</v>
      </c>
      <c r="I21" s="382"/>
      <c r="J21" s="382"/>
      <c r="K21" s="382"/>
      <c r="L21" s="382"/>
      <c r="M21" s="382"/>
      <c r="N21" s="382"/>
      <c r="O21" s="382"/>
      <c r="P21" s="382"/>
      <c r="Q21" s="382"/>
      <c r="R21" s="384">
        <f t="shared" si="0"/>
        <v>3</v>
      </c>
      <c r="S21" s="385" t="e">
        <f t="shared" si="1"/>
        <v>#REF!</v>
      </c>
    </row>
    <row r="22" spans="2:19">
      <c r="B22" s="2819" t="e">
        <f>#REF!</f>
        <v>#REF!</v>
      </c>
      <c r="C22" s="386" t="e">
        <f>#REF!</f>
        <v>#REF!</v>
      </c>
      <c r="D22" s="387" t="e">
        <f>#REF!</f>
        <v>#REF!</v>
      </c>
      <c r="E22" s="388" t="e">
        <f>#REF!</f>
        <v>#REF!</v>
      </c>
      <c r="F22" s="389"/>
      <c r="G22" s="389"/>
      <c r="H22" s="371" t="e">
        <f>+$E$22*Seguimiento!$K19</f>
        <v>#REF!</v>
      </c>
      <c r="I22" s="389"/>
      <c r="J22" s="389"/>
      <c r="K22" s="389"/>
      <c r="L22" s="389"/>
      <c r="M22" s="389"/>
      <c r="N22" s="389"/>
      <c r="O22" s="389"/>
      <c r="P22" s="389"/>
      <c r="Q22" s="389"/>
      <c r="R22" s="390" t="e">
        <f t="shared" si="0"/>
        <v>#REF!</v>
      </c>
      <c r="S22" s="373" t="e">
        <f t="shared" si="1"/>
        <v>#REF!</v>
      </c>
    </row>
    <row r="23" spans="2:19">
      <c r="B23" s="2820"/>
      <c r="C23" s="374" t="e">
        <f>#REF!</f>
        <v>#REF!</v>
      </c>
      <c r="D23" s="375" t="e">
        <f>#REF!</f>
        <v>#REF!</v>
      </c>
      <c r="E23" s="376" t="e">
        <f>#REF!</f>
        <v>#REF!</v>
      </c>
      <c r="F23" s="377"/>
      <c r="G23" s="377"/>
      <c r="H23" s="377">
        <f>+'EJEC-1I'!$H$53</f>
        <v>0</v>
      </c>
      <c r="I23" s="377"/>
      <c r="J23" s="377"/>
      <c r="K23" s="377"/>
      <c r="L23" s="377"/>
      <c r="M23" s="377"/>
      <c r="N23" s="377"/>
      <c r="O23" s="377"/>
      <c r="P23" s="377"/>
      <c r="Q23" s="377"/>
      <c r="R23" s="378">
        <f t="shared" si="0"/>
        <v>0</v>
      </c>
      <c r="S23" s="373" t="e">
        <f t="shared" si="1"/>
        <v>#REF!</v>
      </c>
    </row>
    <row r="24" spans="2:19">
      <c r="B24" s="2820"/>
      <c r="C24" s="374" t="e">
        <f>#REF!</f>
        <v>#REF!</v>
      </c>
      <c r="D24" s="375" t="e">
        <f>#REF!</f>
        <v>#REF!</v>
      </c>
      <c r="E24" s="376" t="e">
        <f>#REF!</f>
        <v>#REF!</v>
      </c>
      <c r="F24" s="377"/>
      <c r="G24" s="377"/>
      <c r="H24" s="377">
        <f>+Seguimiento!J192</f>
        <v>0</v>
      </c>
      <c r="I24" s="377"/>
      <c r="J24" s="377"/>
      <c r="K24" s="377"/>
      <c r="L24" s="377"/>
      <c r="M24" s="377"/>
      <c r="N24" s="377"/>
      <c r="O24" s="377"/>
      <c r="P24" s="377"/>
      <c r="Q24" s="377"/>
      <c r="R24" s="378">
        <f t="shared" si="0"/>
        <v>0</v>
      </c>
      <c r="S24" s="373" t="e">
        <f t="shared" si="1"/>
        <v>#REF!</v>
      </c>
    </row>
    <row r="25" spans="2:19" ht="13.5" thickBot="1">
      <c r="B25" s="2821"/>
      <c r="C25" s="391" t="e">
        <f>#REF!</f>
        <v>#REF!</v>
      </c>
      <c r="D25" s="392" t="e">
        <f>#REF!</f>
        <v>#REF!</v>
      </c>
      <c r="E25" s="393" t="e">
        <f>#REF!</f>
        <v>#REF!</v>
      </c>
      <c r="F25" s="383"/>
      <c r="G25" s="383"/>
      <c r="H25" s="383" t="e">
        <f>+$E$25*Seguimiento!$K$231</f>
        <v>#REF!</v>
      </c>
      <c r="I25" s="383"/>
      <c r="J25" s="383"/>
      <c r="K25" s="383"/>
      <c r="L25" s="383"/>
      <c r="M25" s="383"/>
      <c r="N25" s="383"/>
      <c r="O25" s="383"/>
      <c r="P25" s="383"/>
      <c r="Q25" s="383"/>
      <c r="R25" s="394" t="e">
        <f t="shared" si="0"/>
        <v>#REF!</v>
      </c>
      <c r="S25" s="385" t="e">
        <f t="shared" si="1"/>
        <v>#REF!</v>
      </c>
    </row>
    <row r="26" spans="2:19">
      <c r="B26" s="2818" t="e">
        <f>#REF!</f>
        <v>#REF!</v>
      </c>
      <c r="C26" s="368" t="e">
        <f>#REF!</f>
        <v>#REF!</v>
      </c>
      <c r="D26" s="369" t="e">
        <f>#REF!</f>
        <v>#REF!</v>
      </c>
      <c r="E26" s="370" t="e">
        <f>#REF!</f>
        <v>#REF!</v>
      </c>
      <c r="F26" s="371"/>
      <c r="G26" s="371"/>
      <c r="H26" s="371" t="e">
        <f>+$E$26*Seguimiento!K19</f>
        <v>#REF!</v>
      </c>
      <c r="I26" s="371"/>
      <c r="J26" s="371"/>
      <c r="K26" s="371"/>
      <c r="L26" s="371"/>
      <c r="M26" s="371"/>
      <c r="N26" s="371"/>
      <c r="O26" s="371"/>
      <c r="P26" s="371"/>
      <c r="Q26" s="371"/>
      <c r="R26" s="372" t="e">
        <f t="shared" si="0"/>
        <v>#REF!</v>
      </c>
      <c r="S26" s="373" t="e">
        <f t="shared" si="1"/>
        <v>#REF!</v>
      </c>
    </row>
    <row r="27" spans="2:19">
      <c r="B27" s="2769"/>
      <c r="C27" s="374" t="e">
        <f>#REF!</f>
        <v>#REF!</v>
      </c>
      <c r="D27" s="375" t="e">
        <f>#REF!</f>
        <v>#REF!</v>
      </c>
      <c r="E27" s="376" t="e">
        <f>#REF!</f>
        <v>#REF!</v>
      </c>
      <c r="F27" s="377"/>
      <c r="G27" s="377"/>
      <c r="H27" s="377">
        <f>+'EJEC-1I'!$H$57</f>
        <v>0</v>
      </c>
      <c r="I27" s="377"/>
      <c r="J27" s="377"/>
      <c r="K27" s="377"/>
      <c r="L27" s="377"/>
      <c r="M27" s="377"/>
      <c r="N27" s="377"/>
      <c r="O27" s="377"/>
      <c r="P27" s="377"/>
      <c r="Q27" s="377"/>
      <c r="R27" s="378">
        <f t="shared" si="0"/>
        <v>0</v>
      </c>
      <c r="S27" s="373" t="e">
        <f t="shared" si="1"/>
        <v>#REF!</v>
      </c>
    </row>
    <row r="28" spans="2:19">
      <c r="B28" s="2769"/>
      <c r="C28" s="374" t="e">
        <f>#REF!</f>
        <v>#REF!</v>
      </c>
      <c r="D28" s="375" t="e">
        <f>#REF!</f>
        <v>#REF!</v>
      </c>
      <c r="E28" s="376" t="e">
        <f>#REF!</f>
        <v>#REF!</v>
      </c>
      <c r="F28" s="377"/>
      <c r="G28" s="377"/>
      <c r="H28" s="377">
        <f>+Seguimiento!J202</f>
        <v>0</v>
      </c>
      <c r="I28" s="377"/>
      <c r="J28" s="377"/>
      <c r="K28" s="377"/>
      <c r="L28" s="377"/>
      <c r="M28" s="377"/>
      <c r="N28" s="377"/>
      <c r="O28" s="377"/>
      <c r="P28" s="377"/>
      <c r="Q28" s="377"/>
      <c r="R28" s="378">
        <f t="shared" si="0"/>
        <v>0</v>
      </c>
      <c r="S28" s="373" t="e">
        <f t="shared" si="1"/>
        <v>#REF!</v>
      </c>
    </row>
    <row r="29" spans="2:19" ht="13.5" thickBot="1">
      <c r="B29" s="2769"/>
      <c r="C29" s="379" t="e">
        <f>#REF!</f>
        <v>#REF!</v>
      </c>
      <c r="D29" s="380" t="e">
        <f>#REF!</f>
        <v>#REF!</v>
      </c>
      <c r="E29" s="381" t="e">
        <f>#REF!</f>
        <v>#REF!</v>
      </c>
      <c r="F29" s="382"/>
      <c r="G29" s="382"/>
      <c r="H29" s="383" t="e">
        <f>+$E$29*Seguimiento!$K$231</f>
        <v>#REF!</v>
      </c>
      <c r="I29" s="382"/>
      <c r="J29" s="382"/>
      <c r="K29" s="382"/>
      <c r="L29" s="382"/>
      <c r="M29" s="382"/>
      <c r="N29" s="382"/>
      <c r="O29" s="382"/>
      <c r="P29" s="382"/>
      <c r="Q29" s="382"/>
      <c r="R29" s="384" t="e">
        <f t="shared" si="0"/>
        <v>#REF!</v>
      </c>
      <c r="S29" s="385" t="e">
        <f t="shared" si="1"/>
        <v>#REF!</v>
      </c>
    </row>
    <row r="30" spans="2:19">
      <c r="B30" s="2819" t="e">
        <f>#REF!</f>
        <v>#REF!</v>
      </c>
      <c r="C30" s="386" t="e">
        <f>#REF!</f>
        <v>#REF!</v>
      </c>
      <c r="D30" s="387" t="e">
        <f>#REF!</f>
        <v>#REF!</v>
      </c>
      <c r="E30" s="388" t="e">
        <f>#REF!</f>
        <v>#REF!</v>
      </c>
      <c r="F30" s="389"/>
      <c r="G30" s="389"/>
      <c r="H30" s="371" t="e">
        <f>+$E$30*Seguimiento!K19</f>
        <v>#REF!</v>
      </c>
      <c r="I30" s="389"/>
      <c r="J30" s="389"/>
      <c r="K30" s="389"/>
      <c r="L30" s="389"/>
      <c r="M30" s="389"/>
      <c r="N30" s="389"/>
      <c r="O30" s="389"/>
      <c r="P30" s="389"/>
      <c r="Q30" s="389"/>
      <c r="R30" s="390" t="e">
        <f t="shared" si="0"/>
        <v>#REF!</v>
      </c>
      <c r="S30" s="373" t="e">
        <f t="shared" si="1"/>
        <v>#REF!</v>
      </c>
    </row>
    <row r="31" spans="2:19">
      <c r="B31" s="2769"/>
      <c r="C31" s="374" t="e">
        <f>#REF!</f>
        <v>#REF!</v>
      </c>
      <c r="D31" s="375" t="e">
        <f>#REF!</f>
        <v>#REF!</v>
      </c>
      <c r="E31" s="376" t="e">
        <f>#REF!</f>
        <v>#REF!</v>
      </c>
      <c r="F31" s="377"/>
      <c r="G31" s="377"/>
      <c r="H31" s="377">
        <f>+'EJEC-1I'!$H$61</f>
        <v>0</v>
      </c>
      <c r="I31" s="377"/>
      <c r="J31" s="377"/>
      <c r="K31" s="377"/>
      <c r="L31" s="377"/>
      <c r="M31" s="377"/>
      <c r="N31" s="377"/>
      <c r="O31" s="377"/>
      <c r="P31" s="377"/>
      <c r="Q31" s="377"/>
      <c r="R31" s="378">
        <f t="shared" si="0"/>
        <v>0</v>
      </c>
      <c r="S31" s="373" t="e">
        <f t="shared" si="1"/>
        <v>#REF!</v>
      </c>
    </row>
    <row r="32" spans="2:19">
      <c r="B32" s="2769"/>
      <c r="C32" s="374" t="e">
        <f>#REF!</f>
        <v>#REF!</v>
      </c>
      <c r="D32" s="375" t="e">
        <f>#REF!</f>
        <v>#REF!</v>
      </c>
      <c r="E32" s="376" t="e">
        <f>#REF!</f>
        <v>#REF!</v>
      </c>
      <c r="F32" s="377"/>
      <c r="G32" s="377"/>
      <c r="H32" s="377">
        <f>+Seguimiento!J212</f>
        <v>0</v>
      </c>
      <c r="I32" s="377"/>
      <c r="J32" s="377"/>
      <c r="K32" s="377"/>
      <c r="L32" s="377"/>
      <c r="M32" s="377"/>
      <c r="N32" s="377"/>
      <c r="O32" s="377"/>
      <c r="P32" s="377"/>
      <c r="Q32" s="377"/>
      <c r="R32" s="378">
        <f t="shared" si="0"/>
        <v>0</v>
      </c>
      <c r="S32" s="373" t="e">
        <f t="shared" si="1"/>
        <v>#REF!</v>
      </c>
    </row>
    <row r="33" spans="2:19" ht="13.5" thickBot="1">
      <c r="B33" s="2797"/>
      <c r="C33" s="391" t="e">
        <f>#REF!</f>
        <v>#REF!</v>
      </c>
      <c r="D33" s="392" t="e">
        <f>#REF!</f>
        <v>#REF!</v>
      </c>
      <c r="E33" s="393" t="e">
        <f>#REF!</f>
        <v>#REF!</v>
      </c>
      <c r="F33" s="383"/>
      <c r="G33" s="383"/>
      <c r="H33" s="383" t="e">
        <f>+$E$33*Seguimiento!$K$231</f>
        <v>#REF!</v>
      </c>
      <c r="I33" s="383"/>
      <c r="J33" s="383"/>
      <c r="K33" s="383"/>
      <c r="L33" s="383"/>
      <c r="M33" s="383"/>
      <c r="N33" s="383"/>
      <c r="O33" s="383"/>
      <c r="P33" s="383"/>
      <c r="Q33" s="383"/>
      <c r="R33" s="394" t="e">
        <f t="shared" si="0"/>
        <v>#REF!</v>
      </c>
      <c r="S33" s="385" t="e">
        <f t="shared" si="1"/>
        <v>#REF!</v>
      </c>
    </row>
    <row r="34" spans="2:19">
      <c r="B34" s="2818" t="e">
        <f>#REF!</f>
        <v>#REF!</v>
      </c>
      <c r="C34" s="368" t="e">
        <f>#REF!</f>
        <v>#REF!</v>
      </c>
      <c r="D34" s="369" t="e">
        <f>#REF!</f>
        <v>#REF!</v>
      </c>
      <c r="E34" s="370" t="e">
        <f>#REF!</f>
        <v>#REF!</v>
      </c>
      <c r="F34" s="371"/>
      <c r="G34" s="371"/>
      <c r="H34" s="371" t="e">
        <f>+$E$34*Seguimiento!K19</f>
        <v>#REF!</v>
      </c>
      <c r="I34" s="371"/>
      <c r="J34" s="371"/>
      <c r="K34" s="371"/>
      <c r="L34" s="371"/>
      <c r="M34" s="371"/>
      <c r="N34" s="371"/>
      <c r="O34" s="371"/>
      <c r="P34" s="371"/>
      <c r="Q34" s="371"/>
      <c r="R34" s="372" t="e">
        <f t="shared" si="0"/>
        <v>#REF!</v>
      </c>
      <c r="S34" s="373" t="e">
        <f t="shared" si="1"/>
        <v>#REF!</v>
      </c>
    </row>
    <row r="35" spans="2:19">
      <c r="B35" s="2769"/>
      <c r="C35" s="374" t="e">
        <f>#REF!</f>
        <v>#REF!</v>
      </c>
      <c r="D35" s="375" t="e">
        <f>#REF!</f>
        <v>#REF!</v>
      </c>
      <c r="E35" s="376" t="e">
        <f>#REF!</f>
        <v>#REF!</v>
      </c>
      <c r="F35" s="377"/>
      <c r="G35" s="377"/>
      <c r="H35" s="377">
        <f>+'EJEC-1I'!$H$65</f>
        <v>0</v>
      </c>
      <c r="I35" s="377"/>
      <c r="J35" s="377"/>
      <c r="K35" s="377"/>
      <c r="L35" s="377"/>
      <c r="M35" s="377"/>
      <c r="N35" s="377"/>
      <c r="O35" s="377"/>
      <c r="P35" s="377"/>
      <c r="Q35" s="377"/>
      <c r="R35" s="378">
        <f t="shared" si="0"/>
        <v>0</v>
      </c>
      <c r="S35" s="373" t="e">
        <f t="shared" si="1"/>
        <v>#REF!</v>
      </c>
    </row>
    <row r="36" spans="2:19" ht="13.5" thickBot="1">
      <c r="B36" s="2769"/>
      <c r="C36" s="379" t="e">
        <f>#REF!</f>
        <v>#REF!</v>
      </c>
      <c r="D36" s="380" t="e">
        <f>#REF!</f>
        <v>#REF!</v>
      </c>
      <c r="E36" s="381" t="e">
        <f>#REF!</f>
        <v>#REF!</v>
      </c>
      <c r="F36" s="382"/>
      <c r="G36" s="382"/>
      <c r="H36" s="383" t="e">
        <f>+$E$36*Seguimiento!$K$231</f>
        <v>#REF!</v>
      </c>
      <c r="I36" s="382"/>
      <c r="J36" s="382"/>
      <c r="K36" s="382"/>
      <c r="L36" s="382"/>
      <c r="M36" s="382"/>
      <c r="N36" s="382"/>
      <c r="O36" s="382"/>
      <c r="P36" s="382"/>
      <c r="Q36" s="382"/>
      <c r="R36" s="384" t="e">
        <f t="shared" si="0"/>
        <v>#REF!</v>
      </c>
      <c r="S36" s="385" t="e">
        <f t="shared" si="1"/>
        <v>#REF!</v>
      </c>
    </row>
    <row r="37" spans="2:19">
      <c r="B37" s="2819" t="e">
        <f>#REF!</f>
        <v>#REF!</v>
      </c>
      <c r="C37" s="386" t="e">
        <f>#REF!</f>
        <v>#REF!</v>
      </c>
      <c r="D37" s="387" t="e">
        <f>#REF!</f>
        <v>#REF!</v>
      </c>
      <c r="E37" s="388" t="e">
        <f>#REF!</f>
        <v>#REF!</v>
      </c>
      <c r="F37" s="389"/>
      <c r="G37" s="389"/>
      <c r="H37" s="371" t="e">
        <f>+$E$37*Seguimiento!K19</f>
        <v>#REF!</v>
      </c>
      <c r="I37" s="389"/>
      <c r="J37" s="389"/>
      <c r="K37" s="389"/>
      <c r="L37" s="389"/>
      <c r="M37" s="389"/>
      <c r="N37" s="389"/>
      <c r="O37" s="389"/>
      <c r="P37" s="389"/>
      <c r="Q37" s="389"/>
      <c r="R37" s="390" t="e">
        <f t="shared" si="0"/>
        <v>#REF!</v>
      </c>
      <c r="S37" s="373" t="e">
        <f t="shared" si="1"/>
        <v>#REF!</v>
      </c>
    </row>
    <row r="38" spans="2:19">
      <c r="B38" s="2769"/>
      <c r="C38" s="374" t="e">
        <f>#REF!</f>
        <v>#REF!</v>
      </c>
      <c r="D38" s="375" t="e">
        <f>#REF!</f>
        <v>#REF!</v>
      </c>
      <c r="E38" s="376" t="e">
        <f>#REF!</f>
        <v>#REF!</v>
      </c>
      <c r="F38" s="377"/>
      <c r="G38" s="377"/>
      <c r="H38" s="377">
        <f>+'EJEC-1I'!$H$68</f>
        <v>0</v>
      </c>
      <c r="I38" s="377"/>
      <c r="J38" s="377"/>
      <c r="K38" s="377"/>
      <c r="L38" s="377"/>
      <c r="M38" s="377"/>
      <c r="N38" s="377"/>
      <c r="O38" s="377"/>
      <c r="P38" s="377"/>
      <c r="Q38" s="377"/>
      <c r="R38" s="378">
        <f t="shared" si="0"/>
        <v>0</v>
      </c>
      <c r="S38" s="373" t="e">
        <f t="shared" si="1"/>
        <v>#REF!</v>
      </c>
    </row>
    <row r="39" spans="2:19">
      <c r="B39" s="2769"/>
      <c r="C39" s="374" t="e">
        <f>#REF!</f>
        <v>#REF!</v>
      </c>
      <c r="D39" s="375" t="e">
        <f>#REF!</f>
        <v>#REF!</v>
      </c>
      <c r="E39" s="376" t="e">
        <f>#REF!</f>
        <v>#REF!</v>
      </c>
      <c r="F39" s="377"/>
      <c r="G39" s="377"/>
      <c r="H39" s="377">
        <f>+Seguimiento!J222</f>
        <v>0</v>
      </c>
      <c r="I39" s="377"/>
      <c r="J39" s="377"/>
      <c r="K39" s="377"/>
      <c r="L39" s="377"/>
      <c r="M39" s="377"/>
      <c r="N39" s="377"/>
      <c r="O39" s="377"/>
      <c r="P39" s="377"/>
      <c r="Q39" s="377"/>
      <c r="R39" s="378">
        <f t="shared" si="0"/>
        <v>0</v>
      </c>
      <c r="S39" s="373" t="e">
        <f t="shared" si="1"/>
        <v>#REF!</v>
      </c>
    </row>
    <row r="40" spans="2:19" ht="13.5" thickBot="1">
      <c r="B40" s="2797"/>
      <c r="C40" s="391" t="e">
        <f>#REF!</f>
        <v>#REF!</v>
      </c>
      <c r="D40" s="392" t="e">
        <f>#REF!</f>
        <v>#REF!</v>
      </c>
      <c r="E40" s="393" t="e">
        <f>#REF!</f>
        <v>#REF!</v>
      </c>
      <c r="F40" s="383"/>
      <c r="G40" s="383"/>
      <c r="H40" s="383" t="e">
        <f>+$E$40*Seguimiento!$K$231</f>
        <v>#REF!</v>
      </c>
      <c r="I40" s="383"/>
      <c r="J40" s="383"/>
      <c r="K40" s="383"/>
      <c r="L40" s="383"/>
      <c r="M40" s="383"/>
      <c r="N40" s="383"/>
      <c r="O40" s="383"/>
      <c r="P40" s="383"/>
      <c r="Q40" s="383"/>
      <c r="R40" s="394" t="e">
        <f t="shared" si="0"/>
        <v>#REF!</v>
      </c>
      <c r="S40" s="385" t="e">
        <f t="shared" si="1"/>
        <v>#REF!</v>
      </c>
    </row>
    <row r="41" spans="2:19" ht="29.25" customHeight="1">
      <c r="B41" s="2815" t="e">
        <f>#REF!</f>
        <v>#REF!</v>
      </c>
      <c r="C41" s="368" t="e">
        <f>#REF!</f>
        <v>#REF!</v>
      </c>
      <c r="D41" s="369" t="e">
        <f>#REF!</f>
        <v>#REF!</v>
      </c>
      <c r="E41" s="388" t="e">
        <f>#REF!</f>
        <v>#REF!</v>
      </c>
      <c r="F41" s="377"/>
      <c r="G41" s="377"/>
      <c r="H41" s="377" t="e">
        <f>+$E$41*Seguimiento!K19</f>
        <v>#REF!</v>
      </c>
      <c r="I41" s="377"/>
      <c r="J41" s="377"/>
      <c r="K41" s="377"/>
      <c r="L41" s="377"/>
      <c r="M41" s="377"/>
      <c r="N41" s="377"/>
      <c r="O41" s="377"/>
      <c r="P41" s="377"/>
      <c r="Q41" s="377"/>
      <c r="R41" s="378" t="e">
        <f t="shared" si="0"/>
        <v>#REF!</v>
      </c>
      <c r="S41" s="373" t="e">
        <f t="shared" si="1"/>
        <v>#REF!</v>
      </c>
    </row>
    <row r="42" spans="2:19" ht="29.25" customHeight="1">
      <c r="B42" s="2816"/>
      <c r="C42" s="374" t="e">
        <f>#REF!</f>
        <v>#REF!</v>
      </c>
      <c r="D42" s="375" t="e">
        <f>#REF!</f>
        <v>#REF!</v>
      </c>
      <c r="E42" s="376" t="e">
        <f>#REF!</f>
        <v>#REF!</v>
      </c>
      <c r="F42" s="377"/>
      <c r="G42" s="377"/>
      <c r="H42" s="377">
        <f>+'EJEC-1I'!$H$72</f>
        <v>0</v>
      </c>
      <c r="I42" s="377"/>
      <c r="J42" s="377"/>
      <c r="K42" s="377"/>
      <c r="L42" s="377"/>
      <c r="M42" s="377"/>
      <c r="N42" s="377"/>
      <c r="O42" s="377"/>
      <c r="P42" s="377"/>
      <c r="Q42" s="377"/>
      <c r="R42" s="378">
        <f t="shared" si="0"/>
        <v>0</v>
      </c>
      <c r="S42" s="373" t="e">
        <f t="shared" si="1"/>
        <v>#REF!</v>
      </c>
    </row>
    <row r="43" spans="2:19" ht="29.25" customHeight="1" thickBot="1">
      <c r="B43" s="2817"/>
      <c r="C43" s="391" t="e">
        <f>#REF!</f>
        <v>#REF!</v>
      </c>
      <c r="D43" s="392" t="e">
        <f>#REF!</f>
        <v>#REF!</v>
      </c>
      <c r="E43" s="381" t="e">
        <f>#REF!</f>
        <v>#REF!</v>
      </c>
      <c r="F43" s="377"/>
      <c r="G43" s="377"/>
      <c r="H43" s="383" t="e">
        <f>+$E$43*Seguimiento!$K$231</f>
        <v>#REF!</v>
      </c>
      <c r="I43" s="377"/>
      <c r="J43" s="377"/>
      <c r="K43" s="377"/>
      <c r="L43" s="377"/>
      <c r="M43" s="377"/>
      <c r="N43" s="377"/>
      <c r="O43" s="377"/>
      <c r="P43" s="377"/>
      <c r="Q43" s="377"/>
      <c r="R43" s="378" t="e">
        <f t="shared" si="0"/>
        <v>#REF!</v>
      </c>
      <c r="S43" s="373" t="e">
        <f t="shared" si="1"/>
        <v>#REF!</v>
      </c>
    </row>
    <row r="44" spans="2:19" s="321" customFormat="1">
      <c r="B44" s="395"/>
      <c r="C44" s="396"/>
      <c r="D44" s="396"/>
      <c r="E44" s="396"/>
      <c r="F44" s="396"/>
      <c r="G44" s="396"/>
      <c r="H44" s="396"/>
      <c r="I44" s="396"/>
      <c r="J44" s="396"/>
      <c r="K44" s="396"/>
      <c r="L44" s="396"/>
      <c r="M44" s="396"/>
      <c r="N44" s="396"/>
      <c r="O44" s="396"/>
      <c r="P44" s="396"/>
      <c r="Q44" s="396"/>
      <c r="R44" s="396"/>
      <c r="S44" s="397"/>
    </row>
    <row r="45" spans="2:19" s="321" customFormat="1">
      <c r="B45" s="398" t="s">
        <v>64</v>
      </c>
      <c r="C45" s="209"/>
      <c r="D45" s="209"/>
      <c r="E45" s="209"/>
      <c r="F45" s="209"/>
      <c r="G45" s="209"/>
      <c r="H45" s="209"/>
      <c r="I45" s="209"/>
      <c r="J45" s="209"/>
      <c r="K45" s="209"/>
      <c r="L45" s="209"/>
      <c r="M45" s="209"/>
      <c r="N45" s="209"/>
      <c r="O45" s="209"/>
      <c r="P45" s="209"/>
      <c r="Q45" s="209"/>
      <c r="R45" s="209"/>
      <c r="S45" s="350"/>
    </row>
    <row r="46" spans="2:19" s="321" customFormat="1" ht="13.5" thickBot="1">
      <c r="B46" s="210"/>
      <c r="C46" s="209"/>
      <c r="D46" s="209"/>
      <c r="E46" s="209"/>
      <c r="F46" s="209"/>
      <c r="G46" s="209"/>
      <c r="H46" s="209"/>
      <c r="I46" s="209"/>
      <c r="J46" s="209"/>
      <c r="K46" s="209"/>
      <c r="L46" s="209"/>
      <c r="M46" s="209"/>
      <c r="N46" s="209"/>
      <c r="O46" s="209"/>
      <c r="P46" s="209"/>
      <c r="Q46" s="209"/>
      <c r="R46" s="209"/>
      <c r="S46" s="350"/>
    </row>
    <row r="47" spans="2:19" s="321" customFormat="1">
      <c r="B47" s="2785"/>
      <c r="C47" s="2786"/>
      <c r="D47" s="2786"/>
      <c r="E47" s="2786"/>
      <c r="F47" s="2786"/>
      <c r="G47" s="2786"/>
      <c r="H47" s="2786"/>
      <c r="I47" s="2786"/>
      <c r="J47" s="2786"/>
      <c r="K47" s="2786"/>
      <c r="L47" s="2786"/>
      <c r="M47" s="2786"/>
      <c r="N47" s="2786"/>
      <c r="O47" s="2786"/>
      <c r="P47" s="2786"/>
      <c r="Q47" s="2786"/>
      <c r="R47" s="2786"/>
      <c r="S47" s="2787"/>
    </row>
    <row r="48" spans="2:19" s="321" customFormat="1">
      <c r="B48" s="2788"/>
      <c r="C48" s="2789"/>
      <c r="D48" s="2789"/>
      <c r="E48" s="2789"/>
      <c r="F48" s="2789"/>
      <c r="G48" s="2789"/>
      <c r="H48" s="2789"/>
      <c r="I48" s="2789"/>
      <c r="J48" s="2789"/>
      <c r="K48" s="2789"/>
      <c r="L48" s="2789"/>
      <c r="M48" s="2789"/>
      <c r="N48" s="2789"/>
      <c r="O48" s="2789"/>
      <c r="P48" s="2789"/>
      <c r="Q48" s="2789"/>
      <c r="R48" s="2789"/>
      <c r="S48" s="2790"/>
    </row>
    <row r="49" spans="2:19" s="321" customFormat="1">
      <c r="B49" s="2788"/>
      <c r="C49" s="2789"/>
      <c r="D49" s="2789"/>
      <c r="E49" s="2789"/>
      <c r="F49" s="2789"/>
      <c r="G49" s="2789"/>
      <c r="H49" s="2789"/>
      <c r="I49" s="2789"/>
      <c r="J49" s="2789"/>
      <c r="K49" s="2789"/>
      <c r="L49" s="2789"/>
      <c r="M49" s="2789"/>
      <c r="N49" s="2789"/>
      <c r="O49" s="2789"/>
      <c r="P49" s="2789"/>
      <c r="Q49" s="2789"/>
      <c r="R49" s="2789"/>
      <c r="S49" s="2790"/>
    </row>
    <row r="50" spans="2:19" s="321" customFormat="1">
      <c r="B50" s="2788"/>
      <c r="C50" s="2789"/>
      <c r="D50" s="2789"/>
      <c r="E50" s="2789"/>
      <c r="F50" s="2789"/>
      <c r="G50" s="2789"/>
      <c r="H50" s="2789"/>
      <c r="I50" s="2789"/>
      <c r="J50" s="2789"/>
      <c r="K50" s="2789"/>
      <c r="L50" s="2789"/>
      <c r="M50" s="2789"/>
      <c r="N50" s="2789"/>
      <c r="O50" s="2789"/>
      <c r="P50" s="2789"/>
      <c r="Q50" s="2789"/>
      <c r="R50" s="2789"/>
      <c r="S50" s="2790"/>
    </row>
    <row r="51" spans="2:19" s="321" customFormat="1">
      <c r="B51" s="2788"/>
      <c r="C51" s="2789"/>
      <c r="D51" s="2789"/>
      <c r="E51" s="2789"/>
      <c r="F51" s="2789"/>
      <c r="G51" s="2789"/>
      <c r="H51" s="2789"/>
      <c r="I51" s="2789"/>
      <c r="J51" s="2789"/>
      <c r="K51" s="2789"/>
      <c r="L51" s="2789"/>
      <c r="M51" s="2789"/>
      <c r="N51" s="2789"/>
      <c r="O51" s="2789"/>
      <c r="P51" s="2789"/>
      <c r="Q51" s="2789"/>
      <c r="R51" s="2789"/>
      <c r="S51" s="2790"/>
    </row>
    <row r="52" spans="2:19" s="321" customFormat="1">
      <c r="B52" s="2788"/>
      <c r="C52" s="2789"/>
      <c r="D52" s="2789"/>
      <c r="E52" s="2789"/>
      <c r="F52" s="2789"/>
      <c r="G52" s="2789"/>
      <c r="H52" s="2789"/>
      <c r="I52" s="2789"/>
      <c r="J52" s="2789"/>
      <c r="K52" s="2789"/>
      <c r="L52" s="2789"/>
      <c r="M52" s="2789"/>
      <c r="N52" s="2789"/>
      <c r="O52" s="2789"/>
      <c r="P52" s="2789"/>
      <c r="Q52" s="2789"/>
      <c r="R52" s="2789"/>
      <c r="S52" s="2790"/>
    </row>
    <row r="53" spans="2:19" s="321" customFormat="1" ht="13.5" thickBot="1">
      <c r="B53" s="2791"/>
      <c r="C53" s="2792"/>
      <c r="D53" s="2792"/>
      <c r="E53" s="2792"/>
      <c r="F53" s="2792"/>
      <c r="G53" s="2792"/>
      <c r="H53" s="2792"/>
      <c r="I53" s="2792"/>
      <c r="J53" s="2792"/>
      <c r="K53" s="2792"/>
      <c r="L53" s="2792"/>
      <c r="M53" s="2792"/>
      <c r="N53" s="2792"/>
      <c r="O53" s="2792"/>
      <c r="P53" s="2792"/>
      <c r="Q53" s="2792"/>
      <c r="R53" s="2792"/>
      <c r="S53" s="2793"/>
    </row>
    <row r="54" spans="2:19" s="321" customFormat="1"/>
    <row r="55" spans="2:19" s="321" customFormat="1"/>
    <row r="56" spans="2:19" s="321" customFormat="1"/>
    <row r="57" spans="2:19" s="321" customFormat="1"/>
    <row r="58" spans="2:19" s="321" customFormat="1"/>
    <row r="59" spans="2:19" s="321" customFormat="1"/>
    <row r="60" spans="2:19" s="321" customFormat="1"/>
    <row r="61" spans="2:19" s="321" customFormat="1"/>
    <row r="62" spans="2:19" s="321" customFormat="1"/>
    <row r="63" spans="2:19" s="321" customFormat="1"/>
    <row r="64" spans="2:19" s="321" customFormat="1"/>
    <row r="65" s="321" customFormat="1"/>
    <row r="66" s="321" customFormat="1"/>
    <row r="67" s="321" customFormat="1"/>
    <row r="68" s="321" customFormat="1"/>
    <row r="69" s="321" customFormat="1"/>
    <row r="70" s="321" customFormat="1"/>
    <row r="71" s="321" customFormat="1"/>
    <row r="72" s="321" customFormat="1"/>
    <row r="73" s="321" customFormat="1"/>
    <row r="74" s="321" customFormat="1"/>
    <row r="75" s="321" customFormat="1"/>
    <row r="76" s="321" customFormat="1"/>
    <row r="77" s="321" customFormat="1"/>
    <row r="78" s="321" customFormat="1"/>
    <row r="79" s="321" customFormat="1"/>
    <row r="80" s="321" customFormat="1"/>
    <row r="81" s="321" customFormat="1"/>
    <row r="82" s="321" customFormat="1"/>
    <row r="83" s="321" customFormat="1"/>
    <row r="84" s="321" customFormat="1"/>
    <row r="85" s="321" customFormat="1"/>
    <row r="86" s="321" customFormat="1"/>
    <row r="87" s="321" customFormat="1"/>
    <row r="88" s="321" customFormat="1"/>
    <row r="89" s="321" customFormat="1"/>
    <row r="90" s="321" customFormat="1"/>
    <row r="91" s="321" customFormat="1"/>
    <row r="92" s="321" customFormat="1"/>
    <row r="93" s="321" customFormat="1"/>
    <row r="94" s="321" customFormat="1"/>
    <row r="95" s="321" customFormat="1"/>
    <row r="96"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row r="113" s="321" customFormat="1"/>
    <row r="114" s="321" customFormat="1"/>
    <row r="115" s="321" customFormat="1"/>
    <row r="116" s="321" customFormat="1"/>
    <row r="117" s="321" customFormat="1"/>
    <row r="118" s="321" customFormat="1"/>
    <row r="119" s="321" customFormat="1"/>
    <row r="120" s="321" customFormat="1"/>
    <row r="121" s="321" customFormat="1"/>
    <row r="122" s="321" customFormat="1"/>
    <row r="123" s="321" customFormat="1"/>
    <row r="124" s="321" customFormat="1"/>
    <row r="125" s="321" customFormat="1"/>
    <row r="126" s="321" customFormat="1"/>
    <row r="127" s="321" customFormat="1"/>
    <row r="128" s="321" customFormat="1"/>
    <row r="129" s="321" customFormat="1"/>
    <row r="130" s="321" customFormat="1"/>
    <row r="131" s="321" customFormat="1"/>
    <row r="132" s="321" customFormat="1"/>
    <row r="133" s="321" customFormat="1"/>
    <row r="134" s="321" customFormat="1"/>
    <row r="135" s="321" customFormat="1"/>
    <row r="136" s="321" customFormat="1"/>
    <row r="137" s="321" customFormat="1"/>
    <row r="138" s="321" customFormat="1"/>
    <row r="139" s="321" customFormat="1"/>
    <row r="140" s="321" customFormat="1"/>
    <row r="141" s="321" customFormat="1"/>
    <row r="142" s="321" customFormat="1"/>
    <row r="143" s="321" customFormat="1"/>
    <row r="144" s="321" customFormat="1"/>
    <row r="145" s="321" customFormat="1"/>
    <row r="146" s="321" customFormat="1"/>
    <row r="147" s="321" customFormat="1"/>
    <row r="148" s="321" customFormat="1"/>
    <row r="149" s="321" customFormat="1"/>
    <row r="150" s="321" customFormat="1"/>
    <row r="151" s="321" customFormat="1"/>
    <row r="152" s="321" customFormat="1"/>
    <row r="153" s="321" customFormat="1"/>
    <row r="154" s="321" customFormat="1"/>
    <row r="155" s="321" customFormat="1"/>
    <row r="156" s="321" customFormat="1"/>
    <row r="157" s="321" customFormat="1"/>
    <row r="158" s="321" customFormat="1"/>
    <row r="159" s="321" customFormat="1"/>
    <row r="160" s="321" customFormat="1"/>
    <row r="161" s="321" customFormat="1"/>
    <row r="162" s="321" customFormat="1"/>
    <row r="163" s="321" customFormat="1"/>
    <row r="164" s="321" customFormat="1"/>
    <row r="165" s="321" customFormat="1"/>
    <row r="166" s="321" customFormat="1"/>
    <row r="167" s="321" customFormat="1"/>
    <row r="168" s="321" customFormat="1"/>
    <row r="169" s="321" customFormat="1"/>
    <row r="170" s="321" customFormat="1"/>
    <row r="171" s="321" customFormat="1"/>
    <row r="172" s="321" customFormat="1"/>
    <row r="173" s="321" customFormat="1"/>
    <row r="174" s="321" customFormat="1"/>
    <row r="175" s="321" customFormat="1"/>
    <row r="176" s="321" customFormat="1"/>
  </sheetData>
  <mergeCells count="25">
    <mergeCell ref="E13:F13"/>
    <mergeCell ref="G13:H13"/>
    <mergeCell ref="B15:S15"/>
    <mergeCell ref="B41:B43"/>
    <mergeCell ref="B47:S53"/>
    <mergeCell ref="B18:B21"/>
    <mergeCell ref="B22:B25"/>
    <mergeCell ref="B26:B29"/>
    <mergeCell ref="B30:B33"/>
    <mergeCell ref="B34:B36"/>
    <mergeCell ref="B37:B40"/>
    <mergeCell ref="B16:B17"/>
    <mergeCell ref="C16:C17"/>
    <mergeCell ref="D16:D17"/>
    <mergeCell ref="E16:E17"/>
    <mergeCell ref="F16:S16"/>
    <mergeCell ref="C9:S9"/>
    <mergeCell ref="G11:H11"/>
    <mergeCell ref="C2:Q5"/>
    <mergeCell ref="R2:S3"/>
    <mergeCell ref="B4:B5"/>
    <mergeCell ref="R4:S5"/>
    <mergeCell ref="C7:S7"/>
    <mergeCell ref="C10:S10"/>
    <mergeCell ref="E11:F11"/>
  </mergeCells>
  <conditionalFormatting sqref="F17:Q17">
    <cfRule type="cellIs" dxfId="21" priority="2" stopIfTrue="1" operator="equal">
      <formula>0</formula>
    </cfRule>
  </conditionalFormatting>
  <conditionalFormatting sqref="M11:N11 C11:D11 G11">
    <cfRule type="cellIs" dxfId="20" priority="1" operator="notEqual">
      <formula>0</formula>
    </cfRule>
  </conditionalFormatting>
  <dataValidations count="1">
    <dataValidation allowBlank="1" showInputMessage="1" showErrorMessage="1" sqref="M11:N11 G11" xr:uid="{00000000-0002-0000-3200-000000000000}"/>
  </dataValidations>
  <printOptions horizontalCentered="1" verticalCentered="1"/>
  <pageMargins left="0.31496062992125984" right="0.19685039370078741" top="0.35433070866141736" bottom="0.35433070866141736" header="0.31496062992125984" footer="0.19685039370078741"/>
  <pageSetup scale="48" orientation="landscape"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Hoja15">
    <tabColor rgb="FFFF0000"/>
    <pageSetUpPr fitToPage="1"/>
  </sheetPr>
  <dimension ref="A1:AJ134"/>
  <sheetViews>
    <sheetView workbookViewId="0"/>
  </sheetViews>
  <sheetFormatPr baseColWidth="10" defaultColWidth="11.42578125" defaultRowHeight="12.75"/>
  <cols>
    <col min="1" max="1" width="2.5703125" style="321" customWidth="1"/>
    <col min="2" max="2" width="34.140625" style="200" customWidth="1"/>
    <col min="3" max="3" width="29" style="200" customWidth="1"/>
    <col min="4" max="4" width="15.85546875" style="200" customWidth="1"/>
    <col min="5" max="5" width="15.7109375" style="200" customWidth="1"/>
    <col min="6" max="17" width="10.7109375" style="200" customWidth="1"/>
    <col min="18" max="19" width="11.42578125" style="200"/>
    <col min="20" max="31" width="11.42578125" style="321"/>
    <col min="32" max="16384" width="11.42578125" style="200"/>
  </cols>
  <sheetData>
    <row r="1" spans="2:36" s="321" customFormat="1" ht="13.5" thickBot="1"/>
    <row r="2" spans="2:36" ht="32.25" customHeight="1">
      <c r="B2" s="322"/>
      <c r="C2" s="2723" t="s">
        <v>323</v>
      </c>
      <c r="D2" s="2724"/>
      <c r="E2" s="2724"/>
      <c r="F2" s="2724"/>
      <c r="G2" s="2724"/>
      <c r="H2" s="2724"/>
      <c r="I2" s="2724"/>
      <c r="J2" s="2724"/>
      <c r="K2" s="2724"/>
      <c r="L2" s="2724"/>
      <c r="M2" s="2724"/>
      <c r="N2" s="2724"/>
      <c r="O2" s="2724"/>
      <c r="P2" s="2724"/>
      <c r="Q2" s="2725"/>
      <c r="R2" s="2732" t="e">
        <f>#REF!</f>
        <v>#REF!</v>
      </c>
      <c r="S2" s="2733"/>
      <c r="AF2" s="321"/>
      <c r="AG2" s="321"/>
      <c r="AH2" s="321"/>
      <c r="AI2" s="321"/>
      <c r="AJ2" s="321"/>
    </row>
    <row r="3" spans="2:36" ht="32.25" customHeight="1">
      <c r="B3" s="216"/>
      <c r="C3" s="2726"/>
      <c r="D3" s="2727"/>
      <c r="E3" s="2727"/>
      <c r="F3" s="2727"/>
      <c r="G3" s="2727"/>
      <c r="H3" s="2727"/>
      <c r="I3" s="2727"/>
      <c r="J3" s="2727"/>
      <c r="K3" s="2727"/>
      <c r="L3" s="2727"/>
      <c r="M3" s="2727"/>
      <c r="N3" s="2727"/>
      <c r="O3" s="2727"/>
      <c r="P3" s="2727"/>
      <c r="Q3" s="2728"/>
      <c r="R3" s="2734"/>
      <c r="S3" s="2735"/>
      <c r="AF3" s="321"/>
      <c r="AG3" s="321"/>
      <c r="AH3" s="321"/>
      <c r="AI3" s="321"/>
      <c r="AJ3" s="321"/>
    </row>
    <row r="4" spans="2:36" ht="39" customHeight="1">
      <c r="B4" s="399"/>
      <c r="C4" s="2729"/>
      <c r="D4" s="2730"/>
      <c r="E4" s="2730"/>
      <c r="F4" s="2730"/>
      <c r="G4" s="2730"/>
      <c r="H4" s="2730"/>
      <c r="I4" s="2730"/>
      <c r="J4" s="2730"/>
      <c r="K4" s="2730"/>
      <c r="L4" s="2730"/>
      <c r="M4" s="2730"/>
      <c r="N4" s="2730"/>
      <c r="O4" s="2730"/>
      <c r="P4" s="2730"/>
      <c r="Q4" s="2731"/>
      <c r="R4" s="2828" t="e">
        <f>#REF!</f>
        <v>#REF!</v>
      </c>
      <c r="S4" s="2829"/>
      <c r="AF4" s="321"/>
      <c r="AG4" s="321"/>
      <c r="AH4" s="321"/>
      <c r="AI4" s="321"/>
      <c r="AJ4" s="321"/>
    </row>
    <row r="5" spans="2:36" ht="21" customHeight="1">
      <c r="B5" s="400"/>
      <c r="C5" s="323"/>
      <c r="D5" s="323"/>
      <c r="E5" s="323"/>
      <c r="F5" s="323"/>
      <c r="G5" s="323"/>
      <c r="H5" s="323"/>
      <c r="I5" s="323"/>
      <c r="J5" s="323"/>
      <c r="K5" s="323"/>
      <c r="L5" s="323"/>
      <c r="M5" s="323"/>
      <c r="N5" s="323"/>
      <c r="O5" s="323"/>
      <c r="P5" s="323"/>
      <c r="Q5" s="323"/>
      <c r="R5" s="331"/>
      <c r="S5" s="324"/>
      <c r="AF5" s="321"/>
      <c r="AG5" s="321"/>
      <c r="AH5" s="321"/>
      <c r="AI5" s="321"/>
      <c r="AJ5" s="321"/>
    </row>
    <row r="6" spans="2:36" ht="18.75" customHeight="1">
      <c r="B6" s="356" t="s">
        <v>166</v>
      </c>
      <c r="C6" s="2805" t="str">
        <f>+Seguimiento!H7</f>
        <v>Municipio del Tablón de Gómez</v>
      </c>
      <c r="D6" s="2805"/>
      <c r="E6" s="2805"/>
      <c r="F6" s="2805"/>
      <c r="G6" s="2805"/>
      <c r="H6" s="2805"/>
      <c r="I6" s="2805"/>
      <c r="J6" s="2805"/>
      <c r="K6" s="2805"/>
      <c r="L6" s="2805"/>
      <c r="M6" s="2805"/>
      <c r="N6" s="2805"/>
      <c r="O6" s="2805"/>
      <c r="P6" s="2805"/>
      <c r="Q6" s="2805"/>
      <c r="R6" s="2805"/>
      <c r="S6" s="2806"/>
    </row>
    <row r="7" spans="2:36">
      <c r="B7" s="356"/>
      <c r="S7" s="204"/>
      <c r="AF7" s="321"/>
      <c r="AG7" s="321"/>
      <c r="AH7" s="321"/>
    </row>
    <row r="8" spans="2:36" ht="24" customHeight="1">
      <c r="B8" s="356" t="s">
        <v>248</v>
      </c>
      <c r="C8" s="2595" t="e">
        <f>+#REF!</f>
        <v>#REF!</v>
      </c>
      <c r="D8" s="2595"/>
      <c r="E8" s="2595"/>
      <c r="F8" s="2595"/>
      <c r="G8" s="2595"/>
      <c r="H8" s="2595"/>
      <c r="I8" s="2595"/>
      <c r="J8" s="2595"/>
      <c r="K8" s="2595"/>
      <c r="L8" s="2595"/>
      <c r="M8" s="2595"/>
      <c r="N8" s="2595"/>
      <c r="O8" s="2595"/>
      <c r="P8" s="2595"/>
      <c r="Q8" s="2595"/>
      <c r="R8" s="2595"/>
      <c r="S8" s="2596"/>
      <c r="AF8" s="321"/>
      <c r="AG8" s="321"/>
      <c r="AH8" s="321"/>
    </row>
    <row r="9" spans="2:36">
      <c r="B9" s="356"/>
      <c r="C9" s="401"/>
      <c r="D9" s="401"/>
      <c r="E9" s="401"/>
      <c r="F9" s="401"/>
      <c r="G9" s="401"/>
      <c r="H9" s="401"/>
      <c r="I9" s="401"/>
      <c r="J9" s="401"/>
      <c r="K9" s="401"/>
      <c r="L9" s="401"/>
      <c r="M9" s="401"/>
      <c r="N9" s="401"/>
      <c r="O9" s="401"/>
      <c r="P9" s="401"/>
      <c r="Q9" s="401"/>
      <c r="R9" s="401"/>
      <c r="S9" s="402"/>
      <c r="AF9" s="321"/>
      <c r="AG9" s="321"/>
      <c r="AH9" s="321"/>
    </row>
    <row r="10" spans="2:36">
      <c r="B10" s="403" t="s">
        <v>324</v>
      </c>
      <c r="C10" s="404">
        <f>'EJEC-2I'!C11</f>
        <v>41090</v>
      </c>
      <c r="E10" s="405" t="s">
        <v>254</v>
      </c>
      <c r="F10" s="2827" t="str">
        <f>'EJEC-2I'!G11</f>
        <v>De avance</v>
      </c>
      <c r="G10" s="2827"/>
      <c r="H10" s="406"/>
      <c r="I10" s="406"/>
      <c r="J10" s="209"/>
      <c r="S10" s="204"/>
      <c r="AF10" s="321"/>
      <c r="AG10" s="321"/>
      <c r="AH10" s="321"/>
    </row>
    <row r="11" spans="2:36">
      <c r="B11" s="216"/>
      <c r="S11" s="204"/>
      <c r="AF11" s="321"/>
      <c r="AG11" s="321"/>
      <c r="AH11" s="321"/>
    </row>
    <row r="12" spans="2:36" ht="12.75" customHeight="1">
      <c r="B12" s="407" t="s">
        <v>319</v>
      </c>
      <c r="C12" s="363" t="str">
        <f>'EJEC-2I'!C13</f>
        <v>Marzo</v>
      </c>
      <c r="D12" s="364"/>
      <c r="E12" s="408" t="s">
        <v>320</v>
      </c>
      <c r="F12" s="2811">
        <f>'EJEC-2I'!G13</f>
        <v>0</v>
      </c>
      <c r="G12" s="2811"/>
      <c r="I12" s="409"/>
      <c r="O12" s="409"/>
      <c r="P12" s="409"/>
      <c r="Q12" s="409"/>
      <c r="R12" s="410"/>
      <c r="S12" s="411"/>
    </row>
    <row r="13" spans="2:36">
      <c r="B13" s="216"/>
      <c r="C13" s="323"/>
      <c r="D13" s="323"/>
      <c r="E13" s="323"/>
      <c r="F13" s="323"/>
      <c r="G13" s="323"/>
      <c r="H13" s="323"/>
      <c r="I13" s="323"/>
      <c r="J13" s="323"/>
      <c r="K13" s="323"/>
      <c r="L13" s="323"/>
      <c r="M13" s="323"/>
      <c r="N13" s="323"/>
      <c r="O13" s="323"/>
      <c r="P13" s="323"/>
      <c r="Q13" s="323"/>
      <c r="S13" s="204"/>
    </row>
    <row r="14" spans="2:36" ht="24" thickBot="1">
      <c r="B14" s="2830" t="s">
        <v>209</v>
      </c>
      <c r="C14" s="2831"/>
      <c r="D14" s="2831"/>
      <c r="E14" s="2831"/>
      <c r="F14" s="2831"/>
      <c r="G14" s="2831"/>
      <c r="H14" s="2831"/>
      <c r="I14" s="2831"/>
      <c r="J14" s="2831"/>
      <c r="K14" s="2831"/>
      <c r="L14" s="2831"/>
      <c r="M14" s="2831"/>
      <c r="N14" s="2831"/>
      <c r="O14" s="2831"/>
      <c r="P14" s="2831"/>
      <c r="Q14" s="2831"/>
      <c r="R14" s="2831"/>
      <c r="S14" s="2832"/>
      <c r="AF14" s="321"/>
      <c r="AG14" s="321"/>
      <c r="AH14" s="321"/>
    </row>
    <row r="15" spans="2:36" ht="12.75" customHeight="1">
      <c r="B15" s="2833" t="s">
        <v>167</v>
      </c>
      <c r="C15" s="2834" t="s">
        <v>203</v>
      </c>
      <c r="D15" s="2755" t="s">
        <v>261</v>
      </c>
      <c r="E15" s="2834" t="s">
        <v>210</v>
      </c>
      <c r="F15" s="2835" t="s">
        <v>213</v>
      </c>
      <c r="G15" s="2836"/>
      <c r="H15" s="2836"/>
      <c r="I15" s="2836"/>
      <c r="J15" s="2836"/>
      <c r="K15" s="2836"/>
      <c r="L15" s="2836"/>
      <c r="M15" s="2836"/>
      <c r="N15" s="2836"/>
      <c r="O15" s="2836"/>
      <c r="P15" s="2836"/>
      <c r="Q15" s="2836"/>
      <c r="R15" s="2836"/>
      <c r="S15" s="2837"/>
    </row>
    <row r="16" spans="2:36" ht="22.5">
      <c r="B16" s="2754"/>
      <c r="C16" s="2757"/>
      <c r="D16" s="2757"/>
      <c r="E16" s="2757"/>
      <c r="F16" s="349" t="e">
        <f>'EJEC-2I'!F17</f>
        <v>#REF!</v>
      </c>
      <c r="G16" s="349" t="e">
        <f>'EJEC-2I'!G17</f>
        <v>#REF!</v>
      </c>
      <c r="H16" s="349" t="e">
        <f>'EJEC-2I'!H17</f>
        <v>#REF!</v>
      </c>
      <c r="I16" s="349" t="e">
        <f>'EJEC-2I'!I17</f>
        <v>#REF!</v>
      </c>
      <c r="J16" s="349" t="e">
        <f>'EJEC-2I'!J17</f>
        <v>#REF!</v>
      </c>
      <c r="K16" s="349" t="e">
        <f>'EJEC-2I'!K17</f>
        <v>#REF!</v>
      </c>
      <c r="L16" s="349" t="e">
        <f>'EJEC-2I'!L17</f>
        <v>#REF!</v>
      </c>
      <c r="M16" s="349" t="e">
        <f>'EJEC-2I'!M17</f>
        <v>#REF!</v>
      </c>
      <c r="N16" s="349" t="e">
        <f>'EJEC-2I'!N17</f>
        <v>#REF!</v>
      </c>
      <c r="O16" s="349" t="e">
        <f>'EJEC-2I'!O17</f>
        <v>#REF!</v>
      </c>
      <c r="P16" s="349" t="e">
        <f>'EJEC-2I'!P17</f>
        <v>#REF!</v>
      </c>
      <c r="Q16" s="349" t="e">
        <f>'EJEC-2I'!Q17</f>
        <v>#REF!</v>
      </c>
      <c r="R16" s="412" t="s">
        <v>65</v>
      </c>
      <c r="S16" s="413" t="s">
        <v>207</v>
      </c>
    </row>
    <row r="17" spans="2:19" ht="12.75" customHeight="1">
      <c r="B17" s="2838" t="e">
        <f>#REF!</f>
        <v>#REF!</v>
      </c>
      <c r="C17" s="2840" t="e">
        <f>#REF!</f>
        <v>#REF!</v>
      </c>
      <c r="D17" s="2843" t="e">
        <f>#REF!</f>
        <v>#REF!</v>
      </c>
      <c r="E17" s="414" t="s">
        <v>211</v>
      </c>
      <c r="F17" s="415" t="e">
        <f>#REF!</f>
        <v>#REF!</v>
      </c>
      <c r="G17" s="415" t="e">
        <f>#REF!</f>
        <v>#REF!</v>
      </c>
      <c r="H17" s="415" t="e">
        <f>#REF!</f>
        <v>#REF!</v>
      </c>
      <c r="I17" s="415" t="e">
        <f>#REF!</f>
        <v>#REF!</v>
      </c>
      <c r="J17" s="415" t="e">
        <f>#REF!</f>
        <v>#REF!</v>
      </c>
      <c r="K17" s="415" t="e">
        <f>#REF!</f>
        <v>#REF!</v>
      </c>
      <c r="L17" s="415" t="e">
        <f>#REF!</f>
        <v>#REF!</v>
      </c>
      <c r="M17" s="415" t="e">
        <f>#REF!</f>
        <v>#REF!</v>
      </c>
      <c r="N17" s="415" t="e">
        <f>#REF!</f>
        <v>#REF!</v>
      </c>
      <c r="O17" s="415" t="e">
        <f>#REF!</f>
        <v>#REF!</v>
      </c>
      <c r="P17" s="415" t="e">
        <f>#REF!</f>
        <v>#REF!</v>
      </c>
      <c r="Q17" s="415" t="e">
        <f>#REF!</f>
        <v>#REF!</v>
      </c>
      <c r="R17" s="416" t="e">
        <f t="shared" ref="R17:R28" si="0">SUM(F17:Q17)</f>
        <v>#REF!</v>
      </c>
      <c r="S17" s="417"/>
    </row>
    <row r="18" spans="2:19" ht="12.75" customHeight="1">
      <c r="B18" s="2815"/>
      <c r="C18" s="2841"/>
      <c r="D18" s="2844"/>
      <c r="E18" s="418" t="s">
        <v>212</v>
      </c>
      <c r="F18" s="419"/>
      <c r="G18" s="419"/>
      <c r="H18" s="419"/>
      <c r="I18" s="419"/>
      <c r="J18" s="419"/>
      <c r="K18" s="419"/>
      <c r="L18" s="419"/>
      <c r="M18" s="419"/>
      <c r="N18" s="419"/>
      <c r="O18" s="419"/>
      <c r="P18" s="419"/>
      <c r="Q18" s="419"/>
      <c r="R18" s="420">
        <f t="shared" si="0"/>
        <v>0</v>
      </c>
      <c r="S18" s="101">
        <f>+IF(ISERROR(R18/D17),0%,R18/D17)</f>
        <v>0</v>
      </c>
    </row>
    <row r="19" spans="2:19" ht="12.75" customHeight="1">
      <c r="B19" s="2815"/>
      <c r="C19" s="2842"/>
      <c r="D19" s="2845"/>
      <c r="E19" s="418" t="s">
        <v>260</v>
      </c>
      <c r="F19" s="419"/>
      <c r="G19" s="419"/>
      <c r="H19" s="419"/>
      <c r="I19" s="419"/>
      <c r="J19" s="419"/>
      <c r="K19" s="419"/>
      <c r="L19" s="419"/>
      <c r="M19" s="419"/>
      <c r="N19" s="419"/>
      <c r="O19" s="419"/>
      <c r="P19" s="419"/>
      <c r="Q19" s="419"/>
      <c r="R19" s="420">
        <f t="shared" si="0"/>
        <v>0</v>
      </c>
      <c r="S19" s="101">
        <f>+IF(ISERROR(R19/D17),0%,R19/D17)</f>
        <v>0</v>
      </c>
    </row>
    <row r="20" spans="2:19" ht="12.75" customHeight="1">
      <c r="B20" s="2815"/>
      <c r="C20" s="2840" t="e">
        <f>#REF!</f>
        <v>#REF!</v>
      </c>
      <c r="D20" s="2843" t="e">
        <f>#REF!</f>
        <v>#REF!</v>
      </c>
      <c r="E20" s="414" t="s">
        <v>211</v>
      </c>
      <c r="F20" s="415" t="e">
        <f>#REF!</f>
        <v>#REF!</v>
      </c>
      <c r="G20" s="415" t="e">
        <f>#REF!</f>
        <v>#REF!</v>
      </c>
      <c r="H20" s="415" t="e">
        <f>#REF!</f>
        <v>#REF!</v>
      </c>
      <c r="I20" s="415" t="e">
        <f>#REF!</f>
        <v>#REF!</v>
      </c>
      <c r="J20" s="415" t="e">
        <f>#REF!</f>
        <v>#REF!</v>
      </c>
      <c r="K20" s="415" t="e">
        <f>#REF!</f>
        <v>#REF!</v>
      </c>
      <c r="L20" s="415" t="e">
        <f>#REF!</f>
        <v>#REF!</v>
      </c>
      <c r="M20" s="415" t="e">
        <f>#REF!</f>
        <v>#REF!</v>
      </c>
      <c r="N20" s="415" t="e">
        <f>#REF!</f>
        <v>#REF!</v>
      </c>
      <c r="O20" s="415" t="e">
        <f>#REF!</f>
        <v>#REF!</v>
      </c>
      <c r="P20" s="415" t="e">
        <f>#REF!</f>
        <v>#REF!</v>
      </c>
      <c r="Q20" s="415" t="e">
        <f>#REF!</f>
        <v>#REF!</v>
      </c>
      <c r="R20" s="416" t="e">
        <f t="shared" si="0"/>
        <v>#REF!</v>
      </c>
      <c r="S20" s="417"/>
    </row>
    <row r="21" spans="2:19" ht="12.75" customHeight="1">
      <c r="B21" s="2815"/>
      <c r="C21" s="2841"/>
      <c r="D21" s="2844"/>
      <c r="E21" s="418" t="s">
        <v>212</v>
      </c>
      <c r="F21" s="419"/>
      <c r="G21" s="419"/>
      <c r="H21" s="419"/>
      <c r="I21" s="419"/>
      <c r="J21" s="419"/>
      <c r="K21" s="419"/>
      <c r="L21" s="419"/>
      <c r="M21" s="419"/>
      <c r="N21" s="419"/>
      <c r="O21" s="419"/>
      <c r="P21" s="419"/>
      <c r="Q21" s="419"/>
      <c r="R21" s="420">
        <f t="shared" si="0"/>
        <v>0</v>
      </c>
      <c r="S21" s="101">
        <f>+IF(ISERROR(R21/D20),0%,R21/D20)</f>
        <v>0</v>
      </c>
    </row>
    <row r="22" spans="2:19" ht="12.75" customHeight="1">
      <c r="B22" s="2815"/>
      <c r="C22" s="2842"/>
      <c r="D22" s="2845"/>
      <c r="E22" s="418" t="s">
        <v>260</v>
      </c>
      <c r="F22" s="419"/>
      <c r="G22" s="419"/>
      <c r="H22" s="419"/>
      <c r="I22" s="419"/>
      <c r="J22" s="419"/>
      <c r="K22" s="419"/>
      <c r="L22" s="419"/>
      <c r="M22" s="419"/>
      <c r="N22" s="419"/>
      <c r="O22" s="419"/>
      <c r="P22" s="419"/>
      <c r="Q22" s="419"/>
      <c r="R22" s="420">
        <f t="shared" si="0"/>
        <v>0</v>
      </c>
      <c r="S22" s="101">
        <f>+IF(ISERROR(R22/D20),0%,R22/D20)</f>
        <v>0</v>
      </c>
    </row>
    <row r="23" spans="2:19" ht="12.75" customHeight="1">
      <c r="B23" s="2815"/>
      <c r="C23" s="2840" t="e">
        <f>#REF!</f>
        <v>#REF!</v>
      </c>
      <c r="D23" s="2843" t="e">
        <f>#REF!</f>
        <v>#REF!</v>
      </c>
      <c r="E23" s="414" t="s">
        <v>211</v>
      </c>
      <c r="F23" s="415" t="e">
        <f>#REF!</f>
        <v>#REF!</v>
      </c>
      <c r="G23" s="415" t="e">
        <f>#REF!</f>
        <v>#REF!</v>
      </c>
      <c r="H23" s="415" t="e">
        <f>#REF!</f>
        <v>#REF!</v>
      </c>
      <c r="I23" s="415" t="e">
        <f>#REF!</f>
        <v>#REF!</v>
      </c>
      <c r="J23" s="415" t="e">
        <f>#REF!</f>
        <v>#REF!</v>
      </c>
      <c r="K23" s="415" t="e">
        <f>#REF!</f>
        <v>#REF!</v>
      </c>
      <c r="L23" s="415" t="e">
        <f>#REF!</f>
        <v>#REF!</v>
      </c>
      <c r="M23" s="415" t="e">
        <f>#REF!</f>
        <v>#REF!</v>
      </c>
      <c r="N23" s="415" t="e">
        <f>#REF!</f>
        <v>#REF!</v>
      </c>
      <c r="O23" s="415" t="e">
        <f>#REF!</f>
        <v>#REF!</v>
      </c>
      <c r="P23" s="415" t="e">
        <f>#REF!</f>
        <v>#REF!</v>
      </c>
      <c r="Q23" s="415" t="e">
        <f>#REF!</f>
        <v>#REF!</v>
      </c>
      <c r="R23" s="416" t="e">
        <f t="shared" si="0"/>
        <v>#REF!</v>
      </c>
      <c r="S23" s="417"/>
    </row>
    <row r="24" spans="2:19" ht="12.75" customHeight="1">
      <c r="B24" s="2815"/>
      <c r="C24" s="2841"/>
      <c r="D24" s="2844"/>
      <c r="E24" s="418" t="s">
        <v>212</v>
      </c>
      <c r="F24" s="419"/>
      <c r="G24" s="419"/>
      <c r="H24" s="419"/>
      <c r="I24" s="419"/>
      <c r="J24" s="419"/>
      <c r="K24" s="419"/>
      <c r="L24" s="419"/>
      <c r="M24" s="419"/>
      <c r="N24" s="419"/>
      <c r="O24" s="419"/>
      <c r="P24" s="419"/>
      <c r="Q24" s="419"/>
      <c r="R24" s="420">
        <f t="shared" si="0"/>
        <v>0</v>
      </c>
      <c r="S24" s="101">
        <f>+IF(ISERROR(R24/D23),0%,R24/D23)</f>
        <v>0</v>
      </c>
    </row>
    <row r="25" spans="2:19" ht="12.75" customHeight="1">
      <c r="B25" s="2815"/>
      <c r="C25" s="2842"/>
      <c r="D25" s="2845"/>
      <c r="E25" s="418" t="s">
        <v>260</v>
      </c>
      <c r="F25" s="419"/>
      <c r="G25" s="419"/>
      <c r="H25" s="419"/>
      <c r="I25" s="419"/>
      <c r="J25" s="419"/>
      <c r="K25" s="419"/>
      <c r="L25" s="419"/>
      <c r="M25" s="419"/>
      <c r="N25" s="419"/>
      <c r="O25" s="419"/>
      <c r="P25" s="419"/>
      <c r="Q25" s="419"/>
      <c r="R25" s="420">
        <f t="shared" si="0"/>
        <v>0</v>
      </c>
      <c r="S25" s="101">
        <f>+IF(ISERROR(R25/D23),0%,R25/D23)</f>
        <v>0</v>
      </c>
    </row>
    <row r="26" spans="2:19" ht="12.75" customHeight="1">
      <c r="B26" s="2815"/>
      <c r="C26" s="2840" t="e">
        <f>#REF!</f>
        <v>#REF!</v>
      </c>
      <c r="D26" s="2843" t="e">
        <f>#REF!</f>
        <v>#REF!</v>
      </c>
      <c r="E26" s="414" t="s">
        <v>211</v>
      </c>
      <c r="F26" s="415" t="e">
        <f>#REF!</f>
        <v>#REF!</v>
      </c>
      <c r="G26" s="415" t="e">
        <f>#REF!</f>
        <v>#REF!</v>
      </c>
      <c r="H26" s="415" t="e">
        <f>#REF!</f>
        <v>#REF!</v>
      </c>
      <c r="I26" s="415" t="e">
        <f>#REF!</f>
        <v>#REF!</v>
      </c>
      <c r="J26" s="415" t="e">
        <f>#REF!</f>
        <v>#REF!</v>
      </c>
      <c r="K26" s="415" t="e">
        <f>#REF!</f>
        <v>#REF!</v>
      </c>
      <c r="L26" s="415" t="e">
        <f>#REF!</f>
        <v>#REF!</v>
      </c>
      <c r="M26" s="415" t="e">
        <f>#REF!</f>
        <v>#REF!</v>
      </c>
      <c r="N26" s="415" t="e">
        <f>#REF!</f>
        <v>#REF!</v>
      </c>
      <c r="O26" s="415" t="e">
        <f>#REF!</f>
        <v>#REF!</v>
      </c>
      <c r="P26" s="415" t="e">
        <f>#REF!</f>
        <v>#REF!</v>
      </c>
      <c r="Q26" s="415" t="e">
        <f>#REF!</f>
        <v>#REF!</v>
      </c>
      <c r="R26" s="416" t="e">
        <f t="shared" si="0"/>
        <v>#REF!</v>
      </c>
      <c r="S26" s="417"/>
    </row>
    <row r="27" spans="2:19" ht="12.75" customHeight="1">
      <c r="B27" s="2815"/>
      <c r="C27" s="2841"/>
      <c r="D27" s="2844"/>
      <c r="E27" s="418" t="s">
        <v>212</v>
      </c>
      <c r="F27" s="419"/>
      <c r="G27" s="419"/>
      <c r="H27" s="419"/>
      <c r="I27" s="419"/>
      <c r="J27" s="419"/>
      <c r="K27" s="419"/>
      <c r="L27" s="419"/>
      <c r="M27" s="419"/>
      <c r="N27" s="419"/>
      <c r="O27" s="419"/>
      <c r="P27" s="419"/>
      <c r="Q27" s="419"/>
      <c r="R27" s="420">
        <f t="shared" si="0"/>
        <v>0</v>
      </c>
      <c r="S27" s="101">
        <f>+IF(ISERROR(R27/D26),0%,R27/D26)</f>
        <v>0</v>
      </c>
    </row>
    <row r="28" spans="2:19" ht="12.75" customHeight="1">
      <c r="B28" s="2839"/>
      <c r="C28" s="2842"/>
      <c r="D28" s="2845"/>
      <c r="E28" s="418" t="s">
        <v>260</v>
      </c>
      <c r="F28" s="419"/>
      <c r="G28" s="419"/>
      <c r="H28" s="419"/>
      <c r="I28" s="419"/>
      <c r="J28" s="419"/>
      <c r="K28" s="419"/>
      <c r="L28" s="419"/>
      <c r="M28" s="419"/>
      <c r="N28" s="419"/>
      <c r="O28" s="419"/>
      <c r="P28" s="419"/>
      <c r="Q28" s="419"/>
      <c r="R28" s="420">
        <f t="shared" si="0"/>
        <v>0</v>
      </c>
      <c r="S28" s="101">
        <f>+IF(ISERROR(R28/D26),0%,R28/D26)</f>
        <v>0</v>
      </c>
    </row>
    <row r="29" spans="2:19" ht="12.75" customHeight="1">
      <c r="B29" s="2838" t="e">
        <f>#REF!</f>
        <v>#REF!</v>
      </c>
      <c r="C29" s="2840" t="e">
        <f>#REF!</f>
        <v>#REF!</v>
      </c>
      <c r="D29" s="2843" t="e">
        <f>#REF!</f>
        <v>#REF!</v>
      </c>
      <c r="E29" s="414" t="s">
        <v>211</v>
      </c>
      <c r="F29" s="415" t="e">
        <f>#REF!</f>
        <v>#REF!</v>
      </c>
      <c r="G29" s="415" t="e">
        <f>#REF!</f>
        <v>#REF!</v>
      </c>
      <c r="H29" s="415" t="e">
        <f>#REF!</f>
        <v>#REF!</v>
      </c>
      <c r="I29" s="415" t="e">
        <f>#REF!</f>
        <v>#REF!</v>
      </c>
      <c r="J29" s="415" t="e">
        <f>#REF!</f>
        <v>#REF!</v>
      </c>
      <c r="K29" s="415" t="e">
        <f>#REF!</f>
        <v>#REF!</v>
      </c>
      <c r="L29" s="415" t="e">
        <f>#REF!</f>
        <v>#REF!</v>
      </c>
      <c r="M29" s="415" t="e">
        <f>#REF!</f>
        <v>#REF!</v>
      </c>
      <c r="N29" s="415" t="e">
        <f>#REF!</f>
        <v>#REF!</v>
      </c>
      <c r="O29" s="415" t="e">
        <f>#REF!</f>
        <v>#REF!</v>
      </c>
      <c r="P29" s="415" t="e">
        <f>#REF!</f>
        <v>#REF!</v>
      </c>
      <c r="Q29" s="415" t="e">
        <f>#REF!</f>
        <v>#REF!</v>
      </c>
      <c r="R29" s="416" t="e">
        <f>SUM(F29:Q29)</f>
        <v>#REF!</v>
      </c>
      <c r="S29" s="417"/>
    </row>
    <row r="30" spans="2:19" ht="12.75" customHeight="1">
      <c r="B30" s="2815"/>
      <c r="C30" s="2841"/>
      <c r="D30" s="2844"/>
      <c r="E30" s="418" t="s">
        <v>212</v>
      </c>
      <c r="F30" s="419"/>
      <c r="G30" s="419"/>
      <c r="H30" s="419"/>
      <c r="I30" s="419"/>
      <c r="J30" s="419"/>
      <c r="K30" s="419"/>
      <c r="L30" s="419"/>
      <c r="M30" s="419"/>
      <c r="N30" s="419"/>
      <c r="O30" s="419"/>
      <c r="P30" s="419"/>
      <c r="Q30" s="419"/>
      <c r="R30" s="420">
        <f t="shared" ref="R30:R93" si="1">SUM(F30:Q30)</f>
        <v>0</v>
      </c>
      <c r="S30" s="101">
        <f>+IF(ISERROR(R30/D29),0%,R30/D29)</f>
        <v>0</v>
      </c>
    </row>
    <row r="31" spans="2:19" ht="12.75" customHeight="1">
      <c r="B31" s="2815"/>
      <c r="C31" s="2842"/>
      <c r="D31" s="2845"/>
      <c r="E31" s="418" t="s">
        <v>260</v>
      </c>
      <c r="F31" s="419"/>
      <c r="G31" s="419"/>
      <c r="H31" s="419"/>
      <c r="I31" s="419"/>
      <c r="J31" s="419"/>
      <c r="K31" s="419"/>
      <c r="L31" s="419"/>
      <c r="M31" s="419"/>
      <c r="N31" s="419"/>
      <c r="O31" s="419"/>
      <c r="P31" s="419"/>
      <c r="Q31" s="419"/>
      <c r="R31" s="420">
        <f t="shared" si="1"/>
        <v>0</v>
      </c>
      <c r="S31" s="101">
        <f>+IF(ISERROR(R31/D29),0%,R31/D29)</f>
        <v>0</v>
      </c>
    </row>
    <row r="32" spans="2:19" ht="12.75" customHeight="1">
      <c r="B32" s="2815"/>
      <c r="C32" s="2840" t="e">
        <f>#REF!</f>
        <v>#REF!</v>
      </c>
      <c r="D32" s="2843" t="e">
        <f>#REF!</f>
        <v>#REF!</v>
      </c>
      <c r="E32" s="414" t="s">
        <v>211</v>
      </c>
      <c r="F32" s="415" t="e">
        <f>#REF!</f>
        <v>#REF!</v>
      </c>
      <c r="G32" s="415" t="e">
        <f>#REF!</f>
        <v>#REF!</v>
      </c>
      <c r="H32" s="415" t="e">
        <f>#REF!</f>
        <v>#REF!</v>
      </c>
      <c r="I32" s="415" t="e">
        <f>#REF!</f>
        <v>#REF!</v>
      </c>
      <c r="J32" s="415" t="e">
        <f>#REF!</f>
        <v>#REF!</v>
      </c>
      <c r="K32" s="415" t="e">
        <f>#REF!</f>
        <v>#REF!</v>
      </c>
      <c r="L32" s="415" t="e">
        <f>#REF!</f>
        <v>#REF!</v>
      </c>
      <c r="M32" s="415" t="e">
        <f>#REF!</f>
        <v>#REF!</v>
      </c>
      <c r="N32" s="415" t="e">
        <f>#REF!</f>
        <v>#REF!</v>
      </c>
      <c r="O32" s="415" t="e">
        <f>#REF!</f>
        <v>#REF!</v>
      </c>
      <c r="P32" s="415" t="e">
        <f>#REF!</f>
        <v>#REF!</v>
      </c>
      <c r="Q32" s="415" t="e">
        <f>#REF!</f>
        <v>#REF!</v>
      </c>
      <c r="R32" s="416" t="e">
        <f t="shared" si="1"/>
        <v>#REF!</v>
      </c>
      <c r="S32" s="417"/>
    </row>
    <row r="33" spans="2:19" ht="12.75" customHeight="1">
      <c r="B33" s="2815"/>
      <c r="C33" s="2841"/>
      <c r="D33" s="2844"/>
      <c r="E33" s="418" t="s">
        <v>212</v>
      </c>
      <c r="F33" s="419"/>
      <c r="G33" s="419"/>
      <c r="H33" s="419"/>
      <c r="I33" s="419"/>
      <c r="J33" s="419"/>
      <c r="K33" s="419"/>
      <c r="L33" s="419"/>
      <c r="M33" s="419"/>
      <c r="N33" s="419"/>
      <c r="O33" s="419"/>
      <c r="P33" s="419"/>
      <c r="Q33" s="419"/>
      <c r="R33" s="420">
        <f t="shared" si="1"/>
        <v>0</v>
      </c>
      <c r="S33" s="101">
        <f>+IF(ISERROR(R33/D32),0%,R33/D32)</f>
        <v>0</v>
      </c>
    </row>
    <row r="34" spans="2:19" ht="12.75" customHeight="1">
      <c r="B34" s="2815"/>
      <c r="C34" s="2842"/>
      <c r="D34" s="2845"/>
      <c r="E34" s="418" t="s">
        <v>260</v>
      </c>
      <c r="F34" s="419"/>
      <c r="G34" s="419"/>
      <c r="H34" s="419"/>
      <c r="I34" s="419"/>
      <c r="J34" s="419"/>
      <c r="K34" s="419"/>
      <c r="L34" s="419"/>
      <c r="M34" s="419"/>
      <c r="N34" s="419"/>
      <c r="O34" s="419"/>
      <c r="P34" s="419"/>
      <c r="Q34" s="419"/>
      <c r="R34" s="420">
        <f t="shared" si="1"/>
        <v>0</v>
      </c>
      <c r="S34" s="101">
        <f>+IF(ISERROR(R34/D32),0%,R34/D32)</f>
        <v>0</v>
      </c>
    </row>
    <row r="35" spans="2:19" ht="12.75" customHeight="1">
      <c r="B35" s="2815"/>
      <c r="C35" s="2840" t="e">
        <f>#REF!</f>
        <v>#REF!</v>
      </c>
      <c r="D35" s="2843" t="e">
        <f>#REF!</f>
        <v>#REF!</v>
      </c>
      <c r="E35" s="414" t="s">
        <v>211</v>
      </c>
      <c r="F35" s="415" t="e">
        <f>#REF!</f>
        <v>#REF!</v>
      </c>
      <c r="G35" s="415" t="e">
        <f>#REF!</f>
        <v>#REF!</v>
      </c>
      <c r="H35" s="415" t="e">
        <f>#REF!</f>
        <v>#REF!</v>
      </c>
      <c r="I35" s="415" t="e">
        <f>#REF!</f>
        <v>#REF!</v>
      </c>
      <c r="J35" s="415" t="e">
        <f>#REF!</f>
        <v>#REF!</v>
      </c>
      <c r="K35" s="415" t="e">
        <f>#REF!</f>
        <v>#REF!</v>
      </c>
      <c r="L35" s="415" t="e">
        <f>#REF!</f>
        <v>#REF!</v>
      </c>
      <c r="M35" s="415" t="e">
        <f>#REF!</f>
        <v>#REF!</v>
      </c>
      <c r="N35" s="415" t="e">
        <f>#REF!</f>
        <v>#REF!</v>
      </c>
      <c r="O35" s="415" t="e">
        <f>#REF!</f>
        <v>#REF!</v>
      </c>
      <c r="P35" s="415" t="e">
        <f>#REF!</f>
        <v>#REF!</v>
      </c>
      <c r="Q35" s="415" t="e">
        <f>#REF!</f>
        <v>#REF!</v>
      </c>
      <c r="R35" s="416" t="e">
        <f t="shared" si="1"/>
        <v>#REF!</v>
      </c>
      <c r="S35" s="417"/>
    </row>
    <row r="36" spans="2:19" ht="12.75" customHeight="1">
      <c r="B36" s="2815"/>
      <c r="C36" s="2841"/>
      <c r="D36" s="2844"/>
      <c r="E36" s="418" t="s">
        <v>212</v>
      </c>
      <c r="F36" s="419"/>
      <c r="G36" s="419"/>
      <c r="H36" s="419"/>
      <c r="I36" s="419"/>
      <c r="J36" s="419"/>
      <c r="K36" s="419"/>
      <c r="L36" s="419"/>
      <c r="M36" s="419"/>
      <c r="N36" s="419"/>
      <c r="O36" s="419"/>
      <c r="P36" s="419"/>
      <c r="Q36" s="419"/>
      <c r="R36" s="420">
        <f t="shared" si="1"/>
        <v>0</v>
      </c>
      <c r="S36" s="101">
        <f>+IF(ISERROR(R36/D35),0%,R36/D35)</f>
        <v>0</v>
      </c>
    </row>
    <row r="37" spans="2:19" ht="12.75" customHeight="1">
      <c r="B37" s="2815"/>
      <c r="C37" s="2842"/>
      <c r="D37" s="2845"/>
      <c r="E37" s="418" t="s">
        <v>260</v>
      </c>
      <c r="F37" s="419"/>
      <c r="G37" s="419"/>
      <c r="H37" s="419"/>
      <c r="I37" s="419"/>
      <c r="J37" s="419"/>
      <c r="K37" s="419"/>
      <c r="L37" s="419"/>
      <c r="M37" s="419"/>
      <c r="N37" s="419"/>
      <c r="O37" s="419"/>
      <c r="P37" s="419"/>
      <c r="Q37" s="419"/>
      <c r="R37" s="420">
        <f t="shared" si="1"/>
        <v>0</v>
      </c>
      <c r="S37" s="101">
        <f>+IF(ISERROR(R37/D35),0%,R37/D35)</f>
        <v>0</v>
      </c>
    </row>
    <row r="38" spans="2:19" ht="12.75" customHeight="1">
      <c r="B38" s="2815"/>
      <c r="C38" s="2840" t="e">
        <f>#REF!</f>
        <v>#REF!</v>
      </c>
      <c r="D38" s="2843" t="e">
        <f>#REF!</f>
        <v>#REF!</v>
      </c>
      <c r="E38" s="414" t="s">
        <v>211</v>
      </c>
      <c r="F38" s="415" t="e">
        <f>#REF!</f>
        <v>#REF!</v>
      </c>
      <c r="G38" s="415" t="e">
        <f>#REF!</f>
        <v>#REF!</v>
      </c>
      <c r="H38" s="415" t="e">
        <f>#REF!</f>
        <v>#REF!</v>
      </c>
      <c r="I38" s="415" t="e">
        <f>#REF!</f>
        <v>#REF!</v>
      </c>
      <c r="J38" s="415" t="e">
        <f>#REF!</f>
        <v>#REF!</v>
      </c>
      <c r="K38" s="415" t="e">
        <f>#REF!</f>
        <v>#REF!</v>
      </c>
      <c r="L38" s="415" t="e">
        <f>#REF!</f>
        <v>#REF!</v>
      </c>
      <c r="M38" s="415" t="e">
        <f>#REF!</f>
        <v>#REF!</v>
      </c>
      <c r="N38" s="415" t="e">
        <f>#REF!</f>
        <v>#REF!</v>
      </c>
      <c r="O38" s="415" t="e">
        <f>#REF!</f>
        <v>#REF!</v>
      </c>
      <c r="P38" s="415" t="e">
        <f>#REF!</f>
        <v>#REF!</v>
      </c>
      <c r="Q38" s="415" t="e">
        <f>#REF!</f>
        <v>#REF!</v>
      </c>
      <c r="R38" s="416" t="e">
        <f t="shared" si="1"/>
        <v>#REF!</v>
      </c>
      <c r="S38" s="417"/>
    </row>
    <row r="39" spans="2:19" ht="12.75" customHeight="1">
      <c r="B39" s="2815"/>
      <c r="C39" s="2841"/>
      <c r="D39" s="2844"/>
      <c r="E39" s="418" t="s">
        <v>212</v>
      </c>
      <c r="F39" s="419"/>
      <c r="G39" s="419"/>
      <c r="H39" s="419"/>
      <c r="I39" s="419"/>
      <c r="J39" s="419"/>
      <c r="K39" s="419"/>
      <c r="L39" s="419"/>
      <c r="M39" s="419"/>
      <c r="N39" s="419"/>
      <c r="O39" s="419"/>
      <c r="P39" s="419"/>
      <c r="Q39" s="419"/>
      <c r="R39" s="420">
        <f t="shared" si="1"/>
        <v>0</v>
      </c>
      <c r="S39" s="101">
        <f>+IF(ISERROR(R39/D38),0%,R39/D38)</f>
        <v>0</v>
      </c>
    </row>
    <row r="40" spans="2:19" ht="12.75" customHeight="1">
      <c r="B40" s="2839"/>
      <c r="C40" s="2842"/>
      <c r="D40" s="2845"/>
      <c r="E40" s="418" t="s">
        <v>260</v>
      </c>
      <c r="F40" s="419"/>
      <c r="G40" s="419"/>
      <c r="H40" s="419"/>
      <c r="I40" s="419"/>
      <c r="J40" s="419"/>
      <c r="K40" s="419"/>
      <c r="L40" s="419"/>
      <c r="M40" s="419"/>
      <c r="N40" s="419"/>
      <c r="O40" s="419"/>
      <c r="P40" s="419"/>
      <c r="Q40" s="419"/>
      <c r="R40" s="420">
        <f t="shared" si="1"/>
        <v>0</v>
      </c>
      <c r="S40" s="101">
        <f>+IF(ISERROR(R40/D38),0%,R40/D38)</f>
        <v>0</v>
      </c>
    </row>
    <row r="41" spans="2:19" ht="12.75" customHeight="1">
      <c r="B41" s="2838" t="e">
        <f>#REF!</f>
        <v>#REF!</v>
      </c>
      <c r="C41" s="2840" t="e">
        <f>#REF!</f>
        <v>#REF!</v>
      </c>
      <c r="D41" s="2843" t="e">
        <f>#REF!</f>
        <v>#REF!</v>
      </c>
      <c r="E41" s="414" t="s">
        <v>211</v>
      </c>
      <c r="F41" s="415" t="e">
        <f>#REF!</f>
        <v>#REF!</v>
      </c>
      <c r="G41" s="415" t="e">
        <f>#REF!</f>
        <v>#REF!</v>
      </c>
      <c r="H41" s="415" t="e">
        <f>#REF!</f>
        <v>#REF!</v>
      </c>
      <c r="I41" s="415" t="e">
        <f>#REF!</f>
        <v>#REF!</v>
      </c>
      <c r="J41" s="415" t="e">
        <f>#REF!</f>
        <v>#REF!</v>
      </c>
      <c r="K41" s="415" t="e">
        <f>#REF!</f>
        <v>#REF!</v>
      </c>
      <c r="L41" s="415" t="e">
        <f>#REF!</f>
        <v>#REF!</v>
      </c>
      <c r="M41" s="415" t="e">
        <f>#REF!</f>
        <v>#REF!</v>
      </c>
      <c r="N41" s="415" t="e">
        <f>#REF!</f>
        <v>#REF!</v>
      </c>
      <c r="O41" s="415" t="e">
        <f>#REF!</f>
        <v>#REF!</v>
      </c>
      <c r="P41" s="415" t="e">
        <f>#REF!</f>
        <v>#REF!</v>
      </c>
      <c r="Q41" s="415" t="e">
        <f>#REF!</f>
        <v>#REF!</v>
      </c>
      <c r="R41" s="416" t="e">
        <f t="shared" si="1"/>
        <v>#REF!</v>
      </c>
      <c r="S41" s="417"/>
    </row>
    <row r="42" spans="2:19" ht="12.75" customHeight="1">
      <c r="B42" s="2815"/>
      <c r="C42" s="2841"/>
      <c r="D42" s="2844"/>
      <c r="E42" s="418" t="s">
        <v>212</v>
      </c>
      <c r="F42" s="419"/>
      <c r="G42" s="419"/>
      <c r="H42" s="419"/>
      <c r="I42" s="419"/>
      <c r="J42" s="419"/>
      <c r="K42" s="419"/>
      <c r="L42" s="419"/>
      <c r="M42" s="419"/>
      <c r="N42" s="419"/>
      <c r="O42" s="419"/>
      <c r="P42" s="419"/>
      <c r="Q42" s="419"/>
      <c r="R42" s="420">
        <f t="shared" si="1"/>
        <v>0</v>
      </c>
      <c r="S42" s="101">
        <f>+IF(ISERROR(R42/D41),0%,R42/D41)</f>
        <v>0</v>
      </c>
    </row>
    <row r="43" spans="2:19" ht="12.75" customHeight="1">
      <c r="B43" s="2815"/>
      <c r="C43" s="2842"/>
      <c r="D43" s="2845"/>
      <c r="E43" s="418" t="s">
        <v>260</v>
      </c>
      <c r="F43" s="419"/>
      <c r="G43" s="419"/>
      <c r="H43" s="419"/>
      <c r="I43" s="419"/>
      <c r="J43" s="419"/>
      <c r="K43" s="419"/>
      <c r="L43" s="419"/>
      <c r="M43" s="419"/>
      <c r="N43" s="419"/>
      <c r="O43" s="419"/>
      <c r="P43" s="419"/>
      <c r="Q43" s="419"/>
      <c r="R43" s="420">
        <f t="shared" si="1"/>
        <v>0</v>
      </c>
      <c r="S43" s="101">
        <f>+IF(ISERROR(R43/D41),0%,R43/D41)</f>
        <v>0</v>
      </c>
    </row>
    <row r="44" spans="2:19" ht="12.75" customHeight="1">
      <c r="B44" s="2815"/>
      <c r="C44" s="2840" t="e">
        <f>#REF!</f>
        <v>#REF!</v>
      </c>
      <c r="D44" s="2843" t="e">
        <f>#REF!</f>
        <v>#REF!</v>
      </c>
      <c r="E44" s="414" t="s">
        <v>211</v>
      </c>
      <c r="F44" s="415" t="e">
        <f>#REF!</f>
        <v>#REF!</v>
      </c>
      <c r="G44" s="415" t="e">
        <f>#REF!</f>
        <v>#REF!</v>
      </c>
      <c r="H44" s="415" t="e">
        <f>#REF!</f>
        <v>#REF!</v>
      </c>
      <c r="I44" s="415" t="e">
        <f>#REF!</f>
        <v>#REF!</v>
      </c>
      <c r="J44" s="415" t="e">
        <f>#REF!</f>
        <v>#REF!</v>
      </c>
      <c r="K44" s="415" t="e">
        <f>#REF!</f>
        <v>#REF!</v>
      </c>
      <c r="L44" s="415" t="e">
        <f>#REF!</f>
        <v>#REF!</v>
      </c>
      <c r="M44" s="415" t="e">
        <f>#REF!</f>
        <v>#REF!</v>
      </c>
      <c r="N44" s="415" t="e">
        <f>#REF!</f>
        <v>#REF!</v>
      </c>
      <c r="O44" s="415" t="e">
        <f>#REF!</f>
        <v>#REF!</v>
      </c>
      <c r="P44" s="415" t="e">
        <f>#REF!</f>
        <v>#REF!</v>
      </c>
      <c r="Q44" s="415" t="e">
        <f>#REF!</f>
        <v>#REF!</v>
      </c>
      <c r="R44" s="416" t="e">
        <f t="shared" si="1"/>
        <v>#REF!</v>
      </c>
      <c r="S44" s="417"/>
    </row>
    <row r="45" spans="2:19" ht="12.75" customHeight="1">
      <c r="B45" s="2815"/>
      <c r="C45" s="2841"/>
      <c r="D45" s="2844"/>
      <c r="E45" s="418" t="s">
        <v>212</v>
      </c>
      <c r="F45" s="419"/>
      <c r="G45" s="419"/>
      <c r="H45" s="419"/>
      <c r="I45" s="419"/>
      <c r="J45" s="419"/>
      <c r="K45" s="419"/>
      <c r="L45" s="419"/>
      <c r="M45" s="419"/>
      <c r="N45" s="419"/>
      <c r="O45" s="419"/>
      <c r="P45" s="419"/>
      <c r="Q45" s="419"/>
      <c r="R45" s="420">
        <f t="shared" si="1"/>
        <v>0</v>
      </c>
      <c r="S45" s="101">
        <f>+IF(ISERROR(R45/D44),0%,R45/D44)</f>
        <v>0</v>
      </c>
    </row>
    <row r="46" spans="2:19" ht="12.75" customHeight="1">
      <c r="B46" s="2815"/>
      <c r="C46" s="2842"/>
      <c r="D46" s="2845"/>
      <c r="E46" s="418" t="s">
        <v>260</v>
      </c>
      <c r="F46" s="419"/>
      <c r="G46" s="419"/>
      <c r="H46" s="419"/>
      <c r="I46" s="419"/>
      <c r="J46" s="419"/>
      <c r="K46" s="419"/>
      <c r="L46" s="419"/>
      <c r="M46" s="419"/>
      <c r="N46" s="419"/>
      <c r="O46" s="419"/>
      <c r="P46" s="419"/>
      <c r="Q46" s="419"/>
      <c r="R46" s="420">
        <f t="shared" si="1"/>
        <v>0</v>
      </c>
      <c r="S46" s="101">
        <f>+IF(ISERROR(R46/D44),0%,R46/D44)</f>
        <v>0</v>
      </c>
    </row>
    <row r="47" spans="2:19" ht="12.75" customHeight="1">
      <c r="B47" s="2815"/>
      <c r="C47" s="2840" t="e">
        <f>#REF!</f>
        <v>#REF!</v>
      </c>
      <c r="D47" s="2843" t="e">
        <f>#REF!</f>
        <v>#REF!</v>
      </c>
      <c r="E47" s="414" t="s">
        <v>211</v>
      </c>
      <c r="F47" s="415" t="e">
        <f>#REF!</f>
        <v>#REF!</v>
      </c>
      <c r="G47" s="415" t="e">
        <f>#REF!</f>
        <v>#REF!</v>
      </c>
      <c r="H47" s="415" t="e">
        <f>#REF!</f>
        <v>#REF!</v>
      </c>
      <c r="I47" s="415" t="e">
        <f>#REF!</f>
        <v>#REF!</v>
      </c>
      <c r="J47" s="415" t="e">
        <f>#REF!</f>
        <v>#REF!</v>
      </c>
      <c r="K47" s="415" t="e">
        <f>#REF!</f>
        <v>#REF!</v>
      </c>
      <c r="L47" s="415" t="e">
        <f>#REF!</f>
        <v>#REF!</v>
      </c>
      <c r="M47" s="415" t="e">
        <f>#REF!</f>
        <v>#REF!</v>
      </c>
      <c r="N47" s="415" t="e">
        <f>#REF!</f>
        <v>#REF!</v>
      </c>
      <c r="O47" s="415" t="e">
        <f>#REF!</f>
        <v>#REF!</v>
      </c>
      <c r="P47" s="415" t="e">
        <f>#REF!</f>
        <v>#REF!</v>
      </c>
      <c r="Q47" s="415" t="e">
        <f>#REF!</f>
        <v>#REF!</v>
      </c>
      <c r="R47" s="416" t="e">
        <f t="shared" si="1"/>
        <v>#REF!</v>
      </c>
      <c r="S47" s="417"/>
    </row>
    <row r="48" spans="2:19" ht="12.75" customHeight="1">
      <c r="B48" s="2815"/>
      <c r="C48" s="2841"/>
      <c r="D48" s="2844"/>
      <c r="E48" s="418" t="s">
        <v>212</v>
      </c>
      <c r="F48" s="419"/>
      <c r="G48" s="419"/>
      <c r="H48" s="419"/>
      <c r="I48" s="419"/>
      <c r="J48" s="419"/>
      <c r="K48" s="419"/>
      <c r="L48" s="419"/>
      <c r="M48" s="419"/>
      <c r="N48" s="419"/>
      <c r="O48" s="419"/>
      <c r="P48" s="419"/>
      <c r="Q48" s="419"/>
      <c r="R48" s="420">
        <f t="shared" si="1"/>
        <v>0</v>
      </c>
      <c r="S48" s="101">
        <f>+IF(ISERROR(R48/D47),0%,R48/D47)</f>
        <v>0</v>
      </c>
    </row>
    <row r="49" spans="2:19" ht="12.75" customHeight="1">
      <c r="B49" s="2815"/>
      <c r="C49" s="2842"/>
      <c r="D49" s="2845"/>
      <c r="E49" s="418" t="s">
        <v>260</v>
      </c>
      <c r="F49" s="419"/>
      <c r="G49" s="419"/>
      <c r="H49" s="419"/>
      <c r="I49" s="419"/>
      <c r="J49" s="419"/>
      <c r="K49" s="419"/>
      <c r="L49" s="419"/>
      <c r="M49" s="419"/>
      <c r="N49" s="419"/>
      <c r="O49" s="419"/>
      <c r="P49" s="419"/>
      <c r="Q49" s="419"/>
      <c r="R49" s="420">
        <f t="shared" si="1"/>
        <v>0</v>
      </c>
      <c r="S49" s="101">
        <f>+IF(ISERROR(R49/D47),0%,R49/D47)</f>
        <v>0</v>
      </c>
    </row>
    <row r="50" spans="2:19" ht="12.75" customHeight="1">
      <c r="B50" s="2815"/>
      <c r="C50" s="2840" t="e">
        <f>#REF!</f>
        <v>#REF!</v>
      </c>
      <c r="D50" s="2843" t="e">
        <f>#REF!</f>
        <v>#REF!</v>
      </c>
      <c r="E50" s="414" t="s">
        <v>211</v>
      </c>
      <c r="F50" s="415" t="e">
        <f>#REF!</f>
        <v>#REF!</v>
      </c>
      <c r="G50" s="415" t="e">
        <f>#REF!</f>
        <v>#REF!</v>
      </c>
      <c r="H50" s="415" t="e">
        <f>#REF!</f>
        <v>#REF!</v>
      </c>
      <c r="I50" s="415" t="e">
        <f>#REF!</f>
        <v>#REF!</v>
      </c>
      <c r="J50" s="415" t="e">
        <f>#REF!</f>
        <v>#REF!</v>
      </c>
      <c r="K50" s="415" t="e">
        <f>#REF!</f>
        <v>#REF!</v>
      </c>
      <c r="L50" s="415" t="e">
        <f>#REF!</f>
        <v>#REF!</v>
      </c>
      <c r="M50" s="415" t="e">
        <f>#REF!</f>
        <v>#REF!</v>
      </c>
      <c r="N50" s="415" t="e">
        <f>#REF!</f>
        <v>#REF!</v>
      </c>
      <c r="O50" s="415" t="e">
        <f>#REF!</f>
        <v>#REF!</v>
      </c>
      <c r="P50" s="415" t="e">
        <f>#REF!</f>
        <v>#REF!</v>
      </c>
      <c r="Q50" s="415" t="e">
        <f>#REF!</f>
        <v>#REF!</v>
      </c>
      <c r="R50" s="416" t="e">
        <f t="shared" si="1"/>
        <v>#REF!</v>
      </c>
      <c r="S50" s="417"/>
    </row>
    <row r="51" spans="2:19" ht="12.75" customHeight="1">
      <c r="B51" s="2815"/>
      <c r="C51" s="2841"/>
      <c r="D51" s="2844"/>
      <c r="E51" s="418" t="s">
        <v>212</v>
      </c>
      <c r="F51" s="419"/>
      <c r="G51" s="419"/>
      <c r="H51" s="419"/>
      <c r="I51" s="419"/>
      <c r="J51" s="419"/>
      <c r="K51" s="419"/>
      <c r="L51" s="419"/>
      <c r="M51" s="419"/>
      <c r="N51" s="419"/>
      <c r="O51" s="419"/>
      <c r="P51" s="419"/>
      <c r="Q51" s="419"/>
      <c r="R51" s="420">
        <f t="shared" si="1"/>
        <v>0</v>
      </c>
      <c r="S51" s="101">
        <f>+IF(ISERROR(R51/D50),0%,R51/D50)</f>
        <v>0</v>
      </c>
    </row>
    <row r="52" spans="2:19" ht="12.75" customHeight="1">
      <c r="B52" s="2839"/>
      <c r="C52" s="2842"/>
      <c r="D52" s="2845"/>
      <c r="E52" s="418" t="s">
        <v>260</v>
      </c>
      <c r="F52" s="419"/>
      <c r="G52" s="419"/>
      <c r="H52" s="419"/>
      <c r="I52" s="419"/>
      <c r="J52" s="419"/>
      <c r="K52" s="419"/>
      <c r="L52" s="419"/>
      <c r="M52" s="419"/>
      <c r="N52" s="419"/>
      <c r="O52" s="419"/>
      <c r="P52" s="419"/>
      <c r="Q52" s="419"/>
      <c r="R52" s="420">
        <f t="shared" si="1"/>
        <v>0</v>
      </c>
      <c r="S52" s="101">
        <f>+IF(ISERROR(R52/D50),0%,R52/D50)</f>
        <v>0</v>
      </c>
    </row>
    <row r="53" spans="2:19" ht="12.75" customHeight="1">
      <c r="B53" s="2838" t="e">
        <f>#REF!</f>
        <v>#REF!</v>
      </c>
      <c r="C53" s="2840" t="e">
        <f>#REF!</f>
        <v>#REF!</v>
      </c>
      <c r="D53" s="2843" t="e">
        <f>#REF!</f>
        <v>#REF!</v>
      </c>
      <c r="E53" s="414" t="s">
        <v>211</v>
      </c>
      <c r="F53" s="415" t="e">
        <f>#REF!</f>
        <v>#REF!</v>
      </c>
      <c r="G53" s="415" t="e">
        <f>#REF!</f>
        <v>#REF!</v>
      </c>
      <c r="H53" s="415" t="e">
        <f>#REF!</f>
        <v>#REF!</v>
      </c>
      <c r="I53" s="415" t="e">
        <f>#REF!</f>
        <v>#REF!</v>
      </c>
      <c r="J53" s="415" t="e">
        <f>#REF!</f>
        <v>#REF!</v>
      </c>
      <c r="K53" s="415" t="e">
        <f>#REF!</f>
        <v>#REF!</v>
      </c>
      <c r="L53" s="415" t="e">
        <f>#REF!</f>
        <v>#REF!</v>
      </c>
      <c r="M53" s="415" t="e">
        <f>#REF!</f>
        <v>#REF!</v>
      </c>
      <c r="N53" s="415" t="e">
        <f>#REF!</f>
        <v>#REF!</v>
      </c>
      <c r="O53" s="415" t="e">
        <f>#REF!</f>
        <v>#REF!</v>
      </c>
      <c r="P53" s="415" t="e">
        <f>#REF!</f>
        <v>#REF!</v>
      </c>
      <c r="Q53" s="415" t="e">
        <f>#REF!</f>
        <v>#REF!</v>
      </c>
      <c r="R53" s="416" t="e">
        <f t="shared" si="1"/>
        <v>#REF!</v>
      </c>
      <c r="S53" s="417"/>
    </row>
    <row r="54" spans="2:19" ht="12.75" customHeight="1">
      <c r="B54" s="2815"/>
      <c r="C54" s="2841"/>
      <c r="D54" s="2844"/>
      <c r="E54" s="418" t="s">
        <v>212</v>
      </c>
      <c r="F54" s="419"/>
      <c r="G54" s="419"/>
      <c r="H54" s="419"/>
      <c r="I54" s="419"/>
      <c r="J54" s="419"/>
      <c r="K54" s="419"/>
      <c r="L54" s="419"/>
      <c r="M54" s="419"/>
      <c r="N54" s="419"/>
      <c r="O54" s="419"/>
      <c r="P54" s="419"/>
      <c r="Q54" s="419"/>
      <c r="R54" s="420">
        <f t="shared" si="1"/>
        <v>0</v>
      </c>
      <c r="S54" s="101">
        <f>+IF(ISERROR(R54/D53),0%,R54/D53)</f>
        <v>0</v>
      </c>
    </row>
    <row r="55" spans="2:19" ht="12.75" customHeight="1">
      <c r="B55" s="2815"/>
      <c r="C55" s="2842"/>
      <c r="D55" s="2845"/>
      <c r="E55" s="418" t="s">
        <v>260</v>
      </c>
      <c r="F55" s="419"/>
      <c r="G55" s="419"/>
      <c r="H55" s="419"/>
      <c r="I55" s="419"/>
      <c r="J55" s="419"/>
      <c r="K55" s="419"/>
      <c r="L55" s="419"/>
      <c r="M55" s="419"/>
      <c r="N55" s="419"/>
      <c r="O55" s="419"/>
      <c r="P55" s="419"/>
      <c r="Q55" s="419"/>
      <c r="R55" s="420">
        <f t="shared" si="1"/>
        <v>0</v>
      </c>
      <c r="S55" s="101">
        <f>+IF(ISERROR(R55/D53),0%,R55/D53)</f>
        <v>0</v>
      </c>
    </row>
    <row r="56" spans="2:19" ht="12.75" customHeight="1">
      <c r="B56" s="2815"/>
      <c r="C56" s="2840" t="e">
        <f>#REF!</f>
        <v>#REF!</v>
      </c>
      <c r="D56" s="2843" t="e">
        <f>#REF!</f>
        <v>#REF!</v>
      </c>
      <c r="E56" s="414" t="s">
        <v>211</v>
      </c>
      <c r="F56" s="415" t="e">
        <f>#REF!</f>
        <v>#REF!</v>
      </c>
      <c r="G56" s="415" t="e">
        <f>#REF!</f>
        <v>#REF!</v>
      </c>
      <c r="H56" s="415" t="e">
        <f>#REF!</f>
        <v>#REF!</v>
      </c>
      <c r="I56" s="415" t="e">
        <f>#REF!</f>
        <v>#REF!</v>
      </c>
      <c r="J56" s="415" t="e">
        <f>#REF!</f>
        <v>#REF!</v>
      </c>
      <c r="K56" s="415" t="e">
        <f>#REF!</f>
        <v>#REF!</v>
      </c>
      <c r="L56" s="415" t="e">
        <f>#REF!</f>
        <v>#REF!</v>
      </c>
      <c r="M56" s="415" t="e">
        <f>#REF!</f>
        <v>#REF!</v>
      </c>
      <c r="N56" s="415" t="e">
        <f>#REF!</f>
        <v>#REF!</v>
      </c>
      <c r="O56" s="415" t="e">
        <f>#REF!</f>
        <v>#REF!</v>
      </c>
      <c r="P56" s="415" t="e">
        <f>#REF!</f>
        <v>#REF!</v>
      </c>
      <c r="Q56" s="415" t="e">
        <f>#REF!</f>
        <v>#REF!</v>
      </c>
      <c r="R56" s="416" t="e">
        <f t="shared" si="1"/>
        <v>#REF!</v>
      </c>
      <c r="S56" s="417"/>
    </row>
    <row r="57" spans="2:19" ht="12.75" customHeight="1">
      <c r="B57" s="2815"/>
      <c r="C57" s="2841"/>
      <c r="D57" s="2844"/>
      <c r="E57" s="418" t="s">
        <v>212</v>
      </c>
      <c r="F57" s="419"/>
      <c r="G57" s="419"/>
      <c r="H57" s="419"/>
      <c r="I57" s="419"/>
      <c r="J57" s="419"/>
      <c r="K57" s="419"/>
      <c r="L57" s="419"/>
      <c r="M57" s="419"/>
      <c r="N57" s="419"/>
      <c r="O57" s="419"/>
      <c r="P57" s="419"/>
      <c r="Q57" s="419"/>
      <c r="R57" s="420">
        <f t="shared" si="1"/>
        <v>0</v>
      </c>
      <c r="S57" s="101">
        <f>+IF(ISERROR(R57/D56),0%,R57/D56)</f>
        <v>0</v>
      </c>
    </row>
    <row r="58" spans="2:19" ht="12.75" customHeight="1">
      <c r="B58" s="2815"/>
      <c r="C58" s="2842"/>
      <c r="D58" s="2845"/>
      <c r="E58" s="418" t="s">
        <v>260</v>
      </c>
      <c r="F58" s="419"/>
      <c r="G58" s="419"/>
      <c r="H58" s="419"/>
      <c r="I58" s="419"/>
      <c r="J58" s="419"/>
      <c r="K58" s="419"/>
      <c r="L58" s="419"/>
      <c r="M58" s="419"/>
      <c r="N58" s="419"/>
      <c r="O58" s="419"/>
      <c r="P58" s="419"/>
      <c r="Q58" s="419"/>
      <c r="R58" s="420">
        <f t="shared" si="1"/>
        <v>0</v>
      </c>
      <c r="S58" s="101">
        <f>+IF(ISERROR(R58/D56),0%,R58/D56)</f>
        <v>0</v>
      </c>
    </row>
    <row r="59" spans="2:19" ht="12.75" customHeight="1">
      <c r="B59" s="2815"/>
      <c r="C59" s="2840" t="e">
        <f>#REF!</f>
        <v>#REF!</v>
      </c>
      <c r="D59" s="2843" t="e">
        <f>#REF!</f>
        <v>#REF!</v>
      </c>
      <c r="E59" s="414" t="s">
        <v>211</v>
      </c>
      <c r="F59" s="415" t="e">
        <f>#REF!</f>
        <v>#REF!</v>
      </c>
      <c r="G59" s="415" t="e">
        <f>#REF!</f>
        <v>#REF!</v>
      </c>
      <c r="H59" s="415" t="e">
        <f>#REF!</f>
        <v>#REF!</v>
      </c>
      <c r="I59" s="415" t="e">
        <f>#REF!</f>
        <v>#REF!</v>
      </c>
      <c r="J59" s="415" t="e">
        <f>#REF!</f>
        <v>#REF!</v>
      </c>
      <c r="K59" s="415" t="e">
        <f>#REF!</f>
        <v>#REF!</v>
      </c>
      <c r="L59" s="415" t="e">
        <f>#REF!</f>
        <v>#REF!</v>
      </c>
      <c r="M59" s="415" t="e">
        <f>#REF!</f>
        <v>#REF!</v>
      </c>
      <c r="N59" s="415" t="e">
        <f>#REF!</f>
        <v>#REF!</v>
      </c>
      <c r="O59" s="415" t="e">
        <f>#REF!</f>
        <v>#REF!</v>
      </c>
      <c r="P59" s="415" t="e">
        <f>#REF!</f>
        <v>#REF!</v>
      </c>
      <c r="Q59" s="415" t="e">
        <f>#REF!</f>
        <v>#REF!</v>
      </c>
      <c r="R59" s="416" t="e">
        <f t="shared" si="1"/>
        <v>#REF!</v>
      </c>
      <c r="S59" s="417"/>
    </row>
    <row r="60" spans="2:19" ht="12.75" customHeight="1">
      <c r="B60" s="2815"/>
      <c r="C60" s="2841"/>
      <c r="D60" s="2844"/>
      <c r="E60" s="418" t="s">
        <v>212</v>
      </c>
      <c r="F60" s="419"/>
      <c r="G60" s="419"/>
      <c r="H60" s="419"/>
      <c r="I60" s="419"/>
      <c r="J60" s="419"/>
      <c r="K60" s="419"/>
      <c r="L60" s="419"/>
      <c r="M60" s="419"/>
      <c r="N60" s="419"/>
      <c r="O60" s="419"/>
      <c r="P60" s="419"/>
      <c r="Q60" s="419"/>
      <c r="R60" s="420">
        <f t="shared" si="1"/>
        <v>0</v>
      </c>
      <c r="S60" s="101">
        <f>+IF(ISERROR(R60/D59),0%,R60/D59)</f>
        <v>0</v>
      </c>
    </row>
    <row r="61" spans="2:19" ht="12.75" customHeight="1">
      <c r="B61" s="2815"/>
      <c r="C61" s="2842"/>
      <c r="D61" s="2845"/>
      <c r="E61" s="418" t="s">
        <v>260</v>
      </c>
      <c r="F61" s="419"/>
      <c r="G61" s="419"/>
      <c r="H61" s="419"/>
      <c r="I61" s="419"/>
      <c r="J61" s="419"/>
      <c r="K61" s="419"/>
      <c r="L61" s="419"/>
      <c r="M61" s="419"/>
      <c r="N61" s="419"/>
      <c r="O61" s="419"/>
      <c r="P61" s="419"/>
      <c r="Q61" s="419"/>
      <c r="R61" s="420">
        <f t="shared" si="1"/>
        <v>0</v>
      </c>
      <c r="S61" s="101">
        <f>+IF(ISERROR(R61/D59),0%,R61/D59)</f>
        <v>0</v>
      </c>
    </row>
    <row r="62" spans="2:19" ht="12.75" customHeight="1">
      <c r="B62" s="2815"/>
      <c r="C62" s="2840" t="e">
        <f>#REF!</f>
        <v>#REF!</v>
      </c>
      <c r="D62" s="2843" t="e">
        <f>#REF!</f>
        <v>#REF!</v>
      </c>
      <c r="E62" s="414" t="s">
        <v>211</v>
      </c>
      <c r="F62" s="415" t="e">
        <f>#REF!</f>
        <v>#REF!</v>
      </c>
      <c r="G62" s="415" t="e">
        <f>#REF!</f>
        <v>#REF!</v>
      </c>
      <c r="H62" s="415" t="e">
        <f>#REF!</f>
        <v>#REF!</v>
      </c>
      <c r="I62" s="415" t="e">
        <f>#REF!</f>
        <v>#REF!</v>
      </c>
      <c r="J62" s="415" t="e">
        <f>#REF!</f>
        <v>#REF!</v>
      </c>
      <c r="K62" s="415" t="e">
        <f>#REF!</f>
        <v>#REF!</v>
      </c>
      <c r="L62" s="415" t="e">
        <f>#REF!</f>
        <v>#REF!</v>
      </c>
      <c r="M62" s="415" t="e">
        <f>#REF!</f>
        <v>#REF!</v>
      </c>
      <c r="N62" s="415" t="e">
        <f>#REF!</f>
        <v>#REF!</v>
      </c>
      <c r="O62" s="415" t="e">
        <f>#REF!</f>
        <v>#REF!</v>
      </c>
      <c r="P62" s="415" t="e">
        <f>#REF!</f>
        <v>#REF!</v>
      </c>
      <c r="Q62" s="415" t="e">
        <f>#REF!</f>
        <v>#REF!</v>
      </c>
      <c r="R62" s="416" t="e">
        <f t="shared" si="1"/>
        <v>#REF!</v>
      </c>
      <c r="S62" s="417"/>
    </row>
    <row r="63" spans="2:19" ht="12.75" customHeight="1">
      <c r="B63" s="2815"/>
      <c r="C63" s="2841"/>
      <c r="D63" s="2844"/>
      <c r="E63" s="418" t="s">
        <v>212</v>
      </c>
      <c r="F63" s="419"/>
      <c r="G63" s="419"/>
      <c r="H63" s="419"/>
      <c r="I63" s="419"/>
      <c r="J63" s="419"/>
      <c r="K63" s="419"/>
      <c r="L63" s="419"/>
      <c r="M63" s="419"/>
      <c r="N63" s="419"/>
      <c r="O63" s="419"/>
      <c r="P63" s="419"/>
      <c r="Q63" s="419"/>
      <c r="R63" s="420">
        <f t="shared" si="1"/>
        <v>0</v>
      </c>
      <c r="S63" s="101">
        <f>+IF(ISERROR(R63/D62),0%,R63/D62)</f>
        <v>0</v>
      </c>
    </row>
    <row r="64" spans="2:19" ht="12.75" customHeight="1">
      <c r="B64" s="2839"/>
      <c r="C64" s="2842"/>
      <c r="D64" s="2845"/>
      <c r="E64" s="418" t="s">
        <v>260</v>
      </c>
      <c r="F64" s="419"/>
      <c r="G64" s="419"/>
      <c r="H64" s="419"/>
      <c r="I64" s="419"/>
      <c r="J64" s="419"/>
      <c r="K64" s="419"/>
      <c r="L64" s="419"/>
      <c r="M64" s="419"/>
      <c r="N64" s="419"/>
      <c r="O64" s="419"/>
      <c r="P64" s="419"/>
      <c r="Q64" s="419"/>
      <c r="R64" s="420">
        <f t="shared" si="1"/>
        <v>0</v>
      </c>
      <c r="S64" s="101">
        <f>+IF(ISERROR(R64/D62),0%,R64/D62)</f>
        <v>0</v>
      </c>
    </row>
    <row r="65" spans="2:19" ht="12.75" customHeight="1">
      <c r="B65" s="2838" t="e">
        <f>#REF!</f>
        <v>#REF!</v>
      </c>
      <c r="C65" s="2840" t="e">
        <f>#REF!</f>
        <v>#REF!</v>
      </c>
      <c r="D65" s="2843" t="e">
        <f>#REF!</f>
        <v>#REF!</v>
      </c>
      <c r="E65" s="414" t="s">
        <v>211</v>
      </c>
      <c r="F65" s="415" t="e">
        <f>#REF!</f>
        <v>#REF!</v>
      </c>
      <c r="G65" s="415" t="e">
        <f>#REF!</f>
        <v>#REF!</v>
      </c>
      <c r="H65" s="415" t="e">
        <f>#REF!</f>
        <v>#REF!</v>
      </c>
      <c r="I65" s="415" t="e">
        <f>#REF!</f>
        <v>#REF!</v>
      </c>
      <c r="J65" s="415" t="e">
        <f>#REF!</f>
        <v>#REF!</v>
      </c>
      <c r="K65" s="415" t="e">
        <f>#REF!</f>
        <v>#REF!</v>
      </c>
      <c r="L65" s="415" t="e">
        <f>#REF!</f>
        <v>#REF!</v>
      </c>
      <c r="M65" s="415" t="e">
        <f>#REF!</f>
        <v>#REF!</v>
      </c>
      <c r="N65" s="415" t="e">
        <f>#REF!</f>
        <v>#REF!</v>
      </c>
      <c r="O65" s="415" t="e">
        <f>#REF!</f>
        <v>#REF!</v>
      </c>
      <c r="P65" s="415" t="e">
        <f>#REF!</f>
        <v>#REF!</v>
      </c>
      <c r="Q65" s="415" t="e">
        <f>#REF!</f>
        <v>#REF!</v>
      </c>
      <c r="R65" s="416" t="e">
        <f t="shared" si="1"/>
        <v>#REF!</v>
      </c>
      <c r="S65" s="417"/>
    </row>
    <row r="66" spans="2:19" ht="12.75" customHeight="1">
      <c r="B66" s="2815"/>
      <c r="C66" s="2841"/>
      <c r="D66" s="2844"/>
      <c r="E66" s="418" t="s">
        <v>212</v>
      </c>
      <c r="F66" s="419"/>
      <c r="G66" s="419"/>
      <c r="H66" s="419"/>
      <c r="I66" s="419"/>
      <c r="J66" s="419"/>
      <c r="K66" s="419"/>
      <c r="L66" s="419"/>
      <c r="M66" s="419"/>
      <c r="N66" s="419"/>
      <c r="O66" s="419"/>
      <c r="P66" s="419"/>
      <c r="Q66" s="419"/>
      <c r="R66" s="420">
        <f t="shared" si="1"/>
        <v>0</v>
      </c>
      <c r="S66" s="101">
        <f>+IF(ISERROR(R66/D65),0%,R66/D65)</f>
        <v>0</v>
      </c>
    </row>
    <row r="67" spans="2:19" ht="12.75" customHeight="1">
      <c r="B67" s="2815"/>
      <c r="C67" s="2842"/>
      <c r="D67" s="2845"/>
      <c r="E67" s="418" t="s">
        <v>260</v>
      </c>
      <c r="F67" s="419"/>
      <c r="G67" s="419"/>
      <c r="H67" s="419"/>
      <c r="I67" s="419"/>
      <c r="J67" s="419"/>
      <c r="K67" s="419"/>
      <c r="L67" s="419"/>
      <c r="M67" s="419"/>
      <c r="N67" s="419"/>
      <c r="O67" s="419"/>
      <c r="P67" s="419"/>
      <c r="Q67" s="419"/>
      <c r="R67" s="420">
        <f t="shared" si="1"/>
        <v>0</v>
      </c>
      <c r="S67" s="101">
        <f>+IF(ISERROR(R67/D65),0%,R67/D65)</f>
        <v>0</v>
      </c>
    </row>
    <row r="68" spans="2:19" ht="12.75" customHeight="1">
      <c r="B68" s="2815"/>
      <c r="C68" s="2840" t="e">
        <f>#REF!</f>
        <v>#REF!</v>
      </c>
      <c r="D68" s="2843" t="e">
        <f>#REF!</f>
        <v>#REF!</v>
      </c>
      <c r="E68" s="414" t="s">
        <v>211</v>
      </c>
      <c r="F68" s="415" t="e">
        <f>#REF!</f>
        <v>#REF!</v>
      </c>
      <c r="G68" s="415" t="e">
        <f>#REF!</f>
        <v>#REF!</v>
      </c>
      <c r="H68" s="415" t="e">
        <f>#REF!</f>
        <v>#REF!</v>
      </c>
      <c r="I68" s="415" t="e">
        <f>#REF!</f>
        <v>#REF!</v>
      </c>
      <c r="J68" s="415" t="e">
        <f>#REF!</f>
        <v>#REF!</v>
      </c>
      <c r="K68" s="415" t="e">
        <f>#REF!</f>
        <v>#REF!</v>
      </c>
      <c r="L68" s="415" t="e">
        <f>#REF!</f>
        <v>#REF!</v>
      </c>
      <c r="M68" s="415" t="e">
        <f>#REF!</f>
        <v>#REF!</v>
      </c>
      <c r="N68" s="415" t="e">
        <f>#REF!</f>
        <v>#REF!</v>
      </c>
      <c r="O68" s="415" t="e">
        <f>#REF!</f>
        <v>#REF!</v>
      </c>
      <c r="P68" s="415" t="e">
        <f>#REF!</f>
        <v>#REF!</v>
      </c>
      <c r="Q68" s="415" t="e">
        <f>#REF!</f>
        <v>#REF!</v>
      </c>
      <c r="R68" s="416" t="e">
        <f t="shared" si="1"/>
        <v>#REF!</v>
      </c>
      <c r="S68" s="417"/>
    </row>
    <row r="69" spans="2:19" ht="12.75" customHeight="1">
      <c r="B69" s="2815"/>
      <c r="C69" s="2841"/>
      <c r="D69" s="2844"/>
      <c r="E69" s="418" t="s">
        <v>212</v>
      </c>
      <c r="F69" s="419"/>
      <c r="G69" s="419"/>
      <c r="H69" s="419"/>
      <c r="I69" s="419"/>
      <c r="J69" s="419"/>
      <c r="K69" s="419"/>
      <c r="L69" s="419"/>
      <c r="M69" s="419"/>
      <c r="N69" s="419"/>
      <c r="O69" s="419"/>
      <c r="P69" s="419"/>
      <c r="Q69" s="419"/>
      <c r="R69" s="420">
        <f t="shared" si="1"/>
        <v>0</v>
      </c>
      <c r="S69" s="101">
        <f>+IF(ISERROR(R69/D68),0%,R69/D68)</f>
        <v>0</v>
      </c>
    </row>
    <row r="70" spans="2:19" ht="12.75" customHeight="1">
      <c r="B70" s="2815"/>
      <c r="C70" s="2842"/>
      <c r="D70" s="2845"/>
      <c r="E70" s="418" t="s">
        <v>260</v>
      </c>
      <c r="F70" s="419"/>
      <c r="G70" s="419"/>
      <c r="H70" s="419"/>
      <c r="I70" s="419"/>
      <c r="J70" s="419"/>
      <c r="K70" s="419"/>
      <c r="L70" s="419"/>
      <c r="M70" s="419"/>
      <c r="N70" s="419"/>
      <c r="O70" s="419"/>
      <c r="P70" s="419"/>
      <c r="Q70" s="419"/>
      <c r="R70" s="420">
        <f t="shared" si="1"/>
        <v>0</v>
      </c>
      <c r="S70" s="101">
        <f>+IF(ISERROR(R70/D68),0%,R70/D68)</f>
        <v>0</v>
      </c>
    </row>
    <row r="71" spans="2:19" ht="12.75" customHeight="1">
      <c r="B71" s="2815"/>
      <c r="C71" s="2840" t="e">
        <f>#REF!</f>
        <v>#REF!</v>
      </c>
      <c r="D71" s="2843" t="e">
        <f>#REF!</f>
        <v>#REF!</v>
      </c>
      <c r="E71" s="414" t="s">
        <v>211</v>
      </c>
      <c r="F71" s="415" t="e">
        <f>#REF!</f>
        <v>#REF!</v>
      </c>
      <c r="G71" s="415" t="e">
        <f>#REF!</f>
        <v>#REF!</v>
      </c>
      <c r="H71" s="415" t="e">
        <f>#REF!</f>
        <v>#REF!</v>
      </c>
      <c r="I71" s="415" t="e">
        <f>#REF!</f>
        <v>#REF!</v>
      </c>
      <c r="J71" s="415" t="e">
        <f>#REF!</f>
        <v>#REF!</v>
      </c>
      <c r="K71" s="415" t="e">
        <f>#REF!</f>
        <v>#REF!</v>
      </c>
      <c r="L71" s="415" t="e">
        <f>#REF!</f>
        <v>#REF!</v>
      </c>
      <c r="M71" s="415" t="e">
        <f>#REF!</f>
        <v>#REF!</v>
      </c>
      <c r="N71" s="415" t="e">
        <f>#REF!</f>
        <v>#REF!</v>
      </c>
      <c r="O71" s="415" t="e">
        <f>#REF!</f>
        <v>#REF!</v>
      </c>
      <c r="P71" s="415" t="e">
        <f>#REF!</f>
        <v>#REF!</v>
      </c>
      <c r="Q71" s="415" t="e">
        <f>#REF!</f>
        <v>#REF!</v>
      </c>
      <c r="R71" s="416" t="e">
        <f t="shared" si="1"/>
        <v>#REF!</v>
      </c>
      <c r="S71" s="417"/>
    </row>
    <row r="72" spans="2:19" ht="12.75" customHeight="1">
      <c r="B72" s="2815"/>
      <c r="C72" s="2841"/>
      <c r="D72" s="2844"/>
      <c r="E72" s="418" t="s">
        <v>212</v>
      </c>
      <c r="F72" s="419"/>
      <c r="G72" s="419"/>
      <c r="H72" s="419"/>
      <c r="I72" s="419"/>
      <c r="J72" s="419"/>
      <c r="K72" s="419"/>
      <c r="L72" s="419"/>
      <c r="M72" s="419"/>
      <c r="N72" s="419"/>
      <c r="O72" s="419"/>
      <c r="P72" s="419"/>
      <c r="Q72" s="419"/>
      <c r="R72" s="420">
        <f t="shared" si="1"/>
        <v>0</v>
      </c>
      <c r="S72" s="101">
        <f>+IF(ISERROR(R72/D71),0%,R72/D71)</f>
        <v>0</v>
      </c>
    </row>
    <row r="73" spans="2:19" ht="12.75" customHeight="1">
      <c r="B73" s="2839"/>
      <c r="C73" s="2842"/>
      <c r="D73" s="2845"/>
      <c r="E73" s="418" t="s">
        <v>260</v>
      </c>
      <c r="F73" s="419"/>
      <c r="G73" s="419"/>
      <c r="H73" s="419"/>
      <c r="I73" s="419"/>
      <c r="J73" s="419"/>
      <c r="K73" s="419"/>
      <c r="L73" s="419"/>
      <c r="M73" s="419"/>
      <c r="N73" s="419"/>
      <c r="O73" s="419"/>
      <c r="P73" s="419"/>
      <c r="Q73" s="419"/>
      <c r="R73" s="420">
        <f t="shared" si="1"/>
        <v>0</v>
      </c>
      <c r="S73" s="101">
        <f>+IF(ISERROR(R73/D71),0%,R73/D71)</f>
        <v>0</v>
      </c>
    </row>
    <row r="74" spans="2:19" ht="12.75" customHeight="1">
      <c r="B74" s="2838" t="e">
        <f>#REF!</f>
        <v>#REF!</v>
      </c>
      <c r="C74" s="2840" t="e">
        <f>#REF!</f>
        <v>#REF!</v>
      </c>
      <c r="D74" s="2846" t="e">
        <f>#REF!</f>
        <v>#REF!</v>
      </c>
      <c r="E74" s="414" t="s">
        <v>211</v>
      </c>
      <c r="F74" s="415" t="e">
        <f>#REF!</f>
        <v>#REF!</v>
      </c>
      <c r="G74" s="415" t="e">
        <f>#REF!</f>
        <v>#REF!</v>
      </c>
      <c r="H74" s="415" t="e">
        <f>#REF!</f>
        <v>#REF!</v>
      </c>
      <c r="I74" s="415" t="e">
        <f>#REF!</f>
        <v>#REF!</v>
      </c>
      <c r="J74" s="415" t="e">
        <f>#REF!</f>
        <v>#REF!</v>
      </c>
      <c r="K74" s="415" t="e">
        <f>#REF!</f>
        <v>#REF!</v>
      </c>
      <c r="L74" s="415" t="e">
        <f>#REF!</f>
        <v>#REF!</v>
      </c>
      <c r="M74" s="415" t="e">
        <f>#REF!</f>
        <v>#REF!</v>
      </c>
      <c r="N74" s="415" t="e">
        <f>#REF!</f>
        <v>#REF!</v>
      </c>
      <c r="O74" s="415" t="e">
        <f>#REF!</f>
        <v>#REF!</v>
      </c>
      <c r="P74" s="415" t="e">
        <f>#REF!</f>
        <v>#REF!</v>
      </c>
      <c r="Q74" s="415" t="e">
        <f>#REF!</f>
        <v>#REF!</v>
      </c>
      <c r="R74" s="416" t="e">
        <f t="shared" si="1"/>
        <v>#REF!</v>
      </c>
      <c r="S74" s="417"/>
    </row>
    <row r="75" spans="2:19" ht="12.75" customHeight="1">
      <c r="B75" s="2815"/>
      <c r="C75" s="2841"/>
      <c r="D75" s="2847"/>
      <c r="E75" s="418" t="s">
        <v>212</v>
      </c>
      <c r="F75" s="419"/>
      <c r="G75" s="419"/>
      <c r="H75" s="419"/>
      <c r="I75" s="419"/>
      <c r="J75" s="419"/>
      <c r="K75" s="419"/>
      <c r="L75" s="419"/>
      <c r="M75" s="419"/>
      <c r="N75" s="419"/>
      <c r="O75" s="419"/>
      <c r="P75" s="419"/>
      <c r="Q75" s="419"/>
      <c r="R75" s="420">
        <f t="shared" si="1"/>
        <v>0</v>
      </c>
      <c r="S75" s="101">
        <f>+IF(ISERROR(R75/D74),0%,R75/D74)</f>
        <v>0</v>
      </c>
    </row>
    <row r="76" spans="2:19" ht="12.75" customHeight="1">
      <c r="B76" s="2815"/>
      <c r="C76" s="2842"/>
      <c r="D76" s="2848"/>
      <c r="E76" s="418" t="s">
        <v>260</v>
      </c>
      <c r="F76" s="419"/>
      <c r="G76" s="419"/>
      <c r="H76" s="419"/>
      <c r="I76" s="419"/>
      <c r="J76" s="419"/>
      <c r="K76" s="419"/>
      <c r="L76" s="419"/>
      <c r="M76" s="419"/>
      <c r="N76" s="419"/>
      <c r="O76" s="419"/>
      <c r="P76" s="419"/>
      <c r="Q76" s="419"/>
      <c r="R76" s="420">
        <f t="shared" si="1"/>
        <v>0</v>
      </c>
      <c r="S76" s="101">
        <f>+IF(ISERROR(R76/D74),0%,R76/D74)</f>
        <v>0</v>
      </c>
    </row>
    <row r="77" spans="2:19" ht="12.75" customHeight="1">
      <c r="B77" s="2815"/>
      <c r="C77" s="2840" t="e">
        <f>#REF!</f>
        <v>#REF!</v>
      </c>
      <c r="D77" s="2846" t="e">
        <f>#REF!</f>
        <v>#REF!</v>
      </c>
      <c r="E77" s="414" t="s">
        <v>211</v>
      </c>
      <c r="F77" s="415" t="e">
        <f>#REF!</f>
        <v>#REF!</v>
      </c>
      <c r="G77" s="415" t="e">
        <f>#REF!</f>
        <v>#REF!</v>
      </c>
      <c r="H77" s="415" t="e">
        <f>#REF!</f>
        <v>#REF!</v>
      </c>
      <c r="I77" s="415" t="e">
        <f>#REF!</f>
        <v>#REF!</v>
      </c>
      <c r="J77" s="415" t="e">
        <f>#REF!</f>
        <v>#REF!</v>
      </c>
      <c r="K77" s="415" t="e">
        <f>#REF!</f>
        <v>#REF!</v>
      </c>
      <c r="L77" s="415" t="e">
        <f>#REF!</f>
        <v>#REF!</v>
      </c>
      <c r="M77" s="415" t="e">
        <f>#REF!</f>
        <v>#REF!</v>
      </c>
      <c r="N77" s="415" t="e">
        <f>#REF!</f>
        <v>#REF!</v>
      </c>
      <c r="O77" s="415" t="e">
        <f>#REF!</f>
        <v>#REF!</v>
      </c>
      <c r="P77" s="415" t="e">
        <f>#REF!</f>
        <v>#REF!</v>
      </c>
      <c r="Q77" s="415" t="e">
        <f>#REF!</f>
        <v>#REF!</v>
      </c>
      <c r="R77" s="416" t="e">
        <f t="shared" si="1"/>
        <v>#REF!</v>
      </c>
      <c r="S77" s="417"/>
    </row>
    <row r="78" spans="2:19" ht="12.75" customHeight="1">
      <c r="B78" s="2815"/>
      <c r="C78" s="2841"/>
      <c r="D78" s="2847"/>
      <c r="E78" s="418" t="s">
        <v>212</v>
      </c>
      <c r="F78" s="419"/>
      <c r="G78" s="419"/>
      <c r="H78" s="419"/>
      <c r="I78" s="419"/>
      <c r="J78" s="419"/>
      <c r="K78" s="419"/>
      <c r="L78" s="419"/>
      <c r="M78" s="419"/>
      <c r="N78" s="419"/>
      <c r="O78" s="419"/>
      <c r="P78" s="419"/>
      <c r="Q78" s="419"/>
      <c r="R78" s="420">
        <f t="shared" si="1"/>
        <v>0</v>
      </c>
      <c r="S78" s="101">
        <f>+IF(ISERROR(R78/D77),0%,R78/D77)</f>
        <v>0</v>
      </c>
    </row>
    <row r="79" spans="2:19" ht="12.75" customHeight="1">
      <c r="B79" s="2815"/>
      <c r="C79" s="2842"/>
      <c r="D79" s="2848"/>
      <c r="E79" s="418" t="s">
        <v>260</v>
      </c>
      <c r="F79" s="419"/>
      <c r="G79" s="419"/>
      <c r="H79" s="419"/>
      <c r="I79" s="419"/>
      <c r="J79" s="419"/>
      <c r="K79" s="419"/>
      <c r="L79" s="419"/>
      <c r="M79" s="419"/>
      <c r="N79" s="419"/>
      <c r="O79" s="419"/>
      <c r="P79" s="419"/>
      <c r="Q79" s="419"/>
      <c r="R79" s="420">
        <f t="shared" si="1"/>
        <v>0</v>
      </c>
      <c r="S79" s="101">
        <f>+IF(ISERROR(R79/D77),0%,R79/D77)</f>
        <v>0</v>
      </c>
    </row>
    <row r="80" spans="2:19" ht="12.75" customHeight="1">
      <c r="B80" s="2815"/>
      <c r="C80" s="2840" t="e">
        <f>#REF!</f>
        <v>#REF!</v>
      </c>
      <c r="D80" s="2846" t="e">
        <f>#REF!</f>
        <v>#REF!</v>
      </c>
      <c r="E80" s="414" t="s">
        <v>211</v>
      </c>
      <c r="F80" s="415" t="e">
        <f>#REF!</f>
        <v>#REF!</v>
      </c>
      <c r="G80" s="415" t="e">
        <f>#REF!</f>
        <v>#REF!</v>
      </c>
      <c r="H80" s="415" t="e">
        <f>#REF!</f>
        <v>#REF!</v>
      </c>
      <c r="I80" s="415" t="e">
        <f>#REF!</f>
        <v>#REF!</v>
      </c>
      <c r="J80" s="415" t="e">
        <f>#REF!</f>
        <v>#REF!</v>
      </c>
      <c r="K80" s="415" t="e">
        <f>#REF!</f>
        <v>#REF!</v>
      </c>
      <c r="L80" s="415" t="e">
        <f>#REF!</f>
        <v>#REF!</v>
      </c>
      <c r="M80" s="415" t="e">
        <f>#REF!</f>
        <v>#REF!</v>
      </c>
      <c r="N80" s="415" t="e">
        <f>#REF!</f>
        <v>#REF!</v>
      </c>
      <c r="O80" s="415" t="e">
        <f>#REF!</f>
        <v>#REF!</v>
      </c>
      <c r="P80" s="415" t="e">
        <f>#REF!</f>
        <v>#REF!</v>
      </c>
      <c r="Q80" s="415" t="e">
        <f>#REF!</f>
        <v>#REF!</v>
      </c>
      <c r="R80" s="416" t="e">
        <f t="shared" si="1"/>
        <v>#REF!</v>
      </c>
      <c r="S80" s="417"/>
    </row>
    <row r="81" spans="2:19" ht="12.75" customHeight="1">
      <c r="B81" s="2815"/>
      <c r="C81" s="2841"/>
      <c r="D81" s="2847"/>
      <c r="E81" s="418" t="s">
        <v>212</v>
      </c>
      <c r="F81" s="419"/>
      <c r="G81" s="419"/>
      <c r="H81" s="419"/>
      <c r="I81" s="419"/>
      <c r="J81" s="419"/>
      <c r="K81" s="419"/>
      <c r="L81" s="419"/>
      <c r="M81" s="419"/>
      <c r="N81" s="419"/>
      <c r="O81" s="419"/>
      <c r="P81" s="419"/>
      <c r="Q81" s="419"/>
      <c r="R81" s="420">
        <f t="shared" si="1"/>
        <v>0</v>
      </c>
      <c r="S81" s="101">
        <f>+IF(ISERROR(R81/D80),0%,R81/D80)</f>
        <v>0</v>
      </c>
    </row>
    <row r="82" spans="2:19" ht="12.75" customHeight="1">
      <c r="B82" s="2815"/>
      <c r="C82" s="2842"/>
      <c r="D82" s="2848"/>
      <c r="E82" s="418" t="s">
        <v>260</v>
      </c>
      <c r="F82" s="419"/>
      <c r="G82" s="419"/>
      <c r="H82" s="419"/>
      <c r="I82" s="419"/>
      <c r="J82" s="419"/>
      <c r="K82" s="419"/>
      <c r="L82" s="419"/>
      <c r="M82" s="419"/>
      <c r="N82" s="419"/>
      <c r="O82" s="419"/>
      <c r="P82" s="419"/>
      <c r="Q82" s="419"/>
      <c r="R82" s="420">
        <f t="shared" si="1"/>
        <v>0</v>
      </c>
      <c r="S82" s="101">
        <f>+IF(ISERROR(R82/D80),0%,R82/D80)</f>
        <v>0</v>
      </c>
    </row>
    <row r="83" spans="2:19" ht="12.75" customHeight="1">
      <c r="B83" s="2815"/>
      <c r="C83" s="2840" t="e">
        <f>#REF!</f>
        <v>#REF!</v>
      </c>
      <c r="D83" s="2846" t="e">
        <f>#REF!</f>
        <v>#REF!</v>
      </c>
      <c r="E83" s="414" t="s">
        <v>211</v>
      </c>
      <c r="F83" s="415" t="e">
        <f>#REF!</f>
        <v>#REF!</v>
      </c>
      <c r="G83" s="415" t="e">
        <f>#REF!</f>
        <v>#REF!</v>
      </c>
      <c r="H83" s="415" t="e">
        <f>#REF!</f>
        <v>#REF!</v>
      </c>
      <c r="I83" s="415" t="e">
        <f>#REF!</f>
        <v>#REF!</v>
      </c>
      <c r="J83" s="415" t="e">
        <f>#REF!</f>
        <v>#REF!</v>
      </c>
      <c r="K83" s="415" t="e">
        <f>#REF!</f>
        <v>#REF!</v>
      </c>
      <c r="L83" s="415" t="e">
        <f>#REF!</f>
        <v>#REF!</v>
      </c>
      <c r="M83" s="415" t="e">
        <f>#REF!</f>
        <v>#REF!</v>
      </c>
      <c r="N83" s="415" t="e">
        <f>#REF!</f>
        <v>#REF!</v>
      </c>
      <c r="O83" s="415" t="e">
        <f>#REF!</f>
        <v>#REF!</v>
      </c>
      <c r="P83" s="415" t="e">
        <f>#REF!</f>
        <v>#REF!</v>
      </c>
      <c r="Q83" s="415" t="e">
        <f>#REF!</f>
        <v>#REF!</v>
      </c>
      <c r="R83" s="416" t="e">
        <f t="shared" si="1"/>
        <v>#REF!</v>
      </c>
      <c r="S83" s="417"/>
    </row>
    <row r="84" spans="2:19" ht="12.75" customHeight="1">
      <c r="B84" s="2815"/>
      <c r="C84" s="2841"/>
      <c r="D84" s="2847"/>
      <c r="E84" s="418" t="s">
        <v>212</v>
      </c>
      <c r="F84" s="419"/>
      <c r="G84" s="419"/>
      <c r="H84" s="419"/>
      <c r="I84" s="419"/>
      <c r="J84" s="419"/>
      <c r="K84" s="419"/>
      <c r="L84" s="419"/>
      <c r="M84" s="419"/>
      <c r="N84" s="419"/>
      <c r="O84" s="419"/>
      <c r="P84" s="419"/>
      <c r="Q84" s="419"/>
      <c r="R84" s="420">
        <f t="shared" si="1"/>
        <v>0</v>
      </c>
      <c r="S84" s="101">
        <f>+IF(ISERROR(R84/D83),0%,R84/D83)</f>
        <v>0</v>
      </c>
    </row>
    <row r="85" spans="2:19" ht="12.75" customHeight="1">
      <c r="B85" s="2839"/>
      <c r="C85" s="2842"/>
      <c r="D85" s="2848"/>
      <c r="E85" s="418" t="s">
        <v>260</v>
      </c>
      <c r="F85" s="419"/>
      <c r="G85" s="419"/>
      <c r="H85" s="419"/>
      <c r="I85" s="419"/>
      <c r="J85" s="419"/>
      <c r="K85" s="419"/>
      <c r="L85" s="419"/>
      <c r="M85" s="419"/>
      <c r="N85" s="419"/>
      <c r="O85" s="419"/>
      <c r="P85" s="419"/>
      <c r="Q85" s="419"/>
      <c r="R85" s="420">
        <f t="shared" si="1"/>
        <v>0</v>
      </c>
      <c r="S85" s="101">
        <f>+IF(ISERROR(R85/D83),0%,R85/D83)</f>
        <v>0</v>
      </c>
    </row>
    <row r="86" spans="2:19" ht="12.75" customHeight="1">
      <c r="B86" s="2838" t="e">
        <f>#REF!</f>
        <v>#REF!</v>
      </c>
      <c r="C86" s="2840" t="e">
        <f>#REF!</f>
        <v>#REF!</v>
      </c>
      <c r="D86" s="2846" t="e">
        <f>#REF!</f>
        <v>#REF!</v>
      </c>
      <c r="E86" s="414" t="s">
        <v>211</v>
      </c>
      <c r="F86" s="415" t="e">
        <f>#REF!</f>
        <v>#REF!</v>
      </c>
      <c r="G86" s="415" t="e">
        <f>#REF!</f>
        <v>#REF!</v>
      </c>
      <c r="H86" s="415" t="e">
        <f>#REF!</f>
        <v>#REF!</v>
      </c>
      <c r="I86" s="415" t="e">
        <f>#REF!</f>
        <v>#REF!</v>
      </c>
      <c r="J86" s="415" t="e">
        <f>#REF!</f>
        <v>#REF!</v>
      </c>
      <c r="K86" s="415" t="e">
        <f>#REF!</f>
        <v>#REF!</v>
      </c>
      <c r="L86" s="415" t="e">
        <f>#REF!</f>
        <v>#REF!</v>
      </c>
      <c r="M86" s="415" t="e">
        <f>#REF!</f>
        <v>#REF!</v>
      </c>
      <c r="N86" s="415" t="e">
        <f>#REF!</f>
        <v>#REF!</v>
      </c>
      <c r="O86" s="415" t="e">
        <f>#REF!</f>
        <v>#REF!</v>
      </c>
      <c r="P86" s="415" t="e">
        <f>#REF!</f>
        <v>#REF!</v>
      </c>
      <c r="Q86" s="415" t="e">
        <f>#REF!</f>
        <v>#REF!</v>
      </c>
      <c r="R86" s="416" t="e">
        <f t="shared" si="1"/>
        <v>#REF!</v>
      </c>
      <c r="S86" s="417"/>
    </row>
    <row r="87" spans="2:19" ht="12.75" customHeight="1">
      <c r="B87" s="2815"/>
      <c r="C87" s="2841"/>
      <c r="D87" s="2847"/>
      <c r="E87" s="418" t="s">
        <v>212</v>
      </c>
      <c r="F87" s="419"/>
      <c r="G87" s="419"/>
      <c r="H87" s="419"/>
      <c r="I87" s="419"/>
      <c r="J87" s="419"/>
      <c r="K87" s="419"/>
      <c r="L87" s="419"/>
      <c r="M87" s="419"/>
      <c r="N87" s="419"/>
      <c r="O87" s="419"/>
      <c r="P87" s="419"/>
      <c r="Q87" s="419"/>
      <c r="R87" s="420">
        <f t="shared" si="1"/>
        <v>0</v>
      </c>
      <c r="S87" s="101">
        <f>+IF(ISERROR(R87/D86),0%,R87/D86)</f>
        <v>0</v>
      </c>
    </row>
    <row r="88" spans="2:19" ht="12.75" customHeight="1">
      <c r="B88" s="2815"/>
      <c r="C88" s="2842"/>
      <c r="D88" s="2848"/>
      <c r="E88" s="418" t="s">
        <v>260</v>
      </c>
      <c r="F88" s="419"/>
      <c r="G88" s="419"/>
      <c r="H88" s="419"/>
      <c r="I88" s="419"/>
      <c r="J88" s="419"/>
      <c r="K88" s="419"/>
      <c r="L88" s="419"/>
      <c r="M88" s="419"/>
      <c r="N88" s="419"/>
      <c r="O88" s="419"/>
      <c r="P88" s="419"/>
      <c r="Q88" s="419"/>
      <c r="R88" s="420">
        <f t="shared" si="1"/>
        <v>0</v>
      </c>
      <c r="S88" s="101">
        <f>+IF(ISERROR(R88/D86),0%,R88/D86)</f>
        <v>0</v>
      </c>
    </row>
    <row r="89" spans="2:19" ht="12.75" customHeight="1">
      <c r="B89" s="2815"/>
      <c r="C89" s="2840" t="e">
        <f>#REF!</f>
        <v>#REF!</v>
      </c>
      <c r="D89" s="2846" t="e">
        <f>#REF!</f>
        <v>#REF!</v>
      </c>
      <c r="E89" s="414" t="s">
        <v>211</v>
      </c>
      <c r="F89" s="415" t="e">
        <f>#REF!</f>
        <v>#REF!</v>
      </c>
      <c r="G89" s="415" t="e">
        <f>#REF!</f>
        <v>#REF!</v>
      </c>
      <c r="H89" s="415" t="e">
        <f>#REF!</f>
        <v>#REF!</v>
      </c>
      <c r="I89" s="415" t="e">
        <f>#REF!</f>
        <v>#REF!</v>
      </c>
      <c r="J89" s="415" t="e">
        <f>#REF!</f>
        <v>#REF!</v>
      </c>
      <c r="K89" s="415" t="e">
        <f>#REF!</f>
        <v>#REF!</v>
      </c>
      <c r="L89" s="415" t="e">
        <f>#REF!</f>
        <v>#REF!</v>
      </c>
      <c r="M89" s="415" t="e">
        <f>#REF!</f>
        <v>#REF!</v>
      </c>
      <c r="N89" s="415" t="e">
        <f>#REF!</f>
        <v>#REF!</v>
      </c>
      <c r="O89" s="415" t="e">
        <f>#REF!</f>
        <v>#REF!</v>
      </c>
      <c r="P89" s="415" t="e">
        <f>#REF!</f>
        <v>#REF!</v>
      </c>
      <c r="Q89" s="415" t="e">
        <f>#REF!</f>
        <v>#REF!</v>
      </c>
      <c r="R89" s="416" t="e">
        <f t="shared" si="1"/>
        <v>#REF!</v>
      </c>
      <c r="S89" s="417"/>
    </row>
    <row r="90" spans="2:19" ht="12.75" customHeight="1">
      <c r="B90" s="2815"/>
      <c r="C90" s="2841"/>
      <c r="D90" s="2847"/>
      <c r="E90" s="418" t="s">
        <v>212</v>
      </c>
      <c r="F90" s="419"/>
      <c r="G90" s="419"/>
      <c r="H90" s="419"/>
      <c r="I90" s="419"/>
      <c r="J90" s="419"/>
      <c r="K90" s="419"/>
      <c r="L90" s="419"/>
      <c r="M90" s="419"/>
      <c r="N90" s="419"/>
      <c r="O90" s="419"/>
      <c r="P90" s="419"/>
      <c r="Q90" s="419"/>
      <c r="R90" s="420">
        <f t="shared" si="1"/>
        <v>0</v>
      </c>
      <c r="S90" s="101">
        <f>+IF(ISERROR(R90/D89),0%,R90/D89)</f>
        <v>0</v>
      </c>
    </row>
    <row r="91" spans="2:19" ht="12.75" customHeight="1">
      <c r="B91" s="2815"/>
      <c r="C91" s="2842"/>
      <c r="D91" s="2848"/>
      <c r="E91" s="418" t="s">
        <v>260</v>
      </c>
      <c r="F91" s="419"/>
      <c r="G91" s="419"/>
      <c r="H91" s="419"/>
      <c r="I91" s="419"/>
      <c r="J91" s="419"/>
      <c r="K91" s="419"/>
      <c r="L91" s="419"/>
      <c r="M91" s="419"/>
      <c r="N91" s="419"/>
      <c r="O91" s="419"/>
      <c r="P91" s="419"/>
      <c r="Q91" s="419"/>
      <c r="R91" s="420">
        <f t="shared" si="1"/>
        <v>0</v>
      </c>
      <c r="S91" s="101">
        <f>+IF(ISERROR(R91/D89),0%,R91/D89)</f>
        <v>0</v>
      </c>
    </row>
    <row r="92" spans="2:19" ht="12.75" customHeight="1">
      <c r="B92" s="2815"/>
      <c r="C92" s="2840" t="e">
        <f>#REF!</f>
        <v>#REF!</v>
      </c>
      <c r="D92" s="2846" t="e">
        <f>#REF!</f>
        <v>#REF!</v>
      </c>
      <c r="E92" s="414" t="s">
        <v>211</v>
      </c>
      <c r="F92" s="415" t="e">
        <f>#REF!</f>
        <v>#REF!</v>
      </c>
      <c r="G92" s="415" t="e">
        <f>#REF!</f>
        <v>#REF!</v>
      </c>
      <c r="H92" s="415" t="e">
        <f>#REF!</f>
        <v>#REF!</v>
      </c>
      <c r="I92" s="415" t="e">
        <f>#REF!</f>
        <v>#REF!</v>
      </c>
      <c r="J92" s="415" t="e">
        <f>#REF!</f>
        <v>#REF!</v>
      </c>
      <c r="K92" s="415" t="e">
        <f>#REF!</f>
        <v>#REF!</v>
      </c>
      <c r="L92" s="415" t="e">
        <f>#REF!</f>
        <v>#REF!</v>
      </c>
      <c r="M92" s="415" t="e">
        <f>#REF!</f>
        <v>#REF!</v>
      </c>
      <c r="N92" s="415" t="e">
        <f>#REF!</f>
        <v>#REF!</v>
      </c>
      <c r="O92" s="415" t="e">
        <f>#REF!</f>
        <v>#REF!</v>
      </c>
      <c r="P92" s="415" t="e">
        <f>#REF!</f>
        <v>#REF!</v>
      </c>
      <c r="Q92" s="415" t="e">
        <f>#REF!</f>
        <v>#REF!</v>
      </c>
      <c r="R92" s="416" t="e">
        <f t="shared" si="1"/>
        <v>#REF!</v>
      </c>
      <c r="S92" s="417"/>
    </row>
    <row r="93" spans="2:19" ht="12.75" customHeight="1">
      <c r="B93" s="2815"/>
      <c r="C93" s="2841"/>
      <c r="D93" s="2847"/>
      <c r="E93" s="418" t="s">
        <v>212</v>
      </c>
      <c r="F93" s="419"/>
      <c r="G93" s="419"/>
      <c r="H93" s="419"/>
      <c r="I93" s="419"/>
      <c r="J93" s="419"/>
      <c r="K93" s="419"/>
      <c r="L93" s="419"/>
      <c r="M93" s="419"/>
      <c r="N93" s="419"/>
      <c r="O93" s="419"/>
      <c r="P93" s="419"/>
      <c r="Q93" s="419"/>
      <c r="R93" s="420">
        <f t="shared" si="1"/>
        <v>0</v>
      </c>
      <c r="S93" s="101">
        <f>+IF(ISERROR(R93/D92),0%,R93/D92)</f>
        <v>0</v>
      </c>
    </row>
    <row r="94" spans="2:19" ht="12.75" customHeight="1" thickBot="1">
      <c r="B94" s="2815"/>
      <c r="C94" s="2841"/>
      <c r="D94" s="2847"/>
      <c r="E94" s="422" t="s">
        <v>260</v>
      </c>
      <c r="F94" s="419"/>
      <c r="G94" s="419"/>
      <c r="H94" s="419"/>
      <c r="I94" s="419"/>
      <c r="J94" s="419"/>
      <c r="K94" s="419"/>
      <c r="L94" s="419"/>
      <c r="M94" s="419"/>
      <c r="N94" s="419"/>
      <c r="O94" s="419"/>
      <c r="P94" s="419"/>
      <c r="Q94" s="419"/>
      <c r="R94" s="423">
        <f>SUM(F94:Q94)</f>
        <v>0</v>
      </c>
      <c r="S94" s="102">
        <f>+IF(ISERROR(R94/D92),0%,R94/D92)</f>
        <v>0</v>
      </c>
    </row>
    <row r="95" spans="2:19" s="321" customFormat="1">
      <c r="B95" s="2849" t="s">
        <v>251</v>
      </c>
      <c r="C95" s="2850"/>
      <c r="D95" s="2855" t="e">
        <f>SUM(D17:D94)</f>
        <v>#REF!</v>
      </c>
      <c r="E95" s="424" t="s">
        <v>211</v>
      </c>
      <c r="F95" s="425" t="e">
        <f>F92+F89+F86+F83+F80+F77+F74+F71+F68+F65+F62+F59+F56+F53+F50+F47+F44+F41+F38+F35+F32+F29+F26+F23+F20+F17</f>
        <v>#REF!</v>
      </c>
      <c r="G95" s="425" t="e">
        <f t="shared" ref="G95:Q97" si="2">G92+G89+G86+G83+G80+G77+G74+G71+G68+G65+G62+G59+G56+G53+G50+G47+G44+G41+G38+G35+G32+G29+G26+G23+G20+G17</f>
        <v>#REF!</v>
      </c>
      <c r="H95" s="425" t="e">
        <f t="shared" si="2"/>
        <v>#REF!</v>
      </c>
      <c r="I95" s="425" t="e">
        <f t="shared" si="2"/>
        <v>#REF!</v>
      </c>
      <c r="J95" s="425" t="e">
        <f t="shared" si="2"/>
        <v>#REF!</v>
      </c>
      <c r="K95" s="425" t="e">
        <f t="shared" si="2"/>
        <v>#REF!</v>
      </c>
      <c r="L95" s="425" t="e">
        <f t="shared" si="2"/>
        <v>#REF!</v>
      </c>
      <c r="M95" s="425" t="e">
        <f t="shared" si="2"/>
        <v>#REF!</v>
      </c>
      <c r="N95" s="425" t="e">
        <f t="shared" si="2"/>
        <v>#REF!</v>
      </c>
      <c r="O95" s="425" t="e">
        <f t="shared" si="2"/>
        <v>#REF!</v>
      </c>
      <c r="P95" s="425" t="e">
        <f t="shared" si="2"/>
        <v>#REF!</v>
      </c>
      <c r="Q95" s="425" t="e">
        <f t="shared" si="2"/>
        <v>#REF!</v>
      </c>
      <c r="R95" s="426" t="e">
        <f>SUM(F95:Q95)</f>
        <v>#REF!</v>
      </c>
      <c r="S95" s="427"/>
    </row>
    <row r="96" spans="2:19" s="321" customFormat="1">
      <c r="B96" s="2851"/>
      <c r="C96" s="2852"/>
      <c r="D96" s="2852"/>
      <c r="E96" s="418" t="s">
        <v>212</v>
      </c>
      <c r="F96" s="421">
        <f>F93+F90+F87+F84+F81+F78+F75+F72+F69+F66+F63+F60+F57+F54+F51+F48+F45+F42+F39+F36+F33+F30+F27+F24+F21+F18</f>
        <v>0</v>
      </c>
      <c r="G96" s="421">
        <f t="shared" si="2"/>
        <v>0</v>
      </c>
      <c r="H96" s="421">
        <f t="shared" si="2"/>
        <v>0</v>
      </c>
      <c r="I96" s="421">
        <f t="shared" si="2"/>
        <v>0</v>
      </c>
      <c r="J96" s="421">
        <f t="shared" si="2"/>
        <v>0</v>
      </c>
      <c r="K96" s="421">
        <f t="shared" si="2"/>
        <v>0</v>
      </c>
      <c r="L96" s="421">
        <f t="shared" si="2"/>
        <v>0</v>
      </c>
      <c r="M96" s="421">
        <f t="shared" si="2"/>
        <v>0</v>
      </c>
      <c r="N96" s="421">
        <f t="shared" si="2"/>
        <v>0</v>
      </c>
      <c r="O96" s="421">
        <f t="shared" si="2"/>
        <v>0</v>
      </c>
      <c r="P96" s="421">
        <f t="shared" si="2"/>
        <v>0</v>
      </c>
      <c r="Q96" s="421">
        <f t="shared" si="2"/>
        <v>0</v>
      </c>
      <c r="R96" s="420">
        <f>SUM(F96:Q96)</f>
        <v>0</v>
      </c>
      <c r="S96" s="101">
        <f>+IF(ISERROR(R96/D95),0%,R96/D95)</f>
        <v>0</v>
      </c>
    </row>
    <row r="97" spans="2:19" s="321" customFormat="1" ht="13.5" thickBot="1">
      <c r="B97" s="2853"/>
      <c r="C97" s="2854"/>
      <c r="D97" s="2854"/>
      <c r="E97" s="428" t="s">
        <v>260</v>
      </c>
      <c r="F97" s="429">
        <f>F94+F91+F88+F85+F82+F79+F76+F73+F70+F67+F64+F61+F58+F55+F52+F49+F46+F43+F40+F37+F34+F31+F28+F25+F22+F19</f>
        <v>0</v>
      </c>
      <c r="G97" s="429">
        <f t="shared" si="2"/>
        <v>0</v>
      </c>
      <c r="H97" s="429">
        <f t="shared" si="2"/>
        <v>0</v>
      </c>
      <c r="I97" s="429">
        <f t="shared" si="2"/>
        <v>0</v>
      </c>
      <c r="J97" s="429">
        <f t="shared" si="2"/>
        <v>0</v>
      </c>
      <c r="K97" s="429">
        <f t="shared" si="2"/>
        <v>0</v>
      </c>
      <c r="L97" s="429">
        <f t="shared" si="2"/>
        <v>0</v>
      </c>
      <c r="M97" s="429">
        <f t="shared" si="2"/>
        <v>0</v>
      </c>
      <c r="N97" s="429">
        <f t="shared" si="2"/>
        <v>0</v>
      </c>
      <c r="O97" s="429">
        <f t="shared" si="2"/>
        <v>0</v>
      </c>
      <c r="P97" s="429">
        <f t="shared" si="2"/>
        <v>0</v>
      </c>
      <c r="Q97" s="429">
        <f t="shared" si="2"/>
        <v>0</v>
      </c>
      <c r="R97" s="430">
        <f>SUM(F97:Q97)</f>
        <v>0</v>
      </c>
      <c r="S97" s="103">
        <f>+IF(ISERROR(R97/D95),0%,R97/D95)</f>
        <v>0</v>
      </c>
    </row>
    <row r="98" spans="2:19" s="321" customFormat="1" ht="13.5" thickBot="1">
      <c r="B98" s="210" t="s">
        <v>64</v>
      </c>
      <c r="C98" s="209"/>
      <c r="D98" s="209"/>
      <c r="E98" s="209"/>
      <c r="F98" s="209"/>
      <c r="G98" s="209"/>
      <c r="H98" s="209"/>
      <c r="I98" s="209"/>
      <c r="J98" s="209"/>
      <c r="K98" s="209"/>
      <c r="L98" s="209"/>
      <c r="M98" s="209"/>
      <c r="N98" s="209"/>
      <c r="O98" s="209"/>
      <c r="P98" s="209"/>
      <c r="Q98" s="209"/>
      <c r="R98" s="209"/>
      <c r="S98" s="350"/>
    </row>
    <row r="99" spans="2:19" s="321" customFormat="1">
      <c r="B99" s="2856"/>
      <c r="C99" s="2857"/>
      <c r="D99" s="2857"/>
      <c r="E99" s="2857"/>
      <c r="F99" s="2857"/>
      <c r="G99" s="2857"/>
      <c r="H99" s="2857"/>
      <c r="I99" s="2857"/>
      <c r="J99" s="2857"/>
      <c r="K99" s="2857"/>
      <c r="L99" s="2857"/>
      <c r="M99" s="2857"/>
      <c r="N99" s="2857"/>
      <c r="O99" s="2857"/>
      <c r="P99" s="2857"/>
      <c r="Q99" s="2857"/>
      <c r="R99" s="2857"/>
      <c r="S99" s="2858"/>
    </row>
    <row r="100" spans="2:19" s="321" customFormat="1">
      <c r="B100" s="2859"/>
      <c r="C100" s="2860"/>
      <c r="D100" s="2860"/>
      <c r="E100" s="2860"/>
      <c r="F100" s="2860"/>
      <c r="G100" s="2860"/>
      <c r="H100" s="2860"/>
      <c r="I100" s="2860"/>
      <c r="J100" s="2860"/>
      <c r="K100" s="2860"/>
      <c r="L100" s="2860"/>
      <c r="M100" s="2860"/>
      <c r="N100" s="2860"/>
      <c r="O100" s="2860"/>
      <c r="P100" s="2860"/>
      <c r="Q100" s="2860"/>
      <c r="R100" s="2860"/>
      <c r="S100" s="2861"/>
    </row>
    <row r="101" spans="2:19" s="321" customFormat="1">
      <c r="B101" s="2859"/>
      <c r="C101" s="2860"/>
      <c r="D101" s="2860"/>
      <c r="E101" s="2860"/>
      <c r="F101" s="2860"/>
      <c r="G101" s="2860"/>
      <c r="H101" s="2860"/>
      <c r="I101" s="2860"/>
      <c r="J101" s="2860"/>
      <c r="K101" s="2860"/>
      <c r="L101" s="2860"/>
      <c r="M101" s="2860"/>
      <c r="N101" s="2860"/>
      <c r="O101" s="2860"/>
      <c r="P101" s="2860"/>
      <c r="Q101" s="2860"/>
      <c r="R101" s="2860"/>
      <c r="S101" s="2861"/>
    </row>
    <row r="102" spans="2:19" s="321" customFormat="1">
      <c r="B102" s="2859"/>
      <c r="C102" s="2860"/>
      <c r="D102" s="2860"/>
      <c r="E102" s="2860"/>
      <c r="F102" s="2860"/>
      <c r="G102" s="2860"/>
      <c r="H102" s="2860"/>
      <c r="I102" s="2860"/>
      <c r="J102" s="2860"/>
      <c r="K102" s="2860"/>
      <c r="L102" s="2860"/>
      <c r="M102" s="2860"/>
      <c r="N102" s="2860"/>
      <c r="O102" s="2860"/>
      <c r="P102" s="2860"/>
      <c r="Q102" s="2860"/>
      <c r="R102" s="2860"/>
      <c r="S102" s="2861"/>
    </row>
    <row r="103" spans="2:19" s="321" customFormat="1">
      <c r="B103" s="2859"/>
      <c r="C103" s="2860"/>
      <c r="D103" s="2860"/>
      <c r="E103" s="2860"/>
      <c r="F103" s="2860"/>
      <c r="G103" s="2860"/>
      <c r="H103" s="2860"/>
      <c r="I103" s="2860"/>
      <c r="J103" s="2860"/>
      <c r="K103" s="2860"/>
      <c r="L103" s="2860"/>
      <c r="M103" s="2860"/>
      <c r="N103" s="2860"/>
      <c r="O103" s="2860"/>
      <c r="P103" s="2860"/>
      <c r="Q103" s="2860"/>
      <c r="R103" s="2860"/>
      <c r="S103" s="2861"/>
    </row>
    <row r="104" spans="2:19" s="321" customFormat="1">
      <c r="B104" s="2859"/>
      <c r="C104" s="2860"/>
      <c r="D104" s="2860"/>
      <c r="E104" s="2860"/>
      <c r="F104" s="2860"/>
      <c r="G104" s="2860"/>
      <c r="H104" s="2860"/>
      <c r="I104" s="2860"/>
      <c r="J104" s="2860"/>
      <c r="K104" s="2860"/>
      <c r="L104" s="2860"/>
      <c r="M104" s="2860"/>
      <c r="N104" s="2860"/>
      <c r="O104" s="2860"/>
      <c r="P104" s="2860"/>
      <c r="Q104" s="2860"/>
      <c r="R104" s="2860"/>
      <c r="S104" s="2861"/>
    </row>
    <row r="105" spans="2:19" s="321" customFormat="1" ht="13.5" thickBot="1">
      <c r="B105" s="2862"/>
      <c r="C105" s="2863"/>
      <c r="D105" s="2863"/>
      <c r="E105" s="2863"/>
      <c r="F105" s="2863"/>
      <c r="G105" s="2863"/>
      <c r="H105" s="2863"/>
      <c r="I105" s="2863"/>
      <c r="J105" s="2863"/>
      <c r="K105" s="2863"/>
      <c r="L105" s="2863"/>
      <c r="M105" s="2863"/>
      <c r="N105" s="2863"/>
      <c r="O105" s="2863"/>
      <c r="P105" s="2863"/>
      <c r="Q105" s="2863"/>
      <c r="R105" s="2863"/>
      <c r="S105" s="2864"/>
    </row>
    <row r="106" spans="2:19" s="321" customFormat="1"/>
    <row r="107" spans="2:19" s="321" customFormat="1"/>
    <row r="108" spans="2:19" s="321" customFormat="1"/>
    <row r="109" spans="2:19" s="321" customFormat="1"/>
    <row r="110" spans="2:19" s="321" customFormat="1"/>
    <row r="111" spans="2:19" s="321" customFormat="1"/>
    <row r="112" spans="2:19" s="321" customFormat="1"/>
    <row r="113" s="321" customFormat="1"/>
    <row r="114" s="321" customFormat="1"/>
    <row r="115" s="321" customFormat="1"/>
    <row r="116" s="321" customFormat="1"/>
    <row r="117" s="321" customFormat="1"/>
    <row r="118" s="321" customFormat="1"/>
    <row r="119" s="321" customFormat="1"/>
    <row r="120" s="321" customFormat="1"/>
    <row r="121" s="321" customFormat="1"/>
    <row r="122" s="321" customFormat="1"/>
    <row r="123" s="321" customFormat="1"/>
    <row r="124" s="321" customFormat="1"/>
    <row r="125" s="321" customFormat="1"/>
    <row r="126" s="321" customFormat="1"/>
    <row r="127" s="321" customFormat="1"/>
    <row r="128" s="321" customFormat="1"/>
    <row r="129" s="321" customFormat="1"/>
    <row r="130" s="321" customFormat="1"/>
    <row r="131" s="321" customFormat="1"/>
    <row r="132" s="321" customFormat="1"/>
    <row r="133" s="321" customFormat="1"/>
    <row r="134" s="321" customFormat="1"/>
  </sheetData>
  <sheetProtection password="CDBD" sheet="1" objects="1" scenarios="1"/>
  <mergeCells count="75">
    <mergeCell ref="B95:C97"/>
    <mergeCell ref="D95:D97"/>
    <mergeCell ref="B99:S105"/>
    <mergeCell ref="B86:B94"/>
    <mergeCell ref="C86:C88"/>
    <mergeCell ref="D86:D88"/>
    <mergeCell ref="C89:C91"/>
    <mergeCell ref="D89:D91"/>
    <mergeCell ref="C92:C94"/>
    <mergeCell ref="D92:D94"/>
    <mergeCell ref="B74:B85"/>
    <mergeCell ref="C74:C76"/>
    <mergeCell ref="D74:D76"/>
    <mergeCell ref="C77:C79"/>
    <mergeCell ref="D77:D79"/>
    <mergeCell ref="C80:C82"/>
    <mergeCell ref="D80:D82"/>
    <mergeCell ref="C83:C85"/>
    <mergeCell ref="D83:D85"/>
    <mergeCell ref="B65:B73"/>
    <mergeCell ref="C65:C67"/>
    <mergeCell ref="D65:D67"/>
    <mergeCell ref="C68:C70"/>
    <mergeCell ref="D68:D70"/>
    <mergeCell ref="C71:C73"/>
    <mergeCell ref="D71:D73"/>
    <mergeCell ref="B53:B64"/>
    <mergeCell ref="C53:C55"/>
    <mergeCell ref="D53:D55"/>
    <mergeCell ref="C56:C58"/>
    <mergeCell ref="D56:D58"/>
    <mergeCell ref="C59:C61"/>
    <mergeCell ref="D59:D61"/>
    <mergeCell ref="C62:C64"/>
    <mergeCell ref="D62:D64"/>
    <mergeCell ref="B41:B52"/>
    <mergeCell ref="C41:C43"/>
    <mergeCell ref="D41:D43"/>
    <mergeCell ref="C44:C46"/>
    <mergeCell ref="D44:D46"/>
    <mergeCell ref="C47:C49"/>
    <mergeCell ref="D47:D49"/>
    <mergeCell ref="C50:C52"/>
    <mergeCell ref="D50:D52"/>
    <mergeCell ref="B29:B40"/>
    <mergeCell ref="C29:C31"/>
    <mergeCell ref="D29:D31"/>
    <mergeCell ref="C32:C34"/>
    <mergeCell ref="D32:D34"/>
    <mergeCell ref="C35:C37"/>
    <mergeCell ref="D35:D37"/>
    <mergeCell ref="C38:C40"/>
    <mergeCell ref="D38:D40"/>
    <mergeCell ref="B17:B28"/>
    <mergeCell ref="C17:C19"/>
    <mergeCell ref="D17:D19"/>
    <mergeCell ref="C20:C22"/>
    <mergeCell ref="D20:D22"/>
    <mergeCell ref="C23:C25"/>
    <mergeCell ref="D23:D25"/>
    <mergeCell ref="C26:C28"/>
    <mergeCell ref="D26:D28"/>
    <mergeCell ref="F12:G12"/>
    <mergeCell ref="B14:S14"/>
    <mergeCell ref="B15:B16"/>
    <mergeCell ref="C15:C16"/>
    <mergeCell ref="D15:D16"/>
    <mergeCell ref="E15:E16"/>
    <mergeCell ref="F15:S15"/>
    <mergeCell ref="F10:G10"/>
    <mergeCell ref="C2:Q4"/>
    <mergeCell ref="R2:S3"/>
    <mergeCell ref="R4:S4"/>
    <mergeCell ref="C6:S6"/>
    <mergeCell ref="C8:S8"/>
  </mergeCells>
  <conditionalFormatting sqref="F16:Q16">
    <cfRule type="cellIs" dxfId="19" priority="2" stopIfTrue="1" operator="equal">
      <formula>0</formula>
    </cfRule>
  </conditionalFormatting>
  <conditionalFormatting sqref="C10 F10 H10:I10">
    <cfRule type="cellIs" dxfId="18" priority="1" operator="notEqual">
      <formula>0</formula>
    </cfRule>
  </conditionalFormatting>
  <dataValidations count="1">
    <dataValidation allowBlank="1" showInputMessage="1" showErrorMessage="1" sqref="F10 H10:I10" xr:uid="{00000000-0002-0000-3300-000000000000}"/>
  </dataValidations>
  <printOptions horizontalCentered="1" verticalCentered="1"/>
  <pageMargins left="0.39370078740157483" right="0.39370078740157483" top="0.39370078740157483" bottom="0.39370078740157483" header="0.31496062992125984" footer="0.31496062992125984"/>
  <pageSetup scale="54" orientation="landscape" r:id="rId1"/>
  <drawing r:id="rId2"/>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Hoja16">
    <tabColor rgb="FFFF0000"/>
    <pageSetUpPr fitToPage="1"/>
  </sheetPr>
  <dimension ref="A1:AJ144"/>
  <sheetViews>
    <sheetView workbookViewId="0"/>
  </sheetViews>
  <sheetFormatPr baseColWidth="10" defaultColWidth="11.42578125" defaultRowHeight="13.5"/>
  <cols>
    <col min="1" max="1" width="2.140625" style="431" customWidth="1"/>
    <col min="2" max="2" width="31" style="331" customWidth="1"/>
    <col min="3" max="3" width="15.7109375" style="331" customWidth="1"/>
    <col min="4" max="4" width="23.85546875" style="464" customWidth="1"/>
    <col min="5" max="9" width="16.7109375" style="331" customWidth="1"/>
    <col min="10" max="31" width="11.42578125" style="433"/>
    <col min="32" max="16384" width="11.42578125" style="436"/>
  </cols>
  <sheetData>
    <row r="1" spans="1:36" s="433" customFormat="1" ht="14.25" thickBot="1">
      <c r="A1" s="431"/>
      <c r="B1" s="431"/>
      <c r="C1" s="431"/>
      <c r="D1" s="432"/>
      <c r="E1" s="431"/>
      <c r="F1" s="431"/>
      <c r="G1" s="431"/>
      <c r="H1" s="431"/>
      <c r="I1" s="431"/>
    </row>
    <row r="2" spans="1:36" s="200" customFormat="1" ht="32.25" customHeight="1">
      <c r="A2" s="321"/>
      <c r="B2" s="322"/>
      <c r="C2" s="2723" t="s">
        <v>327</v>
      </c>
      <c r="D2" s="2724"/>
      <c r="E2" s="2724"/>
      <c r="F2" s="2724"/>
      <c r="G2" s="2724"/>
      <c r="H2" s="2732" t="e">
        <f>#REF!</f>
        <v>#REF!</v>
      </c>
      <c r="I2" s="2733"/>
      <c r="J2" s="433"/>
      <c r="K2" s="433"/>
      <c r="L2" s="433"/>
      <c r="M2" s="433"/>
      <c r="N2" s="433"/>
      <c r="O2" s="433"/>
      <c r="P2" s="433"/>
      <c r="Q2" s="433"/>
      <c r="R2" s="433"/>
      <c r="S2" s="433"/>
      <c r="T2" s="321"/>
      <c r="U2" s="321"/>
      <c r="V2" s="321"/>
      <c r="W2" s="321"/>
      <c r="X2" s="321"/>
      <c r="Y2" s="321"/>
      <c r="Z2" s="321"/>
      <c r="AA2" s="321"/>
      <c r="AB2" s="321"/>
      <c r="AC2" s="321"/>
      <c r="AD2" s="321"/>
      <c r="AE2" s="321"/>
      <c r="AF2" s="321"/>
      <c r="AG2" s="321"/>
      <c r="AH2" s="321"/>
      <c r="AI2" s="321"/>
      <c r="AJ2" s="321"/>
    </row>
    <row r="3" spans="1:36" s="200" customFormat="1" ht="32.25" customHeight="1">
      <c r="A3" s="321"/>
      <c r="B3" s="216"/>
      <c r="C3" s="2726"/>
      <c r="D3" s="2727"/>
      <c r="E3" s="2727"/>
      <c r="F3" s="2727"/>
      <c r="G3" s="2727"/>
      <c r="H3" s="2734"/>
      <c r="I3" s="2735"/>
      <c r="J3" s="433"/>
      <c r="K3" s="433"/>
      <c r="L3" s="433"/>
      <c r="M3" s="433"/>
      <c r="N3" s="433"/>
      <c r="O3" s="433"/>
      <c r="P3" s="433"/>
      <c r="Q3" s="433"/>
      <c r="R3" s="433"/>
      <c r="S3" s="433"/>
      <c r="T3" s="321"/>
      <c r="U3" s="321"/>
      <c r="V3" s="321"/>
      <c r="W3" s="321"/>
      <c r="X3" s="321"/>
      <c r="Y3" s="321"/>
      <c r="Z3" s="321"/>
      <c r="AA3" s="321"/>
      <c r="AB3" s="321"/>
      <c r="AC3" s="321"/>
      <c r="AD3" s="321"/>
      <c r="AE3" s="321"/>
      <c r="AF3" s="321"/>
      <c r="AG3" s="321"/>
      <c r="AH3" s="321"/>
      <c r="AI3" s="321"/>
      <c r="AJ3" s="321"/>
    </row>
    <row r="4" spans="1:36" s="200" customFormat="1" ht="17.25" customHeight="1">
      <c r="A4" s="321"/>
      <c r="B4" s="2704"/>
      <c r="C4" s="2726"/>
      <c r="D4" s="2727"/>
      <c r="E4" s="2727"/>
      <c r="F4" s="2727"/>
      <c r="G4" s="2727"/>
      <c r="H4" s="2706" t="e">
        <f>#REF!</f>
        <v>#REF!</v>
      </c>
      <c r="I4" s="2707"/>
      <c r="J4" s="433"/>
      <c r="K4" s="433"/>
      <c r="L4" s="433"/>
      <c r="M4" s="433"/>
      <c r="N4" s="433"/>
      <c r="O4" s="433"/>
      <c r="P4" s="433"/>
      <c r="Q4" s="433"/>
      <c r="R4" s="433"/>
      <c r="S4" s="433"/>
      <c r="T4" s="321"/>
      <c r="U4" s="321"/>
      <c r="V4" s="321"/>
      <c r="W4" s="321"/>
      <c r="X4" s="321"/>
      <c r="Y4" s="321"/>
      <c r="Z4" s="321"/>
      <c r="AA4" s="321"/>
      <c r="AB4" s="321"/>
      <c r="AC4" s="321"/>
      <c r="AD4" s="321"/>
      <c r="AE4" s="321"/>
      <c r="AF4" s="321"/>
      <c r="AG4" s="321"/>
      <c r="AH4" s="321"/>
      <c r="AI4" s="321"/>
      <c r="AJ4" s="321"/>
    </row>
    <row r="5" spans="1:36" s="200" customFormat="1" ht="17.25" customHeight="1">
      <c r="A5" s="321"/>
      <c r="B5" s="2704"/>
      <c r="C5" s="2726"/>
      <c r="D5" s="2727"/>
      <c r="E5" s="2727"/>
      <c r="F5" s="2727"/>
      <c r="G5" s="2727"/>
      <c r="H5" s="2706"/>
      <c r="I5" s="2707"/>
      <c r="J5" s="433"/>
      <c r="K5" s="433"/>
      <c r="L5" s="433"/>
      <c r="M5" s="433"/>
      <c r="N5" s="433"/>
      <c r="O5" s="433"/>
      <c r="P5" s="433"/>
      <c r="Q5" s="433"/>
      <c r="R5" s="433"/>
      <c r="S5" s="433"/>
      <c r="T5" s="321"/>
      <c r="U5" s="321"/>
      <c r="V5" s="321"/>
      <c r="W5" s="321"/>
      <c r="X5" s="321"/>
      <c r="Y5" s="321"/>
      <c r="Z5" s="321"/>
      <c r="AA5" s="321"/>
      <c r="AB5" s="321"/>
      <c r="AC5" s="321"/>
      <c r="AD5" s="321"/>
      <c r="AE5" s="321"/>
      <c r="AF5" s="321"/>
      <c r="AG5" s="321"/>
      <c r="AH5" s="321"/>
      <c r="AI5" s="321"/>
      <c r="AJ5" s="321"/>
    </row>
    <row r="6" spans="1:36">
      <c r="B6" s="434"/>
      <c r="C6" s="435"/>
      <c r="D6" s="435"/>
      <c r="E6" s="435"/>
      <c r="F6" s="435"/>
      <c r="G6" s="435"/>
      <c r="H6" s="354"/>
      <c r="I6" s="355"/>
    </row>
    <row r="7" spans="1:36">
      <c r="B7" s="437" t="s">
        <v>166</v>
      </c>
      <c r="C7" s="2867" t="e">
        <f>+#REF!</f>
        <v>#REF!</v>
      </c>
      <c r="D7" s="2867"/>
      <c r="E7" s="2867"/>
      <c r="F7" s="2867"/>
      <c r="G7" s="2867"/>
      <c r="H7" s="2867"/>
      <c r="I7" s="2868"/>
    </row>
    <row r="8" spans="1:36">
      <c r="B8" s="438"/>
      <c r="C8" s="2865"/>
      <c r="D8" s="2865" t="str">
        <f>+'[184]POA-1'!E11</f>
        <v xml:space="preserve">Nombre del Proyecto </v>
      </c>
      <c r="E8" s="2865"/>
      <c r="F8" s="2865"/>
      <c r="G8" s="2865"/>
      <c r="H8" s="2865"/>
      <c r="I8" s="2866"/>
    </row>
    <row r="9" spans="1:36" ht="35.25" customHeight="1">
      <c r="B9" s="437" t="s">
        <v>248</v>
      </c>
      <c r="C9" s="2595" t="e">
        <f>+Seguimiento!H5</f>
        <v>#REF!</v>
      </c>
      <c r="D9" s="2595" t="e">
        <f>+'[184]POA-3'!#REF!</f>
        <v>#REF!</v>
      </c>
      <c r="E9" s="2595" t="e">
        <f>+'[184]POA-3'!#REF!</f>
        <v>#REF!</v>
      </c>
      <c r="F9" s="2595"/>
      <c r="G9" s="2595"/>
      <c r="H9" s="2595"/>
      <c r="I9" s="2596"/>
    </row>
    <row r="10" spans="1:36">
      <c r="B10" s="437"/>
      <c r="C10" s="2865"/>
      <c r="D10" s="2865" t="s">
        <v>187</v>
      </c>
      <c r="E10" s="2865"/>
      <c r="F10" s="2865"/>
      <c r="G10" s="2865"/>
      <c r="H10" s="2865"/>
      <c r="I10" s="2866"/>
    </row>
    <row r="11" spans="1:36">
      <c r="B11" s="437" t="s">
        <v>214</v>
      </c>
      <c r="C11" s="2869">
        <f>'EJEC-1I'!I11</f>
        <v>41090</v>
      </c>
      <c r="D11" s="2870"/>
      <c r="E11" s="217"/>
      <c r="F11" s="439" t="s">
        <v>270</v>
      </c>
      <c r="G11" s="2871" t="str">
        <f>'EJEC-1I'!P11</f>
        <v>De avance</v>
      </c>
      <c r="H11" s="2871"/>
      <c r="I11" s="440"/>
    </row>
    <row r="12" spans="1:36" hidden="1">
      <c r="B12" s="441"/>
      <c r="C12" s="436"/>
      <c r="D12" s="436"/>
      <c r="E12" s="436"/>
      <c r="F12" s="436"/>
      <c r="G12" s="436"/>
      <c r="H12" s="436"/>
      <c r="I12" s="442"/>
    </row>
    <row r="13" spans="1:36" ht="12.75" hidden="1" customHeight="1">
      <c r="B13" s="407" t="s">
        <v>325</v>
      </c>
      <c r="C13" s="2872" t="str">
        <f>'EJEC-3I'!C12</f>
        <v>Marzo</v>
      </c>
      <c r="D13" s="2872"/>
      <c r="E13" s="436"/>
      <c r="F13" s="220" t="s">
        <v>326</v>
      </c>
      <c r="G13" s="2872">
        <f>'EJEC-3I'!F12</f>
        <v>0</v>
      </c>
      <c r="H13" s="2872"/>
      <c r="I13" s="442"/>
    </row>
    <row r="14" spans="1:36" hidden="1">
      <c r="B14" s="441"/>
      <c r="C14" s="436"/>
      <c r="D14" s="436"/>
      <c r="E14" s="436"/>
      <c r="F14" s="436"/>
      <c r="G14" s="436"/>
      <c r="H14" s="436"/>
      <c r="I14" s="442"/>
    </row>
    <row r="15" spans="1:36">
      <c r="B15" s="437"/>
      <c r="C15" s="2865"/>
      <c r="D15" s="2865"/>
      <c r="E15" s="2865"/>
      <c r="F15" s="2865"/>
      <c r="G15" s="2865"/>
      <c r="H15" s="2865"/>
      <c r="I15" s="2866"/>
    </row>
    <row r="16" spans="1:36" ht="17.25" customHeight="1" thickBot="1">
      <c r="B16" s="2873" t="s">
        <v>262</v>
      </c>
      <c r="C16" s="2874"/>
      <c r="D16" s="2874"/>
      <c r="E16" s="2874"/>
      <c r="F16" s="2874"/>
      <c r="G16" s="2874"/>
      <c r="H16" s="2874"/>
      <c r="I16" s="2875"/>
    </row>
    <row r="17" spans="2:9" ht="31.5" customHeight="1">
      <c r="B17" s="2876" t="s">
        <v>169</v>
      </c>
      <c r="C17" s="2878" t="s">
        <v>62</v>
      </c>
      <c r="D17" s="2880" t="s">
        <v>170</v>
      </c>
      <c r="E17" s="2882" t="s">
        <v>222</v>
      </c>
      <c r="F17" s="2883"/>
      <c r="G17" s="2883"/>
      <c r="H17" s="2883"/>
      <c r="I17" s="2884"/>
    </row>
    <row r="18" spans="2:9" ht="28.5" customHeight="1" thickBot="1">
      <c r="B18" s="2877"/>
      <c r="C18" s="2879"/>
      <c r="D18" s="2881"/>
      <c r="E18" s="443" t="e">
        <f>#REF!</f>
        <v>#REF!</v>
      </c>
      <c r="F18" s="443" t="e">
        <f>#REF!</f>
        <v>#REF!</v>
      </c>
      <c r="G18" s="443" t="e">
        <f>#REF!</f>
        <v>#REF!</v>
      </c>
      <c r="H18" s="443" t="e">
        <f>#REF!</f>
        <v>#REF!</v>
      </c>
      <c r="I18" s="444" t="s">
        <v>65</v>
      </c>
    </row>
    <row r="19" spans="2:9">
      <c r="B19" s="2885" t="e">
        <f>#REF!</f>
        <v>#REF!</v>
      </c>
      <c r="C19" s="2888" t="e">
        <f>#REF!</f>
        <v>#REF!</v>
      </c>
      <c r="D19" s="445" t="s">
        <v>211</v>
      </c>
      <c r="E19" s="446" t="e">
        <f>#REF!</f>
        <v>#REF!</v>
      </c>
      <c r="F19" s="446" t="e">
        <f>#REF!</f>
        <v>#REF!</v>
      </c>
      <c r="G19" s="446" t="e">
        <f>#REF!</f>
        <v>#REF!</v>
      </c>
      <c r="H19" s="446" t="e">
        <f>#REF!</f>
        <v>#REF!</v>
      </c>
      <c r="I19" s="447" t="e">
        <f>SUM(E19:H19)</f>
        <v>#REF!</v>
      </c>
    </row>
    <row r="20" spans="2:9">
      <c r="B20" s="2886"/>
      <c r="C20" s="2889"/>
      <c r="D20" s="448" t="s">
        <v>212</v>
      </c>
      <c r="E20" s="449" t="e">
        <f>+'EJEC-3I'!R18*#REF!</f>
        <v>#REF!</v>
      </c>
      <c r="F20" s="449" t="e">
        <f>+'EJEC-3I'!R18*#REF!</f>
        <v>#REF!</v>
      </c>
      <c r="G20" s="449" t="e">
        <f>+'EJEC-3I'!R18*#REF!</f>
        <v>#REF!</v>
      </c>
      <c r="H20" s="449" t="e">
        <f>+'EJEC-3I'!R18*#REF!</f>
        <v>#REF!</v>
      </c>
      <c r="I20" s="450" t="e">
        <f t="shared" ref="I20:I83" si="0">SUM(E20:H20)</f>
        <v>#REF!</v>
      </c>
    </row>
    <row r="21" spans="2:9" ht="14.25" thickBot="1">
      <c r="B21" s="2886"/>
      <c r="C21" s="2890"/>
      <c r="D21" s="448" t="s">
        <v>260</v>
      </c>
      <c r="E21" s="449" t="e">
        <f>+'EJEC-3I'!R19*#REF!</f>
        <v>#REF!</v>
      </c>
      <c r="F21" s="449" t="e">
        <f>+'EJEC-3I'!R19*#REF!</f>
        <v>#REF!</v>
      </c>
      <c r="G21" s="449" t="e">
        <f>+'EJEC-3I'!R19*#REF!</f>
        <v>#REF!</v>
      </c>
      <c r="H21" s="449" t="e">
        <f>+'EJEC-3I'!R19*#REF!</f>
        <v>#REF!</v>
      </c>
      <c r="I21" s="450" t="e">
        <f t="shared" si="0"/>
        <v>#REF!</v>
      </c>
    </row>
    <row r="22" spans="2:9">
      <c r="B22" s="2886"/>
      <c r="C22" s="2891" t="e">
        <f>#REF!</f>
        <v>#REF!</v>
      </c>
      <c r="D22" s="445" t="s">
        <v>211</v>
      </c>
      <c r="E22" s="446" t="e">
        <f>#REF!</f>
        <v>#REF!</v>
      </c>
      <c r="F22" s="446" t="e">
        <f>#REF!</f>
        <v>#REF!</v>
      </c>
      <c r="G22" s="446" t="e">
        <f>#REF!</f>
        <v>#REF!</v>
      </c>
      <c r="H22" s="446" t="e">
        <f>#REF!</f>
        <v>#REF!</v>
      </c>
      <c r="I22" s="447" t="e">
        <f t="shared" si="0"/>
        <v>#REF!</v>
      </c>
    </row>
    <row r="23" spans="2:9">
      <c r="B23" s="2886"/>
      <c r="C23" s="2889"/>
      <c r="D23" s="448" t="s">
        <v>212</v>
      </c>
      <c r="E23" s="449" t="e">
        <f>+'EJEC-3I'!R21*#REF!</f>
        <v>#REF!</v>
      </c>
      <c r="F23" s="449" t="e">
        <f>+'EJEC-3I'!R21*#REF!</f>
        <v>#REF!</v>
      </c>
      <c r="G23" s="449" t="e">
        <f>+'EJEC-3I'!R21*#REF!</f>
        <v>#REF!</v>
      </c>
      <c r="H23" s="449" t="e">
        <f>+'EJEC-3I'!R21*#REF!</f>
        <v>#REF!</v>
      </c>
      <c r="I23" s="450" t="e">
        <f t="shared" si="0"/>
        <v>#REF!</v>
      </c>
    </row>
    <row r="24" spans="2:9" ht="14.25" thickBot="1">
      <c r="B24" s="2886"/>
      <c r="C24" s="2890"/>
      <c r="D24" s="448" t="s">
        <v>260</v>
      </c>
      <c r="E24" s="449" t="e">
        <f>+'EJEC-3I'!R22*#REF!</f>
        <v>#REF!</v>
      </c>
      <c r="F24" s="449" t="e">
        <f>+'EJEC-3I'!R22*#REF!</f>
        <v>#REF!</v>
      </c>
      <c r="G24" s="449" t="e">
        <f>+'EJEC-3I'!R22*#REF!</f>
        <v>#REF!</v>
      </c>
      <c r="H24" s="449" t="e">
        <f>+'EJEC-3I'!R22*#REF!</f>
        <v>#REF!</v>
      </c>
      <c r="I24" s="450" t="e">
        <f t="shared" si="0"/>
        <v>#REF!</v>
      </c>
    </row>
    <row r="25" spans="2:9">
      <c r="B25" s="2886"/>
      <c r="C25" s="2891" t="e">
        <f>#REF!</f>
        <v>#REF!</v>
      </c>
      <c r="D25" s="445" t="s">
        <v>211</v>
      </c>
      <c r="E25" s="446" t="e">
        <f>#REF!</f>
        <v>#REF!</v>
      </c>
      <c r="F25" s="446" t="e">
        <f>#REF!</f>
        <v>#REF!</v>
      </c>
      <c r="G25" s="446" t="e">
        <f>#REF!</f>
        <v>#REF!</v>
      </c>
      <c r="H25" s="446" t="e">
        <f>#REF!</f>
        <v>#REF!</v>
      </c>
      <c r="I25" s="447" t="e">
        <f t="shared" si="0"/>
        <v>#REF!</v>
      </c>
    </row>
    <row r="26" spans="2:9">
      <c r="B26" s="2886"/>
      <c r="C26" s="2889"/>
      <c r="D26" s="448" t="s">
        <v>212</v>
      </c>
      <c r="E26" s="449" t="e">
        <f>+'EJEC-3I'!R24*#REF!</f>
        <v>#REF!</v>
      </c>
      <c r="F26" s="449" t="e">
        <f>+'EJEC-3I'!R24*#REF!</f>
        <v>#REF!</v>
      </c>
      <c r="G26" s="449" t="e">
        <f>+'EJEC-3I'!R24*#REF!</f>
        <v>#REF!</v>
      </c>
      <c r="H26" s="449" t="e">
        <f>+'EJEC-3I'!R24*#REF!</f>
        <v>#REF!</v>
      </c>
      <c r="I26" s="450" t="e">
        <f t="shared" si="0"/>
        <v>#REF!</v>
      </c>
    </row>
    <row r="27" spans="2:9" ht="14.25" thickBot="1">
      <c r="B27" s="2886"/>
      <c r="C27" s="2890"/>
      <c r="D27" s="448" t="s">
        <v>260</v>
      </c>
      <c r="E27" s="449" t="e">
        <f>+'EJEC-3I'!R25*#REF!</f>
        <v>#REF!</v>
      </c>
      <c r="F27" s="449" t="e">
        <f>+'EJEC-3I'!R25*#REF!</f>
        <v>#REF!</v>
      </c>
      <c r="G27" s="449" t="e">
        <f>+'EJEC-3I'!R25*#REF!</f>
        <v>#REF!</v>
      </c>
      <c r="H27" s="449" t="e">
        <f>+'EJEC-3I'!R25*#REF!</f>
        <v>#REF!</v>
      </c>
      <c r="I27" s="450" t="e">
        <f t="shared" si="0"/>
        <v>#REF!</v>
      </c>
    </row>
    <row r="28" spans="2:9">
      <c r="B28" s="2886"/>
      <c r="C28" s="2891" t="e">
        <f>#REF!</f>
        <v>#REF!</v>
      </c>
      <c r="D28" s="445" t="s">
        <v>211</v>
      </c>
      <c r="E28" s="446" t="e">
        <f>#REF!</f>
        <v>#REF!</v>
      </c>
      <c r="F28" s="446" t="e">
        <f>#REF!</f>
        <v>#REF!</v>
      </c>
      <c r="G28" s="446" t="e">
        <f>#REF!</f>
        <v>#REF!</v>
      </c>
      <c r="H28" s="446" t="e">
        <f>#REF!</f>
        <v>#REF!</v>
      </c>
      <c r="I28" s="447" t="e">
        <f t="shared" si="0"/>
        <v>#REF!</v>
      </c>
    </row>
    <row r="29" spans="2:9">
      <c r="B29" s="2886"/>
      <c r="C29" s="2889"/>
      <c r="D29" s="448" t="s">
        <v>212</v>
      </c>
      <c r="E29" s="449" t="e">
        <f>+'EJEC-3I'!R27*#REF!</f>
        <v>#REF!</v>
      </c>
      <c r="F29" s="449" t="e">
        <f>+'EJEC-3I'!R27*#REF!</f>
        <v>#REF!</v>
      </c>
      <c r="G29" s="449" t="e">
        <f>+'EJEC-3I'!R27*#REF!</f>
        <v>#REF!</v>
      </c>
      <c r="H29" s="449" t="e">
        <f>+'EJEC-3I'!R27*#REF!</f>
        <v>#REF!</v>
      </c>
      <c r="I29" s="450" t="e">
        <f t="shared" si="0"/>
        <v>#REF!</v>
      </c>
    </row>
    <row r="30" spans="2:9" ht="14.25" thickBot="1">
      <c r="B30" s="2887"/>
      <c r="C30" s="2892"/>
      <c r="D30" s="448" t="s">
        <v>260</v>
      </c>
      <c r="E30" s="449" t="e">
        <f>+'EJEC-3I'!R28*#REF!</f>
        <v>#REF!</v>
      </c>
      <c r="F30" s="449" t="e">
        <f>+'EJEC-3I'!R28*#REF!</f>
        <v>#REF!</v>
      </c>
      <c r="G30" s="449" t="e">
        <f>+'EJEC-3I'!R28*#REF!</f>
        <v>#REF!</v>
      </c>
      <c r="H30" s="449" t="e">
        <f>+'EJEC-3I'!R28*#REF!</f>
        <v>#REF!</v>
      </c>
      <c r="I30" s="450" t="e">
        <f t="shared" si="0"/>
        <v>#REF!</v>
      </c>
    </row>
    <row r="31" spans="2:9">
      <c r="B31" s="2885" t="e">
        <f>#REF!</f>
        <v>#REF!</v>
      </c>
      <c r="C31" s="2888" t="e">
        <f>#REF!</f>
        <v>#REF!</v>
      </c>
      <c r="D31" s="445" t="s">
        <v>211</v>
      </c>
      <c r="E31" s="446" t="e">
        <f>#REF!</f>
        <v>#REF!</v>
      </c>
      <c r="F31" s="446" t="e">
        <f>#REF!</f>
        <v>#REF!</v>
      </c>
      <c r="G31" s="446" t="e">
        <f>#REF!</f>
        <v>#REF!</v>
      </c>
      <c r="H31" s="446" t="e">
        <f>#REF!</f>
        <v>#REF!</v>
      </c>
      <c r="I31" s="447" t="e">
        <f t="shared" si="0"/>
        <v>#REF!</v>
      </c>
    </row>
    <row r="32" spans="2:9">
      <c r="B32" s="2886"/>
      <c r="C32" s="2889"/>
      <c r="D32" s="448" t="s">
        <v>212</v>
      </c>
      <c r="E32" s="449" t="e">
        <f>+'EJEC-3I'!R30*#REF!</f>
        <v>#REF!</v>
      </c>
      <c r="F32" s="449" t="e">
        <f>+'EJEC-3I'!R30*#REF!</f>
        <v>#REF!</v>
      </c>
      <c r="G32" s="449" t="e">
        <f>+'EJEC-3I'!R30*#REF!</f>
        <v>#REF!</v>
      </c>
      <c r="H32" s="449" t="e">
        <f>+'EJEC-3I'!R30*#REF!</f>
        <v>#REF!</v>
      </c>
      <c r="I32" s="450" t="e">
        <f t="shared" si="0"/>
        <v>#REF!</v>
      </c>
    </row>
    <row r="33" spans="2:9" ht="14.25" thickBot="1">
      <c r="B33" s="2886"/>
      <c r="C33" s="2890"/>
      <c r="D33" s="448" t="s">
        <v>260</v>
      </c>
      <c r="E33" s="449" t="e">
        <f>+'EJEC-3I'!R31*#REF!</f>
        <v>#REF!</v>
      </c>
      <c r="F33" s="449" t="e">
        <f>+'EJEC-3I'!R31*#REF!</f>
        <v>#REF!</v>
      </c>
      <c r="G33" s="449" t="e">
        <f>+'EJEC-3I'!R31*#REF!</f>
        <v>#REF!</v>
      </c>
      <c r="H33" s="449" t="e">
        <f>+'EJEC-3I'!R31*#REF!</f>
        <v>#REF!</v>
      </c>
      <c r="I33" s="450" t="e">
        <f t="shared" si="0"/>
        <v>#REF!</v>
      </c>
    </row>
    <row r="34" spans="2:9">
      <c r="B34" s="2886"/>
      <c r="C34" s="2891" t="e">
        <f>#REF!</f>
        <v>#REF!</v>
      </c>
      <c r="D34" s="445" t="s">
        <v>211</v>
      </c>
      <c r="E34" s="446" t="e">
        <f>#REF!</f>
        <v>#REF!</v>
      </c>
      <c r="F34" s="446" t="e">
        <f>#REF!</f>
        <v>#REF!</v>
      </c>
      <c r="G34" s="446" t="e">
        <f>#REF!</f>
        <v>#REF!</v>
      </c>
      <c r="H34" s="446" t="e">
        <f>#REF!</f>
        <v>#REF!</v>
      </c>
      <c r="I34" s="447" t="e">
        <f t="shared" si="0"/>
        <v>#REF!</v>
      </c>
    </row>
    <row r="35" spans="2:9">
      <c r="B35" s="2886"/>
      <c r="C35" s="2889"/>
      <c r="D35" s="448" t="s">
        <v>212</v>
      </c>
      <c r="E35" s="449" t="e">
        <f>+'EJEC-3I'!R33*#REF!</f>
        <v>#REF!</v>
      </c>
      <c r="F35" s="449" t="e">
        <f>+'EJEC-3I'!R33*#REF!</f>
        <v>#REF!</v>
      </c>
      <c r="G35" s="449" t="e">
        <f>+'EJEC-3I'!R33*#REF!</f>
        <v>#REF!</v>
      </c>
      <c r="H35" s="449" t="e">
        <f>+'EJEC-3I'!R33*#REF!</f>
        <v>#REF!</v>
      </c>
      <c r="I35" s="450" t="e">
        <f t="shared" si="0"/>
        <v>#REF!</v>
      </c>
    </row>
    <row r="36" spans="2:9" ht="14.25" thickBot="1">
      <c r="B36" s="2886"/>
      <c r="C36" s="2890"/>
      <c r="D36" s="448" t="s">
        <v>260</v>
      </c>
      <c r="E36" s="449" t="e">
        <f>+'EJEC-3I'!R34*#REF!</f>
        <v>#REF!</v>
      </c>
      <c r="F36" s="449" t="e">
        <f>+'EJEC-3I'!R34*#REF!</f>
        <v>#REF!</v>
      </c>
      <c r="G36" s="449" t="e">
        <f>+'EJEC-3I'!R34*#REF!</f>
        <v>#REF!</v>
      </c>
      <c r="H36" s="449" t="e">
        <f>+'EJEC-3I'!R34*#REF!</f>
        <v>#REF!</v>
      </c>
      <c r="I36" s="450" t="e">
        <f t="shared" si="0"/>
        <v>#REF!</v>
      </c>
    </row>
    <row r="37" spans="2:9">
      <c r="B37" s="2886"/>
      <c r="C37" s="2891" t="e">
        <f>#REF!</f>
        <v>#REF!</v>
      </c>
      <c r="D37" s="445" t="s">
        <v>211</v>
      </c>
      <c r="E37" s="446" t="e">
        <f>#REF!</f>
        <v>#REF!</v>
      </c>
      <c r="F37" s="446" t="e">
        <f>#REF!</f>
        <v>#REF!</v>
      </c>
      <c r="G37" s="446" t="e">
        <f>#REF!</f>
        <v>#REF!</v>
      </c>
      <c r="H37" s="446" t="e">
        <f>#REF!</f>
        <v>#REF!</v>
      </c>
      <c r="I37" s="447" t="e">
        <f t="shared" si="0"/>
        <v>#REF!</v>
      </c>
    </row>
    <row r="38" spans="2:9">
      <c r="B38" s="2886"/>
      <c r="C38" s="2889"/>
      <c r="D38" s="448" t="s">
        <v>212</v>
      </c>
      <c r="E38" s="449" t="e">
        <f>+'EJEC-3I'!R36*#REF!</f>
        <v>#REF!</v>
      </c>
      <c r="F38" s="449" t="e">
        <f>+'EJEC-3I'!R36*#REF!</f>
        <v>#REF!</v>
      </c>
      <c r="G38" s="449" t="e">
        <f>+'EJEC-3I'!R36*#REF!</f>
        <v>#REF!</v>
      </c>
      <c r="H38" s="449" t="e">
        <f>+'EJEC-3I'!R36*#REF!</f>
        <v>#REF!</v>
      </c>
      <c r="I38" s="450" t="e">
        <f t="shared" si="0"/>
        <v>#REF!</v>
      </c>
    </row>
    <row r="39" spans="2:9" ht="14.25" thickBot="1">
      <c r="B39" s="2886"/>
      <c r="C39" s="2890"/>
      <c r="D39" s="448" t="s">
        <v>260</v>
      </c>
      <c r="E39" s="449" t="e">
        <f>+'EJEC-3I'!R37*#REF!</f>
        <v>#REF!</v>
      </c>
      <c r="F39" s="449" t="e">
        <f>+'EJEC-3I'!R37*#REF!</f>
        <v>#REF!</v>
      </c>
      <c r="G39" s="449" t="e">
        <f>+'EJEC-3I'!R37*#REF!</f>
        <v>#REF!</v>
      </c>
      <c r="H39" s="449" t="e">
        <f>+'EJEC-3I'!R37*#REF!</f>
        <v>#REF!</v>
      </c>
      <c r="I39" s="450" t="e">
        <f t="shared" si="0"/>
        <v>#REF!</v>
      </c>
    </row>
    <row r="40" spans="2:9">
      <c r="B40" s="2886"/>
      <c r="C40" s="2891" t="e">
        <f>#REF!</f>
        <v>#REF!</v>
      </c>
      <c r="D40" s="445" t="s">
        <v>211</v>
      </c>
      <c r="E40" s="446" t="e">
        <f>#REF!</f>
        <v>#REF!</v>
      </c>
      <c r="F40" s="446" t="e">
        <f>#REF!</f>
        <v>#REF!</v>
      </c>
      <c r="G40" s="446" t="e">
        <f>#REF!</f>
        <v>#REF!</v>
      </c>
      <c r="H40" s="446" t="e">
        <f>#REF!</f>
        <v>#REF!</v>
      </c>
      <c r="I40" s="447" t="e">
        <f t="shared" si="0"/>
        <v>#REF!</v>
      </c>
    </row>
    <row r="41" spans="2:9">
      <c r="B41" s="2886"/>
      <c r="C41" s="2889"/>
      <c r="D41" s="448" t="s">
        <v>212</v>
      </c>
      <c r="E41" s="449" t="e">
        <f>+'EJEC-3I'!R39*#REF!</f>
        <v>#REF!</v>
      </c>
      <c r="F41" s="449" t="e">
        <f>+'EJEC-3I'!R39*#REF!</f>
        <v>#REF!</v>
      </c>
      <c r="G41" s="449" t="e">
        <f>+'EJEC-3I'!R39*#REF!</f>
        <v>#REF!</v>
      </c>
      <c r="H41" s="449" t="e">
        <f>+'EJEC-3I'!R39*#REF!</f>
        <v>#REF!</v>
      </c>
      <c r="I41" s="450" t="e">
        <f t="shared" si="0"/>
        <v>#REF!</v>
      </c>
    </row>
    <row r="42" spans="2:9" ht="14.25" thickBot="1">
      <c r="B42" s="2887"/>
      <c r="C42" s="2892"/>
      <c r="D42" s="448" t="s">
        <v>260</v>
      </c>
      <c r="E42" s="449" t="e">
        <f>+'EJEC-3I'!R40*#REF!</f>
        <v>#REF!</v>
      </c>
      <c r="F42" s="449" t="e">
        <f>+'EJEC-3I'!R40*#REF!</f>
        <v>#REF!</v>
      </c>
      <c r="G42" s="449" t="e">
        <f>+'EJEC-3I'!R40*#REF!</f>
        <v>#REF!</v>
      </c>
      <c r="H42" s="449" t="e">
        <f>+'EJEC-3I'!R40*#REF!</f>
        <v>#REF!</v>
      </c>
      <c r="I42" s="450" t="e">
        <f t="shared" si="0"/>
        <v>#REF!</v>
      </c>
    </row>
    <row r="43" spans="2:9">
      <c r="B43" s="2886" t="e">
        <f>#REF!</f>
        <v>#REF!</v>
      </c>
      <c r="C43" s="2889" t="e">
        <f>#REF!</f>
        <v>#REF!</v>
      </c>
      <c r="D43" s="445" t="s">
        <v>211</v>
      </c>
      <c r="E43" s="446" t="e">
        <f>#REF!</f>
        <v>#REF!</v>
      </c>
      <c r="F43" s="446" t="e">
        <f>#REF!</f>
        <v>#REF!</v>
      </c>
      <c r="G43" s="446" t="e">
        <f>#REF!</f>
        <v>#REF!</v>
      </c>
      <c r="H43" s="446" t="e">
        <f>#REF!</f>
        <v>#REF!</v>
      </c>
      <c r="I43" s="447" t="e">
        <f t="shared" si="0"/>
        <v>#REF!</v>
      </c>
    </row>
    <row r="44" spans="2:9">
      <c r="B44" s="2886"/>
      <c r="C44" s="2889"/>
      <c r="D44" s="448" t="s">
        <v>212</v>
      </c>
      <c r="E44" s="449" t="e">
        <f>+'EJEC-3I'!R42*#REF!</f>
        <v>#REF!</v>
      </c>
      <c r="F44" s="449" t="e">
        <f>+'EJEC-3I'!R42*#REF!</f>
        <v>#REF!</v>
      </c>
      <c r="G44" s="449" t="e">
        <f>+'EJEC-3I'!R42*#REF!</f>
        <v>#REF!</v>
      </c>
      <c r="H44" s="449" t="e">
        <f>+'EJEC-3I'!R42*#REF!</f>
        <v>#REF!</v>
      </c>
      <c r="I44" s="450" t="e">
        <f t="shared" si="0"/>
        <v>#REF!</v>
      </c>
    </row>
    <row r="45" spans="2:9" ht="14.25" thickBot="1">
      <c r="B45" s="2886"/>
      <c r="C45" s="2890"/>
      <c r="D45" s="448" t="s">
        <v>260</v>
      </c>
      <c r="E45" s="449" t="e">
        <f>+'EJEC-3I'!R43*#REF!</f>
        <v>#REF!</v>
      </c>
      <c r="F45" s="449" t="e">
        <f>+'EJEC-3I'!R43*#REF!</f>
        <v>#REF!</v>
      </c>
      <c r="G45" s="449" t="e">
        <f>+'EJEC-3I'!R43*#REF!</f>
        <v>#REF!</v>
      </c>
      <c r="H45" s="449" t="e">
        <f>+'EJEC-3I'!R43*#REF!</f>
        <v>#REF!</v>
      </c>
      <c r="I45" s="450" t="e">
        <f t="shared" si="0"/>
        <v>#REF!</v>
      </c>
    </row>
    <row r="46" spans="2:9">
      <c r="B46" s="2886"/>
      <c r="C46" s="2891" t="e">
        <f>#REF!</f>
        <v>#REF!</v>
      </c>
      <c r="D46" s="445" t="s">
        <v>211</v>
      </c>
      <c r="E46" s="446" t="e">
        <f>#REF!</f>
        <v>#REF!</v>
      </c>
      <c r="F46" s="446" t="e">
        <f>#REF!</f>
        <v>#REF!</v>
      </c>
      <c r="G46" s="446" t="e">
        <f>#REF!</f>
        <v>#REF!</v>
      </c>
      <c r="H46" s="446" t="e">
        <f>#REF!</f>
        <v>#REF!</v>
      </c>
      <c r="I46" s="447" t="e">
        <f t="shared" si="0"/>
        <v>#REF!</v>
      </c>
    </row>
    <row r="47" spans="2:9">
      <c r="B47" s="2886"/>
      <c r="C47" s="2889"/>
      <c r="D47" s="448" t="s">
        <v>212</v>
      </c>
      <c r="E47" s="449" t="e">
        <f>+'EJEC-3I'!R45*#REF!</f>
        <v>#REF!</v>
      </c>
      <c r="F47" s="449" t="e">
        <f>+'EJEC-3I'!R45*#REF!</f>
        <v>#REF!</v>
      </c>
      <c r="G47" s="449" t="e">
        <f>+'EJEC-3I'!R45*#REF!</f>
        <v>#REF!</v>
      </c>
      <c r="H47" s="449" t="e">
        <f>+'EJEC-3I'!R45*#REF!</f>
        <v>#REF!</v>
      </c>
      <c r="I47" s="450" t="e">
        <f t="shared" si="0"/>
        <v>#REF!</v>
      </c>
    </row>
    <row r="48" spans="2:9" ht="14.25" thickBot="1">
      <c r="B48" s="2886"/>
      <c r="C48" s="2890"/>
      <c r="D48" s="448" t="s">
        <v>260</v>
      </c>
      <c r="E48" s="449" t="e">
        <f>+'EJEC-3I'!R46*#REF!</f>
        <v>#REF!</v>
      </c>
      <c r="F48" s="449" t="e">
        <f>+'EJEC-3I'!R46*#REF!</f>
        <v>#REF!</v>
      </c>
      <c r="G48" s="449" t="e">
        <f>+'EJEC-3I'!R46*#REF!</f>
        <v>#REF!</v>
      </c>
      <c r="H48" s="449" t="e">
        <f>+'EJEC-3I'!R46*#REF!</f>
        <v>#REF!</v>
      </c>
      <c r="I48" s="450" t="e">
        <f t="shared" si="0"/>
        <v>#REF!</v>
      </c>
    </row>
    <row r="49" spans="2:9">
      <c r="B49" s="2886"/>
      <c r="C49" s="2891" t="e">
        <f>#REF!</f>
        <v>#REF!</v>
      </c>
      <c r="D49" s="445" t="s">
        <v>211</v>
      </c>
      <c r="E49" s="446" t="e">
        <f>#REF!</f>
        <v>#REF!</v>
      </c>
      <c r="F49" s="446" t="e">
        <f>#REF!</f>
        <v>#REF!</v>
      </c>
      <c r="G49" s="446" t="e">
        <f>#REF!</f>
        <v>#REF!</v>
      </c>
      <c r="H49" s="446" t="e">
        <f>#REF!</f>
        <v>#REF!</v>
      </c>
      <c r="I49" s="447" t="e">
        <f t="shared" si="0"/>
        <v>#REF!</v>
      </c>
    </row>
    <row r="50" spans="2:9">
      <c r="B50" s="2886"/>
      <c r="C50" s="2889"/>
      <c r="D50" s="448" t="s">
        <v>212</v>
      </c>
      <c r="E50" s="449" t="e">
        <f>+'EJEC-3I'!R48*#REF!</f>
        <v>#REF!</v>
      </c>
      <c r="F50" s="449" t="e">
        <f>+'EJEC-3I'!R48*#REF!</f>
        <v>#REF!</v>
      </c>
      <c r="G50" s="449" t="e">
        <f>+'EJEC-3I'!R48*#REF!</f>
        <v>#REF!</v>
      </c>
      <c r="H50" s="449" t="e">
        <f>+'EJEC-3I'!R48*#REF!</f>
        <v>#REF!</v>
      </c>
      <c r="I50" s="450" t="e">
        <f t="shared" si="0"/>
        <v>#REF!</v>
      </c>
    </row>
    <row r="51" spans="2:9" ht="14.25" thickBot="1">
      <c r="B51" s="2886"/>
      <c r="C51" s="2890"/>
      <c r="D51" s="448" t="s">
        <v>260</v>
      </c>
      <c r="E51" s="449" t="e">
        <f>+'EJEC-3I'!R49*#REF!</f>
        <v>#REF!</v>
      </c>
      <c r="F51" s="449" t="e">
        <f>+'EJEC-3I'!R49*#REF!</f>
        <v>#REF!</v>
      </c>
      <c r="G51" s="449" t="e">
        <f>+'EJEC-3I'!R49*#REF!</f>
        <v>#REF!</v>
      </c>
      <c r="H51" s="449" t="e">
        <f>+'EJEC-3I'!R49*#REF!</f>
        <v>#REF!</v>
      </c>
      <c r="I51" s="450" t="e">
        <f t="shared" si="0"/>
        <v>#REF!</v>
      </c>
    </row>
    <row r="52" spans="2:9">
      <c r="B52" s="2886"/>
      <c r="C52" s="2891" t="e">
        <f>#REF!</f>
        <v>#REF!</v>
      </c>
      <c r="D52" s="445" t="s">
        <v>211</v>
      </c>
      <c r="E52" s="446" t="e">
        <f>#REF!</f>
        <v>#REF!</v>
      </c>
      <c r="F52" s="446" t="e">
        <f>#REF!</f>
        <v>#REF!</v>
      </c>
      <c r="G52" s="446" t="e">
        <f>#REF!</f>
        <v>#REF!</v>
      </c>
      <c r="H52" s="446" t="e">
        <f>#REF!</f>
        <v>#REF!</v>
      </c>
      <c r="I52" s="447" t="e">
        <f t="shared" si="0"/>
        <v>#REF!</v>
      </c>
    </row>
    <row r="53" spans="2:9">
      <c r="B53" s="2886"/>
      <c r="C53" s="2889"/>
      <c r="D53" s="448" t="s">
        <v>212</v>
      </c>
      <c r="E53" s="449" t="e">
        <f>+'EJEC-3I'!R51*#REF!</f>
        <v>#REF!</v>
      </c>
      <c r="F53" s="449" t="e">
        <f>+'EJEC-3I'!R51*#REF!</f>
        <v>#REF!</v>
      </c>
      <c r="G53" s="449" t="e">
        <f>+'EJEC-3I'!R51*#REF!</f>
        <v>#REF!</v>
      </c>
      <c r="H53" s="449" t="e">
        <f>+'EJEC-3I'!R51*#REF!</f>
        <v>#REF!</v>
      </c>
      <c r="I53" s="450" t="e">
        <f t="shared" si="0"/>
        <v>#REF!</v>
      </c>
    </row>
    <row r="54" spans="2:9" ht="14.25" thickBot="1">
      <c r="B54" s="2886"/>
      <c r="C54" s="2889"/>
      <c r="D54" s="448" t="s">
        <v>260</v>
      </c>
      <c r="E54" s="449" t="e">
        <f>+'EJEC-3I'!R52*#REF!</f>
        <v>#REF!</v>
      </c>
      <c r="F54" s="449" t="e">
        <f>+'EJEC-3I'!R52*#REF!</f>
        <v>#REF!</v>
      </c>
      <c r="G54" s="449" t="e">
        <f>+'EJEC-3I'!R52*#REF!</f>
        <v>#REF!</v>
      </c>
      <c r="H54" s="449" t="e">
        <f>+'EJEC-3I'!R52*#REF!</f>
        <v>#REF!</v>
      </c>
      <c r="I54" s="450" t="e">
        <f t="shared" si="0"/>
        <v>#REF!</v>
      </c>
    </row>
    <row r="55" spans="2:9">
      <c r="B55" s="2885" t="e">
        <f>#REF!</f>
        <v>#REF!</v>
      </c>
      <c r="C55" s="2888" t="e">
        <f>#REF!</f>
        <v>#REF!</v>
      </c>
      <c r="D55" s="445" t="s">
        <v>211</v>
      </c>
      <c r="E55" s="446" t="e">
        <f>#REF!</f>
        <v>#REF!</v>
      </c>
      <c r="F55" s="446" t="e">
        <f>#REF!</f>
        <v>#REF!</v>
      </c>
      <c r="G55" s="446" t="e">
        <f>#REF!</f>
        <v>#REF!</v>
      </c>
      <c r="H55" s="446" t="e">
        <f>#REF!</f>
        <v>#REF!</v>
      </c>
      <c r="I55" s="447" t="e">
        <f t="shared" si="0"/>
        <v>#REF!</v>
      </c>
    </row>
    <row r="56" spans="2:9">
      <c r="B56" s="2886"/>
      <c r="C56" s="2889"/>
      <c r="D56" s="448" t="s">
        <v>212</v>
      </c>
      <c r="E56" s="449" t="e">
        <f>+'EJEC-3I'!R54*#REF!</f>
        <v>#REF!</v>
      </c>
      <c r="F56" s="449" t="e">
        <f>+'EJEC-3I'!R54*#REF!</f>
        <v>#REF!</v>
      </c>
      <c r="G56" s="449" t="e">
        <f>+'EJEC-3I'!R54*#REF!</f>
        <v>#REF!</v>
      </c>
      <c r="H56" s="449" t="e">
        <f>+'EJEC-3I'!R54*#REF!</f>
        <v>#REF!</v>
      </c>
      <c r="I56" s="450" t="e">
        <f t="shared" si="0"/>
        <v>#REF!</v>
      </c>
    </row>
    <row r="57" spans="2:9" ht="14.25" thickBot="1">
      <c r="B57" s="2886"/>
      <c r="C57" s="2890"/>
      <c r="D57" s="448" t="s">
        <v>260</v>
      </c>
      <c r="E57" s="449" t="e">
        <f>+'EJEC-3I'!R55*#REF!</f>
        <v>#REF!</v>
      </c>
      <c r="F57" s="449" t="e">
        <f>+'EJEC-3I'!R55*#REF!</f>
        <v>#REF!</v>
      </c>
      <c r="G57" s="449" t="e">
        <f>+'EJEC-3I'!R55*#REF!</f>
        <v>#REF!</v>
      </c>
      <c r="H57" s="449" t="e">
        <f>+'EJEC-3I'!R55*#REF!</f>
        <v>#REF!</v>
      </c>
      <c r="I57" s="450" t="e">
        <f t="shared" si="0"/>
        <v>#REF!</v>
      </c>
    </row>
    <row r="58" spans="2:9">
      <c r="B58" s="2886"/>
      <c r="C58" s="2891" t="e">
        <f>#REF!</f>
        <v>#REF!</v>
      </c>
      <c r="D58" s="445" t="s">
        <v>211</v>
      </c>
      <c r="E58" s="446" t="e">
        <f>#REF!</f>
        <v>#REF!</v>
      </c>
      <c r="F58" s="446" t="e">
        <f>#REF!</f>
        <v>#REF!</v>
      </c>
      <c r="G58" s="446" t="e">
        <f>#REF!</f>
        <v>#REF!</v>
      </c>
      <c r="H58" s="446" t="e">
        <f>#REF!</f>
        <v>#REF!</v>
      </c>
      <c r="I58" s="447" t="e">
        <f t="shared" si="0"/>
        <v>#REF!</v>
      </c>
    </row>
    <row r="59" spans="2:9">
      <c r="B59" s="2886"/>
      <c r="C59" s="2889"/>
      <c r="D59" s="448" t="s">
        <v>212</v>
      </c>
      <c r="E59" s="449" t="e">
        <f>+'EJEC-3I'!R57*#REF!</f>
        <v>#REF!</v>
      </c>
      <c r="F59" s="449" t="e">
        <f>+'EJEC-3I'!R57*#REF!</f>
        <v>#REF!</v>
      </c>
      <c r="G59" s="449" t="e">
        <f>+'EJEC-3I'!R57*#REF!</f>
        <v>#REF!</v>
      </c>
      <c r="H59" s="449" t="e">
        <f>+'EJEC-3I'!R57*#REF!</f>
        <v>#REF!</v>
      </c>
      <c r="I59" s="450" t="e">
        <f t="shared" si="0"/>
        <v>#REF!</v>
      </c>
    </row>
    <row r="60" spans="2:9" ht="14.25" thickBot="1">
      <c r="B60" s="2886"/>
      <c r="C60" s="2890"/>
      <c r="D60" s="448" t="s">
        <v>260</v>
      </c>
      <c r="E60" s="449" t="e">
        <f>+'EJEC-3I'!R58*#REF!</f>
        <v>#REF!</v>
      </c>
      <c r="F60" s="449" t="e">
        <f>+'EJEC-3I'!R58*#REF!</f>
        <v>#REF!</v>
      </c>
      <c r="G60" s="449" t="e">
        <f>+'EJEC-3I'!R58*#REF!</f>
        <v>#REF!</v>
      </c>
      <c r="H60" s="449" t="e">
        <f>+'EJEC-3I'!R58*#REF!</f>
        <v>#REF!</v>
      </c>
      <c r="I60" s="450" t="e">
        <f t="shared" si="0"/>
        <v>#REF!</v>
      </c>
    </row>
    <row r="61" spans="2:9">
      <c r="B61" s="2886"/>
      <c r="C61" s="2891" t="e">
        <f>#REF!</f>
        <v>#REF!</v>
      </c>
      <c r="D61" s="445" t="s">
        <v>211</v>
      </c>
      <c r="E61" s="446" t="e">
        <f>#REF!</f>
        <v>#REF!</v>
      </c>
      <c r="F61" s="446" t="e">
        <f>#REF!</f>
        <v>#REF!</v>
      </c>
      <c r="G61" s="446" t="e">
        <f>#REF!</f>
        <v>#REF!</v>
      </c>
      <c r="H61" s="446" t="e">
        <f>#REF!</f>
        <v>#REF!</v>
      </c>
      <c r="I61" s="447" t="e">
        <f t="shared" si="0"/>
        <v>#REF!</v>
      </c>
    </row>
    <row r="62" spans="2:9">
      <c r="B62" s="2886"/>
      <c r="C62" s="2889"/>
      <c r="D62" s="448" t="s">
        <v>212</v>
      </c>
      <c r="E62" s="449" t="e">
        <f>+'EJEC-3I'!R60*#REF!</f>
        <v>#REF!</v>
      </c>
      <c r="F62" s="449" t="e">
        <f>+'EJEC-3I'!R60*#REF!</f>
        <v>#REF!</v>
      </c>
      <c r="G62" s="449" t="e">
        <f>+'EJEC-3I'!R60*#REF!</f>
        <v>#REF!</v>
      </c>
      <c r="H62" s="449" t="e">
        <f>+'EJEC-3I'!R60*#REF!</f>
        <v>#REF!</v>
      </c>
      <c r="I62" s="450" t="e">
        <f t="shared" si="0"/>
        <v>#REF!</v>
      </c>
    </row>
    <row r="63" spans="2:9" ht="14.25" thickBot="1">
      <c r="B63" s="2886"/>
      <c r="C63" s="2890"/>
      <c r="D63" s="448" t="s">
        <v>260</v>
      </c>
      <c r="E63" s="449" t="e">
        <f>+'EJEC-3I'!R61*#REF!</f>
        <v>#REF!</v>
      </c>
      <c r="F63" s="449" t="e">
        <f>+'EJEC-3I'!R61*#REF!</f>
        <v>#REF!</v>
      </c>
      <c r="G63" s="449" t="e">
        <f>+'EJEC-3I'!R61*#REF!</f>
        <v>#REF!</v>
      </c>
      <c r="H63" s="449" t="e">
        <f>+'EJEC-3I'!R61*#REF!</f>
        <v>#REF!</v>
      </c>
      <c r="I63" s="450" t="e">
        <f t="shared" si="0"/>
        <v>#REF!</v>
      </c>
    </row>
    <row r="64" spans="2:9">
      <c r="B64" s="2886"/>
      <c r="C64" s="2891" t="e">
        <f>#REF!</f>
        <v>#REF!</v>
      </c>
      <c r="D64" s="445" t="s">
        <v>211</v>
      </c>
      <c r="E64" s="446" t="e">
        <f>#REF!</f>
        <v>#REF!</v>
      </c>
      <c r="F64" s="446" t="e">
        <f>#REF!</f>
        <v>#REF!</v>
      </c>
      <c r="G64" s="446" t="e">
        <f>#REF!</f>
        <v>#REF!</v>
      </c>
      <c r="H64" s="446" t="e">
        <f>#REF!</f>
        <v>#REF!</v>
      </c>
      <c r="I64" s="447" t="e">
        <f t="shared" si="0"/>
        <v>#REF!</v>
      </c>
    </row>
    <row r="65" spans="2:9">
      <c r="B65" s="2886"/>
      <c r="C65" s="2889"/>
      <c r="D65" s="448" t="s">
        <v>212</v>
      </c>
      <c r="E65" s="449" t="e">
        <f>+'EJEC-3I'!R63*#REF!</f>
        <v>#REF!</v>
      </c>
      <c r="F65" s="449" t="e">
        <f>+'EJEC-3I'!R63*#REF!</f>
        <v>#REF!</v>
      </c>
      <c r="G65" s="449" t="e">
        <f>+'EJEC-3I'!R63*#REF!</f>
        <v>#REF!</v>
      </c>
      <c r="H65" s="449" t="e">
        <f>+'EJEC-3I'!R63*#REF!</f>
        <v>#REF!</v>
      </c>
      <c r="I65" s="450" t="e">
        <f t="shared" si="0"/>
        <v>#REF!</v>
      </c>
    </row>
    <row r="66" spans="2:9" ht="14.25" thickBot="1">
      <c r="B66" s="2887"/>
      <c r="C66" s="2892"/>
      <c r="D66" s="448" t="s">
        <v>260</v>
      </c>
      <c r="E66" s="449" t="e">
        <f>+'EJEC-3I'!R64*#REF!</f>
        <v>#REF!</v>
      </c>
      <c r="F66" s="449" t="e">
        <f>+'EJEC-3I'!R64*#REF!</f>
        <v>#REF!</v>
      </c>
      <c r="G66" s="449" t="e">
        <f>+'EJEC-3I'!R64*#REF!</f>
        <v>#REF!</v>
      </c>
      <c r="H66" s="449" t="e">
        <f>+'EJEC-3I'!R64*#REF!</f>
        <v>#REF!</v>
      </c>
      <c r="I66" s="450" t="e">
        <f t="shared" si="0"/>
        <v>#REF!</v>
      </c>
    </row>
    <row r="67" spans="2:9">
      <c r="B67" s="2886" t="e">
        <f>#REF!</f>
        <v>#REF!</v>
      </c>
      <c r="C67" s="2889" t="e">
        <f>#REF!</f>
        <v>#REF!</v>
      </c>
      <c r="D67" s="445" t="s">
        <v>211</v>
      </c>
      <c r="E67" s="446" t="e">
        <f>#REF!</f>
        <v>#REF!</v>
      </c>
      <c r="F67" s="446" t="e">
        <f>#REF!</f>
        <v>#REF!</v>
      </c>
      <c r="G67" s="446" t="e">
        <f>#REF!</f>
        <v>#REF!</v>
      </c>
      <c r="H67" s="446" t="e">
        <f>#REF!</f>
        <v>#REF!</v>
      </c>
      <c r="I67" s="447" t="e">
        <f t="shared" si="0"/>
        <v>#REF!</v>
      </c>
    </row>
    <row r="68" spans="2:9">
      <c r="B68" s="2886"/>
      <c r="C68" s="2889"/>
      <c r="D68" s="448" t="s">
        <v>212</v>
      </c>
      <c r="E68" s="449" t="e">
        <f>+'EJEC-3I'!R66*#REF!</f>
        <v>#REF!</v>
      </c>
      <c r="F68" s="449" t="e">
        <f>+'EJEC-3I'!R66*#REF!</f>
        <v>#REF!</v>
      </c>
      <c r="G68" s="449" t="e">
        <f>+'EJEC-3I'!R66*#REF!</f>
        <v>#REF!</v>
      </c>
      <c r="H68" s="449" t="e">
        <f>+'EJEC-3I'!R66*#REF!</f>
        <v>#REF!</v>
      </c>
      <c r="I68" s="450" t="e">
        <f t="shared" si="0"/>
        <v>#REF!</v>
      </c>
    </row>
    <row r="69" spans="2:9" ht="14.25" thickBot="1">
      <c r="B69" s="2886"/>
      <c r="C69" s="2890"/>
      <c r="D69" s="448" t="s">
        <v>260</v>
      </c>
      <c r="E69" s="449" t="e">
        <f>+'EJEC-3I'!R67*#REF!</f>
        <v>#REF!</v>
      </c>
      <c r="F69" s="449" t="e">
        <f>+'EJEC-3I'!R67*#REF!</f>
        <v>#REF!</v>
      </c>
      <c r="G69" s="449" t="e">
        <f>+'EJEC-3I'!R67*#REF!</f>
        <v>#REF!</v>
      </c>
      <c r="H69" s="449" t="e">
        <f>+'EJEC-3I'!R67*#REF!</f>
        <v>#REF!</v>
      </c>
      <c r="I69" s="450" t="e">
        <f t="shared" si="0"/>
        <v>#REF!</v>
      </c>
    </row>
    <row r="70" spans="2:9">
      <c r="B70" s="2886"/>
      <c r="C70" s="2891" t="e">
        <f>#REF!</f>
        <v>#REF!</v>
      </c>
      <c r="D70" s="445" t="s">
        <v>211</v>
      </c>
      <c r="E70" s="446" t="e">
        <f>#REF!</f>
        <v>#REF!</v>
      </c>
      <c r="F70" s="446" t="e">
        <f>#REF!</f>
        <v>#REF!</v>
      </c>
      <c r="G70" s="446" t="e">
        <f>#REF!</f>
        <v>#REF!</v>
      </c>
      <c r="H70" s="446" t="e">
        <f>#REF!</f>
        <v>#REF!</v>
      </c>
      <c r="I70" s="447" t="e">
        <f t="shared" si="0"/>
        <v>#REF!</v>
      </c>
    </row>
    <row r="71" spans="2:9">
      <c r="B71" s="2886"/>
      <c r="C71" s="2889"/>
      <c r="D71" s="448" t="s">
        <v>212</v>
      </c>
      <c r="E71" s="449" t="e">
        <f>+'EJEC-3I'!R69*#REF!</f>
        <v>#REF!</v>
      </c>
      <c r="F71" s="449" t="e">
        <f>+'EJEC-3I'!R69*#REF!</f>
        <v>#REF!</v>
      </c>
      <c r="G71" s="449" t="e">
        <f>+'EJEC-3I'!R69*#REF!</f>
        <v>#REF!</v>
      </c>
      <c r="H71" s="449" t="e">
        <f>+'EJEC-3I'!R69*#REF!</f>
        <v>#REF!</v>
      </c>
      <c r="I71" s="450" t="e">
        <f t="shared" si="0"/>
        <v>#REF!</v>
      </c>
    </row>
    <row r="72" spans="2:9" ht="14.25" thickBot="1">
      <c r="B72" s="2886"/>
      <c r="C72" s="2890"/>
      <c r="D72" s="448" t="s">
        <v>260</v>
      </c>
      <c r="E72" s="449" t="e">
        <f>+'EJEC-3I'!R70*#REF!</f>
        <v>#REF!</v>
      </c>
      <c r="F72" s="449" t="e">
        <f>+'EJEC-3I'!R70*#REF!</f>
        <v>#REF!</v>
      </c>
      <c r="G72" s="449" t="e">
        <f>+'EJEC-3I'!R70*#REF!</f>
        <v>#REF!</v>
      </c>
      <c r="H72" s="449" t="e">
        <f>+'EJEC-3I'!R70*#REF!</f>
        <v>#REF!</v>
      </c>
      <c r="I72" s="450" t="e">
        <f t="shared" si="0"/>
        <v>#REF!</v>
      </c>
    </row>
    <row r="73" spans="2:9">
      <c r="B73" s="2886"/>
      <c r="C73" s="2891" t="e">
        <f>#REF!</f>
        <v>#REF!</v>
      </c>
      <c r="D73" s="445" t="s">
        <v>211</v>
      </c>
      <c r="E73" s="446" t="e">
        <f>#REF!</f>
        <v>#REF!</v>
      </c>
      <c r="F73" s="446" t="e">
        <f>#REF!</f>
        <v>#REF!</v>
      </c>
      <c r="G73" s="446" t="e">
        <f>#REF!</f>
        <v>#REF!</v>
      </c>
      <c r="H73" s="446" t="e">
        <f>#REF!</f>
        <v>#REF!</v>
      </c>
      <c r="I73" s="447" t="e">
        <f t="shared" si="0"/>
        <v>#REF!</v>
      </c>
    </row>
    <row r="74" spans="2:9">
      <c r="B74" s="2886"/>
      <c r="C74" s="2889"/>
      <c r="D74" s="448" t="s">
        <v>212</v>
      </c>
      <c r="E74" s="449" t="e">
        <f>+'EJEC-3I'!R72*#REF!</f>
        <v>#REF!</v>
      </c>
      <c r="F74" s="449" t="e">
        <f>+'EJEC-3I'!R72*#REF!</f>
        <v>#REF!</v>
      </c>
      <c r="G74" s="449" t="e">
        <f>+'EJEC-3I'!R72*#REF!</f>
        <v>#REF!</v>
      </c>
      <c r="H74" s="449" t="e">
        <f>+'EJEC-3I'!R72*#REF!</f>
        <v>#REF!</v>
      </c>
      <c r="I74" s="450" t="e">
        <f t="shared" si="0"/>
        <v>#REF!</v>
      </c>
    </row>
    <row r="75" spans="2:9" ht="14.25" thickBot="1">
      <c r="B75" s="2886"/>
      <c r="C75" s="2889"/>
      <c r="D75" s="448" t="s">
        <v>260</v>
      </c>
      <c r="E75" s="449" t="e">
        <f>+'EJEC-3I'!R73*#REF!</f>
        <v>#REF!</v>
      </c>
      <c r="F75" s="449" t="e">
        <f>+'EJEC-3I'!R73*#REF!</f>
        <v>#REF!</v>
      </c>
      <c r="G75" s="449" t="e">
        <f>+'EJEC-3I'!R73*#REF!</f>
        <v>#REF!</v>
      </c>
      <c r="H75" s="449" t="e">
        <f>+'EJEC-3I'!R73*#REF!</f>
        <v>#REF!</v>
      </c>
      <c r="I75" s="450" t="e">
        <f t="shared" si="0"/>
        <v>#REF!</v>
      </c>
    </row>
    <row r="76" spans="2:9">
      <c r="B76" s="2885" t="e">
        <f>#REF!</f>
        <v>#REF!</v>
      </c>
      <c r="C76" s="2888" t="e">
        <f>#REF!</f>
        <v>#REF!</v>
      </c>
      <c r="D76" s="445" t="s">
        <v>211</v>
      </c>
      <c r="E76" s="446" t="e">
        <f>#REF!</f>
        <v>#REF!</v>
      </c>
      <c r="F76" s="446" t="e">
        <f>#REF!</f>
        <v>#REF!</v>
      </c>
      <c r="G76" s="446" t="e">
        <f>#REF!</f>
        <v>#REF!</v>
      </c>
      <c r="H76" s="446" t="e">
        <f>#REF!</f>
        <v>#REF!</v>
      </c>
      <c r="I76" s="447" t="e">
        <f t="shared" si="0"/>
        <v>#REF!</v>
      </c>
    </row>
    <row r="77" spans="2:9">
      <c r="B77" s="2886"/>
      <c r="C77" s="2889"/>
      <c r="D77" s="448" t="s">
        <v>212</v>
      </c>
      <c r="E77" s="449" t="e">
        <f>+'EJEC-3I'!R75*#REF!</f>
        <v>#REF!</v>
      </c>
      <c r="F77" s="449" t="e">
        <f>+'EJEC-3I'!R75*#REF!</f>
        <v>#REF!</v>
      </c>
      <c r="G77" s="449" t="e">
        <f>+'EJEC-3I'!R75*#REF!</f>
        <v>#REF!</v>
      </c>
      <c r="H77" s="449" t="e">
        <f>+'EJEC-3I'!R75*#REF!</f>
        <v>#REF!</v>
      </c>
      <c r="I77" s="450" t="e">
        <f t="shared" si="0"/>
        <v>#REF!</v>
      </c>
    </row>
    <row r="78" spans="2:9" ht="14.25" thickBot="1">
      <c r="B78" s="2886"/>
      <c r="C78" s="2890"/>
      <c r="D78" s="448" t="s">
        <v>260</v>
      </c>
      <c r="E78" s="449" t="e">
        <f>+'EJEC-3I'!R76*#REF!</f>
        <v>#REF!</v>
      </c>
      <c r="F78" s="449" t="e">
        <f>+'EJEC-3I'!R76*#REF!</f>
        <v>#REF!</v>
      </c>
      <c r="G78" s="449" t="e">
        <f>+'EJEC-3I'!R76*#REF!</f>
        <v>#REF!</v>
      </c>
      <c r="H78" s="449" t="e">
        <f>+'EJEC-3I'!R76*#REF!</f>
        <v>#REF!</v>
      </c>
      <c r="I78" s="450" t="e">
        <f t="shared" si="0"/>
        <v>#REF!</v>
      </c>
    </row>
    <row r="79" spans="2:9">
      <c r="B79" s="2886"/>
      <c r="C79" s="2891" t="e">
        <f>#REF!</f>
        <v>#REF!</v>
      </c>
      <c r="D79" s="445" t="s">
        <v>211</v>
      </c>
      <c r="E79" s="446" t="e">
        <f>#REF!</f>
        <v>#REF!</v>
      </c>
      <c r="F79" s="446" t="e">
        <f>#REF!</f>
        <v>#REF!</v>
      </c>
      <c r="G79" s="446" t="e">
        <f>#REF!</f>
        <v>#REF!</v>
      </c>
      <c r="H79" s="446" t="e">
        <f>#REF!</f>
        <v>#REF!</v>
      </c>
      <c r="I79" s="447" t="e">
        <f t="shared" si="0"/>
        <v>#REF!</v>
      </c>
    </row>
    <row r="80" spans="2:9">
      <c r="B80" s="2886"/>
      <c r="C80" s="2889"/>
      <c r="D80" s="448" t="s">
        <v>212</v>
      </c>
      <c r="E80" s="449" t="e">
        <f>+'EJEC-3I'!R78*#REF!</f>
        <v>#REF!</v>
      </c>
      <c r="F80" s="449" t="e">
        <f>+'EJEC-3I'!R78*#REF!</f>
        <v>#REF!</v>
      </c>
      <c r="G80" s="449" t="e">
        <f>+'EJEC-3I'!R78*#REF!</f>
        <v>#REF!</v>
      </c>
      <c r="H80" s="449" t="e">
        <f>+'EJEC-3I'!R78*#REF!</f>
        <v>#REF!</v>
      </c>
      <c r="I80" s="450" t="e">
        <f t="shared" si="0"/>
        <v>#REF!</v>
      </c>
    </row>
    <row r="81" spans="2:9" ht="14.25" thickBot="1">
      <c r="B81" s="2886"/>
      <c r="C81" s="2890"/>
      <c r="D81" s="448" t="s">
        <v>260</v>
      </c>
      <c r="E81" s="449" t="e">
        <f>+'EJEC-3I'!R79*#REF!</f>
        <v>#REF!</v>
      </c>
      <c r="F81" s="449" t="e">
        <f>+'EJEC-3I'!R79*#REF!</f>
        <v>#REF!</v>
      </c>
      <c r="G81" s="449" t="e">
        <f>+'EJEC-3I'!R79*#REF!</f>
        <v>#REF!</v>
      </c>
      <c r="H81" s="449" t="e">
        <f>+'EJEC-3I'!R79*#REF!</f>
        <v>#REF!</v>
      </c>
      <c r="I81" s="450" t="e">
        <f t="shared" si="0"/>
        <v>#REF!</v>
      </c>
    </row>
    <row r="82" spans="2:9">
      <c r="B82" s="2886"/>
      <c r="C82" s="2891" t="e">
        <f>#REF!</f>
        <v>#REF!</v>
      </c>
      <c r="D82" s="445" t="s">
        <v>211</v>
      </c>
      <c r="E82" s="446" t="e">
        <f>#REF!</f>
        <v>#REF!</v>
      </c>
      <c r="F82" s="446" t="e">
        <f>#REF!</f>
        <v>#REF!</v>
      </c>
      <c r="G82" s="446" t="e">
        <f>#REF!</f>
        <v>#REF!</v>
      </c>
      <c r="H82" s="446" t="e">
        <f>#REF!</f>
        <v>#REF!</v>
      </c>
      <c r="I82" s="447" t="e">
        <f t="shared" si="0"/>
        <v>#REF!</v>
      </c>
    </row>
    <row r="83" spans="2:9">
      <c r="B83" s="2886"/>
      <c r="C83" s="2889"/>
      <c r="D83" s="448" t="s">
        <v>212</v>
      </c>
      <c r="E83" s="449" t="e">
        <f>+'EJEC-3I'!R81*#REF!</f>
        <v>#REF!</v>
      </c>
      <c r="F83" s="449" t="e">
        <f>+'EJEC-3I'!R81*#REF!</f>
        <v>#REF!</v>
      </c>
      <c r="G83" s="449" t="e">
        <f>+'EJEC-3I'!R81*#REF!</f>
        <v>#REF!</v>
      </c>
      <c r="H83" s="449" t="e">
        <f>+'EJEC-3I'!R81*#REF!</f>
        <v>#REF!</v>
      </c>
      <c r="I83" s="450" t="e">
        <f t="shared" si="0"/>
        <v>#REF!</v>
      </c>
    </row>
    <row r="84" spans="2:9" ht="14.25" thickBot="1">
      <c r="B84" s="2886"/>
      <c r="C84" s="2890"/>
      <c r="D84" s="448" t="s">
        <v>260</v>
      </c>
      <c r="E84" s="449" t="e">
        <f>+'EJEC-3I'!R82*#REF!</f>
        <v>#REF!</v>
      </c>
      <c r="F84" s="449" t="e">
        <f>+'EJEC-3I'!R82*#REF!</f>
        <v>#REF!</v>
      </c>
      <c r="G84" s="449" t="e">
        <f>+'EJEC-3I'!R82*#REF!</f>
        <v>#REF!</v>
      </c>
      <c r="H84" s="449" t="e">
        <f>+'EJEC-3I'!R82*#REF!</f>
        <v>#REF!</v>
      </c>
      <c r="I84" s="450" t="e">
        <f t="shared" ref="I84:I96" si="1">SUM(E84:H84)</f>
        <v>#REF!</v>
      </c>
    </row>
    <row r="85" spans="2:9">
      <c r="B85" s="2886"/>
      <c r="C85" s="2891" t="e">
        <f>#REF!</f>
        <v>#REF!</v>
      </c>
      <c r="D85" s="445" t="s">
        <v>211</v>
      </c>
      <c r="E85" s="446" t="e">
        <f>#REF!</f>
        <v>#REF!</v>
      </c>
      <c r="F85" s="446" t="e">
        <f>#REF!</f>
        <v>#REF!</v>
      </c>
      <c r="G85" s="446" t="e">
        <f>#REF!</f>
        <v>#REF!</v>
      </c>
      <c r="H85" s="446" t="e">
        <f>#REF!</f>
        <v>#REF!</v>
      </c>
      <c r="I85" s="447" t="e">
        <f t="shared" si="1"/>
        <v>#REF!</v>
      </c>
    </row>
    <row r="86" spans="2:9">
      <c r="B86" s="2886"/>
      <c r="C86" s="2889"/>
      <c r="D86" s="448" t="s">
        <v>212</v>
      </c>
      <c r="E86" s="449" t="e">
        <f>+'EJEC-3I'!R84*#REF!</f>
        <v>#REF!</v>
      </c>
      <c r="F86" s="449" t="e">
        <f>+'EJEC-3I'!R84*#REF!</f>
        <v>#REF!</v>
      </c>
      <c r="G86" s="449" t="e">
        <f>+'EJEC-3I'!R84*#REF!</f>
        <v>#REF!</v>
      </c>
      <c r="H86" s="449" t="e">
        <f>+'EJEC-3I'!R84*#REF!</f>
        <v>#REF!</v>
      </c>
      <c r="I86" s="450" t="e">
        <f t="shared" si="1"/>
        <v>#REF!</v>
      </c>
    </row>
    <row r="87" spans="2:9" ht="14.25" thickBot="1">
      <c r="B87" s="2887"/>
      <c r="C87" s="2892"/>
      <c r="D87" s="448" t="s">
        <v>260</v>
      </c>
      <c r="E87" s="449" t="e">
        <f>+'EJEC-3I'!R85*#REF!</f>
        <v>#REF!</v>
      </c>
      <c r="F87" s="449" t="e">
        <f>+'EJEC-3I'!R85*#REF!</f>
        <v>#REF!</v>
      </c>
      <c r="G87" s="449" t="e">
        <f>+'EJEC-3I'!R85*#REF!</f>
        <v>#REF!</v>
      </c>
      <c r="H87" s="449" t="e">
        <f>+'EJEC-3I'!R85*#REF!</f>
        <v>#REF!</v>
      </c>
      <c r="I87" s="450" t="e">
        <f t="shared" si="1"/>
        <v>#REF!</v>
      </c>
    </row>
    <row r="88" spans="2:9">
      <c r="B88" s="2885" t="e">
        <f>#REF!</f>
        <v>#REF!</v>
      </c>
      <c r="C88" s="2888" t="e">
        <f>#REF!</f>
        <v>#REF!</v>
      </c>
      <c r="D88" s="445" t="s">
        <v>211</v>
      </c>
      <c r="E88" s="446" t="e">
        <f>#REF!</f>
        <v>#REF!</v>
      </c>
      <c r="F88" s="446" t="e">
        <f>#REF!</f>
        <v>#REF!</v>
      </c>
      <c r="G88" s="446" t="e">
        <f>#REF!</f>
        <v>#REF!</v>
      </c>
      <c r="H88" s="446" t="e">
        <f>#REF!</f>
        <v>#REF!</v>
      </c>
      <c r="I88" s="447" t="e">
        <f t="shared" si="1"/>
        <v>#REF!</v>
      </c>
    </row>
    <row r="89" spans="2:9">
      <c r="B89" s="2886"/>
      <c r="C89" s="2889"/>
      <c r="D89" s="448" t="s">
        <v>212</v>
      </c>
      <c r="E89" s="449" t="e">
        <f>+'EJEC-3I'!R87*#REF!</f>
        <v>#REF!</v>
      </c>
      <c r="F89" s="449" t="e">
        <f>+'EJEC-3I'!R87*#REF!</f>
        <v>#REF!</v>
      </c>
      <c r="G89" s="449" t="e">
        <f>+'EJEC-3I'!R87*#REF!</f>
        <v>#REF!</v>
      </c>
      <c r="H89" s="449" t="e">
        <f>+'EJEC-3I'!R87*#REF!</f>
        <v>#REF!</v>
      </c>
      <c r="I89" s="450" t="e">
        <f t="shared" si="1"/>
        <v>#REF!</v>
      </c>
    </row>
    <row r="90" spans="2:9" ht="14.25" thickBot="1">
      <c r="B90" s="2886"/>
      <c r="C90" s="2890"/>
      <c r="D90" s="448" t="s">
        <v>260</v>
      </c>
      <c r="E90" s="449" t="e">
        <f>+'EJEC-3I'!R88*#REF!</f>
        <v>#REF!</v>
      </c>
      <c r="F90" s="449" t="e">
        <f>+'EJEC-3I'!R88*#REF!</f>
        <v>#REF!</v>
      </c>
      <c r="G90" s="449" t="e">
        <f>+'EJEC-3I'!R88*#REF!</f>
        <v>#REF!</v>
      </c>
      <c r="H90" s="449" t="e">
        <f>+'EJEC-3I'!R88*#REF!</f>
        <v>#REF!</v>
      </c>
      <c r="I90" s="450" t="e">
        <f t="shared" si="1"/>
        <v>#REF!</v>
      </c>
    </row>
    <row r="91" spans="2:9">
      <c r="B91" s="2886"/>
      <c r="C91" s="2891" t="e">
        <f>#REF!</f>
        <v>#REF!</v>
      </c>
      <c r="D91" s="445" t="s">
        <v>211</v>
      </c>
      <c r="E91" s="446" t="e">
        <f>#REF!</f>
        <v>#REF!</v>
      </c>
      <c r="F91" s="446" t="e">
        <f>#REF!</f>
        <v>#REF!</v>
      </c>
      <c r="G91" s="446" t="e">
        <f>#REF!</f>
        <v>#REF!</v>
      </c>
      <c r="H91" s="446" t="e">
        <f>#REF!</f>
        <v>#REF!</v>
      </c>
      <c r="I91" s="447" t="e">
        <f t="shared" si="1"/>
        <v>#REF!</v>
      </c>
    </row>
    <row r="92" spans="2:9">
      <c r="B92" s="2886"/>
      <c r="C92" s="2889"/>
      <c r="D92" s="448" t="s">
        <v>212</v>
      </c>
      <c r="E92" s="449" t="e">
        <f>+'EJEC-3I'!R90*#REF!</f>
        <v>#REF!</v>
      </c>
      <c r="F92" s="449" t="e">
        <f>+'EJEC-3I'!R90*#REF!</f>
        <v>#REF!</v>
      </c>
      <c r="G92" s="449" t="e">
        <f>+'EJEC-3I'!R90*#REF!</f>
        <v>#REF!</v>
      </c>
      <c r="H92" s="449" t="e">
        <f>+'EJEC-3I'!R90*#REF!</f>
        <v>#REF!</v>
      </c>
      <c r="I92" s="450" t="e">
        <f t="shared" si="1"/>
        <v>#REF!</v>
      </c>
    </row>
    <row r="93" spans="2:9" ht="14.25" thickBot="1">
      <c r="B93" s="2886"/>
      <c r="C93" s="2890"/>
      <c r="D93" s="448" t="s">
        <v>260</v>
      </c>
      <c r="E93" s="449" t="e">
        <f>+'EJEC-3I'!R91*#REF!</f>
        <v>#REF!</v>
      </c>
      <c r="F93" s="449" t="e">
        <f>+'EJEC-3I'!R91*#REF!</f>
        <v>#REF!</v>
      </c>
      <c r="G93" s="449" t="e">
        <f>+'EJEC-3I'!R91*#REF!</f>
        <v>#REF!</v>
      </c>
      <c r="H93" s="449" t="e">
        <f>+'EJEC-3I'!R91*#REF!</f>
        <v>#REF!</v>
      </c>
      <c r="I93" s="450" t="e">
        <f t="shared" si="1"/>
        <v>#REF!</v>
      </c>
    </row>
    <row r="94" spans="2:9">
      <c r="B94" s="2886"/>
      <c r="C94" s="2891" t="e">
        <f>#REF!</f>
        <v>#REF!</v>
      </c>
      <c r="D94" s="445" t="s">
        <v>211</v>
      </c>
      <c r="E94" s="446" t="e">
        <f>#REF!</f>
        <v>#REF!</v>
      </c>
      <c r="F94" s="446" t="e">
        <f>#REF!</f>
        <v>#REF!</v>
      </c>
      <c r="G94" s="446" t="e">
        <f>#REF!</f>
        <v>#REF!</v>
      </c>
      <c r="H94" s="446" t="e">
        <f>#REF!</f>
        <v>#REF!</v>
      </c>
      <c r="I94" s="447" t="e">
        <f t="shared" si="1"/>
        <v>#REF!</v>
      </c>
    </row>
    <row r="95" spans="2:9">
      <c r="B95" s="2886"/>
      <c r="C95" s="2889"/>
      <c r="D95" s="448" t="s">
        <v>212</v>
      </c>
      <c r="E95" s="449" t="e">
        <f>+'EJEC-3I'!R93*#REF!</f>
        <v>#REF!</v>
      </c>
      <c r="F95" s="449" t="e">
        <f>+'EJEC-3I'!R93*#REF!</f>
        <v>#REF!</v>
      </c>
      <c r="G95" s="449" t="e">
        <f>+'EJEC-3I'!R93*#REF!</f>
        <v>#REF!</v>
      </c>
      <c r="H95" s="449" t="e">
        <f>+'EJEC-3I'!R93*#REF!</f>
        <v>#REF!</v>
      </c>
      <c r="I95" s="450" t="e">
        <f t="shared" si="1"/>
        <v>#REF!</v>
      </c>
    </row>
    <row r="96" spans="2:9" ht="14.25" thickBot="1">
      <c r="B96" s="2886"/>
      <c r="C96" s="2889"/>
      <c r="D96" s="451" t="s">
        <v>260</v>
      </c>
      <c r="E96" s="449" t="e">
        <f>+'EJEC-3I'!R94*#REF!</f>
        <v>#REF!</v>
      </c>
      <c r="F96" s="449" t="e">
        <f>+'EJEC-3I'!R94*#REF!</f>
        <v>#REF!</v>
      </c>
      <c r="G96" s="449" t="e">
        <f>+'EJEC-3I'!R94*#REF!</f>
        <v>#REF!</v>
      </c>
      <c r="H96" s="449" t="e">
        <f>+'EJEC-3I'!R94*#REF!</f>
        <v>#REF!</v>
      </c>
      <c r="I96" s="452" t="e">
        <f t="shared" si="1"/>
        <v>#REF!</v>
      </c>
    </row>
    <row r="97" spans="1:9" s="455" customFormat="1" ht="18.75" customHeight="1">
      <c r="A97" s="431"/>
      <c r="B97" s="2904" t="s">
        <v>275</v>
      </c>
      <c r="C97" s="2905"/>
      <c r="D97" s="2905"/>
      <c r="E97" s="453" t="e">
        <f>E94+E91+E88+E85+E82+E79+E76+E73+E70+E67+E64+E61+E58+E55+E52+E49+E46+E43+E40+E37+E34+E31+E28+E25+E22+E19</f>
        <v>#REF!</v>
      </c>
      <c r="F97" s="453" t="e">
        <f>F94+F91+F88+F85+F82+F79+F76+F73+F70+F67+F64+F61+F58+F55+F52+F49+F46+F43+F40+F37+F34+F31+F28+F25+F22+F19</f>
        <v>#REF!</v>
      </c>
      <c r="G97" s="453" t="e">
        <f>G94+G91+G88+G85+G82+G79+G76+G73+G70+G67+G64+G61+G58+G55+G52+G49+G46+G43+G40+G37+G34+G31+G28+G25+G22+G19</f>
        <v>#REF!</v>
      </c>
      <c r="H97" s="453" t="e">
        <f>H94+H91+H88+H85+H82+H79+H76+H73+H70+H67+H64+H61+H58+H55+H52+H49+H46+H43+H40+H37+H34+H31+H28+H25+H22+H19</f>
        <v>#REF!</v>
      </c>
      <c r="I97" s="454" t="e">
        <f>SUM(E97:H97)</f>
        <v>#REF!</v>
      </c>
    </row>
    <row r="98" spans="1:9" s="455" customFormat="1" ht="17.25" customHeight="1">
      <c r="A98" s="431"/>
      <c r="B98" s="2906" t="s">
        <v>276</v>
      </c>
      <c r="C98" s="2907"/>
      <c r="D98" s="2907"/>
      <c r="E98" s="456" t="e">
        <f t="shared" ref="E98:H99" si="2">E95+E92+E89+E86+E83+E80+E77+E74+E71+E68+E65+E62+E59+E56+E53+E50+E47+E44+E41+E38+E35+E32+E29+E26+E23+E20</f>
        <v>#REF!</v>
      </c>
      <c r="F98" s="456" t="e">
        <f t="shared" si="2"/>
        <v>#REF!</v>
      </c>
      <c r="G98" s="456" t="e">
        <f t="shared" si="2"/>
        <v>#REF!</v>
      </c>
      <c r="H98" s="456" t="e">
        <f t="shared" si="2"/>
        <v>#REF!</v>
      </c>
      <c r="I98" s="457" t="e">
        <f>SUM(E98:H98)</f>
        <v>#REF!</v>
      </c>
    </row>
    <row r="99" spans="1:9" s="455" customFormat="1" ht="19.5" customHeight="1" thickBot="1">
      <c r="A99" s="431"/>
      <c r="B99" s="2893" t="s">
        <v>277</v>
      </c>
      <c r="C99" s="2894"/>
      <c r="D99" s="2894"/>
      <c r="E99" s="458" t="e">
        <f t="shared" si="2"/>
        <v>#REF!</v>
      </c>
      <c r="F99" s="458" t="e">
        <f t="shared" si="2"/>
        <v>#REF!</v>
      </c>
      <c r="G99" s="458" t="e">
        <f t="shared" si="2"/>
        <v>#REF!</v>
      </c>
      <c r="H99" s="458" t="e">
        <f t="shared" si="2"/>
        <v>#REF!</v>
      </c>
      <c r="I99" s="459" t="e">
        <f>SUM(E99:H99)</f>
        <v>#REF!</v>
      </c>
    </row>
    <row r="100" spans="1:9" s="433" customFormat="1" ht="14.25" thickBot="1">
      <c r="A100" s="431"/>
      <c r="B100" s="460" t="s">
        <v>64</v>
      </c>
      <c r="C100" s="461"/>
      <c r="D100" s="462"/>
      <c r="E100" s="461"/>
      <c r="F100" s="461"/>
      <c r="G100" s="461"/>
      <c r="H100" s="461"/>
      <c r="I100" s="463"/>
    </row>
    <row r="101" spans="1:9" s="433" customFormat="1">
      <c r="A101" s="431"/>
      <c r="B101" s="2895"/>
      <c r="C101" s="2896"/>
      <c r="D101" s="2896"/>
      <c r="E101" s="2896"/>
      <c r="F101" s="2896"/>
      <c r="G101" s="2896"/>
      <c r="H101" s="2896"/>
      <c r="I101" s="2897"/>
    </row>
    <row r="102" spans="1:9" s="433" customFormat="1">
      <c r="A102" s="431"/>
      <c r="B102" s="2898"/>
      <c r="C102" s="2899"/>
      <c r="D102" s="2899"/>
      <c r="E102" s="2899"/>
      <c r="F102" s="2899"/>
      <c r="G102" s="2899"/>
      <c r="H102" s="2899"/>
      <c r="I102" s="2900"/>
    </row>
    <row r="103" spans="1:9" s="433" customFormat="1">
      <c r="A103" s="431"/>
      <c r="B103" s="2898"/>
      <c r="C103" s="2899"/>
      <c r="D103" s="2899"/>
      <c r="E103" s="2899"/>
      <c r="F103" s="2899"/>
      <c r="G103" s="2899"/>
      <c r="H103" s="2899"/>
      <c r="I103" s="2900"/>
    </row>
    <row r="104" spans="1:9" s="433" customFormat="1">
      <c r="A104" s="431"/>
      <c r="B104" s="2898"/>
      <c r="C104" s="2899"/>
      <c r="D104" s="2899"/>
      <c r="E104" s="2899"/>
      <c r="F104" s="2899"/>
      <c r="G104" s="2899"/>
      <c r="H104" s="2899"/>
      <c r="I104" s="2900"/>
    </row>
    <row r="105" spans="1:9" s="433" customFormat="1" ht="14.25" thickBot="1">
      <c r="A105" s="431"/>
      <c r="B105" s="2901"/>
      <c r="C105" s="2902"/>
      <c r="D105" s="2902"/>
      <c r="E105" s="2902"/>
      <c r="F105" s="2902"/>
      <c r="G105" s="2902"/>
      <c r="H105" s="2902"/>
      <c r="I105" s="2903"/>
    </row>
    <row r="106" spans="1:9" s="433" customFormat="1">
      <c r="A106" s="431"/>
      <c r="B106" s="431"/>
      <c r="C106" s="431"/>
      <c r="D106" s="432"/>
      <c r="E106" s="431"/>
      <c r="F106" s="431"/>
      <c r="G106" s="431"/>
      <c r="H106" s="431"/>
      <c r="I106" s="431"/>
    </row>
    <row r="107" spans="1:9" s="433" customFormat="1">
      <c r="A107" s="431"/>
      <c r="B107" s="431"/>
      <c r="C107" s="431"/>
      <c r="D107" s="432"/>
      <c r="E107" s="431"/>
      <c r="F107" s="431"/>
      <c r="G107" s="431"/>
      <c r="H107" s="431"/>
      <c r="I107" s="431"/>
    </row>
    <row r="108" spans="1:9" s="433" customFormat="1">
      <c r="A108" s="431"/>
      <c r="B108" s="431"/>
      <c r="C108" s="431"/>
      <c r="D108" s="432"/>
      <c r="E108" s="431"/>
      <c r="F108" s="431"/>
      <c r="G108" s="431"/>
      <c r="H108" s="431"/>
      <c r="I108" s="431"/>
    </row>
    <row r="109" spans="1:9" s="433" customFormat="1">
      <c r="A109" s="431"/>
      <c r="B109" s="431"/>
      <c r="C109" s="431"/>
      <c r="D109" s="432"/>
      <c r="E109" s="431"/>
      <c r="F109" s="431"/>
      <c r="G109" s="431"/>
      <c r="H109" s="431"/>
      <c r="I109" s="431"/>
    </row>
    <row r="110" spans="1:9" s="433" customFormat="1">
      <c r="A110" s="431"/>
      <c r="B110" s="431"/>
      <c r="C110" s="431"/>
      <c r="D110" s="432"/>
      <c r="E110" s="431"/>
      <c r="F110" s="431"/>
      <c r="G110" s="431"/>
      <c r="H110" s="431"/>
      <c r="I110" s="431"/>
    </row>
    <row r="111" spans="1:9" s="433" customFormat="1">
      <c r="A111" s="431"/>
      <c r="B111" s="431"/>
      <c r="C111" s="431"/>
      <c r="D111" s="432"/>
      <c r="E111" s="431"/>
      <c r="F111" s="431"/>
      <c r="G111" s="431"/>
      <c r="H111" s="431"/>
      <c r="I111" s="431"/>
    </row>
    <row r="112" spans="1:9" s="433" customFormat="1">
      <c r="A112" s="431"/>
      <c r="B112" s="431"/>
      <c r="C112" s="431"/>
      <c r="D112" s="432"/>
      <c r="E112" s="431"/>
      <c r="F112" s="431"/>
      <c r="G112" s="431"/>
      <c r="H112" s="431"/>
      <c r="I112" s="431"/>
    </row>
    <row r="113" spans="1:9" s="433" customFormat="1">
      <c r="A113" s="431"/>
      <c r="B113" s="431"/>
      <c r="C113" s="431"/>
      <c r="D113" s="432"/>
      <c r="E113" s="431"/>
      <c r="F113" s="431"/>
      <c r="G113" s="431"/>
      <c r="H113" s="431"/>
      <c r="I113" s="431"/>
    </row>
    <row r="114" spans="1:9" s="433" customFormat="1">
      <c r="A114" s="431"/>
      <c r="B114" s="431"/>
      <c r="C114" s="431"/>
      <c r="D114" s="432"/>
      <c r="E114" s="431"/>
      <c r="F114" s="431"/>
      <c r="G114" s="431"/>
      <c r="H114" s="431"/>
      <c r="I114" s="431"/>
    </row>
    <row r="115" spans="1:9" s="433" customFormat="1">
      <c r="A115" s="431"/>
      <c r="B115" s="431"/>
      <c r="C115" s="431"/>
      <c r="D115" s="432"/>
      <c r="E115" s="431"/>
      <c r="F115" s="431"/>
      <c r="G115" s="431"/>
      <c r="H115" s="431"/>
      <c r="I115" s="431"/>
    </row>
    <row r="116" spans="1:9" s="433" customFormat="1">
      <c r="A116" s="431"/>
      <c r="B116" s="431"/>
      <c r="C116" s="431"/>
      <c r="D116" s="432"/>
      <c r="E116" s="431"/>
      <c r="F116" s="431"/>
      <c r="G116" s="431"/>
      <c r="H116" s="431"/>
      <c r="I116" s="431"/>
    </row>
    <row r="117" spans="1:9" s="433" customFormat="1">
      <c r="A117" s="431"/>
      <c r="B117" s="431"/>
      <c r="C117" s="431"/>
      <c r="D117" s="432"/>
      <c r="E117" s="431"/>
      <c r="F117" s="431"/>
      <c r="G117" s="431"/>
      <c r="H117" s="431"/>
      <c r="I117" s="431"/>
    </row>
    <row r="118" spans="1:9" s="433" customFormat="1">
      <c r="A118" s="431"/>
      <c r="B118" s="431"/>
      <c r="C118" s="431"/>
      <c r="D118" s="432"/>
      <c r="E118" s="431"/>
      <c r="F118" s="431"/>
      <c r="G118" s="431"/>
      <c r="H118" s="431"/>
      <c r="I118" s="431"/>
    </row>
    <row r="119" spans="1:9" s="433" customFormat="1">
      <c r="A119" s="431"/>
      <c r="B119" s="431"/>
      <c r="C119" s="431"/>
      <c r="D119" s="432"/>
      <c r="E119" s="431"/>
      <c r="F119" s="431"/>
      <c r="G119" s="431"/>
      <c r="H119" s="431"/>
      <c r="I119" s="431"/>
    </row>
    <row r="120" spans="1:9" s="433" customFormat="1">
      <c r="A120" s="431"/>
      <c r="B120" s="431"/>
      <c r="C120" s="431"/>
      <c r="D120" s="432"/>
      <c r="E120" s="431"/>
      <c r="F120" s="431"/>
      <c r="G120" s="431"/>
      <c r="H120" s="431"/>
      <c r="I120" s="431"/>
    </row>
    <row r="121" spans="1:9" s="433" customFormat="1">
      <c r="A121" s="431"/>
      <c r="B121" s="431"/>
      <c r="C121" s="431"/>
      <c r="D121" s="432"/>
      <c r="E121" s="431"/>
      <c r="F121" s="431"/>
      <c r="G121" s="431"/>
      <c r="H121" s="431"/>
      <c r="I121" s="431"/>
    </row>
    <row r="122" spans="1:9" s="433" customFormat="1">
      <c r="A122" s="431"/>
      <c r="B122" s="431"/>
      <c r="C122" s="431"/>
      <c r="D122" s="432"/>
      <c r="E122" s="431"/>
      <c r="F122" s="431"/>
      <c r="G122" s="431"/>
      <c r="H122" s="431"/>
      <c r="I122" s="431"/>
    </row>
    <row r="123" spans="1:9" s="433" customFormat="1">
      <c r="A123" s="431"/>
      <c r="B123" s="431"/>
      <c r="C123" s="431"/>
      <c r="D123" s="432"/>
      <c r="E123" s="431"/>
      <c r="F123" s="431"/>
      <c r="G123" s="431"/>
      <c r="H123" s="431"/>
      <c r="I123" s="431"/>
    </row>
    <row r="124" spans="1:9" s="433" customFormat="1">
      <c r="A124" s="431"/>
      <c r="B124" s="431"/>
      <c r="C124" s="431"/>
      <c r="D124" s="432"/>
      <c r="E124" s="431"/>
      <c r="F124" s="431"/>
      <c r="G124" s="431"/>
      <c r="H124" s="431"/>
      <c r="I124" s="431"/>
    </row>
    <row r="125" spans="1:9" s="433" customFormat="1">
      <c r="A125" s="431"/>
      <c r="B125" s="431"/>
      <c r="C125" s="431"/>
      <c r="D125" s="432"/>
      <c r="E125" s="431"/>
      <c r="F125" s="431"/>
      <c r="G125" s="431"/>
      <c r="H125" s="431"/>
      <c r="I125" s="431"/>
    </row>
    <row r="126" spans="1:9" s="433" customFormat="1">
      <c r="A126" s="431"/>
      <c r="B126" s="431"/>
      <c r="C126" s="431"/>
      <c r="D126" s="432"/>
      <c r="E126" s="431"/>
      <c r="F126" s="431"/>
      <c r="G126" s="431"/>
      <c r="H126" s="431"/>
      <c r="I126" s="431"/>
    </row>
    <row r="127" spans="1:9" s="433" customFormat="1">
      <c r="A127" s="431"/>
      <c r="B127" s="431"/>
      <c r="C127" s="431"/>
      <c r="D127" s="432"/>
      <c r="E127" s="431"/>
      <c r="F127" s="431"/>
      <c r="G127" s="431"/>
      <c r="H127" s="431"/>
      <c r="I127" s="431"/>
    </row>
    <row r="128" spans="1:9" s="433" customFormat="1">
      <c r="A128" s="431"/>
      <c r="B128" s="431"/>
      <c r="C128" s="431"/>
      <c r="D128" s="432"/>
      <c r="E128" s="431"/>
      <c r="F128" s="431"/>
      <c r="G128" s="431"/>
      <c r="H128" s="431"/>
      <c r="I128" s="431"/>
    </row>
    <row r="129" spans="1:9" s="433" customFormat="1">
      <c r="A129" s="431"/>
      <c r="B129" s="431"/>
      <c r="C129" s="431"/>
      <c r="D129" s="432"/>
      <c r="E129" s="431"/>
      <c r="F129" s="431"/>
      <c r="G129" s="431"/>
      <c r="H129" s="431"/>
      <c r="I129" s="431"/>
    </row>
    <row r="130" spans="1:9" s="433" customFormat="1">
      <c r="A130" s="431"/>
      <c r="B130" s="431"/>
      <c r="C130" s="431"/>
      <c r="D130" s="432"/>
      <c r="E130" s="431"/>
      <c r="F130" s="431"/>
      <c r="G130" s="431"/>
      <c r="H130" s="431"/>
      <c r="I130" s="431"/>
    </row>
    <row r="131" spans="1:9" s="433" customFormat="1">
      <c r="A131" s="431"/>
      <c r="B131" s="431"/>
      <c r="C131" s="431"/>
      <c r="D131" s="432"/>
      <c r="E131" s="431"/>
      <c r="F131" s="431"/>
      <c r="G131" s="431"/>
      <c r="H131" s="431"/>
      <c r="I131" s="431"/>
    </row>
    <row r="132" spans="1:9" s="433" customFormat="1">
      <c r="A132" s="431"/>
      <c r="B132" s="431"/>
      <c r="C132" s="431"/>
      <c r="D132" s="432"/>
      <c r="E132" s="431"/>
      <c r="F132" s="431"/>
      <c r="G132" s="431"/>
      <c r="H132" s="431"/>
      <c r="I132" s="431"/>
    </row>
    <row r="133" spans="1:9" s="433" customFormat="1">
      <c r="A133" s="431"/>
      <c r="B133" s="431"/>
      <c r="C133" s="431"/>
      <c r="D133" s="432"/>
      <c r="E133" s="431"/>
      <c r="F133" s="431"/>
      <c r="G133" s="431"/>
      <c r="H133" s="431"/>
      <c r="I133" s="431"/>
    </row>
    <row r="134" spans="1:9" s="433" customFormat="1">
      <c r="A134" s="431"/>
      <c r="B134" s="431"/>
      <c r="C134" s="431"/>
      <c r="D134" s="432"/>
      <c r="E134" s="431"/>
      <c r="F134" s="431"/>
      <c r="G134" s="431"/>
      <c r="H134" s="431"/>
      <c r="I134" s="431"/>
    </row>
    <row r="135" spans="1:9" s="433" customFormat="1">
      <c r="A135" s="431"/>
      <c r="B135" s="431"/>
      <c r="C135" s="431"/>
      <c r="D135" s="432"/>
      <c r="E135" s="431"/>
      <c r="F135" s="431"/>
      <c r="G135" s="431"/>
      <c r="H135" s="431"/>
      <c r="I135" s="431"/>
    </row>
    <row r="136" spans="1:9" s="433" customFormat="1">
      <c r="A136" s="431"/>
      <c r="B136" s="431"/>
      <c r="C136" s="431"/>
      <c r="D136" s="432"/>
      <c r="E136" s="431"/>
      <c r="F136" s="431"/>
      <c r="G136" s="431"/>
      <c r="H136" s="431"/>
      <c r="I136" s="431"/>
    </row>
    <row r="137" spans="1:9" s="433" customFormat="1">
      <c r="A137" s="431"/>
      <c r="B137" s="431"/>
      <c r="C137" s="431"/>
      <c r="D137" s="432"/>
      <c r="E137" s="431"/>
      <c r="F137" s="431"/>
      <c r="G137" s="431"/>
      <c r="H137" s="431"/>
      <c r="I137" s="431"/>
    </row>
    <row r="138" spans="1:9" s="433" customFormat="1">
      <c r="A138" s="431"/>
      <c r="B138" s="431"/>
      <c r="C138" s="431"/>
      <c r="D138" s="432"/>
      <c r="E138" s="431"/>
      <c r="F138" s="431"/>
      <c r="G138" s="431"/>
      <c r="H138" s="431"/>
      <c r="I138" s="431"/>
    </row>
    <row r="139" spans="1:9" s="433" customFormat="1">
      <c r="A139" s="431"/>
      <c r="B139" s="431"/>
      <c r="C139" s="431"/>
      <c r="D139" s="432"/>
      <c r="E139" s="431"/>
      <c r="F139" s="431"/>
      <c r="G139" s="431"/>
      <c r="H139" s="431"/>
      <c r="I139" s="431"/>
    </row>
    <row r="140" spans="1:9" s="433" customFormat="1">
      <c r="A140" s="431"/>
      <c r="B140" s="431"/>
      <c r="C140" s="431"/>
      <c r="D140" s="432"/>
      <c r="E140" s="431"/>
      <c r="F140" s="431"/>
      <c r="G140" s="431"/>
      <c r="H140" s="431"/>
      <c r="I140" s="431"/>
    </row>
    <row r="141" spans="1:9" s="433" customFormat="1">
      <c r="A141" s="431"/>
      <c r="B141" s="431"/>
      <c r="C141" s="431"/>
      <c r="D141" s="432"/>
      <c r="E141" s="431"/>
      <c r="F141" s="431"/>
      <c r="G141" s="431"/>
      <c r="H141" s="431"/>
      <c r="I141" s="431"/>
    </row>
    <row r="142" spans="1:9" s="433" customFormat="1">
      <c r="A142" s="431"/>
      <c r="B142" s="431"/>
      <c r="C142" s="431"/>
      <c r="D142" s="432"/>
      <c r="E142" s="431"/>
      <c r="F142" s="431"/>
      <c r="G142" s="431"/>
      <c r="H142" s="431"/>
      <c r="I142" s="431"/>
    </row>
    <row r="143" spans="1:9" s="433" customFormat="1">
      <c r="A143" s="431"/>
      <c r="B143" s="431"/>
      <c r="C143" s="431"/>
      <c r="D143" s="432"/>
      <c r="E143" s="431"/>
      <c r="F143" s="431"/>
      <c r="G143" s="431"/>
      <c r="H143" s="431"/>
      <c r="I143" s="431"/>
    </row>
    <row r="144" spans="1:9" s="433" customFormat="1">
      <c r="A144" s="431"/>
      <c r="B144" s="431"/>
      <c r="C144" s="431"/>
      <c r="D144" s="432"/>
      <c r="E144" s="431"/>
      <c r="F144" s="431"/>
      <c r="G144" s="431"/>
      <c r="H144" s="431"/>
      <c r="I144" s="431"/>
    </row>
  </sheetData>
  <sheetProtection password="CDBD" sheet="1" objects="1" scenarios="1"/>
  <mergeCells count="55">
    <mergeCell ref="B99:D99"/>
    <mergeCell ref="B101:I105"/>
    <mergeCell ref="B88:B96"/>
    <mergeCell ref="C88:C90"/>
    <mergeCell ref="C91:C93"/>
    <mergeCell ref="C94:C96"/>
    <mergeCell ref="B97:D97"/>
    <mergeCell ref="B98:D98"/>
    <mergeCell ref="B67:B75"/>
    <mergeCell ref="C67:C69"/>
    <mergeCell ref="C70:C72"/>
    <mergeCell ref="C73:C75"/>
    <mergeCell ref="B76:B87"/>
    <mergeCell ref="C76:C78"/>
    <mergeCell ref="C79:C81"/>
    <mergeCell ref="C82:C84"/>
    <mergeCell ref="C85:C87"/>
    <mergeCell ref="B43:B54"/>
    <mergeCell ref="C43:C45"/>
    <mergeCell ref="C46:C48"/>
    <mergeCell ref="C49:C51"/>
    <mergeCell ref="C52:C54"/>
    <mergeCell ref="B55:B66"/>
    <mergeCell ref="C55:C57"/>
    <mergeCell ref="C58:C60"/>
    <mergeCell ref="C61:C63"/>
    <mergeCell ref="C64:C66"/>
    <mergeCell ref="B19:B30"/>
    <mergeCell ref="C19:C21"/>
    <mergeCell ref="C22:C24"/>
    <mergeCell ref="C25:C27"/>
    <mergeCell ref="C28:C30"/>
    <mergeCell ref="B31:B42"/>
    <mergeCell ref="C31:C33"/>
    <mergeCell ref="C34:C36"/>
    <mergeCell ref="C37:C39"/>
    <mergeCell ref="C40:C42"/>
    <mergeCell ref="C15:I15"/>
    <mergeCell ref="B16:I16"/>
    <mergeCell ref="B17:B18"/>
    <mergeCell ref="C17:C18"/>
    <mergeCell ref="D17:D18"/>
    <mergeCell ref="E17:I17"/>
    <mergeCell ref="C9:I9"/>
    <mergeCell ref="C10:I10"/>
    <mergeCell ref="C11:D11"/>
    <mergeCell ref="G11:H11"/>
    <mergeCell ref="C13:D13"/>
    <mergeCell ref="G13:H13"/>
    <mergeCell ref="C8:I8"/>
    <mergeCell ref="C2:G5"/>
    <mergeCell ref="H2:I3"/>
    <mergeCell ref="B4:B5"/>
    <mergeCell ref="H4:I5"/>
    <mergeCell ref="C7:I7"/>
  </mergeCells>
  <printOptions horizontalCentered="1" verticalCentered="1"/>
  <pageMargins left="0.70866141732283472" right="0.70866141732283472" top="0.74803149606299213" bottom="0.74803149606299213" header="0.31496062992125984" footer="0.31496062992125984"/>
  <pageSetup scale="59" orientation="portrait" r:id="rId1"/>
  <drawing r:id="rId2"/>
  <legacyDrawing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Hoja17">
    <tabColor rgb="FFFF0000"/>
    <pageSetUpPr fitToPage="1"/>
  </sheetPr>
  <dimension ref="A1:Z114"/>
  <sheetViews>
    <sheetView workbookViewId="0"/>
  </sheetViews>
  <sheetFormatPr baseColWidth="10" defaultColWidth="11.42578125" defaultRowHeight="12.75"/>
  <cols>
    <col min="1" max="1" width="2.5703125" style="321" customWidth="1"/>
    <col min="2" max="2" width="34.140625" style="200" customWidth="1"/>
    <col min="3" max="3" width="29" style="200" customWidth="1"/>
    <col min="4" max="4" width="38.7109375" style="200" customWidth="1"/>
    <col min="5" max="5" width="11.42578125" style="200"/>
    <col min="6" max="10" width="12.7109375" style="200" customWidth="1"/>
    <col min="11" max="26" width="11.42578125" style="321"/>
    <col min="27" max="16384" width="11.42578125" style="200"/>
  </cols>
  <sheetData>
    <row r="1" spans="2:10" s="321" customFormat="1" ht="13.5" thickBot="1"/>
    <row r="2" spans="2:10" ht="12.75" customHeight="1">
      <c r="B2" s="322"/>
      <c r="C2" s="2723" t="s">
        <v>328</v>
      </c>
      <c r="D2" s="2724"/>
      <c r="E2" s="2724"/>
      <c r="F2" s="2724"/>
      <c r="G2" s="2724"/>
      <c r="H2" s="2725"/>
      <c r="I2" s="2732" t="e">
        <f>'EJEC-4I'!H2</f>
        <v>#REF!</v>
      </c>
      <c r="J2" s="2733"/>
    </row>
    <row r="3" spans="2:10">
      <c r="B3" s="216"/>
      <c r="C3" s="2726"/>
      <c r="D3" s="2727"/>
      <c r="E3" s="2727"/>
      <c r="F3" s="2727"/>
      <c r="G3" s="2727"/>
      <c r="H3" s="2728"/>
      <c r="I3" s="2908"/>
      <c r="J3" s="2909"/>
    </row>
    <row r="4" spans="2:10">
      <c r="B4" s="216"/>
      <c r="C4" s="2726"/>
      <c r="D4" s="2727"/>
      <c r="E4" s="2727"/>
      <c r="F4" s="2727"/>
      <c r="G4" s="2727"/>
      <c r="H4" s="2728"/>
      <c r="I4" s="2908"/>
      <c r="J4" s="2909"/>
    </row>
    <row r="5" spans="2:10">
      <c r="B5" s="216"/>
      <c r="C5" s="2726"/>
      <c r="D5" s="2727"/>
      <c r="E5" s="2727"/>
      <c r="F5" s="2727"/>
      <c r="G5" s="2727"/>
      <c r="H5" s="2728"/>
      <c r="I5" s="2908"/>
      <c r="J5" s="2909"/>
    </row>
    <row r="6" spans="2:10" ht="17.25" customHeight="1">
      <c r="B6" s="2910"/>
      <c r="C6" s="2726"/>
      <c r="D6" s="2727"/>
      <c r="E6" s="2727"/>
      <c r="F6" s="2727"/>
      <c r="G6" s="2727"/>
      <c r="H6" s="2728"/>
      <c r="I6" s="2912" t="e">
        <f>'EJEC-4I'!H4</f>
        <v>#REF!</v>
      </c>
      <c r="J6" s="2913"/>
    </row>
    <row r="7" spans="2:10" ht="17.25" customHeight="1">
      <c r="B7" s="2910"/>
      <c r="C7" s="2726"/>
      <c r="D7" s="2727"/>
      <c r="E7" s="2727"/>
      <c r="F7" s="2727"/>
      <c r="G7" s="2727"/>
      <c r="H7" s="2728"/>
      <c r="I7" s="2706"/>
      <c r="J7" s="2707"/>
    </row>
    <row r="8" spans="2:10">
      <c r="B8" s="2911"/>
      <c r="C8" s="2729"/>
      <c r="D8" s="2730"/>
      <c r="E8" s="2730"/>
      <c r="F8" s="2730"/>
      <c r="G8" s="2730"/>
      <c r="H8" s="2731"/>
      <c r="I8" s="2708"/>
      <c r="J8" s="2709"/>
    </row>
    <row r="9" spans="2:10">
      <c r="B9" s="465"/>
      <c r="C9" s="466"/>
      <c r="D9" s="466"/>
      <c r="E9" s="466"/>
      <c r="F9" s="466"/>
      <c r="G9" s="466"/>
      <c r="H9" s="466"/>
      <c r="I9" s="466"/>
      <c r="J9" s="467"/>
    </row>
    <row r="10" spans="2:10" ht="18.75" customHeight="1">
      <c r="B10" s="356" t="s">
        <v>166</v>
      </c>
      <c r="C10" s="2805" t="e">
        <f>+#REF!</f>
        <v>#REF!</v>
      </c>
      <c r="D10" s="2805"/>
      <c r="E10" s="2805"/>
      <c r="F10" s="2805"/>
      <c r="G10" s="2805"/>
      <c r="H10" s="2805"/>
      <c r="I10" s="2805"/>
      <c r="J10" s="2806"/>
    </row>
    <row r="11" spans="2:10">
      <c r="B11" s="216"/>
      <c r="J11" s="204"/>
    </row>
    <row r="12" spans="2:10" ht="34.5" customHeight="1">
      <c r="B12" s="356" t="s">
        <v>248</v>
      </c>
      <c r="C12" s="2595" t="e">
        <f>+#REF!</f>
        <v>#REF!</v>
      </c>
      <c r="D12" s="2595"/>
      <c r="E12" s="2595"/>
      <c r="F12" s="2595"/>
      <c r="G12" s="2595"/>
      <c r="H12" s="2595"/>
      <c r="I12" s="2595"/>
      <c r="J12" s="2596"/>
    </row>
    <row r="13" spans="2:10">
      <c r="B13" s="356"/>
      <c r="C13" s="2807"/>
      <c r="D13" s="2807"/>
      <c r="E13" s="2807"/>
      <c r="F13" s="2807"/>
      <c r="G13" s="2807"/>
      <c r="H13" s="2807"/>
      <c r="I13" s="2807"/>
      <c r="J13" s="2808"/>
    </row>
    <row r="14" spans="2:10" ht="17.25" customHeight="1">
      <c r="B14" s="356" t="s">
        <v>214</v>
      </c>
      <c r="C14" s="468">
        <f>'EJEC-1I'!I11</f>
        <v>41090</v>
      </c>
      <c r="D14" s="401"/>
      <c r="E14" s="401"/>
      <c r="F14" s="401"/>
      <c r="G14" s="401"/>
      <c r="H14" s="401"/>
      <c r="I14" s="401"/>
      <c r="J14" s="402"/>
    </row>
    <row r="15" spans="2:10" ht="13.5" thickBot="1">
      <c r="B15" s="356"/>
      <c r="C15" s="401"/>
      <c r="D15" s="401"/>
      <c r="E15" s="401"/>
      <c r="F15" s="401"/>
      <c r="G15" s="401"/>
      <c r="H15" s="401"/>
      <c r="I15" s="401"/>
      <c r="J15" s="402"/>
    </row>
    <row r="16" spans="2:10" ht="21.75" customHeight="1" thickBot="1">
      <c r="B16" s="2917" t="s">
        <v>216</v>
      </c>
      <c r="C16" s="2918"/>
      <c r="D16" s="2918"/>
      <c r="E16" s="2918"/>
      <c r="F16" s="2918"/>
      <c r="G16" s="2918"/>
      <c r="H16" s="2918"/>
      <c r="I16" s="2918"/>
      <c r="J16" s="2919"/>
    </row>
    <row r="17" spans="2:10" ht="12.75" customHeight="1">
      <c r="B17" s="2833" t="s">
        <v>167</v>
      </c>
      <c r="C17" s="2834" t="s">
        <v>203</v>
      </c>
      <c r="D17" s="2920" t="s">
        <v>215</v>
      </c>
      <c r="E17" s="2921"/>
      <c r="F17" s="2921"/>
      <c r="G17" s="2921"/>
      <c r="H17" s="2921"/>
      <c r="I17" s="2921"/>
      <c r="J17" s="2922"/>
    </row>
    <row r="18" spans="2:10" ht="12.75" customHeight="1">
      <c r="B18" s="2753"/>
      <c r="C18" s="2756"/>
      <c r="D18" s="2759"/>
      <c r="E18" s="2923"/>
      <c r="F18" s="2923"/>
      <c r="G18" s="2923"/>
      <c r="H18" s="2923"/>
      <c r="I18" s="2923"/>
      <c r="J18" s="2924"/>
    </row>
    <row r="19" spans="2:10">
      <c r="B19" s="2754"/>
      <c r="C19" s="2757"/>
      <c r="D19" s="2759"/>
      <c r="E19" s="2923"/>
      <c r="F19" s="2923"/>
      <c r="G19" s="2923"/>
      <c r="H19" s="2923"/>
      <c r="I19" s="2923"/>
      <c r="J19" s="2924"/>
    </row>
    <row r="20" spans="2:10" ht="50.25" customHeight="1">
      <c r="B20" s="2838" t="e">
        <f>#REF!</f>
        <v>#REF!</v>
      </c>
      <c r="C20" s="374" t="e">
        <f>#REF!</f>
        <v>#REF!</v>
      </c>
      <c r="D20" s="2915"/>
      <c r="E20" s="2915"/>
      <c r="F20" s="2915"/>
      <c r="G20" s="2915"/>
      <c r="H20" s="2915"/>
      <c r="I20" s="2915"/>
      <c r="J20" s="2916"/>
    </row>
    <row r="21" spans="2:10" ht="50.25" customHeight="1">
      <c r="B21" s="2816"/>
      <c r="C21" s="374" t="e">
        <f>#REF!</f>
        <v>#REF!</v>
      </c>
      <c r="D21" s="2915"/>
      <c r="E21" s="2915"/>
      <c r="F21" s="2915"/>
      <c r="G21" s="2915"/>
      <c r="H21" s="2915"/>
      <c r="I21" s="2915"/>
      <c r="J21" s="2916"/>
    </row>
    <row r="22" spans="2:10" ht="50.25" customHeight="1">
      <c r="B22" s="2816"/>
      <c r="C22" s="374" t="e">
        <f>#REF!</f>
        <v>#REF!</v>
      </c>
      <c r="D22" s="2915"/>
      <c r="E22" s="2915"/>
      <c r="F22" s="2915"/>
      <c r="G22" s="2915"/>
      <c r="H22" s="2915"/>
      <c r="I22" s="2915"/>
      <c r="J22" s="2916"/>
    </row>
    <row r="23" spans="2:10" ht="50.25" customHeight="1">
      <c r="B23" s="2914"/>
      <c r="C23" s="374" t="e">
        <f>#REF!</f>
        <v>#REF!</v>
      </c>
      <c r="D23" s="2915"/>
      <c r="E23" s="2915"/>
      <c r="F23" s="2915"/>
      <c r="G23" s="2915"/>
      <c r="H23" s="2915"/>
      <c r="I23" s="2915"/>
      <c r="J23" s="2916"/>
    </row>
    <row r="24" spans="2:10" ht="50.25" customHeight="1">
      <c r="B24" s="2838" t="e">
        <f>#REF!</f>
        <v>#REF!</v>
      </c>
      <c r="C24" s="374" t="e">
        <f>#REF!</f>
        <v>#REF!</v>
      </c>
      <c r="D24" s="2915">
        <f>+D20</f>
        <v>0</v>
      </c>
      <c r="E24" s="2915"/>
      <c r="F24" s="2915"/>
      <c r="G24" s="2915"/>
      <c r="H24" s="2915"/>
      <c r="I24" s="2915"/>
      <c r="J24" s="2916"/>
    </row>
    <row r="25" spans="2:10" ht="50.25" customHeight="1">
      <c r="B25" s="2816"/>
      <c r="C25" s="374" t="e">
        <f>#REF!</f>
        <v>#REF!</v>
      </c>
      <c r="D25" s="2915"/>
      <c r="E25" s="2915"/>
      <c r="F25" s="2915"/>
      <c r="G25" s="2915"/>
      <c r="H25" s="2915"/>
      <c r="I25" s="2915"/>
      <c r="J25" s="2916"/>
    </row>
    <row r="26" spans="2:10" ht="50.25" customHeight="1">
      <c r="B26" s="2816"/>
      <c r="C26" s="374" t="e">
        <f>#REF!</f>
        <v>#REF!</v>
      </c>
      <c r="D26" s="2915"/>
      <c r="E26" s="2915"/>
      <c r="F26" s="2915"/>
      <c r="G26" s="2915"/>
      <c r="H26" s="2915"/>
      <c r="I26" s="2915"/>
      <c r="J26" s="2916"/>
    </row>
    <row r="27" spans="2:10" ht="50.25" customHeight="1">
      <c r="B27" s="2914"/>
      <c r="C27" s="374" t="e">
        <f>#REF!</f>
        <v>#REF!</v>
      </c>
      <c r="D27" s="2915">
        <f>+D23</f>
        <v>0</v>
      </c>
      <c r="E27" s="2915"/>
      <c r="F27" s="2915"/>
      <c r="G27" s="2915"/>
      <c r="H27" s="2915"/>
      <c r="I27" s="2915"/>
      <c r="J27" s="2916"/>
    </row>
    <row r="28" spans="2:10" ht="50.25" customHeight="1">
      <c r="B28" s="2838" t="e">
        <f>#REF!</f>
        <v>#REF!</v>
      </c>
      <c r="C28" s="374" t="e">
        <f>#REF!</f>
        <v>#REF!</v>
      </c>
      <c r="D28" s="2915">
        <f>+D20</f>
        <v>0</v>
      </c>
      <c r="E28" s="2915"/>
      <c r="F28" s="2915"/>
      <c r="G28" s="2915"/>
      <c r="H28" s="2915"/>
      <c r="I28" s="2915"/>
      <c r="J28" s="2916"/>
    </row>
    <row r="29" spans="2:10" ht="50.25" customHeight="1">
      <c r="B29" s="2816"/>
      <c r="C29" s="374" t="e">
        <f>#REF!</f>
        <v>#REF!</v>
      </c>
      <c r="D29" s="2915"/>
      <c r="E29" s="2915"/>
      <c r="F29" s="2915"/>
      <c r="G29" s="2915"/>
      <c r="H29" s="2915"/>
      <c r="I29" s="2915"/>
      <c r="J29" s="2916"/>
    </row>
    <row r="30" spans="2:10" ht="50.25" customHeight="1">
      <c r="B30" s="2816"/>
      <c r="C30" s="374" t="e">
        <f>#REF!</f>
        <v>#REF!</v>
      </c>
      <c r="D30" s="2915"/>
      <c r="E30" s="2915"/>
      <c r="F30" s="2915"/>
      <c r="G30" s="2915"/>
      <c r="H30" s="2915"/>
      <c r="I30" s="2915"/>
      <c r="J30" s="2916"/>
    </row>
    <row r="31" spans="2:10" ht="50.25" customHeight="1">
      <c r="B31" s="2914"/>
      <c r="C31" s="374" t="e">
        <f>#REF!</f>
        <v>#REF!</v>
      </c>
      <c r="D31" s="2915">
        <f>+D23</f>
        <v>0</v>
      </c>
      <c r="E31" s="2915"/>
      <c r="F31" s="2915"/>
      <c r="G31" s="2915"/>
      <c r="H31" s="2915"/>
      <c r="I31" s="2915"/>
      <c r="J31" s="2916"/>
    </row>
    <row r="32" spans="2:10" ht="50.25" customHeight="1">
      <c r="B32" s="2838" t="e">
        <f>#REF!</f>
        <v>#REF!</v>
      </c>
      <c r="C32" s="374" t="e">
        <f>#REF!</f>
        <v>#REF!</v>
      </c>
      <c r="D32" s="2915">
        <f>+D20</f>
        <v>0</v>
      </c>
      <c r="E32" s="2915"/>
      <c r="F32" s="2915"/>
      <c r="G32" s="2915"/>
      <c r="H32" s="2915"/>
      <c r="I32" s="2915"/>
      <c r="J32" s="2916"/>
    </row>
    <row r="33" spans="2:10" ht="50.25" customHeight="1">
      <c r="B33" s="2816"/>
      <c r="C33" s="374" t="e">
        <f>#REF!</f>
        <v>#REF!</v>
      </c>
      <c r="D33" s="2915"/>
      <c r="E33" s="2915"/>
      <c r="F33" s="2915"/>
      <c r="G33" s="2915"/>
      <c r="H33" s="2915"/>
      <c r="I33" s="2915"/>
      <c r="J33" s="2916"/>
    </row>
    <row r="34" spans="2:10" ht="50.25" customHeight="1">
      <c r="B34" s="2816"/>
      <c r="C34" s="374" t="e">
        <f>#REF!</f>
        <v>#REF!</v>
      </c>
      <c r="D34" s="2915"/>
      <c r="E34" s="2915"/>
      <c r="F34" s="2915"/>
      <c r="G34" s="2915"/>
      <c r="H34" s="2915"/>
      <c r="I34" s="2915"/>
      <c r="J34" s="2916"/>
    </row>
    <row r="35" spans="2:10" ht="50.25" customHeight="1">
      <c r="B35" s="2914"/>
      <c r="C35" s="374" t="e">
        <f>#REF!</f>
        <v>#REF!</v>
      </c>
      <c r="D35" s="2915">
        <f>+D23</f>
        <v>0</v>
      </c>
      <c r="E35" s="2915"/>
      <c r="F35" s="2915"/>
      <c r="G35" s="2915"/>
      <c r="H35" s="2915"/>
      <c r="I35" s="2915"/>
      <c r="J35" s="2916"/>
    </row>
    <row r="36" spans="2:10" ht="50.25" customHeight="1">
      <c r="B36" s="2838" t="e">
        <f>#REF!</f>
        <v>#REF!</v>
      </c>
      <c r="C36" s="374" t="e">
        <f>#REF!</f>
        <v>#REF!</v>
      </c>
      <c r="D36" s="2915">
        <f>+D20</f>
        <v>0</v>
      </c>
      <c r="E36" s="2915"/>
      <c r="F36" s="2915"/>
      <c r="G36" s="2915"/>
      <c r="H36" s="2915"/>
      <c r="I36" s="2915"/>
      <c r="J36" s="2916"/>
    </row>
    <row r="37" spans="2:10" ht="50.25" customHeight="1">
      <c r="B37" s="2816"/>
      <c r="C37" s="374" t="e">
        <f>#REF!</f>
        <v>#REF!</v>
      </c>
      <c r="D37" s="2915"/>
      <c r="E37" s="2915"/>
      <c r="F37" s="2915"/>
      <c r="G37" s="2915"/>
      <c r="H37" s="2915"/>
      <c r="I37" s="2915"/>
      <c r="J37" s="2916"/>
    </row>
    <row r="38" spans="2:10" ht="50.25" customHeight="1">
      <c r="B38" s="2816"/>
      <c r="C38" s="374" t="e">
        <f>#REF!</f>
        <v>#REF!</v>
      </c>
      <c r="D38" s="2915">
        <f>+D23</f>
        <v>0</v>
      </c>
      <c r="E38" s="2915"/>
      <c r="F38" s="2915"/>
      <c r="G38" s="2915"/>
      <c r="H38" s="2915"/>
      <c r="I38" s="2915"/>
      <c r="J38" s="2916"/>
    </row>
    <row r="39" spans="2:10" ht="50.25" customHeight="1">
      <c r="B39" s="2838" t="e">
        <f>#REF!</f>
        <v>#REF!</v>
      </c>
      <c r="C39" s="374" t="e">
        <f>#REF!</f>
        <v>#REF!</v>
      </c>
      <c r="D39" s="2915">
        <f>+D20</f>
        <v>0</v>
      </c>
      <c r="E39" s="2915"/>
      <c r="F39" s="2915"/>
      <c r="G39" s="2915"/>
      <c r="H39" s="2915"/>
      <c r="I39" s="2915"/>
      <c r="J39" s="2916"/>
    </row>
    <row r="40" spans="2:10" ht="50.25" customHeight="1">
      <c r="B40" s="2816"/>
      <c r="C40" s="374" t="e">
        <f>#REF!</f>
        <v>#REF!</v>
      </c>
      <c r="D40" s="2915"/>
      <c r="E40" s="2915"/>
      <c r="F40" s="2915"/>
      <c r="G40" s="2915"/>
      <c r="H40" s="2915"/>
      <c r="I40" s="2915"/>
      <c r="J40" s="2916"/>
    </row>
    <row r="41" spans="2:10" ht="50.25" customHeight="1">
      <c r="B41" s="2816"/>
      <c r="C41" s="374" t="e">
        <f>#REF!</f>
        <v>#REF!</v>
      </c>
      <c r="D41" s="2915"/>
      <c r="E41" s="2915"/>
      <c r="F41" s="2915"/>
      <c r="G41" s="2915"/>
      <c r="H41" s="2915"/>
      <c r="I41" s="2915"/>
      <c r="J41" s="2916"/>
    </row>
    <row r="42" spans="2:10" ht="50.25" customHeight="1">
      <c r="B42" s="2914"/>
      <c r="C42" s="374" t="e">
        <f>#REF!</f>
        <v>#REF!</v>
      </c>
      <c r="D42" s="2915">
        <f>+D23</f>
        <v>0</v>
      </c>
      <c r="E42" s="2915"/>
      <c r="F42" s="2915"/>
      <c r="G42" s="2915"/>
      <c r="H42" s="2915"/>
      <c r="I42" s="2915"/>
      <c r="J42" s="2916"/>
    </row>
    <row r="43" spans="2:10" ht="50.25" customHeight="1">
      <c r="B43" s="2838" t="e">
        <f>#REF!</f>
        <v>#REF!</v>
      </c>
      <c r="C43" s="374" t="e">
        <f>#REF!</f>
        <v>#REF!</v>
      </c>
      <c r="D43" s="2915">
        <f>+D20</f>
        <v>0</v>
      </c>
      <c r="E43" s="2915"/>
      <c r="F43" s="2915"/>
      <c r="G43" s="2915"/>
      <c r="H43" s="2915"/>
      <c r="I43" s="2915"/>
      <c r="J43" s="2916"/>
    </row>
    <row r="44" spans="2:10" ht="50.25" customHeight="1">
      <c r="B44" s="2816"/>
      <c r="C44" s="374" t="e">
        <f>#REF!</f>
        <v>#REF!</v>
      </c>
      <c r="D44" s="2915"/>
      <c r="E44" s="2915"/>
      <c r="F44" s="2915"/>
      <c r="G44" s="2915"/>
      <c r="H44" s="2915"/>
      <c r="I44" s="2915"/>
      <c r="J44" s="2916"/>
    </row>
    <row r="45" spans="2:10" ht="50.25" customHeight="1" thickBot="1">
      <c r="B45" s="2817"/>
      <c r="C45" s="391" t="e">
        <f>#REF!</f>
        <v>#REF!</v>
      </c>
      <c r="D45" s="2925">
        <f>+D23</f>
        <v>0</v>
      </c>
      <c r="E45" s="2925"/>
      <c r="F45" s="2925"/>
      <c r="G45" s="2925"/>
      <c r="H45" s="2925"/>
      <c r="I45" s="2925"/>
      <c r="J45" s="2926"/>
    </row>
    <row r="46" spans="2:10" s="321" customFormat="1"/>
    <row r="47" spans="2:10" s="321" customFormat="1"/>
    <row r="48" spans="2:10" s="321" customFormat="1"/>
    <row r="49" s="321" customFormat="1"/>
    <row r="50" s="321" customFormat="1"/>
    <row r="51" s="321" customFormat="1"/>
    <row r="52" s="321" customFormat="1"/>
    <row r="53" s="321" customFormat="1"/>
    <row r="54" s="321" customFormat="1"/>
    <row r="55" s="321" customFormat="1"/>
    <row r="56" s="321" customFormat="1"/>
    <row r="57" s="321" customFormat="1"/>
    <row r="58" s="321" customFormat="1"/>
    <row r="59" s="321" customFormat="1"/>
    <row r="60" s="321" customFormat="1"/>
    <row r="61" s="321" customFormat="1"/>
    <row r="62" s="321" customFormat="1"/>
    <row r="63" s="321" customFormat="1"/>
    <row r="64" s="321" customFormat="1"/>
    <row r="65" s="321" customFormat="1"/>
    <row r="66" s="321" customFormat="1"/>
    <row r="67" s="321" customFormat="1"/>
    <row r="68" s="321" customFormat="1"/>
    <row r="69" s="321" customFormat="1"/>
    <row r="70" s="321" customFormat="1"/>
    <row r="71" s="321" customFormat="1"/>
    <row r="72" s="321" customFormat="1"/>
    <row r="73" s="321" customFormat="1"/>
    <row r="74" s="321" customFormat="1"/>
    <row r="75" s="321" customFormat="1"/>
    <row r="76" s="321" customFormat="1"/>
    <row r="77" s="321" customFormat="1"/>
    <row r="78" s="321" customFormat="1"/>
    <row r="79" s="321" customFormat="1"/>
    <row r="80" s="321" customFormat="1"/>
    <row r="81" s="321" customFormat="1"/>
    <row r="82" s="321" customFormat="1"/>
    <row r="83" s="321" customFormat="1"/>
    <row r="84" s="321" customFormat="1"/>
    <row r="85" s="321" customFormat="1"/>
    <row r="86" s="321" customFormat="1"/>
    <row r="87" s="321" customFormat="1"/>
    <row r="88" s="321" customFormat="1"/>
    <row r="89" s="321" customFormat="1"/>
    <row r="90" s="321" customFormat="1"/>
    <row r="91" s="321" customFormat="1"/>
    <row r="92" s="321" customFormat="1"/>
    <row r="93" s="321" customFormat="1"/>
    <row r="94" s="321" customFormat="1"/>
    <row r="95" s="321" customFormat="1"/>
    <row r="96"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row r="113" s="321" customFormat="1"/>
    <row r="114" s="321" customFormat="1"/>
  </sheetData>
  <sheetProtection password="CDBD" sheet="1" objects="1" scenarios="1"/>
  <mergeCells count="44">
    <mergeCell ref="B43:B45"/>
    <mergeCell ref="D43:J43"/>
    <mergeCell ref="D44:J44"/>
    <mergeCell ref="D45:J45"/>
    <mergeCell ref="B32:B35"/>
    <mergeCell ref="D32:J32"/>
    <mergeCell ref="D33:J33"/>
    <mergeCell ref="D34:J34"/>
    <mergeCell ref="D35:J35"/>
    <mergeCell ref="B36:B38"/>
    <mergeCell ref="D36:J36"/>
    <mergeCell ref="D37:J37"/>
    <mergeCell ref="D38:J38"/>
    <mergeCell ref="B39:B42"/>
    <mergeCell ref="D39:J39"/>
    <mergeCell ref="D40:J40"/>
    <mergeCell ref="D41:J41"/>
    <mergeCell ref="D42:J42"/>
    <mergeCell ref="B24:B27"/>
    <mergeCell ref="D24:J24"/>
    <mergeCell ref="D25:J25"/>
    <mergeCell ref="D26:J26"/>
    <mergeCell ref="D27:J27"/>
    <mergeCell ref="B28:B31"/>
    <mergeCell ref="D28:J28"/>
    <mergeCell ref="D29:J29"/>
    <mergeCell ref="D30:J30"/>
    <mergeCell ref="D31:J31"/>
    <mergeCell ref="C13:J13"/>
    <mergeCell ref="B16:J16"/>
    <mergeCell ref="B17:B19"/>
    <mergeCell ref="C17:C19"/>
    <mergeCell ref="D17:J19"/>
    <mergeCell ref="B20:B23"/>
    <mergeCell ref="D20:J20"/>
    <mergeCell ref="D21:J21"/>
    <mergeCell ref="D22:J22"/>
    <mergeCell ref="D23:J23"/>
    <mergeCell ref="C12:J12"/>
    <mergeCell ref="C2:H8"/>
    <mergeCell ref="I2:J5"/>
    <mergeCell ref="B6:B8"/>
    <mergeCell ref="I6:J8"/>
    <mergeCell ref="C10:J10"/>
  </mergeCells>
  <printOptions horizontalCentered="1" verticalCentered="1"/>
  <pageMargins left="0.70866141732283472" right="0.70866141732283472" top="0.74803149606299213" bottom="0.74803149606299213" header="0.31496062992125984" footer="0.31496062992125984"/>
  <pageSetup scale="52" orientation="portrait" r:id="rId1"/>
  <drawing r:id="rId2"/>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Hoja20">
    <tabColor rgb="FF00B050"/>
    <pageSetUpPr fitToPage="1"/>
  </sheetPr>
  <dimension ref="A1:AJ112"/>
  <sheetViews>
    <sheetView workbookViewId="0"/>
  </sheetViews>
  <sheetFormatPr baseColWidth="10" defaultColWidth="11.42578125" defaultRowHeight="12.75"/>
  <cols>
    <col min="1" max="1" width="2.140625" style="321" customWidth="1"/>
    <col min="2" max="2" width="34.140625" style="200" customWidth="1"/>
    <col min="3" max="3" width="27.7109375" style="200" customWidth="1"/>
    <col min="4" max="4" width="14.28515625" style="200" customWidth="1"/>
    <col min="5" max="5" width="19.140625" style="200" customWidth="1"/>
    <col min="6" max="17" width="12.7109375" style="200" customWidth="1"/>
    <col min="18" max="19" width="11.42578125" style="200"/>
    <col min="20" max="36" width="11.42578125" style="321"/>
    <col min="37" max="16384" width="11.42578125" style="200"/>
  </cols>
  <sheetData>
    <row r="1" spans="1:36" s="321" customFormat="1" ht="13.5" thickBot="1"/>
    <row r="2" spans="1:36" ht="32.25" customHeight="1">
      <c r="B2" s="322"/>
      <c r="C2" s="2723" t="s">
        <v>321</v>
      </c>
      <c r="D2" s="2724"/>
      <c r="E2" s="2724"/>
      <c r="F2" s="2724"/>
      <c r="G2" s="2724"/>
      <c r="H2" s="2724"/>
      <c r="I2" s="2724"/>
      <c r="J2" s="2724"/>
      <c r="K2" s="2724"/>
      <c r="L2" s="2724"/>
      <c r="M2" s="2724"/>
      <c r="N2" s="2724"/>
      <c r="O2" s="2724"/>
      <c r="P2" s="2724"/>
      <c r="Q2" s="2725"/>
      <c r="R2" s="2732" t="e">
        <f>#REF!</f>
        <v>#REF!</v>
      </c>
      <c r="S2" s="2733"/>
    </row>
    <row r="3" spans="1:36" ht="32.25" customHeight="1">
      <c r="B3" s="216"/>
      <c r="C3" s="2726"/>
      <c r="D3" s="2727"/>
      <c r="E3" s="2727"/>
      <c r="F3" s="2727"/>
      <c r="G3" s="2727"/>
      <c r="H3" s="2727"/>
      <c r="I3" s="2727"/>
      <c r="J3" s="2727"/>
      <c r="K3" s="2727"/>
      <c r="L3" s="2727"/>
      <c r="M3" s="2727"/>
      <c r="N3" s="2727"/>
      <c r="O3" s="2727"/>
      <c r="P3" s="2727"/>
      <c r="Q3" s="2728"/>
      <c r="R3" s="2734"/>
      <c r="S3" s="2735"/>
    </row>
    <row r="4" spans="1:36" ht="17.25" customHeight="1">
      <c r="B4" s="2704"/>
      <c r="C4" s="2726"/>
      <c r="D4" s="2727"/>
      <c r="E4" s="2727"/>
      <c r="F4" s="2727"/>
      <c r="G4" s="2727"/>
      <c r="H4" s="2727"/>
      <c r="I4" s="2727"/>
      <c r="J4" s="2727"/>
      <c r="K4" s="2727"/>
      <c r="L4" s="2727"/>
      <c r="M4" s="2727"/>
      <c r="N4" s="2727"/>
      <c r="O4" s="2727"/>
      <c r="P4" s="2727"/>
      <c r="Q4" s="2728"/>
      <c r="R4" s="2706" t="e">
        <f>#REF!</f>
        <v>#REF!</v>
      </c>
      <c r="S4" s="2707"/>
    </row>
    <row r="5" spans="1:36" ht="17.25" customHeight="1">
      <c r="B5" s="2705"/>
      <c r="C5" s="2729"/>
      <c r="D5" s="2730"/>
      <c r="E5" s="2730"/>
      <c r="F5" s="2730"/>
      <c r="G5" s="2730"/>
      <c r="H5" s="2730"/>
      <c r="I5" s="2730"/>
      <c r="J5" s="2730"/>
      <c r="K5" s="2730"/>
      <c r="L5" s="2730"/>
      <c r="M5" s="2730"/>
      <c r="N5" s="2730"/>
      <c r="O5" s="2730"/>
      <c r="P5" s="2730"/>
      <c r="Q5" s="2731"/>
      <c r="R5" s="2708"/>
      <c r="S5" s="2709"/>
    </row>
    <row r="6" spans="1:36" ht="12.75" customHeight="1">
      <c r="B6" s="216"/>
      <c r="C6" s="323"/>
      <c r="D6" s="323"/>
      <c r="E6" s="323"/>
      <c r="F6" s="323"/>
      <c r="G6" s="323"/>
      <c r="H6" s="323"/>
      <c r="I6" s="323"/>
      <c r="J6" s="323"/>
      <c r="K6" s="323"/>
      <c r="L6" s="323"/>
      <c r="M6" s="323"/>
      <c r="N6" s="323"/>
      <c r="O6" s="323"/>
      <c r="P6" s="323"/>
      <c r="Q6" s="323"/>
      <c r="S6" s="324"/>
    </row>
    <row r="7" spans="1:36" ht="16.5">
      <c r="B7" s="325" t="s">
        <v>166</v>
      </c>
      <c r="C7" s="2710" t="e">
        <f>+#REF!</f>
        <v>#REF!</v>
      </c>
      <c r="D7" s="2710"/>
      <c r="E7" s="2710"/>
      <c r="F7" s="2710"/>
      <c r="G7" s="2710"/>
      <c r="H7" s="2710"/>
      <c r="I7" s="2710"/>
      <c r="J7" s="2710"/>
      <c r="K7" s="2710"/>
      <c r="L7" s="2710"/>
      <c r="M7" s="2710"/>
      <c r="N7" s="2710"/>
      <c r="O7" s="2710"/>
      <c r="P7" s="2710"/>
      <c r="Q7" s="2710"/>
      <c r="R7" s="2710"/>
      <c r="S7" s="2711"/>
    </row>
    <row r="8" spans="1:36" ht="9.75" customHeight="1">
      <c r="B8" s="216"/>
      <c r="S8" s="204"/>
    </row>
    <row r="9" spans="1:36" ht="16.5">
      <c r="B9" s="325" t="s">
        <v>248</v>
      </c>
      <c r="C9" s="2712" t="e">
        <f>+#REF!</f>
        <v>#REF!</v>
      </c>
      <c r="D9" s="2712"/>
      <c r="E9" s="2712"/>
      <c r="F9" s="2712"/>
      <c r="G9" s="2712"/>
      <c r="H9" s="2712"/>
      <c r="I9" s="2712"/>
      <c r="J9" s="2712"/>
      <c r="K9" s="2712"/>
      <c r="L9" s="2712"/>
      <c r="M9" s="2712"/>
      <c r="N9" s="2712"/>
      <c r="O9" s="2712"/>
      <c r="P9" s="2712"/>
      <c r="Q9" s="2712"/>
      <c r="R9" s="2712"/>
      <c r="S9" s="2713"/>
    </row>
    <row r="10" spans="1:36" ht="9.75" customHeight="1">
      <c r="B10" s="216"/>
      <c r="S10" s="204"/>
    </row>
    <row r="11" spans="1:36" ht="16.5">
      <c r="B11" s="325" t="s">
        <v>253</v>
      </c>
      <c r="C11" s="2714">
        <f>+Seguimiento!C11</f>
        <v>0</v>
      </c>
      <c r="D11" s="2715"/>
      <c r="E11" s="2715"/>
      <c r="F11" s="313"/>
      <c r="G11" s="2716" t="s">
        <v>214</v>
      </c>
      <c r="H11" s="2716"/>
      <c r="I11" s="2717">
        <f>Seguimiento!AI11</f>
        <v>0</v>
      </c>
      <c r="J11" s="2717"/>
      <c r="K11" s="2717"/>
      <c r="L11" s="326"/>
      <c r="M11" s="313"/>
      <c r="N11" s="213" t="s">
        <v>254</v>
      </c>
      <c r="O11" s="326"/>
      <c r="P11" s="2718">
        <f>Seguimiento!AN11</f>
        <v>0</v>
      </c>
      <c r="Q11" s="2718"/>
      <c r="R11" s="2718"/>
      <c r="S11" s="2719"/>
    </row>
    <row r="12" spans="1:36" s="326" customFormat="1" ht="9.75" customHeight="1">
      <c r="A12" s="321"/>
      <c r="B12" s="327"/>
      <c r="S12" s="328"/>
      <c r="T12" s="321"/>
      <c r="U12" s="321"/>
      <c r="V12" s="321"/>
      <c r="W12" s="321"/>
      <c r="X12" s="321"/>
      <c r="Y12" s="321"/>
      <c r="Z12" s="321"/>
      <c r="AA12" s="321"/>
      <c r="AB12" s="321"/>
      <c r="AC12" s="321"/>
      <c r="AD12" s="321"/>
      <c r="AE12" s="321"/>
      <c r="AF12" s="321"/>
      <c r="AG12" s="321"/>
      <c r="AH12" s="321"/>
      <c r="AI12" s="321"/>
      <c r="AJ12" s="321"/>
    </row>
    <row r="13" spans="1:36" ht="31.5" customHeight="1">
      <c r="B13" s="329" t="s">
        <v>255</v>
      </c>
      <c r="C13" s="2720" t="e">
        <f>#REF!</f>
        <v>#REF!</v>
      </c>
      <c r="D13" s="2720"/>
      <c r="E13" s="326"/>
      <c r="F13" s="2721" t="s">
        <v>256</v>
      </c>
      <c r="G13" s="2721"/>
      <c r="H13" s="2721"/>
      <c r="I13" s="2720" t="e">
        <f>#REF!</f>
        <v>#REF!</v>
      </c>
      <c r="J13" s="2720"/>
      <c r="K13" s="2720"/>
      <c r="M13" s="2722" t="s">
        <v>257</v>
      </c>
      <c r="N13" s="2722"/>
      <c r="O13" s="2722"/>
      <c r="P13" s="183" t="e">
        <f>+I13/C13</f>
        <v>#REF!</v>
      </c>
      <c r="Q13" s="313"/>
      <c r="R13" s="313"/>
      <c r="S13" s="330"/>
    </row>
    <row r="14" spans="1:36" ht="9.75" customHeight="1">
      <c r="B14" s="216"/>
      <c r="C14" s="323"/>
      <c r="D14" s="323"/>
      <c r="E14" s="323"/>
      <c r="F14" s="323"/>
      <c r="G14" s="323"/>
      <c r="H14" s="323"/>
      <c r="I14" s="323"/>
      <c r="J14" s="323"/>
      <c r="K14" s="323"/>
      <c r="L14" s="323"/>
      <c r="M14" s="323"/>
      <c r="N14" s="323"/>
      <c r="O14" s="323"/>
      <c r="P14" s="323"/>
      <c r="Q14" s="323"/>
      <c r="R14" s="331"/>
      <c r="S14" s="324"/>
    </row>
    <row r="15" spans="1:36" ht="22.5" customHeight="1">
      <c r="B15" s="329" t="s">
        <v>319</v>
      </c>
      <c r="C15" s="332" t="str">
        <f>Objetivos!M11</f>
        <v>Marzo</v>
      </c>
      <c r="D15" s="333">
        <f>+Objetivos!Q11</f>
        <v>2021</v>
      </c>
      <c r="E15" s="323"/>
      <c r="F15" s="323"/>
      <c r="G15" s="2721" t="s">
        <v>320</v>
      </c>
      <c r="H15" s="2721"/>
      <c r="I15" s="2739">
        <f>Objetivos!M15</f>
        <v>0</v>
      </c>
      <c r="J15" s="2739"/>
      <c r="K15" s="333">
        <f>+Objetivos!Q15</f>
        <v>0</v>
      </c>
      <c r="L15" s="323"/>
      <c r="M15" s="323"/>
      <c r="N15" s="323"/>
      <c r="O15" s="323"/>
      <c r="P15" s="323"/>
      <c r="Q15" s="323"/>
      <c r="R15" s="331"/>
      <c r="S15" s="324"/>
    </row>
    <row r="16" spans="1:36" s="326" customFormat="1" ht="9.75" customHeight="1">
      <c r="A16" s="321"/>
      <c r="B16" s="327"/>
      <c r="E16" s="334"/>
      <c r="S16" s="328"/>
      <c r="T16" s="321"/>
      <c r="U16" s="321"/>
      <c r="V16" s="321"/>
      <c r="W16" s="321"/>
      <c r="X16" s="321"/>
      <c r="Y16" s="321"/>
      <c r="Z16" s="321"/>
      <c r="AA16" s="321"/>
      <c r="AB16" s="321"/>
      <c r="AC16" s="321"/>
      <c r="AD16" s="321"/>
      <c r="AE16" s="321"/>
      <c r="AF16" s="321"/>
      <c r="AG16" s="321"/>
      <c r="AH16" s="321"/>
      <c r="AI16" s="321"/>
      <c r="AJ16" s="321"/>
    </row>
    <row r="17" spans="1:36" s="251" customFormat="1" ht="18" customHeight="1">
      <c r="A17" s="335"/>
      <c r="B17" s="336"/>
      <c r="C17" s="337" t="s">
        <v>149</v>
      </c>
      <c r="D17" s="2740" t="s">
        <v>174</v>
      </c>
      <c r="E17" s="2741"/>
      <c r="F17" s="2740" t="s">
        <v>285</v>
      </c>
      <c r="G17" s="2742"/>
      <c r="H17" s="2741"/>
      <c r="I17" s="2740" t="s">
        <v>286</v>
      </c>
      <c r="J17" s="2742"/>
      <c r="K17" s="2741"/>
      <c r="L17" s="2740" t="s">
        <v>287</v>
      </c>
      <c r="M17" s="2742"/>
      <c r="N17" s="2741"/>
      <c r="O17" s="338"/>
      <c r="P17" s="338"/>
      <c r="Q17" s="338"/>
      <c r="R17" s="338"/>
      <c r="S17" s="339"/>
      <c r="T17" s="335"/>
      <c r="U17" s="335"/>
      <c r="V17" s="335"/>
      <c r="W17" s="335"/>
      <c r="X17" s="335"/>
      <c r="Y17" s="335"/>
      <c r="Z17" s="335"/>
      <c r="AA17" s="335"/>
      <c r="AB17" s="335"/>
      <c r="AC17" s="335"/>
      <c r="AD17" s="335"/>
      <c r="AE17" s="335"/>
      <c r="AF17" s="335"/>
      <c r="AG17" s="335"/>
      <c r="AH17" s="335"/>
      <c r="AI17" s="335"/>
      <c r="AJ17" s="335"/>
    </row>
    <row r="18" spans="1:36" ht="17.25" customHeight="1">
      <c r="B18" s="340"/>
      <c r="C18" s="341" t="e">
        <f>#REF!</f>
        <v>#REF!</v>
      </c>
      <c r="D18" s="2736" t="e">
        <f>#REF!</f>
        <v>#REF!</v>
      </c>
      <c r="E18" s="2737"/>
      <c r="F18" s="2736" t="e">
        <f>#REF!</f>
        <v>#REF!</v>
      </c>
      <c r="G18" s="2738"/>
      <c r="H18" s="2737"/>
      <c r="I18" s="2736" t="e">
        <f>#REF!</f>
        <v>#REF!</v>
      </c>
      <c r="J18" s="2738"/>
      <c r="K18" s="2737"/>
      <c r="L18" s="2736" t="e">
        <f>#REF!</f>
        <v>#REF!</v>
      </c>
      <c r="M18" s="2738"/>
      <c r="N18" s="2737"/>
      <c r="O18" s="342"/>
      <c r="P18" s="342"/>
      <c r="Q18" s="342"/>
      <c r="R18" s="342"/>
      <c r="S18" s="343"/>
    </row>
    <row r="19" spans="1:36" ht="17.25" customHeight="1">
      <c r="B19" s="340"/>
      <c r="C19" s="344" t="e">
        <f>#REF!</f>
        <v>#REF!</v>
      </c>
      <c r="D19" s="2736" t="e">
        <f>#REF!</f>
        <v>#REF!</v>
      </c>
      <c r="E19" s="2737"/>
      <c r="F19" s="2736" t="e">
        <f>#REF!</f>
        <v>#REF!</v>
      </c>
      <c r="G19" s="2738"/>
      <c r="H19" s="2737"/>
      <c r="I19" s="2736" t="e">
        <f>#REF!</f>
        <v>#REF!</v>
      </c>
      <c r="J19" s="2738"/>
      <c r="K19" s="2737"/>
      <c r="L19" s="2736" t="e">
        <f>#REF!</f>
        <v>#REF!</v>
      </c>
      <c r="M19" s="2738"/>
      <c r="N19" s="2737"/>
      <c r="O19" s="342"/>
      <c r="P19" s="342"/>
      <c r="Q19" s="342"/>
      <c r="R19" s="342"/>
      <c r="S19" s="343"/>
    </row>
    <row r="20" spans="1:36" ht="17.25" customHeight="1">
      <c r="B20" s="340"/>
      <c r="C20" s="344" t="e">
        <f>#REF!</f>
        <v>#REF!</v>
      </c>
      <c r="D20" s="2736" t="e">
        <f>#REF!</f>
        <v>#REF!</v>
      </c>
      <c r="E20" s="2737"/>
      <c r="F20" s="2736" t="e">
        <f>#REF!</f>
        <v>#REF!</v>
      </c>
      <c r="G20" s="2738"/>
      <c r="H20" s="2737"/>
      <c r="I20" s="2736" t="e">
        <f>#REF!</f>
        <v>#REF!</v>
      </c>
      <c r="J20" s="2738"/>
      <c r="K20" s="2737"/>
      <c r="L20" s="2736" t="e">
        <f>#REF!</f>
        <v>#REF!</v>
      </c>
      <c r="M20" s="2738"/>
      <c r="N20" s="2737"/>
      <c r="O20" s="342"/>
      <c r="P20" s="342"/>
      <c r="Q20" s="342"/>
      <c r="R20" s="342"/>
      <c r="S20" s="343"/>
    </row>
    <row r="21" spans="1:36" ht="17.25" customHeight="1">
      <c r="B21" s="340"/>
      <c r="C21" s="344" t="e">
        <f>#REF!</f>
        <v>#REF!</v>
      </c>
      <c r="D21" s="2736" t="e">
        <f>#REF!</f>
        <v>#REF!</v>
      </c>
      <c r="E21" s="2737"/>
      <c r="F21" s="2736" t="e">
        <f>#REF!</f>
        <v>#REF!</v>
      </c>
      <c r="G21" s="2738"/>
      <c r="H21" s="2737"/>
      <c r="I21" s="2736" t="e">
        <f>#REF!</f>
        <v>#REF!</v>
      </c>
      <c r="J21" s="2738"/>
      <c r="K21" s="2737"/>
      <c r="L21" s="2736" t="e">
        <f>#REF!</f>
        <v>#REF!</v>
      </c>
      <c r="M21" s="2738"/>
      <c r="N21" s="2737"/>
      <c r="O21" s="342"/>
      <c r="P21" s="342"/>
      <c r="Q21" s="342"/>
      <c r="R21" s="342"/>
      <c r="S21" s="343"/>
    </row>
    <row r="22" spans="1:36" ht="17.25" customHeight="1">
      <c r="B22" s="340"/>
      <c r="C22" s="344" t="e">
        <f>#REF!</f>
        <v>#REF!</v>
      </c>
      <c r="D22" s="2736" t="e">
        <f>#REF!</f>
        <v>#REF!</v>
      </c>
      <c r="E22" s="2737"/>
      <c r="F22" s="2736" t="e">
        <f>#REF!</f>
        <v>#REF!</v>
      </c>
      <c r="G22" s="2738"/>
      <c r="H22" s="2737"/>
      <c r="I22" s="2736" t="e">
        <f>#REF!</f>
        <v>#REF!</v>
      </c>
      <c r="J22" s="2738"/>
      <c r="K22" s="2737"/>
      <c r="L22" s="2736" t="e">
        <f>#REF!</f>
        <v>#REF!</v>
      </c>
      <c r="M22" s="2738"/>
      <c r="N22" s="2737"/>
      <c r="O22" s="342"/>
      <c r="P22" s="342"/>
      <c r="Q22" s="342"/>
      <c r="R22" s="342"/>
      <c r="S22" s="343"/>
    </row>
    <row r="23" spans="1:36" ht="17.25" customHeight="1">
      <c r="B23" s="340"/>
      <c r="C23" s="344" t="e">
        <f>#REF!</f>
        <v>#REF!</v>
      </c>
      <c r="D23" s="2736" t="e">
        <f>#REF!</f>
        <v>#REF!</v>
      </c>
      <c r="E23" s="2737"/>
      <c r="F23" s="2736" t="e">
        <f>#REF!</f>
        <v>#REF!</v>
      </c>
      <c r="G23" s="2738"/>
      <c r="H23" s="2737"/>
      <c r="I23" s="2736" t="e">
        <f>#REF!</f>
        <v>#REF!</v>
      </c>
      <c r="J23" s="2738"/>
      <c r="K23" s="2737"/>
      <c r="L23" s="2736" t="e">
        <f>#REF!</f>
        <v>#REF!</v>
      </c>
      <c r="M23" s="2738"/>
      <c r="N23" s="2737"/>
      <c r="O23" s="342"/>
      <c r="P23" s="342"/>
      <c r="Q23" s="342"/>
      <c r="R23" s="342"/>
      <c r="S23" s="343"/>
    </row>
    <row r="24" spans="1:36" ht="17.25" customHeight="1">
      <c r="B24" s="340"/>
      <c r="C24" s="344" t="e">
        <f>#REF!</f>
        <v>#REF!</v>
      </c>
      <c r="D24" s="2736" t="e">
        <f>#REF!</f>
        <v>#REF!</v>
      </c>
      <c r="E24" s="2737"/>
      <c r="F24" s="2736" t="e">
        <f>#REF!</f>
        <v>#REF!</v>
      </c>
      <c r="G24" s="2738"/>
      <c r="H24" s="2737"/>
      <c r="I24" s="2736" t="e">
        <f>#REF!</f>
        <v>#REF!</v>
      </c>
      <c r="J24" s="2738"/>
      <c r="K24" s="2737"/>
      <c r="L24" s="2736" t="e">
        <f>#REF!</f>
        <v>#REF!</v>
      </c>
      <c r="M24" s="2738"/>
      <c r="N24" s="2737"/>
      <c r="O24" s="342"/>
      <c r="P24" s="342"/>
      <c r="Q24" s="342"/>
      <c r="R24" s="342"/>
      <c r="S24" s="343"/>
    </row>
    <row r="25" spans="1:36" ht="12.75" customHeight="1">
      <c r="B25" s="340"/>
      <c r="C25" s="342"/>
      <c r="D25" s="342"/>
      <c r="E25" s="342"/>
      <c r="F25" s="342"/>
      <c r="G25" s="342"/>
      <c r="H25" s="342"/>
      <c r="I25" s="342"/>
      <c r="J25" s="342"/>
      <c r="K25" s="342"/>
      <c r="L25" s="342"/>
      <c r="M25" s="342"/>
      <c r="N25" s="342"/>
      <c r="O25" s="342"/>
      <c r="P25" s="342"/>
      <c r="Q25" s="342"/>
      <c r="R25" s="342"/>
      <c r="S25" s="343"/>
    </row>
    <row r="26" spans="1:36" ht="12.75" customHeight="1">
      <c r="B26" s="2746" t="s">
        <v>258</v>
      </c>
      <c r="C26" s="2747" t="str">
        <f>Objetivos!B35</f>
        <v>1. RESTAURACIÓN ECOLÓGICA EN LA PARTE ALTA DE LA SUBREGIÓN RÍO MAYO EN EL DEPARTAMENTO DE NARIÑO</v>
      </c>
      <c r="D26" s="2747"/>
      <c r="E26" s="2747"/>
      <c r="F26" s="2747"/>
      <c r="G26" s="2747"/>
      <c r="H26" s="2747"/>
      <c r="I26" s="2747"/>
      <c r="J26" s="2747"/>
      <c r="K26" s="2747"/>
      <c r="L26" s="2747"/>
      <c r="M26" s="2747"/>
      <c r="N26" s="2747"/>
      <c r="O26" s="2747"/>
      <c r="P26" s="2747"/>
      <c r="Q26" s="2747"/>
      <c r="R26" s="2747"/>
      <c r="S26" s="2748"/>
    </row>
    <row r="27" spans="1:36" ht="21" customHeight="1">
      <c r="B27" s="2746"/>
      <c r="C27" s="2747"/>
      <c r="D27" s="2747"/>
      <c r="E27" s="2747"/>
      <c r="F27" s="2747"/>
      <c r="G27" s="2747"/>
      <c r="H27" s="2747"/>
      <c r="I27" s="2747"/>
      <c r="J27" s="2747"/>
      <c r="K27" s="2747"/>
      <c r="L27" s="2747"/>
      <c r="M27" s="2747"/>
      <c r="N27" s="2747"/>
      <c r="O27" s="2747"/>
      <c r="P27" s="2747"/>
      <c r="Q27" s="2747"/>
      <c r="R27" s="2747"/>
      <c r="S27" s="2748"/>
    </row>
    <row r="28" spans="1:36" ht="12.75" customHeight="1">
      <c r="B28" s="340"/>
      <c r="C28" s="342"/>
      <c r="D28" s="342"/>
      <c r="E28" s="342"/>
      <c r="F28" s="342"/>
      <c r="G28" s="342"/>
      <c r="H28" s="342"/>
      <c r="I28" s="342"/>
      <c r="J28" s="342"/>
      <c r="K28" s="342"/>
      <c r="L28" s="342"/>
      <c r="M28" s="342"/>
      <c r="N28" s="342"/>
      <c r="O28" s="342"/>
      <c r="P28" s="342"/>
      <c r="Q28" s="342"/>
      <c r="R28" s="342"/>
      <c r="S28" s="343"/>
    </row>
    <row r="29" spans="1:36" ht="12.75" customHeight="1">
      <c r="B29" s="340" t="s">
        <v>259</v>
      </c>
      <c r="C29" s="342"/>
      <c r="J29" s="342"/>
      <c r="K29" s="342"/>
      <c r="L29" s="342"/>
      <c r="M29" s="342"/>
      <c r="N29" s="342"/>
      <c r="O29" s="342"/>
      <c r="P29" s="342"/>
      <c r="Q29" s="342"/>
      <c r="R29" s="342"/>
      <c r="S29" s="343"/>
    </row>
    <row r="30" spans="1:36" ht="12.75" customHeight="1">
      <c r="B30" s="340"/>
      <c r="C30" s="342"/>
      <c r="D30" s="342"/>
      <c r="E30" s="342"/>
      <c r="F30" s="342"/>
      <c r="G30" s="342"/>
      <c r="H30" s="342"/>
      <c r="I30" s="342"/>
      <c r="J30" s="342"/>
      <c r="K30" s="342"/>
      <c r="L30" s="342"/>
      <c r="M30" s="342"/>
      <c r="N30" s="342"/>
      <c r="O30" s="342"/>
      <c r="P30" s="342"/>
      <c r="Q30" s="342"/>
      <c r="R30" s="342"/>
      <c r="S30" s="343"/>
    </row>
    <row r="31" spans="1:36" s="251" customFormat="1" ht="19.5" customHeight="1">
      <c r="A31" s="335"/>
      <c r="B31" s="2743" t="e">
        <f>#REF!</f>
        <v>#REF!</v>
      </c>
      <c r="C31" s="2744"/>
      <c r="D31" s="2744"/>
      <c r="E31" s="2744"/>
      <c r="F31" s="2744"/>
      <c r="G31" s="2744"/>
      <c r="H31" s="2744"/>
      <c r="I31" s="2744"/>
      <c r="J31" s="2744"/>
      <c r="K31" s="2744"/>
      <c r="L31" s="2744"/>
      <c r="M31" s="2744"/>
      <c r="N31" s="2744"/>
      <c r="O31" s="2744"/>
      <c r="P31" s="2744"/>
      <c r="Q31" s="2744"/>
      <c r="R31" s="2744"/>
      <c r="S31" s="2745"/>
      <c r="T31" s="335"/>
      <c r="U31" s="335"/>
      <c r="V31" s="335"/>
      <c r="W31" s="335"/>
      <c r="X31" s="335"/>
      <c r="Y31" s="335"/>
      <c r="Z31" s="335"/>
      <c r="AA31" s="335"/>
      <c r="AB31" s="335"/>
      <c r="AC31" s="335"/>
      <c r="AD31" s="335"/>
      <c r="AE31" s="335"/>
      <c r="AF31" s="335"/>
      <c r="AG31" s="335"/>
      <c r="AH31" s="335"/>
      <c r="AI31" s="335"/>
      <c r="AJ31" s="335"/>
    </row>
    <row r="32" spans="1:36" ht="7.5" customHeight="1">
      <c r="B32" s="345"/>
      <c r="C32" s="346"/>
      <c r="D32" s="346"/>
      <c r="E32" s="346"/>
      <c r="F32" s="346"/>
      <c r="G32" s="346"/>
      <c r="H32" s="346"/>
      <c r="I32" s="346"/>
      <c r="J32" s="346"/>
      <c r="K32" s="346"/>
      <c r="L32" s="346"/>
      <c r="M32" s="346"/>
      <c r="N32" s="346"/>
      <c r="O32" s="346"/>
      <c r="P32" s="346"/>
      <c r="Q32" s="346"/>
      <c r="R32" s="346"/>
      <c r="S32" s="347"/>
    </row>
    <row r="33" spans="1:36" s="251" customFormat="1" ht="19.5" customHeight="1">
      <c r="A33" s="335"/>
      <c r="B33" s="2743" t="e">
        <f>#REF!</f>
        <v>#REF!</v>
      </c>
      <c r="C33" s="2744"/>
      <c r="D33" s="2744"/>
      <c r="E33" s="2744"/>
      <c r="F33" s="2744"/>
      <c r="G33" s="2744"/>
      <c r="H33" s="2744"/>
      <c r="I33" s="2744"/>
      <c r="J33" s="2744"/>
      <c r="K33" s="2744"/>
      <c r="L33" s="2744"/>
      <c r="M33" s="2744"/>
      <c r="N33" s="2744"/>
      <c r="O33" s="2744"/>
      <c r="P33" s="2744"/>
      <c r="Q33" s="2744"/>
      <c r="R33" s="2744"/>
      <c r="S33" s="2745"/>
      <c r="T33" s="335"/>
      <c r="U33" s="335"/>
      <c r="V33" s="335"/>
      <c r="W33" s="335"/>
      <c r="X33" s="335"/>
      <c r="Y33" s="335"/>
      <c r="Z33" s="335"/>
      <c r="AA33" s="335"/>
      <c r="AB33" s="335"/>
      <c r="AC33" s="335"/>
      <c r="AD33" s="335"/>
      <c r="AE33" s="335"/>
      <c r="AF33" s="335"/>
      <c r="AG33" s="335"/>
      <c r="AH33" s="335"/>
      <c r="AI33" s="335"/>
      <c r="AJ33" s="335"/>
    </row>
    <row r="34" spans="1:36" ht="8.25" customHeight="1">
      <c r="B34" s="345"/>
      <c r="C34" s="346"/>
      <c r="D34" s="346"/>
      <c r="E34" s="346"/>
      <c r="F34" s="346"/>
      <c r="G34" s="346"/>
      <c r="H34" s="346"/>
      <c r="I34" s="346"/>
      <c r="J34" s="346"/>
      <c r="K34" s="346"/>
      <c r="L34" s="346"/>
      <c r="M34" s="346"/>
      <c r="N34" s="346"/>
      <c r="O34" s="346"/>
      <c r="P34" s="346"/>
      <c r="Q34" s="346"/>
      <c r="R34" s="346"/>
      <c r="S34" s="347"/>
    </row>
    <row r="35" spans="1:36" s="251" customFormat="1" ht="19.5" customHeight="1">
      <c r="A35" s="335"/>
      <c r="B35" s="2743" t="e">
        <f>#REF!</f>
        <v>#REF!</v>
      </c>
      <c r="C35" s="2744"/>
      <c r="D35" s="2744"/>
      <c r="E35" s="2744"/>
      <c r="F35" s="2744"/>
      <c r="G35" s="2744"/>
      <c r="H35" s="2744"/>
      <c r="I35" s="2744"/>
      <c r="J35" s="2744"/>
      <c r="K35" s="2744"/>
      <c r="L35" s="2744"/>
      <c r="M35" s="2744"/>
      <c r="N35" s="2744"/>
      <c r="O35" s="2744"/>
      <c r="P35" s="2744"/>
      <c r="Q35" s="2744"/>
      <c r="R35" s="2744"/>
      <c r="S35" s="2745"/>
      <c r="T35" s="335"/>
      <c r="U35" s="335"/>
      <c r="V35" s="335"/>
      <c r="W35" s="335"/>
      <c r="X35" s="335"/>
      <c r="Y35" s="335"/>
      <c r="Z35" s="335"/>
      <c r="AA35" s="335"/>
      <c r="AB35" s="335"/>
      <c r="AC35" s="335"/>
      <c r="AD35" s="335"/>
      <c r="AE35" s="335"/>
      <c r="AF35" s="335"/>
      <c r="AG35" s="335"/>
      <c r="AH35" s="335"/>
      <c r="AI35" s="335"/>
      <c r="AJ35" s="335"/>
    </row>
    <row r="36" spans="1:36" ht="6.75" customHeight="1">
      <c r="B36" s="345"/>
      <c r="C36" s="346"/>
      <c r="D36" s="346"/>
      <c r="E36" s="346"/>
      <c r="F36" s="346"/>
      <c r="G36" s="346"/>
      <c r="H36" s="346"/>
      <c r="I36" s="346"/>
      <c r="J36" s="346"/>
      <c r="K36" s="346"/>
      <c r="L36" s="346"/>
      <c r="M36" s="346"/>
      <c r="N36" s="346"/>
      <c r="O36" s="346"/>
      <c r="P36" s="346"/>
      <c r="Q36" s="346"/>
      <c r="R36" s="346"/>
      <c r="S36" s="347"/>
    </row>
    <row r="37" spans="1:36" s="251" customFormat="1" ht="19.5" customHeight="1">
      <c r="A37" s="335"/>
      <c r="B37" s="2743" t="e">
        <f>#REF!</f>
        <v>#REF!</v>
      </c>
      <c r="C37" s="2744"/>
      <c r="D37" s="2744"/>
      <c r="E37" s="2744"/>
      <c r="F37" s="2744"/>
      <c r="G37" s="2744"/>
      <c r="H37" s="2744"/>
      <c r="I37" s="2744"/>
      <c r="J37" s="2744"/>
      <c r="K37" s="2744"/>
      <c r="L37" s="2744"/>
      <c r="M37" s="2744"/>
      <c r="N37" s="2744"/>
      <c r="O37" s="2744"/>
      <c r="P37" s="2744"/>
      <c r="Q37" s="2744"/>
      <c r="R37" s="2744"/>
      <c r="S37" s="2745"/>
      <c r="T37" s="335"/>
      <c r="U37" s="335"/>
      <c r="V37" s="335"/>
      <c r="W37" s="335"/>
      <c r="X37" s="335"/>
      <c r="Y37" s="335"/>
      <c r="Z37" s="335"/>
      <c r="AA37" s="335"/>
      <c r="AB37" s="335"/>
      <c r="AC37" s="335"/>
      <c r="AD37" s="335"/>
      <c r="AE37" s="335"/>
      <c r="AF37" s="335"/>
      <c r="AG37" s="335"/>
      <c r="AH37" s="335"/>
      <c r="AI37" s="335"/>
      <c r="AJ37" s="335"/>
    </row>
    <row r="38" spans="1:36" ht="7.5" customHeight="1">
      <c r="B38" s="345"/>
      <c r="C38" s="346"/>
      <c r="D38" s="346"/>
      <c r="E38" s="346"/>
      <c r="F38" s="346"/>
      <c r="G38" s="346"/>
      <c r="H38" s="346"/>
      <c r="I38" s="346"/>
      <c r="J38" s="346"/>
      <c r="K38" s="346"/>
      <c r="L38" s="346"/>
      <c r="M38" s="346"/>
      <c r="N38" s="346"/>
      <c r="O38" s="346"/>
      <c r="P38" s="346"/>
      <c r="Q38" s="346"/>
      <c r="R38" s="346"/>
      <c r="S38" s="347"/>
    </row>
    <row r="39" spans="1:36" s="251" customFormat="1" ht="19.5" customHeight="1">
      <c r="A39" s="335"/>
      <c r="B39" s="2743" t="e">
        <f>#REF!</f>
        <v>#REF!</v>
      </c>
      <c r="C39" s="2744"/>
      <c r="D39" s="2744"/>
      <c r="E39" s="2744"/>
      <c r="F39" s="2744"/>
      <c r="G39" s="2744"/>
      <c r="H39" s="2744"/>
      <c r="I39" s="2744"/>
      <c r="J39" s="2744"/>
      <c r="K39" s="2744"/>
      <c r="L39" s="2744"/>
      <c r="M39" s="2744"/>
      <c r="N39" s="2744"/>
      <c r="O39" s="2744"/>
      <c r="P39" s="2744"/>
      <c r="Q39" s="2744"/>
      <c r="R39" s="2744"/>
      <c r="S39" s="2745"/>
      <c r="T39" s="335"/>
      <c r="U39" s="335"/>
      <c r="V39" s="335"/>
      <c r="W39" s="335"/>
      <c r="X39" s="335"/>
      <c r="Y39" s="335"/>
      <c r="Z39" s="335"/>
      <c r="AA39" s="335"/>
      <c r="AB39" s="335"/>
      <c r="AC39" s="335"/>
      <c r="AD39" s="335"/>
      <c r="AE39" s="335"/>
      <c r="AF39" s="335"/>
      <c r="AG39" s="335"/>
      <c r="AH39" s="335"/>
      <c r="AI39" s="335"/>
      <c r="AJ39" s="335"/>
    </row>
    <row r="40" spans="1:36" ht="7.5" customHeight="1">
      <c r="B40" s="345"/>
      <c r="C40" s="346"/>
      <c r="D40" s="346"/>
      <c r="E40" s="346"/>
      <c r="F40" s="346"/>
      <c r="G40" s="346"/>
      <c r="H40" s="346"/>
      <c r="I40" s="346"/>
      <c r="J40" s="346"/>
      <c r="K40" s="346"/>
      <c r="L40" s="346"/>
      <c r="M40" s="346"/>
      <c r="N40" s="346"/>
      <c r="O40" s="346"/>
      <c r="P40" s="346"/>
      <c r="Q40" s="346"/>
      <c r="R40" s="346"/>
      <c r="S40" s="347"/>
    </row>
    <row r="41" spans="1:36" s="251" customFormat="1" ht="19.5" customHeight="1">
      <c r="A41" s="335"/>
      <c r="B41" s="2743" t="e">
        <f>#REF!</f>
        <v>#REF!</v>
      </c>
      <c r="C41" s="2744"/>
      <c r="D41" s="2744"/>
      <c r="E41" s="2744"/>
      <c r="F41" s="2744"/>
      <c r="G41" s="2744"/>
      <c r="H41" s="2744"/>
      <c r="I41" s="2744"/>
      <c r="J41" s="2744"/>
      <c r="K41" s="2744"/>
      <c r="L41" s="2744"/>
      <c r="M41" s="2744"/>
      <c r="N41" s="2744"/>
      <c r="O41" s="2744"/>
      <c r="P41" s="2744"/>
      <c r="Q41" s="2744"/>
      <c r="R41" s="2744"/>
      <c r="S41" s="2745"/>
      <c r="T41" s="335"/>
      <c r="U41" s="335"/>
      <c r="V41" s="335"/>
      <c r="W41" s="335"/>
      <c r="X41" s="335"/>
      <c r="Y41" s="335"/>
      <c r="Z41" s="335"/>
      <c r="AA41" s="335"/>
      <c r="AB41" s="335"/>
      <c r="AC41" s="335"/>
      <c r="AD41" s="335"/>
      <c r="AE41" s="335"/>
      <c r="AF41" s="335"/>
      <c r="AG41" s="335"/>
      <c r="AH41" s="335"/>
      <c r="AI41" s="335"/>
      <c r="AJ41" s="335"/>
    </row>
    <row r="42" spans="1:36" ht="7.5" customHeight="1">
      <c r="B42" s="345"/>
      <c r="C42" s="346"/>
      <c r="D42" s="346"/>
      <c r="E42" s="346"/>
      <c r="F42" s="346"/>
      <c r="G42" s="346"/>
      <c r="H42" s="346"/>
      <c r="I42" s="346"/>
      <c r="J42" s="346"/>
      <c r="K42" s="346"/>
      <c r="L42" s="346"/>
      <c r="M42" s="346"/>
      <c r="N42" s="346"/>
      <c r="O42" s="346"/>
      <c r="P42" s="346"/>
      <c r="Q42" s="346"/>
      <c r="R42" s="346"/>
      <c r="S42" s="347"/>
    </row>
    <row r="43" spans="1:36" s="251" customFormat="1" ht="19.5" customHeight="1">
      <c r="A43" s="335"/>
      <c r="B43" s="2743" t="e">
        <f>#REF!</f>
        <v>#REF!</v>
      </c>
      <c r="C43" s="2744"/>
      <c r="D43" s="2744"/>
      <c r="E43" s="2744"/>
      <c r="F43" s="2744"/>
      <c r="G43" s="2744"/>
      <c r="H43" s="2744"/>
      <c r="I43" s="2744"/>
      <c r="J43" s="2744"/>
      <c r="K43" s="2744"/>
      <c r="L43" s="2744"/>
      <c r="M43" s="2744"/>
      <c r="N43" s="2744"/>
      <c r="O43" s="2744"/>
      <c r="P43" s="2744"/>
      <c r="Q43" s="2744"/>
      <c r="R43" s="2744"/>
      <c r="S43" s="2745"/>
      <c r="T43" s="335"/>
      <c r="U43" s="335"/>
      <c r="V43" s="335"/>
      <c r="W43" s="335"/>
      <c r="X43" s="335"/>
      <c r="Y43" s="335"/>
      <c r="Z43" s="335"/>
      <c r="AA43" s="335"/>
      <c r="AB43" s="335"/>
      <c r="AC43" s="335"/>
      <c r="AD43" s="335"/>
      <c r="AE43" s="335"/>
      <c r="AF43" s="335"/>
      <c r="AG43" s="335"/>
      <c r="AH43" s="335"/>
      <c r="AI43" s="335"/>
      <c r="AJ43" s="335"/>
    </row>
    <row r="44" spans="1:36" ht="6" customHeight="1">
      <c r="B44" s="340"/>
      <c r="C44" s="342"/>
      <c r="D44" s="342"/>
      <c r="E44" s="342"/>
      <c r="F44" s="342"/>
      <c r="G44" s="342"/>
      <c r="H44" s="342"/>
      <c r="I44" s="342"/>
      <c r="J44" s="342"/>
      <c r="K44" s="342"/>
      <c r="L44" s="342"/>
      <c r="M44" s="342"/>
      <c r="N44" s="342"/>
      <c r="O44" s="342"/>
      <c r="P44" s="342"/>
      <c r="Q44" s="342"/>
      <c r="R44" s="342"/>
      <c r="S44" s="343"/>
    </row>
    <row r="45" spans="1:36" ht="21" customHeight="1" thickBot="1">
      <c r="B45" s="2749" t="s">
        <v>205</v>
      </c>
      <c r="C45" s="2750"/>
      <c r="D45" s="2750"/>
      <c r="E45" s="2750"/>
      <c r="F45" s="2750"/>
      <c r="G45" s="2750"/>
      <c r="H45" s="2750"/>
      <c r="I45" s="2750"/>
      <c r="J45" s="2750"/>
      <c r="K45" s="2750"/>
      <c r="L45" s="2750"/>
      <c r="M45" s="2750"/>
      <c r="N45" s="2750"/>
      <c r="O45" s="2750"/>
      <c r="P45" s="2750"/>
      <c r="Q45" s="2750"/>
      <c r="R45" s="2750"/>
      <c r="S45" s="2751"/>
    </row>
    <row r="46" spans="1:36" s="251" customFormat="1" ht="18" customHeight="1">
      <c r="A46" s="335"/>
      <c r="B46" s="2752" t="s">
        <v>167</v>
      </c>
      <c r="C46" s="2755" t="s">
        <v>200</v>
      </c>
      <c r="D46" s="2755" t="s">
        <v>201</v>
      </c>
      <c r="E46" s="2758" t="s">
        <v>202</v>
      </c>
      <c r="F46" s="2761" t="s">
        <v>206</v>
      </c>
      <c r="G46" s="2761"/>
      <c r="H46" s="2761"/>
      <c r="I46" s="2761"/>
      <c r="J46" s="2761"/>
      <c r="K46" s="2761"/>
      <c r="L46" s="2761"/>
      <c r="M46" s="2761"/>
      <c r="N46" s="2761"/>
      <c r="O46" s="2761"/>
      <c r="P46" s="2761"/>
      <c r="Q46" s="2761"/>
      <c r="R46" s="2761"/>
      <c r="S46" s="2762"/>
      <c r="T46" s="335"/>
      <c r="U46" s="335"/>
      <c r="V46" s="335"/>
      <c r="W46" s="335"/>
      <c r="X46" s="335"/>
      <c r="Y46" s="335"/>
      <c r="Z46" s="335"/>
      <c r="AA46" s="335"/>
      <c r="AB46" s="335"/>
      <c r="AC46" s="335"/>
      <c r="AD46" s="335"/>
      <c r="AE46" s="335"/>
      <c r="AF46" s="335"/>
      <c r="AG46" s="335"/>
      <c r="AH46" s="335"/>
      <c r="AI46" s="335"/>
      <c r="AJ46" s="335"/>
    </row>
    <row r="47" spans="1:36" hidden="1">
      <c r="B47" s="2753"/>
      <c r="C47" s="2756"/>
      <c r="D47" s="2756"/>
      <c r="E47" s="2759"/>
      <c r="F47" s="348" t="s">
        <v>98</v>
      </c>
      <c r="G47" s="348" t="s">
        <v>99</v>
      </c>
      <c r="H47" s="348" t="s">
        <v>100</v>
      </c>
      <c r="I47" s="348" t="s">
        <v>101</v>
      </c>
      <c r="J47" s="348" t="s">
        <v>102</v>
      </c>
      <c r="K47" s="348" t="s">
        <v>103</v>
      </c>
      <c r="L47" s="348" t="s">
        <v>104</v>
      </c>
      <c r="M47" s="348" t="s">
        <v>105</v>
      </c>
      <c r="N47" s="348" t="s">
        <v>106</v>
      </c>
      <c r="O47" s="348" t="s">
        <v>107</v>
      </c>
      <c r="P47" s="348" t="s">
        <v>108</v>
      </c>
      <c r="Q47" s="348" t="s">
        <v>109</v>
      </c>
      <c r="R47" s="2763" t="s">
        <v>65</v>
      </c>
      <c r="S47" s="2764" t="s">
        <v>207</v>
      </c>
    </row>
    <row r="48" spans="1:36" ht="26.25" customHeight="1">
      <c r="B48" s="2754"/>
      <c r="C48" s="2757"/>
      <c r="D48" s="2757"/>
      <c r="E48" s="2760"/>
      <c r="F48" s="349" t="e">
        <f>#REF!</f>
        <v>#REF!</v>
      </c>
      <c r="G48" s="349" t="e">
        <f>#REF!</f>
        <v>#REF!</v>
      </c>
      <c r="H48" s="349" t="e">
        <f>#REF!</f>
        <v>#REF!</v>
      </c>
      <c r="I48" s="349" t="e">
        <f>#REF!</f>
        <v>#REF!</v>
      </c>
      <c r="J48" s="349" t="e">
        <f>#REF!</f>
        <v>#REF!</v>
      </c>
      <c r="K48" s="349" t="e">
        <f>#REF!</f>
        <v>#REF!</v>
      </c>
      <c r="L48" s="349" t="e">
        <f>#REF!</f>
        <v>#REF!</v>
      </c>
      <c r="M48" s="349" t="e">
        <f>#REF!</f>
        <v>#REF!</v>
      </c>
      <c r="N48" s="349" t="e">
        <f>#REF!</f>
        <v>#REF!</v>
      </c>
      <c r="O48" s="349" t="e">
        <f>#REF!</f>
        <v>#REF!</v>
      </c>
      <c r="P48" s="349" t="e">
        <f>#REF!</f>
        <v>#REF!</v>
      </c>
      <c r="Q48" s="349" t="e">
        <f>#REF!</f>
        <v>#REF!</v>
      </c>
      <c r="R48" s="2763"/>
      <c r="S48" s="2764"/>
    </row>
    <row r="49" spans="2:19">
      <c r="B49" s="2768" t="e">
        <f>#REF!</f>
        <v>#REF!</v>
      </c>
      <c r="C49" s="2771" t="e">
        <f>#REF!</f>
        <v>#REF!</v>
      </c>
      <c r="D49" s="2774" t="e">
        <f>#REF!</f>
        <v>#REF!</v>
      </c>
      <c r="E49" s="2775" t="e">
        <f>#REF!</f>
        <v>#REF!</v>
      </c>
      <c r="F49" s="2765"/>
      <c r="G49" s="2765"/>
      <c r="H49" s="2781">
        <f>Seguimiento!$J$38</f>
        <v>0</v>
      </c>
      <c r="I49" s="2765"/>
      <c r="J49" s="2765"/>
      <c r="K49" s="2765">
        <f>+Seguimiento!$AC$38</f>
        <v>0</v>
      </c>
      <c r="L49" s="2765"/>
      <c r="M49" s="2765"/>
      <c r="N49" s="2765"/>
      <c r="O49" s="2765"/>
      <c r="P49" s="2765"/>
      <c r="Q49" s="2765"/>
      <c r="R49" s="2766">
        <f>SUM(F49:Q52)</f>
        <v>0</v>
      </c>
      <c r="S49" s="2767" t="e">
        <f>R49/D49</f>
        <v>#REF!</v>
      </c>
    </row>
    <row r="50" spans="2:19">
      <c r="B50" s="2769"/>
      <c r="C50" s="2772"/>
      <c r="D50" s="2772"/>
      <c r="E50" s="2776"/>
      <c r="F50" s="2765"/>
      <c r="G50" s="2765"/>
      <c r="H50" s="2782"/>
      <c r="I50" s="2765"/>
      <c r="J50" s="2765"/>
      <c r="K50" s="2765"/>
      <c r="L50" s="2765"/>
      <c r="M50" s="2765"/>
      <c r="N50" s="2765"/>
      <c r="O50" s="2765"/>
      <c r="P50" s="2765"/>
      <c r="Q50" s="2765"/>
      <c r="R50" s="2766"/>
      <c r="S50" s="2767"/>
    </row>
    <row r="51" spans="2:19">
      <c r="B51" s="2769"/>
      <c r="C51" s="2772"/>
      <c r="D51" s="2772"/>
      <c r="E51" s="2776"/>
      <c r="F51" s="2765"/>
      <c r="G51" s="2765"/>
      <c r="H51" s="2782"/>
      <c r="I51" s="2765"/>
      <c r="J51" s="2765"/>
      <c r="K51" s="2765"/>
      <c r="L51" s="2765"/>
      <c r="M51" s="2765"/>
      <c r="N51" s="2765"/>
      <c r="O51" s="2765"/>
      <c r="P51" s="2765"/>
      <c r="Q51" s="2765"/>
      <c r="R51" s="2766"/>
      <c r="S51" s="2767"/>
    </row>
    <row r="52" spans="2:19">
      <c r="B52" s="2770"/>
      <c r="C52" s="2773"/>
      <c r="D52" s="2773"/>
      <c r="E52" s="2777"/>
      <c r="F52" s="2765"/>
      <c r="G52" s="2765"/>
      <c r="H52" s="2783"/>
      <c r="I52" s="2765"/>
      <c r="J52" s="2765"/>
      <c r="K52" s="2765"/>
      <c r="L52" s="2765"/>
      <c r="M52" s="2765"/>
      <c r="N52" s="2765"/>
      <c r="O52" s="2765"/>
      <c r="P52" s="2765"/>
      <c r="Q52" s="2765"/>
      <c r="R52" s="2766"/>
      <c r="S52" s="2767"/>
    </row>
    <row r="53" spans="2:19">
      <c r="B53" s="2768" t="e">
        <f>#REF!</f>
        <v>#REF!</v>
      </c>
      <c r="C53" s="2771" t="e">
        <f>#REF!</f>
        <v>#REF!</v>
      </c>
      <c r="D53" s="2774" t="e">
        <f>#REF!</f>
        <v>#REF!</v>
      </c>
      <c r="E53" s="2775" t="e">
        <f>#REF!</f>
        <v>#REF!</v>
      </c>
      <c r="F53" s="2765"/>
      <c r="G53" s="2765"/>
      <c r="H53" s="2781">
        <f>Seguimiento!$J$60</f>
        <v>0</v>
      </c>
      <c r="I53" s="2765"/>
      <c r="J53" s="2765"/>
      <c r="K53" s="2765">
        <f>+Seguimiento!$AC$60</f>
        <v>0</v>
      </c>
      <c r="L53" s="2765"/>
      <c r="M53" s="2765"/>
      <c r="N53" s="2765"/>
      <c r="O53" s="2765"/>
      <c r="P53" s="2765"/>
      <c r="Q53" s="2765"/>
      <c r="R53" s="2766">
        <f>SUM(F53:Q56)</f>
        <v>0</v>
      </c>
      <c r="S53" s="2767" t="e">
        <f>R53/D53</f>
        <v>#REF!</v>
      </c>
    </row>
    <row r="54" spans="2:19">
      <c r="B54" s="2769"/>
      <c r="C54" s="2772"/>
      <c r="D54" s="2772"/>
      <c r="E54" s="2776"/>
      <c r="F54" s="2765"/>
      <c r="G54" s="2765"/>
      <c r="H54" s="2782"/>
      <c r="I54" s="2765"/>
      <c r="J54" s="2765"/>
      <c r="K54" s="2765"/>
      <c r="L54" s="2765"/>
      <c r="M54" s="2765"/>
      <c r="N54" s="2765"/>
      <c r="O54" s="2765"/>
      <c r="P54" s="2765"/>
      <c r="Q54" s="2765"/>
      <c r="R54" s="2766"/>
      <c r="S54" s="2767"/>
    </row>
    <row r="55" spans="2:19">
      <c r="B55" s="2769"/>
      <c r="C55" s="2772"/>
      <c r="D55" s="2772"/>
      <c r="E55" s="2776"/>
      <c r="F55" s="2765"/>
      <c r="G55" s="2765"/>
      <c r="H55" s="2782"/>
      <c r="I55" s="2765"/>
      <c r="J55" s="2765"/>
      <c r="K55" s="2765"/>
      <c r="L55" s="2765"/>
      <c r="M55" s="2765"/>
      <c r="N55" s="2765"/>
      <c r="O55" s="2765"/>
      <c r="P55" s="2765"/>
      <c r="Q55" s="2765"/>
      <c r="R55" s="2766"/>
      <c r="S55" s="2767"/>
    </row>
    <row r="56" spans="2:19">
      <c r="B56" s="2770"/>
      <c r="C56" s="2773"/>
      <c r="D56" s="2773"/>
      <c r="E56" s="2777"/>
      <c r="F56" s="2765"/>
      <c r="G56" s="2765"/>
      <c r="H56" s="2783"/>
      <c r="I56" s="2765"/>
      <c r="J56" s="2765"/>
      <c r="K56" s="2765"/>
      <c r="L56" s="2765"/>
      <c r="M56" s="2765"/>
      <c r="N56" s="2765"/>
      <c r="O56" s="2765"/>
      <c r="P56" s="2765"/>
      <c r="Q56" s="2765"/>
      <c r="R56" s="2766"/>
      <c r="S56" s="2767"/>
    </row>
    <row r="57" spans="2:19">
      <c r="B57" s="2768" t="e">
        <f>#REF!</f>
        <v>#REF!</v>
      </c>
      <c r="C57" s="2771" t="e">
        <f>#REF!</f>
        <v>#REF!</v>
      </c>
      <c r="D57" s="2774" t="e">
        <f>#REF!</f>
        <v>#REF!</v>
      </c>
      <c r="E57" s="2775" t="e">
        <f>#REF!</f>
        <v>#REF!</v>
      </c>
      <c r="F57" s="2765"/>
      <c r="G57" s="2765"/>
      <c r="H57" s="2781">
        <f>Seguimiento!$J$82</f>
        <v>0</v>
      </c>
      <c r="I57" s="2765"/>
      <c r="J57" s="2765"/>
      <c r="K57" s="2765">
        <f>+Seguimiento!$AC$82</f>
        <v>0</v>
      </c>
      <c r="L57" s="2765"/>
      <c r="M57" s="2765"/>
      <c r="N57" s="2765"/>
      <c r="O57" s="2765"/>
      <c r="P57" s="2765"/>
      <c r="Q57" s="2765"/>
      <c r="R57" s="2766">
        <f>SUM(F57:Q60)</f>
        <v>0</v>
      </c>
      <c r="S57" s="2767" t="e">
        <f>R57/D57</f>
        <v>#REF!</v>
      </c>
    </row>
    <row r="58" spans="2:19">
      <c r="B58" s="2769"/>
      <c r="C58" s="2772"/>
      <c r="D58" s="2772"/>
      <c r="E58" s="2776"/>
      <c r="F58" s="2765"/>
      <c r="G58" s="2765"/>
      <c r="H58" s="2782"/>
      <c r="I58" s="2765"/>
      <c r="J58" s="2765"/>
      <c r="K58" s="2765"/>
      <c r="L58" s="2765"/>
      <c r="M58" s="2765"/>
      <c r="N58" s="2765"/>
      <c r="O58" s="2765"/>
      <c r="P58" s="2765"/>
      <c r="Q58" s="2765"/>
      <c r="R58" s="2766"/>
      <c r="S58" s="2767"/>
    </row>
    <row r="59" spans="2:19">
      <c r="B59" s="2769"/>
      <c r="C59" s="2772"/>
      <c r="D59" s="2772"/>
      <c r="E59" s="2776"/>
      <c r="F59" s="2765"/>
      <c r="G59" s="2765"/>
      <c r="H59" s="2782"/>
      <c r="I59" s="2765"/>
      <c r="J59" s="2765"/>
      <c r="K59" s="2765"/>
      <c r="L59" s="2765"/>
      <c r="M59" s="2765"/>
      <c r="N59" s="2765"/>
      <c r="O59" s="2765"/>
      <c r="P59" s="2765"/>
      <c r="Q59" s="2765"/>
      <c r="R59" s="2766"/>
      <c r="S59" s="2767"/>
    </row>
    <row r="60" spans="2:19">
      <c r="B60" s="2770"/>
      <c r="C60" s="2773"/>
      <c r="D60" s="2773"/>
      <c r="E60" s="2777"/>
      <c r="F60" s="2765"/>
      <c r="G60" s="2765"/>
      <c r="H60" s="2783"/>
      <c r="I60" s="2765"/>
      <c r="J60" s="2765"/>
      <c r="K60" s="2765"/>
      <c r="L60" s="2765"/>
      <c r="M60" s="2765"/>
      <c r="N60" s="2765"/>
      <c r="O60" s="2765"/>
      <c r="P60" s="2765"/>
      <c r="Q60" s="2765"/>
      <c r="R60" s="2766"/>
      <c r="S60" s="2767"/>
    </row>
    <row r="61" spans="2:19">
      <c r="B61" s="2768" t="e">
        <f>#REF!</f>
        <v>#REF!</v>
      </c>
      <c r="C61" s="2771" t="e">
        <f>#REF!</f>
        <v>#REF!</v>
      </c>
      <c r="D61" s="2774" t="e">
        <f>#REF!</f>
        <v>#REF!</v>
      </c>
      <c r="E61" s="2775" t="e">
        <f>#REF!</f>
        <v>#REF!</v>
      </c>
      <c r="F61" s="2765"/>
      <c r="G61" s="2765"/>
      <c r="H61" s="2781">
        <f>Seguimiento!$J$104</f>
        <v>0</v>
      </c>
      <c r="I61" s="2765"/>
      <c r="J61" s="2765"/>
      <c r="K61" s="2765">
        <f>+Seguimiento!$AC$104</f>
        <v>0</v>
      </c>
      <c r="L61" s="2765"/>
      <c r="M61" s="2765"/>
      <c r="N61" s="2765"/>
      <c r="O61" s="2765"/>
      <c r="P61" s="2765"/>
      <c r="Q61" s="2765"/>
      <c r="R61" s="2766">
        <f>SUM(F61:Q64)</f>
        <v>0</v>
      </c>
      <c r="S61" s="2767" t="e">
        <f>R61/D61</f>
        <v>#REF!</v>
      </c>
    </row>
    <row r="62" spans="2:19">
      <c r="B62" s="2769"/>
      <c r="C62" s="2772"/>
      <c r="D62" s="2772"/>
      <c r="E62" s="2776"/>
      <c r="F62" s="2765"/>
      <c r="G62" s="2765"/>
      <c r="H62" s="2782"/>
      <c r="I62" s="2765"/>
      <c r="J62" s="2765"/>
      <c r="K62" s="2765"/>
      <c r="L62" s="2765"/>
      <c r="M62" s="2765"/>
      <c r="N62" s="2765"/>
      <c r="O62" s="2765"/>
      <c r="P62" s="2765"/>
      <c r="Q62" s="2765"/>
      <c r="R62" s="2766"/>
      <c r="S62" s="2767"/>
    </row>
    <row r="63" spans="2:19">
      <c r="B63" s="2769"/>
      <c r="C63" s="2772"/>
      <c r="D63" s="2772"/>
      <c r="E63" s="2776"/>
      <c r="F63" s="2765"/>
      <c r="G63" s="2765"/>
      <c r="H63" s="2782"/>
      <c r="I63" s="2765"/>
      <c r="J63" s="2765"/>
      <c r="K63" s="2765"/>
      <c r="L63" s="2765"/>
      <c r="M63" s="2765"/>
      <c r="N63" s="2765"/>
      <c r="O63" s="2765"/>
      <c r="P63" s="2765"/>
      <c r="Q63" s="2765"/>
      <c r="R63" s="2766"/>
      <c r="S63" s="2767"/>
    </row>
    <row r="64" spans="2:19">
      <c r="B64" s="2770"/>
      <c r="C64" s="2773"/>
      <c r="D64" s="2773"/>
      <c r="E64" s="2777"/>
      <c r="F64" s="2765"/>
      <c r="G64" s="2765"/>
      <c r="H64" s="2783"/>
      <c r="I64" s="2765"/>
      <c r="J64" s="2765"/>
      <c r="K64" s="2765"/>
      <c r="L64" s="2765"/>
      <c r="M64" s="2765"/>
      <c r="N64" s="2765"/>
      <c r="O64" s="2765"/>
      <c r="P64" s="2765"/>
      <c r="Q64" s="2765"/>
      <c r="R64" s="2766"/>
      <c r="S64" s="2767"/>
    </row>
    <row r="65" spans="1:36">
      <c r="B65" s="2768" t="e">
        <f>#REF!</f>
        <v>#REF!</v>
      </c>
      <c r="C65" s="2771" t="e">
        <f>#REF!</f>
        <v>#REF!</v>
      </c>
      <c r="D65" s="2774" t="e">
        <f>#REF!</f>
        <v>#REF!</v>
      </c>
      <c r="E65" s="2775" t="e">
        <f>#REF!</f>
        <v>#REF!</v>
      </c>
      <c r="F65" s="2765"/>
      <c r="G65" s="2765"/>
      <c r="H65" s="2781">
        <f>Seguimiento!$J$126</f>
        <v>0</v>
      </c>
      <c r="I65" s="2765"/>
      <c r="J65" s="2765"/>
      <c r="K65" s="2765">
        <f>+Seguimiento!$AC$126</f>
        <v>0</v>
      </c>
      <c r="L65" s="2765"/>
      <c r="M65" s="2765"/>
      <c r="N65" s="2765"/>
      <c r="O65" s="2765"/>
      <c r="P65" s="2765"/>
      <c r="Q65" s="2765"/>
      <c r="R65" s="2766">
        <f>SUM(F65:Q67)</f>
        <v>0</v>
      </c>
      <c r="S65" s="2767" t="e">
        <f>R65/D65</f>
        <v>#REF!</v>
      </c>
    </row>
    <row r="66" spans="1:36">
      <c r="B66" s="2769"/>
      <c r="C66" s="2772"/>
      <c r="D66" s="2772"/>
      <c r="E66" s="2776"/>
      <c r="F66" s="2765"/>
      <c r="G66" s="2765"/>
      <c r="H66" s="2782"/>
      <c r="I66" s="2765"/>
      <c r="J66" s="2765"/>
      <c r="K66" s="2765"/>
      <c r="L66" s="2765"/>
      <c r="M66" s="2765"/>
      <c r="N66" s="2765"/>
      <c r="O66" s="2765"/>
      <c r="P66" s="2765"/>
      <c r="Q66" s="2765"/>
      <c r="R66" s="2766"/>
      <c r="S66" s="2767"/>
    </row>
    <row r="67" spans="1:36">
      <c r="B67" s="2769"/>
      <c r="C67" s="2772"/>
      <c r="D67" s="2772"/>
      <c r="E67" s="2776"/>
      <c r="F67" s="2765"/>
      <c r="G67" s="2765"/>
      <c r="H67" s="2783"/>
      <c r="I67" s="2765"/>
      <c r="J67" s="2765"/>
      <c r="K67" s="2765"/>
      <c r="L67" s="2765"/>
      <c r="M67" s="2765"/>
      <c r="N67" s="2765"/>
      <c r="O67" s="2765"/>
      <c r="P67" s="2765"/>
      <c r="Q67" s="2765"/>
      <c r="R67" s="2766"/>
      <c r="S67" s="2767"/>
    </row>
    <row r="68" spans="1:36">
      <c r="B68" s="2768" t="e">
        <f>#REF!</f>
        <v>#REF!</v>
      </c>
      <c r="C68" s="2771" t="e">
        <f>#REF!</f>
        <v>#REF!</v>
      </c>
      <c r="D68" s="2774" t="e">
        <f>#REF!</f>
        <v>#REF!</v>
      </c>
      <c r="E68" s="2775" t="e">
        <f>#REF!</f>
        <v>#REF!</v>
      </c>
      <c r="F68" s="2765"/>
      <c r="G68" s="2765"/>
      <c r="H68" s="2781">
        <f>Seguimiento!$J$148</f>
        <v>0</v>
      </c>
      <c r="I68" s="2765"/>
      <c r="J68" s="2765"/>
      <c r="K68" s="2765">
        <f>+Seguimiento!$AC$148</f>
        <v>0</v>
      </c>
      <c r="L68" s="2765"/>
      <c r="M68" s="2765"/>
      <c r="N68" s="2765"/>
      <c r="O68" s="2765"/>
      <c r="P68" s="2765"/>
      <c r="Q68" s="2765"/>
      <c r="R68" s="2766">
        <f>SUM(F68:Q71)</f>
        <v>0</v>
      </c>
      <c r="S68" s="2767" t="e">
        <f>R68/D68</f>
        <v>#REF!</v>
      </c>
    </row>
    <row r="69" spans="1:36">
      <c r="B69" s="2769"/>
      <c r="C69" s="2772"/>
      <c r="D69" s="2772"/>
      <c r="E69" s="2776"/>
      <c r="F69" s="2765"/>
      <c r="G69" s="2765"/>
      <c r="H69" s="2782"/>
      <c r="I69" s="2765"/>
      <c r="J69" s="2765"/>
      <c r="K69" s="2765"/>
      <c r="L69" s="2765"/>
      <c r="M69" s="2765"/>
      <c r="N69" s="2765"/>
      <c r="O69" s="2765"/>
      <c r="P69" s="2765"/>
      <c r="Q69" s="2765"/>
      <c r="R69" s="2766"/>
      <c r="S69" s="2767"/>
    </row>
    <row r="70" spans="1:36">
      <c r="B70" s="2769"/>
      <c r="C70" s="2772"/>
      <c r="D70" s="2772"/>
      <c r="E70" s="2776"/>
      <c r="F70" s="2765"/>
      <c r="G70" s="2765"/>
      <c r="H70" s="2782"/>
      <c r="I70" s="2765"/>
      <c r="J70" s="2765"/>
      <c r="K70" s="2765"/>
      <c r="L70" s="2765"/>
      <c r="M70" s="2765"/>
      <c r="N70" s="2765"/>
      <c r="O70" s="2765"/>
      <c r="P70" s="2765"/>
      <c r="Q70" s="2765"/>
      <c r="R70" s="2766"/>
      <c r="S70" s="2767"/>
    </row>
    <row r="71" spans="1:36">
      <c r="B71" s="2770"/>
      <c r="C71" s="2773"/>
      <c r="D71" s="2773"/>
      <c r="E71" s="2777"/>
      <c r="F71" s="2765"/>
      <c r="G71" s="2765"/>
      <c r="H71" s="2783"/>
      <c r="I71" s="2765"/>
      <c r="J71" s="2765"/>
      <c r="K71" s="2765"/>
      <c r="L71" s="2765"/>
      <c r="M71" s="2765"/>
      <c r="N71" s="2765"/>
      <c r="O71" s="2765"/>
      <c r="P71" s="2765"/>
      <c r="Q71" s="2765"/>
      <c r="R71" s="2766"/>
      <c r="S71" s="2767"/>
    </row>
    <row r="72" spans="1:36">
      <c r="B72" s="2928" t="e">
        <f>#REF!</f>
        <v>#REF!</v>
      </c>
      <c r="C72" s="2798" t="e">
        <f>#REF!</f>
        <v>#REF!</v>
      </c>
      <c r="D72" s="2800" t="e">
        <f>#REF!</f>
        <v>#REF!</v>
      </c>
      <c r="E72" s="2801" t="e">
        <f>#REF!</f>
        <v>#REF!</v>
      </c>
      <c r="F72" s="2765"/>
      <c r="G72" s="2765"/>
      <c r="H72" s="2781">
        <f>Seguimiento!$J$170</f>
        <v>0</v>
      </c>
      <c r="I72" s="2765"/>
      <c r="J72" s="2765"/>
      <c r="K72" s="2765">
        <f>+Seguimiento!$AC$170</f>
        <v>0</v>
      </c>
      <c r="L72" s="2765"/>
      <c r="M72" s="2765"/>
      <c r="N72" s="2765"/>
      <c r="O72" s="2765"/>
      <c r="P72" s="2765"/>
      <c r="Q72" s="2765"/>
      <c r="R72" s="2766">
        <f>SUM(F72:Q74)</f>
        <v>0</v>
      </c>
      <c r="S72" s="2767" t="e">
        <f>R72/D72</f>
        <v>#REF!</v>
      </c>
    </row>
    <row r="73" spans="1:36">
      <c r="B73" s="2929"/>
      <c r="C73" s="2798"/>
      <c r="D73" s="2798"/>
      <c r="E73" s="2801"/>
      <c r="F73" s="2765"/>
      <c r="G73" s="2765"/>
      <c r="H73" s="2782"/>
      <c r="I73" s="2765"/>
      <c r="J73" s="2765"/>
      <c r="K73" s="2765"/>
      <c r="L73" s="2765"/>
      <c r="M73" s="2765"/>
      <c r="N73" s="2765"/>
      <c r="O73" s="2765"/>
      <c r="P73" s="2765"/>
      <c r="Q73" s="2765"/>
      <c r="R73" s="2766"/>
      <c r="S73" s="2767"/>
    </row>
    <row r="74" spans="1:36" ht="13.5" thickBot="1">
      <c r="B74" s="2930"/>
      <c r="C74" s="2799"/>
      <c r="D74" s="2799"/>
      <c r="E74" s="2802"/>
      <c r="F74" s="2780"/>
      <c r="G74" s="2780"/>
      <c r="H74" s="2784"/>
      <c r="I74" s="2780"/>
      <c r="J74" s="2780"/>
      <c r="K74" s="2780"/>
      <c r="L74" s="2780"/>
      <c r="M74" s="2780"/>
      <c r="N74" s="2780"/>
      <c r="O74" s="2780"/>
      <c r="P74" s="2780"/>
      <c r="Q74" s="2780"/>
      <c r="R74" s="2794"/>
      <c r="S74" s="2927"/>
    </row>
    <row r="75" spans="1:36" s="321" customFormat="1">
      <c r="B75" s="210"/>
      <c r="C75" s="209"/>
      <c r="D75" s="209"/>
      <c r="E75" s="209"/>
      <c r="F75" s="209"/>
      <c r="G75" s="209"/>
      <c r="H75" s="209"/>
      <c r="I75" s="209"/>
      <c r="J75" s="209"/>
      <c r="K75" s="209"/>
      <c r="L75" s="209"/>
      <c r="M75" s="209"/>
      <c r="N75" s="209"/>
      <c r="O75" s="209"/>
      <c r="P75" s="209"/>
      <c r="Q75" s="209"/>
      <c r="R75" s="209"/>
      <c r="S75" s="350"/>
    </row>
    <row r="76" spans="1:36" s="326" customFormat="1" ht="16.5">
      <c r="A76" s="321"/>
      <c r="B76" s="351" t="s">
        <v>64</v>
      </c>
      <c r="C76" s="313"/>
      <c r="D76" s="313"/>
      <c r="E76" s="313"/>
      <c r="F76" s="313"/>
      <c r="G76" s="313"/>
      <c r="H76" s="313"/>
      <c r="I76" s="313"/>
      <c r="J76" s="313"/>
      <c r="K76" s="313"/>
      <c r="L76" s="313"/>
      <c r="M76" s="313"/>
      <c r="N76" s="313"/>
      <c r="O76" s="313"/>
      <c r="P76" s="313"/>
      <c r="Q76" s="313"/>
      <c r="R76" s="313"/>
      <c r="S76" s="330"/>
      <c r="T76" s="321"/>
      <c r="U76" s="321"/>
      <c r="V76" s="321"/>
      <c r="W76" s="321"/>
      <c r="X76" s="321"/>
      <c r="Y76" s="321"/>
      <c r="Z76" s="321"/>
      <c r="AA76" s="321"/>
      <c r="AB76" s="321"/>
      <c r="AC76" s="321"/>
      <c r="AD76" s="321"/>
      <c r="AE76" s="321"/>
      <c r="AF76" s="321"/>
      <c r="AG76" s="321"/>
      <c r="AH76" s="321"/>
      <c r="AI76" s="321"/>
      <c r="AJ76" s="321"/>
    </row>
    <row r="77" spans="1:36" s="321" customFormat="1" ht="13.5" thickBot="1">
      <c r="B77" s="210"/>
      <c r="C77" s="209"/>
      <c r="D77" s="209"/>
      <c r="E77" s="209"/>
      <c r="F77" s="209"/>
      <c r="G77" s="209"/>
      <c r="H77" s="209"/>
      <c r="I77" s="209"/>
      <c r="J77" s="209"/>
      <c r="K77" s="209"/>
      <c r="L77" s="209"/>
      <c r="M77" s="209"/>
      <c r="N77" s="209"/>
      <c r="O77" s="209"/>
      <c r="P77" s="209"/>
      <c r="Q77" s="209"/>
      <c r="R77" s="209"/>
      <c r="S77" s="350"/>
    </row>
    <row r="78" spans="1:36" s="321" customFormat="1">
      <c r="B78" s="2785"/>
      <c r="C78" s="2786"/>
      <c r="D78" s="2786"/>
      <c r="E78" s="2786"/>
      <c r="F78" s="2786"/>
      <c r="G78" s="2786"/>
      <c r="H78" s="2786"/>
      <c r="I78" s="2786"/>
      <c r="J78" s="2786"/>
      <c r="K78" s="2786"/>
      <c r="L78" s="2786"/>
      <c r="M78" s="2786"/>
      <c r="N78" s="2786"/>
      <c r="O78" s="2786"/>
      <c r="P78" s="2786"/>
      <c r="Q78" s="2786"/>
      <c r="R78" s="2786"/>
      <c r="S78" s="2787"/>
    </row>
    <row r="79" spans="1:36" s="321" customFormat="1">
      <c r="B79" s="2788"/>
      <c r="C79" s="2789"/>
      <c r="D79" s="2789"/>
      <c r="E79" s="2789"/>
      <c r="F79" s="2789"/>
      <c r="G79" s="2789"/>
      <c r="H79" s="2789"/>
      <c r="I79" s="2789"/>
      <c r="J79" s="2789"/>
      <c r="K79" s="2789"/>
      <c r="L79" s="2789"/>
      <c r="M79" s="2789"/>
      <c r="N79" s="2789"/>
      <c r="O79" s="2789"/>
      <c r="P79" s="2789"/>
      <c r="Q79" s="2789"/>
      <c r="R79" s="2789"/>
      <c r="S79" s="2790"/>
    </row>
    <row r="80" spans="1:36" s="321" customFormat="1">
      <c r="B80" s="2788"/>
      <c r="C80" s="2789"/>
      <c r="D80" s="2789"/>
      <c r="E80" s="2789"/>
      <c r="F80" s="2789"/>
      <c r="G80" s="2789"/>
      <c r="H80" s="2789"/>
      <c r="I80" s="2789"/>
      <c r="J80" s="2789"/>
      <c r="K80" s="2789"/>
      <c r="L80" s="2789"/>
      <c r="M80" s="2789"/>
      <c r="N80" s="2789"/>
      <c r="O80" s="2789"/>
      <c r="P80" s="2789"/>
      <c r="Q80" s="2789"/>
      <c r="R80" s="2789"/>
      <c r="S80" s="2790"/>
    </row>
    <row r="81" spans="2:19" s="321" customFormat="1">
      <c r="B81" s="2788"/>
      <c r="C81" s="2789"/>
      <c r="D81" s="2789"/>
      <c r="E81" s="2789"/>
      <c r="F81" s="2789"/>
      <c r="G81" s="2789"/>
      <c r="H81" s="2789"/>
      <c r="I81" s="2789"/>
      <c r="J81" s="2789"/>
      <c r="K81" s="2789"/>
      <c r="L81" s="2789"/>
      <c r="M81" s="2789"/>
      <c r="N81" s="2789"/>
      <c r="O81" s="2789"/>
      <c r="P81" s="2789"/>
      <c r="Q81" s="2789"/>
      <c r="R81" s="2789"/>
      <c r="S81" s="2790"/>
    </row>
    <row r="82" spans="2:19" s="321" customFormat="1">
      <c r="B82" s="2788"/>
      <c r="C82" s="2789"/>
      <c r="D82" s="2789"/>
      <c r="E82" s="2789"/>
      <c r="F82" s="2789"/>
      <c r="G82" s="2789"/>
      <c r="H82" s="2789"/>
      <c r="I82" s="2789"/>
      <c r="J82" s="2789"/>
      <c r="K82" s="2789"/>
      <c r="L82" s="2789"/>
      <c r="M82" s="2789"/>
      <c r="N82" s="2789"/>
      <c r="O82" s="2789"/>
      <c r="P82" s="2789"/>
      <c r="Q82" s="2789"/>
      <c r="R82" s="2789"/>
      <c r="S82" s="2790"/>
    </row>
    <row r="83" spans="2:19" s="321" customFormat="1">
      <c r="B83" s="2788"/>
      <c r="C83" s="2789"/>
      <c r="D83" s="2789"/>
      <c r="E83" s="2789"/>
      <c r="F83" s="2789"/>
      <c r="G83" s="2789"/>
      <c r="H83" s="2789"/>
      <c r="I83" s="2789"/>
      <c r="J83" s="2789"/>
      <c r="K83" s="2789"/>
      <c r="L83" s="2789"/>
      <c r="M83" s="2789"/>
      <c r="N83" s="2789"/>
      <c r="O83" s="2789"/>
      <c r="P83" s="2789"/>
      <c r="Q83" s="2789"/>
      <c r="R83" s="2789"/>
      <c r="S83" s="2790"/>
    </row>
    <row r="84" spans="2:19" s="321" customFormat="1" ht="13.5" thickBot="1">
      <c r="B84" s="2791"/>
      <c r="C84" s="2792"/>
      <c r="D84" s="2792"/>
      <c r="E84" s="2792"/>
      <c r="F84" s="2792"/>
      <c r="G84" s="2792"/>
      <c r="H84" s="2792"/>
      <c r="I84" s="2792"/>
      <c r="J84" s="2792"/>
      <c r="K84" s="2792"/>
      <c r="L84" s="2792"/>
      <c r="M84" s="2792"/>
      <c r="N84" s="2792"/>
      <c r="O84" s="2792"/>
      <c r="P84" s="2792"/>
      <c r="Q84" s="2792"/>
      <c r="R84" s="2792"/>
      <c r="S84" s="2793"/>
    </row>
    <row r="85" spans="2:19" s="321" customFormat="1"/>
    <row r="86" spans="2:19" s="321" customFormat="1"/>
    <row r="87" spans="2:19" s="321" customFormat="1"/>
    <row r="88" spans="2:19" s="321" customFormat="1"/>
    <row r="89" spans="2:19" s="321" customFormat="1"/>
    <row r="90" spans="2:19" s="321" customFormat="1"/>
    <row r="91" spans="2:19" s="321" customFormat="1"/>
    <row r="92" spans="2:19" s="321" customFormat="1"/>
    <row r="93" spans="2:19" s="321" customFormat="1"/>
    <row r="94" spans="2:19" s="321" customFormat="1"/>
    <row r="95" spans="2:19" s="321" customFormat="1"/>
    <row r="96" spans="2:19"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sheetData>
  <sheetProtection password="CDBD" sheet="1" objects="1" scenarios="1"/>
  <mergeCells count="192">
    <mergeCell ref="H49:H52"/>
    <mergeCell ref="H53:H56"/>
    <mergeCell ref="H57:H60"/>
    <mergeCell ref="H61:H64"/>
    <mergeCell ref="H65:H67"/>
    <mergeCell ref="H68:H71"/>
    <mergeCell ref="H72:H74"/>
    <mergeCell ref="K49:K52"/>
    <mergeCell ref="K53:K56"/>
    <mergeCell ref="K57:K60"/>
    <mergeCell ref="K61:K64"/>
    <mergeCell ref="K65:K67"/>
    <mergeCell ref="K68:K71"/>
    <mergeCell ref="K72:K74"/>
    <mergeCell ref="Q68:Q71"/>
    <mergeCell ref="R68:R71"/>
    <mergeCell ref="S68:S71"/>
    <mergeCell ref="I68:I71"/>
    <mergeCell ref="J68:J71"/>
    <mergeCell ref="L68:L71"/>
    <mergeCell ref="M68:M71"/>
    <mergeCell ref="B78:S84"/>
    <mergeCell ref="N72:N74"/>
    <mergeCell ref="O72:O74"/>
    <mergeCell ref="P72:P74"/>
    <mergeCell ref="Q72:Q74"/>
    <mergeCell ref="R72:R74"/>
    <mergeCell ref="S72:S74"/>
    <mergeCell ref="I72:I74"/>
    <mergeCell ref="J72:J74"/>
    <mergeCell ref="L72:L74"/>
    <mergeCell ref="M72:M74"/>
    <mergeCell ref="B72:B74"/>
    <mergeCell ref="C72:C74"/>
    <mergeCell ref="D72:D74"/>
    <mergeCell ref="E72:E74"/>
    <mergeCell ref="F72:F74"/>
    <mergeCell ref="G72:G74"/>
    <mergeCell ref="B68:B71"/>
    <mergeCell ref="C68:C71"/>
    <mergeCell ref="D68:D71"/>
    <mergeCell ref="E68:E71"/>
    <mergeCell ref="F68:F71"/>
    <mergeCell ref="G68:G71"/>
    <mergeCell ref="N65:N67"/>
    <mergeCell ref="O65:O67"/>
    <mergeCell ref="P65:P67"/>
    <mergeCell ref="B65:B67"/>
    <mergeCell ref="C65:C67"/>
    <mergeCell ref="D65:D67"/>
    <mergeCell ref="E65:E67"/>
    <mergeCell ref="F65:F67"/>
    <mergeCell ref="G65:G67"/>
    <mergeCell ref="N68:N71"/>
    <mergeCell ref="O68:O71"/>
    <mergeCell ref="P68:P71"/>
    <mergeCell ref="Q61:Q64"/>
    <mergeCell ref="R61:R64"/>
    <mergeCell ref="S61:S64"/>
    <mergeCell ref="I61:I64"/>
    <mergeCell ref="J61:J64"/>
    <mergeCell ref="L61:L64"/>
    <mergeCell ref="M61:M64"/>
    <mergeCell ref="Q65:Q67"/>
    <mergeCell ref="R65:R67"/>
    <mergeCell ref="S65:S67"/>
    <mergeCell ref="I65:I67"/>
    <mergeCell ref="J65:J67"/>
    <mergeCell ref="L65:L67"/>
    <mergeCell ref="M65:M67"/>
    <mergeCell ref="B61:B64"/>
    <mergeCell ref="C61:C64"/>
    <mergeCell ref="D61:D64"/>
    <mergeCell ref="E61:E64"/>
    <mergeCell ref="F61:F64"/>
    <mergeCell ref="G61:G64"/>
    <mergeCell ref="N57:N60"/>
    <mergeCell ref="O57:O60"/>
    <mergeCell ref="P57:P60"/>
    <mergeCell ref="B57:B60"/>
    <mergeCell ref="C57:C60"/>
    <mergeCell ref="D57:D60"/>
    <mergeCell ref="E57:E60"/>
    <mergeCell ref="F57:F60"/>
    <mergeCell ref="G57:G60"/>
    <mergeCell ref="N61:N64"/>
    <mergeCell ref="O61:O64"/>
    <mergeCell ref="P61:P64"/>
    <mergeCell ref="P53:P56"/>
    <mergeCell ref="Q53:Q56"/>
    <mergeCell ref="R53:R56"/>
    <mergeCell ref="S53:S56"/>
    <mergeCell ref="I53:I56"/>
    <mergeCell ref="J53:J56"/>
    <mergeCell ref="L53:L56"/>
    <mergeCell ref="M53:M56"/>
    <mergeCell ref="Q57:Q60"/>
    <mergeCell ref="R57:R60"/>
    <mergeCell ref="S57:S60"/>
    <mergeCell ref="I57:I60"/>
    <mergeCell ref="J57:J60"/>
    <mergeCell ref="L57:L60"/>
    <mergeCell ref="M57:M60"/>
    <mergeCell ref="Q49:Q52"/>
    <mergeCell ref="R49:R52"/>
    <mergeCell ref="S49:S52"/>
    <mergeCell ref="I49:I52"/>
    <mergeCell ref="J49:J52"/>
    <mergeCell ref="L49:L52"/>
    <mergeCell ref="M49:M52"/>
    <mergeCell ref="B53:B56"/>
    <mergeCell ref="C53:C56"/>
    <mergeCell ref="D53:D56"/>
    <mergeCell ref="E53:E56"/>
    <mergeCell ref="F53:F56"/>
    <mergeCell ref="G53:G56"/>
    <mergeCell ref="N49:N52"/>
    <mergeCell ref="O49:O52"/>
    <mergeCell ref="P49:P52"/>
    <mergeCell ref="B49:B52"/>
    <mergeCell ref="C49:C52"/>
    <mergeCell ref="D49:D52"/>
    <mergeCell ref="E49:E52"/>
    <mergeCell ref="F49:F52"/>
    <mergeCell ref="G49:G52"/>
    <mergeCell ref="N53:N56"/>
    <mergeCell ref="O53:O56"/>
    <mergeCell ref="B43:S43"/>
    <mergeCell ref="B45:S45"/>
    <mergeCell ref="B46:B48"/>
    <mergeCell ref="C46:C48"/>
    <mergeCell ref="D46:D48"/>
    <mergeCell ref="E46:E48"/>
    <mergeCell ref="F46:S46"/>
    <mergeCell ref="R47:R48"/>
    <mergeCell ref="S47:S48"/>
    <mergeCell ref="B31:S31"/>
    <mergeCell ref="B33:S33"/>
    <mergeCell ref="B35:S35"/>
    <mergeCell ref="B37:S37"/>
    <mergeCell ref="B39:S39"/>
    <mergeCell ref="B41:S41"/>
    <mergeCell ref="D24:E24"/>
    <mergeCell ref="F24:H24"/>
    <mergeCell ref="I24:K24"/>
    <mergeCell ref="L24:N24"/>
    <mergeCell ref="B26:B27"/>
    <mergeCell ref="C26:S27"/>
    <mergeCell ref="D22:E22"/>
    <mergeCell ref="F22:H22"/>
    <mergeCell ref="I22:K22"/>
    <mergeCell ref="L22:N22"/>
    <mergeCell ref="D23:E23"/>
    <mergeCell ref="F23:H23"/>
    <mergeCell ref="I23:K23"/>
    <mergeCell ref="L23:N23"/>
    <mergeCell ref="D20:E20"/>
    <mergeCell ref="F20:H20"/>
    <mergeCell ref="I20:K20"/>
    <mergeCell ref="L20:N20"/>
    <mergeCell ref="D21:E21"/>
    <mergeCell ref="F21:H21"/>
    <mergeCell ref="I21:K21"/>
    <mergeCell ref="L21:N21"/>
    <mergeCell ref="D18:E18"/>
    <mergeCell ref="F18:H18"/>
    <mergeCell ref="I18:K18"/>
    <mergeCell ref="L18:N18"/>
    <mergeCell ref="D19:E19"/>
    <mergeCell ref="F19:H19"/>
    <mergeCell ref="I19:K19"/>
    <mergeCell ref="L19:N19"/>
    <mergeCell ref="G15:H15"/>
    <mergeCell ref="I15:J15"/>
    <mergeCell ref="D17:E17"/>
    <mergeCell ref="F17:H17"/>
    <mergeCell ref="I17:K17"/>
    <mergeCell ref="L17:N17"/>
    <mergeCell ref="B4:B5"/>
    <mergeCell ref="R4:S5"/>
    <mergeCell ref="C7:S7"/>
    <mergeCell ref="C9:S9"/>
    <mergeCell ref="C11:E11"/>
    <mergeCell ref="G11:H11"/>
    <mergeCell ref="I11:K11"/>
    <mergeCell ref="P11:S11"/>
    <mergeCell ref="C13:D13"/>
    <mergeCell ref="F13:H13"/>
    <mergeCell ref="I13:K13"/>
    <mergeCell ref="M13:O13"/>
    <mergeCell ref="C2:Q5"/>
    <mergeCell ref="R2:S3"/>
  </mergeCells>
  <conditionalFormatting sqref="F48:Q48">
    <cfRule type="cellIs" dxfId="17" priority="2" stopIfTrue="1" operator="equal">
      <formula>0</formula>
    </cfRule>
  </conditionalFormatting>
  <conditionalFormatting sqref="E19:E22 G19:H22 J19:K22 L18:N24 I18:I24 F18:F24 C18:D24">
    <cfRule type="cellIs" dxfId="16" priority="1" operator="equal">
      <formula>0</formula>
    </cfRule>
  </conditionalFormatting>
  <printOptions horizontalCentered="1" verticalCentered="1"/>
  <pageMargins left="0.39370078740157483" right="0.39370078740157483" top="0.39370078740157483" bottom="0.39370078740157483" header="0.31496062992125984" footer="0.31496062992125984"/>
  <pageSetup scale="49" orientation="landscape" r:id="rId1"/>
  <drawing r:id="rId2"/>
  <legacyDrawing r:id="rId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Hoja21">
    <tabColor rgb="FF00B050"/>
    <pageSetUpPr fitToPage="1"/>
  </sheetPr>
  <dimension ref="A1:AJ176"/>
  <sheetViews>
    <sheetView workbookViewId="0"/>
  </sheetViews>
  <sheetFormatPr baseColWidth="10" defaultColWidth="11.42578125" defaultRowHeight="12.75"/>
  <cols>
    <col min="1" max="1" width="2.5703125" style="321" customWidth="1"/>
    <col min="2" max="2" width="29.7109375" style="200" customWidth="1"/>
    <col min="3" max="3" width="29" style="200" customWidth="1"/>
    <col min="4" max="4" width="38.7109375" style="200" customWidth="1"/>
    <col min="5" max="5" width="11.42578125" style="200"/>
    <col min="6" max="17" width="12.7109375" style="200" customWidth="1"/>
    <col min="18" max="19" width="11.42578125" style="200"/>
    <col min="20" max="34" width="11.42578125" style="321"/>
    <col min="35" max="16384" width="11.42578125" style="200"/>
  </cols>
  <sheetData>
    <row r="1" spans="1:36" s="321" customFormat="1" ht="13.5" thickBot="1"/>
    <row r="2" spans="1:36" ht="32.25" customHeight="1">
      <c r="B2" s="322"/>
      <c r="C2" s="2723" t="s">
        <v>322</v>
      </c>
      <c r="D2" s="2724"/>
      <c r="E2" s="2724"/>
      <c r="F2" s="2724"/>
      <c r="G2" s="2724"/>
      <c r="H2" s="2724"/>
      <c r="I2" s="2724"/>
      <c r="J2" s="2724"/>
      <c r="K2" s="2724"/>
      <c r="L2" s="2724"/>
      <c r="M2" s="2724"/>
      <c r="N2" s="2724"/>
      <c r="O2" s="2724"/>
      <c r="P2" s="2724"/>
      <c r="Q2" s="2725"/>
      <c r="R2" s="2732" t="e">
        <f>#REF!</f>
        <v>#REF!</v>
      </c>
      <c r="S2" s="2733"/>
      <c r="AI2" s="321"/>
      <c r="AJ2" s="321"/>
    </row>
    <row r="3" spans="1:36" ht="32.25" customHeight="1">
      <c r="B3" s="216"/>
      <c r="C3" s="2726"/>
      <c r="D3" s="2727"/>
      <c r="E3" s="2727"/>
      <c r="F3" s="2727"/>
      <c r="G3" s="2727"/>
      <c r="H3" s="2727"/>
      <c r="I3" s="2727"/>
      <c r="J3" s="2727"/>
      <c r="K3" s="2727"/>
      <c r="L3" s="2727"/>
      <c r="M3" s="2727"/>
      <c r="N3" s="2727"/>
      <c r="O3" s="2727"/>
      <c r="P3" s="2727"/>
      <c r="Q3" s="2728"/>
      <c r="R3" s="2734"/>
      <c r="S3" s="2735"/>
      <c r="AI3" s="321"/>
      <c r="AJ3" s="321"/>
    </row>
    <row r="4" spans="1:36" ht="17.25" customHeight="1">
      <c r="B4" s="2704"/>
      <c r="C4" s="2726"/>
      <c r="D4" s="2727"/>
      <c r="E4" s="2727"/>
      <c r="F4" s="2727"/>
      <c r="G4" s="2727"/>
      <c r="H4" s="2727"/>
      <c r="I4" s="2727"/>
      <c r="J4" s="2727"/>
      <c r="K4" s="2727"/>
      <c r="L4" s="2727"/>
      <c r="M4" s="2727"/>
      <c r="N4" s="2727"/>
      <c r="O4" s="2727"/>
      <c r="P4" s="2727"/>
      <c r="Q4" s="2728"/>
      <c r="R4" s="2706" t="e">
        <f>#REF!</f>
        <v>#REF!</v>
      </c>
      <c r="S4" s="2707"/>
      <c r="AI4" s="321"/>
      <c r="AJ4" s="321"/>
    </row>
    <row r="5" spans="1:36" ht="17.25" customHeight="1">
      <c r="B5" s="2704"/>
      <c r="C5" s="2726"/>
      <c r="D5" s="2727"/>
      <c r="E5" s="2727"/>
      <c r="F5" s="2727"/>
      <c r="G5" s="2727"/>
      <c r="H5" s="2727"/>
      <c r="I5" s="2727"/>
      <c r="J5" s="2727"/>
      <c r="K5" s="2727"/>
      <c r="L5" s="2727"/>
      <c r="M5" s="2727"/>
      <c r="N5" s="2727"/>
      <c r="O5" s="2727"/>
      <c r="P5" s="2727"/>
      <c r="Q5" s="2728"/>
      <c r="R5" s="2706"/>
      <c r="S5" s="2707"/>
      <c r="AI5" s="321"/>
      <c r="AJ5" s="321"/>
    </row>
    <row r="6" spans="1:36" ht="12.75" customHeight="1">
      <c r="B6" s="352"/>
      <c r="C6" s="353"/>
      <c r="D6" s="353"/>
      <c r="E6" s="353"/>
      <c r="F6" s="353"/>
      <c r="G6" s="353"/>
      <c r="H6" s="353"/>
      <c r="I6" s="353"/>
      <c r="J6" s="353"/>
      <c r="K6" s="353"/>
      <c r="L6" s="353"/>
      <c r="M6" s="353"/>
      <c r="N6" s="353"/>
      <c r="O6" s="353"/>
      <c r="P6" s="353"/>
      <c r="Q6" s="353"/>
      <c r="R6" s="354"/>
      <c r="S6" s="355"/>
    </row>
    <row r="7" spans="1:36" ht="17.25" customHeight="1">
      <c r="B7" s="356" t="s">
        <v>166</v>
      </c>
      <c r="C7" s="2805" t="e">
        <f>+#REF!</f>
        <v>#REF!</v>
      </c>
      <c r="D7" s="2805"/>
      <c r="E7" s="2805"/>
      <c r="F7" s="2805"/>
      <c r="G7" s="2805"/>
      <c r="H7" s="2805"/>
      <c r="I7" s="2805"/>
      <c r="J7" s="2805"/>
      <c r="K7" s="2805"/>
      <c r="L7" s="2805"/>
      <c r="M7" s="2805"/>
      <c r="N7" s="2805"/>
      <c r="O7" s="2805"/>
      <c r="P7" s="2805"/>
      <c r="Q7" s="2805"/>
      <c r="R7" s="2805"/>
      <c r="S7" s="2806"/>
    </row>
    <row r="8" spans="1:36">
      <c r="B8" s="356"/>
      <c r="S8" s="204"/>
    </row>
    <row r="9" spans="1:36" ht="24.75" customHeight="1">
      <c r="B9" s="356" t="s">
        <v>248</v>
      </c>
      <c r="C9" s="2595" t="e">
        <f>+#REF!</f>
        <v>#REF!</v>
      </c>
      <c r="D9" s="2595"/>
      <c r="E9" s="2595"/>
      <c r="F9" s="2595"/>
      <c r="G9" s="2595"/>
      <c r="H9" s="2595"/>
      <c r="I9" s="2595"/>
      <c r="J9" s="2595"/>
      <c r="K9" s="2595"/>
      <c r="L9" s="2595"/>
      <c r="M9" s="2595"/>
      <c r="N9" s="2595"/>
      <c r="O9" s="2595"/>
      <c r="P9" s="2595"/>
      <c r="Q9" s="2595"/>
      <c r="R9" s="2595"/>
      <c r="S9" s="2596"/>
    </row>
    <row r="10" spans="1:36">
      <c r="B10" s="356"/>
      <c r="C10" s="2807"/>
      <c r="D10" s="2807"/>
      <c r="E10" s="2807"/>
      <c r="F10" s="2807"/>
      <c r="G10" s="2807"/>
      <c r="H10" s="2807"/>
      <c r="I10" s="2807"/>
      <c r="J10" s="2807"/>
      <c r="K10" s="2807"/>
      <c r="L10" s="2807"/>
      <c r="M10" s="2807"/>
      <c r="N10" s="2807"/>
      <c r="O10" s="2807"/>
      <c r="P10" s="2807"/>
      <c r="Q10" s="2807"/>
      <c r="R10" s="2807"/>
      <c r="S10" s="2808"/>
    </row>
    <row r="11" spans="1:36" s="251" customFormat="1" ht="17.25" customHeight="1">
      <c r="A11" s="335"/>
      <c r="B11" s="357" t="s">
        <v>214</v>
      </c>
      <c r="C11" s="358">
        <f>'EJEC-1II'!I11</f>
        <v>0</v>
      </c>
      <c r="D11" s="359"/>
      <c r="E11" s="2809" t="s">
        <v>254</v>
      </c>
      <c r="F11" s="2810"/>
      <c r="G11" s="2803">
        <f>'EJEC-1II'!P11</f>
        <v>0</v>
      </c>
      <c r="H11" s="2804"/>
      <c r="J11" s="360"/>
      <c r="K11" s="360"/>
      <c r="M11" s="359"/>
      <c r="N11" s="361"/>
      <c r="O11" s="360"/>
      <c r="S11" s="362"/>
      <c r="T11" s="335"/>
      <c r="U11" s="335"/>
      <c r="V11" s="335"/>
      <c r="W11" s="335"/>
      <c r="X11" s="335"/>
      <c r="Y11" s="335"/>
      <c r="Z11" s="335"/>
      <c r="AA11" s="335"/>
      <c r="AB11" s="335"/>
      <c r="AC11" s="335"/>
      <c r="AD11" s="335"/>
      <c r="AE11" s="335"/>
      <c r="AF11" s="335"/>
      <c r="AG11" s="335"/>
      <c r="AH11" s="335"/>
    </row>
    <row r="12" spans="1:36">
      <c r="B12" s="216"/>
      <c r="J12" s="209"/>
      <c r="K12" s="209"/>
      <c r="S12" s="204"/>
    </row>
    <row r="13" spans="1:36" ht="12.75" customHeight="1">
      <c r="B13" s="329" t="s">
        <v>319</v>
      </c>
      <c r="C13" s="363" t="str">
        <f>'EJEC-1I'!C15</f>
        <v>Marzo</v>
      </c>
      <c r="D13" s="364"/>
      <c r="E13" s="2721" t="s">
        <v>320</v>
      </c>
      <c r="F13" s="2721"/>
      <c r="G13" s="2811">
        <f>'EJEC-1I'!I15</f>
        <v>0</v>
      </c>
      <c r="H13" s="2811"/>
      <c r="J13" s="209"/>
      <c r="K13" s="364"/>
      <c r="S13" s="204"/>
    </row>
    <row r="14" spans="1:36">
      <c r="B14" s="216"/>
      <c r="S14" s="204"/>
    </row>
    <row r="15" spans="1:36" ht="21.75" customHeight="1" thickBot="1">
      <c r="B15" s="2812" t="s">
        <v>208</v>
      </c>
      <c r="C15" s="2813"/>
      <c r="D15" s="2813"/>
      <c r="E15" s="2813"/>
      <c r="F15" s="2813"/>
      <c r="G15" s="2813"/>
      <c r="H15" s="2813"/>
      <c r="I15" s="2813"/>
      <c r="J15" s="2813"/>
      <c r="K15" s="2813"/>
      <c r="L15" s="2813"/>
      <c r="M15" s="2813"/>
      <c r="N15" s="2813"/>
      <c r="O15" s="2813"/>
      <c r="P15" s="2813"/>
      <c r="Q15" s="2813"/>
      <c r="R15" s="2813"/>
      <c r="S15" s="2814"/>
    </row>
    <row r="16" spans="1:36" s="251" customFormat="1" ht="19.5" customHeight="1">
      <c r="A16" s="335"/>
      <c r="B16" s="2822" t="s">
        <v>167</v>
      </c>
      <c r="C16" s="2755" t="s">
        <v>203</v>
      </c>
      <c r="D16" s="2825" t="s">
        <v>204</v>
      </c>
      <c r="E16" s="2755" t="s">
        <v>201</v>
      </c>
      <c r="F16" s="2761" t="s">
        <v>206</v>
      </c>
      <c r="G16" s="2761"/>
      <c r="H16" s="2761"/>
      <c r="I16" s="2761"/>
      <c r="J16" s="2761"/>
      <c r="K16" s="2761"/>
      <c r="L16" s="2761"/>
      <c r="M16" s="2761"/>
      <c r="N16" s="2761"/>
      <c r="O16" s="2761"/>
      <c r="P16" s="2761"/>
      <c r="Q16" s="2761"/>
      <c r="R16" s="2761"/>
      <c r="S16" s="2762"/>
      <c r="T16" s="335"/>
      <c r="U16" s="335"/>
      <c r="V16" s="335"/>
      <c r="W16" s="335"/>
      <c r="X16" s="335"/>
      <c r="Y16" s="335"/>
      <c r="Z16" s="335"/>
      <c r="AA16" s="335"/>
      <c r="AB16" s="335"/>
      <c r="AC16" s="335"/>
      <c r="AD16" s="335"/>
      <c r="AE16" s="335"/>
      <c r="AF16" s="335"/>
      <c r="AG16" s="335"/>
      <c r="AH16" s="335"/>
    </row>
    <row r="17" spans="2:19" ht="26.25" customHeight="1" thickBot="1">
      <c r="B17" s="2823"/>
      <c r="C17" s="2824"/>
      <c r="D17" s="2826"/>
      <c r="E17" s="2824"/>
      <c r="F17" s="365" t="e">
        <f>'EJEC-1I'!F48</f>
        <v>#REF!</v>
      </c>
      <c r="G17" s="365" t="e">
        <f>'EJEC-1I'!G48</f>
        <v>#REF!</v>
      </c>
      <c r="H17" s="365" t="e">
        <f>'EJEC-1I'!H48</f>
        <v>#REF!</v>
      </c>
      <c r="I17" s="365" t="e">
        <f>'EJEC-1I'!I48</f>
        <v>#REF!</v>
      </c>
      <c r="J17" s="365" t="e">
        <f>'EJEC-1I'!J48</f>
        <v>#REF!</v>
      </c>
      <c r="K17" s="365" t="e">
        <f>'EJEC-1I'!K48</f>
        <v>#REF!</v>
      </c>
      <c r="L17" s="365" t="e">
        <f>'EJEC-1I'!L48</f>
        <v>#REF!</v>
      </c>
      <c r="M17" s="365" t="e">
        <f>'EJEC-1I'!M48</f>
        <v>#REF!</v>
      </c>
      <c r="N17" s="365" t="e">
        <f>'EJEC-1I'!N48</f>
        <v>#REF!</v>
      </c>
      <c r="O17" s="365" t="e">
        <f>'EJEC-1I'!O48</f>
        <v>#REF!</v>
      </c>
      <c r="P17" s="365" t="e">
        <f>'EJEC-1I'!P48</f>
        <v>#REF!</v>
      </c>
      <c r="Q17" s="365" t="e">
        <f>'EJEC-1I'!Q48</f>
        <v>#REF!</v>
      </c>
      <c r="R17" s="366" t="s">
        <v>65</v>
      </c>
      <c r="S17" s="367" t="s">
        <v>207</v>
      </c>
    </row>
    <row r="18" spans="2:19">
      <c r="B18" s="2818" t="e">
        <f>#REF!</f>
        <v>#REF!</v>
      </c>
      <c r="C18" s="368" t="e">
        <f>#REF!</f>
        <v>#REF!</v>
      </c>
      <c r="D18" s="369" t="e">
        <f>#REF!</f>
        <v>#REF!</v>
      </c>
      <c r="E18" s="370" t="e">
        <f>#REF!</f>
        <v>#REF!</v>
      </c>
      <c r="F18" s="371"/>
      <c r="G18" s="371"/>
      <c r="H18" s="371" t="e">
        <f>+$E$18*Seguimiento!$L$34</f>
        <v>#REF!</v>
      </c>
      <c r="I18" s="371"/>
      <c r="J18" s="371"/>
      <c r="K18" s="371" t="e">
        <f>+$E$18*Seguimiento!$AE$34-H18</f>
        <v>#REF!</v>
      </c>
      <c r="L18" s="371"/>
      <c r="M18" s="371"/>
      <c r="N18" s="371"/>
      <c r="O18" s="371"/>
      <c r="P18" s="371"/>
      <c r="Q18" s="371"/>
      <c r="R18" s="372" t="e">
        <f>SUM(F18:Q18)</f>
        <v>#REF!</v>
      </c>
      <c r="S18" s="373" t="e">
        <f>+R18/E18</f>
        <v>#REF!</v>
      </c>
    </row>
    <row r="19" spans="2:19">
      <c r="B19" s="2769"/>
      <c r="C19" s="374" t="e">
        <f>#REF!</f>
        <v>#REF!</v>
      </c>
      <c r="D19" s="375" t="e">
        <f>#REF!</f>
        <v>#REF!</v>
      </c>
      <c r="E19" s="376" t="e">
        <f>#REF!</f>
        <v>#REF!</v>
      </c>
      <c r="F19" s="377"/>
      <c r="G19" s="377"/>
      <c r="H19" s="377">
        <f>+'EJEC-1I'!$H$49</f>
        <v>0</v>
      </c>
      <c r="I19" s="377"/>
      <c r="J19" s="377"/>
      <c r="K19" s="377">
        <f>+'EJEC-1II'!$K$49</f>
        <v>0</v>
      </c>
      <c r="L19" s="377"/>
      <c r="M19" s="377"/>
      <c r="N19" s="377"/>
      <c r="O19" s="377"/>
      <c r="P19" s="377"/>
      <c r="Q19" s="377"/>
      <c r="R19" s="378">
        <f t="shared" ref="R19:R40" si="0">SUM(F19:Q19)</f>
        <v>0</v>
      </c>
      <c r="S19" s="373" t="e">
        <f t="shared" ref="S19:S40" si="1">+R19/E19</f>
        <v>#REF!</v>
      </c>
    </row>
    <row r="20" spans="2:19">
      <c r="B20" s="2769"/>
      <c r="C20" s="374" t="e">
        <f>#REF!</f>
        <v>#REF!</v>
      </c>
      <c r="D20" s="375" t="e">
        <f>#REF!</f>
        <v>#REF!</v>
      </c>
      <c r="E20" s="376" t="e">
        <f>#REF!</f>
        <v>#REF!</v>
      </c>
      <c r="F20" s="377"/>
      <c r="G20" s="377"/>
      <c r="H20" s="377">
        <f>+'EJEC-2I'!H20</f>
        <v>0</v>
      </c>
      <c r="I20" s="377"/>
      <c r="J20" s="377"/>
      <c r="K20" s="377">
        <f>+Seguimiento!$AC$182</f>
        <v>0</v>
      </c>
      <c r="L20" s="377"/>
      <c r="M20" s="377"/>
      <c r="N20" s="377"/>
      <c r="O20" s="377"/>
      <c r="P20" s="377"/>
      <c r="Q20" s="377"/>
      <c r="R20" s="378">
        <f t="shared" si="0"/>
        <v>0</v>
      </c>
      <c r="S20" s="373" t="e">
        <f t="shared" si="1"/>
        <v>#REF!</v>
      </c>
    </row>
    <row r="21" spans="2:19" ht="13.5" thickBot="1">
      <c r="B21" s="2769"/>
      <c r="C21" s="379" t="e">
        <f>#REF!</f>
        <v>#REF!</v>
      </c>
      <c r="D21" s="380" t="e">
        <f>#REF!</f>
        <v>#REF!</v>
      </c>
      <c r="E21" s="381" t="e">
        <f>#REF!</f>
        <v>#REF!</v>
      </c>
      <c r="F21" s="382"/>
      <c r="G21" s="382"/>
      <c r="H21" s="383" t="e">
        <f>+$E$21*Seguimiento!$K$231</f>
        <v>#REF!</v>
      </c>
      <c r="I21" s="382"/>
      <c r="J21" s="382"/>
      <c r="K21" s="383" t="e">
        <f>+$E$21*Seguimiento!$AD$231</f>
        <v>#REF!</v>
      </c>
      <c r="L21" s="382"/>
      <c r="M21" s="382"/>
      <c r="N21" s="382"/>
      <c r="O21" s="382"/>
      <c r="P21" s="382"/>
      <c r="Q21" s="382"/>
      <c r="R21" s="384" t="e">
        <f t="shared" si="0"/>
        <v>#REF!</v>
      </c>
      <c r="S21" s="385" t="e">
        <f t="shared" si="1"/>
        <v>#REF!</v>
      </c>
    </row>
    <row r="22" spans="2:19">
      <c r="B22" s="2819" t="e">
        <f>#REF!</f>
        <v>#REF!</v>
      </c>
      <c r="C22" s="386" t="e">
        <f>#REF!</f>
        <v>#REF!</v>
      </c>
      <c r="D22" s="387" t="e">
        <f>#REF!</f>
        <v>#REF!</v>
      </c>
      <c r="E22" s="388" t="e">
        <f>#REF!</f>
        <v>#REF!</v>
      </c>
      <c r="F22" s="389"/>
      <c r="G22" s="389"/>
      <c r="H22" s="371" t="e">
        <f>+$E$22*Seguimiento!$L$34</f>
        <v>#REF!</v>
      </c>
      <c r="I22" s="389"/>
      <c r="J22" s="389"/>
      <c r="K22" s="371" t="e">
        <f>+$E$22*Seguimiento!$AE$34-H22</f>
        <v>#REF!</v>
      </c>
      <c r="L22" s="389"/>
      <c r="M22" s="389"/>
      <c r="N22" s="389"/>
      <c r="O22" s="389"/>
      <c r="P22" s="389"/>
      <c r="Q22" s="389"/>
      <c r="R22" s="390" t="e">
        <f t="shared" si="0"/>
        <v>#REF!</v>
      </c>
      <c r="S22" s="373" t="e">
        <f t="shared" si="1"/>
        <v>#REF!</v>
      </c>
    </row>
    <row r="23" spans="2:19">
      <c r="B23" s="2820"/>
      <c r="C23" s="374" t="e">
        <f>#REF!</f>
        <v>#REF!</v>
      </c>
      <c r="D23" s="375" t="e">
        <f>#REF!</f>
        <v>#REF!</v>
      </c>
      <c r="E23" s="376" t="e">
        <f>#REF!</f>
        <v>#REF!</v>
      </c>
      <c r="F23" s="377"/>
      <c r="G23" s="377"/>
      <c r="H23" s="377">
        <f>+'EJEC-1I'!$H$53</f>
        <v>0</v>
      </c>
      <c r="I23" s="377"/>
      <c r="J23" s="377"/>
      <c r="K23" s="377">
        <f>+'EJEC-1II'!$K$53</f>
        <v>0</v>
      </c>
      <c r="L23" s="377"/>
      <c r="M23" s="377"/>
      <c r="N23" s="377"/>
      <c r="O23" s="377"/>
      <c r="P23" s="377"/>
      <c r="Q23" s="377"/>
      <c r="R23" s="378">
        <f t="shared" si="0"/>
        <v>0</v>
      </c>
      <c r="S23" s="373" t="e">
        <f t="shared" si="1"/>
        <v>#REF!</v>
      </c>
    </row>
    <row r="24" spans="2:19">
      <c r="B24" s="2820"/>
      <c r="C24" s="374" t="e">
        <f>#REF!</f>
        <v>#REF!</v>
      </c>
      <c r="D24" s="375" t="e">
        <f>#REF!</f>
        <v>#REF!</v>
      </c>
      <c r="E24" s="376" t="e">
        <f>#REF!</f>
        <v>#REF!</v>
      </c>
      <c r="F24" s="377"/>
      <c r="G24" s="377"/>
      <c r="H24" s="377">
        <f>+'EJEC-2I'!H24</f>
        <v>0</v>
      </c>
      <c r="I24" s="377"/>
      <c r="J24" s="377"/>
      <c r="K24" s="377">
        <f>+Seguimiento!$AC$192</f>
        <v>0</v>
      </c>
      <c r="L24" s="377"/>
      <c r="M24" s="377"/>
      <c r="N24" s="377"/>
      <c r="O24" s="377"/>
      <c r="P24" s="377"/>
      <c r="Q24" s="377"/>
      <c r="R24" s="378">
        <f t="shared" si="0"/>
        <v>0</v>
      </c>
      <c r="S24" s="373" t="e">
        <f t="shared" si="1"/>
        <v>#REF!</v>
      </c>
    </row>
    <row r="25" spans="2:19" ht="13.5" thickBot="1">
      <c r="B25" s="2821"/>
      <c r="C25" s="391" t="e">
        <f>#REF!</f>
        <v>#REF!</v>
      </c>
      <c r="D25" s="392" t="e">
        <f>#REF!</f>
        <v>#REF!</v>
      </c>
      <c r="E25" s="393" t="e">
        <f>#REF!</f>
        <v>#REF!</v>
      </c>
      <c r="F25" s="383"/>
      <c r="G25" s="383"/>
      <c r="H25" s="383" t="e">
        <f>+$E$25*Seguimiento!$K$231</f>
        <v>#REF!</v>
      </c>
      <c r="I25" s="383"/>
      <c r="J25" s="383"/>
      <c r="K25" s="383" t="e">
        <f>+$E$25*Seguimiento!$AD$231</f>
        <v>#REF!</v>
      </c>
      <c r="L25" s="383"/>
      <c r="M25" s="383"/>
      <c r="N25" s="383"/>
      <c r="O25" s="383"/>
      <c r="P25" s="383"/>
      <c r="Q25" s="383"/>
      <c r="R25" s="394" t="e">
        <f t="shared" si="0"/>
        <v>#REF!</v>
      </c>
      <c r="S25" s="385" t="e">
        <f t="shared" si="1"/>
        <v>#REF!</v>
      </c>
    </row>
    <row r="26" spans="2:19">
      <c r="B26" s="2818" t="e">
        <f>#REF!</f>
        <v>#REF!</v>
      </c>
      <c r="C26" s="368" t="e">
        <f>#REF!</f>
        <v>#REF!</v>
      </c>
      <c r="D26" s="369" t="e">
        <f>#REF!</f>
        <v>#REF!</v>
      </c>
      <c r="E26" s="370" t="e">
        <f>#REF!</f>
        <v>#REF!</v>
      </c>
      <c r="F26" s="371"/>
      <c r="G26" s="371"/>
      <c r="H26" s="371" t="e">
        <f>+$E$26*Seguimiento!$L$34</f>
        <v>#REF!</v>
      </c>
      <c r="I26" s="371"/>
      <c r="J26" s="371"/>
      <c r="K26" s="371" t="e">
        <f>+$E$26*Seguimiento!$AE$34-H26</f>
        <v>#REF!</v>
      </c>
      <c r="L26" s="371"/>
      <c r="M26" s="371"/>
      <c r="N26" s="371"/>
      <c r="O26" s="371"/>
      <c r="P26" s="371"/>
      <c r="Q26" s="371"/>
      <c r="R26" s="372" t="e">
        <f t="shared" si="0"/>
        <v>#REF!</v>
      </c>
      <c r="S26" s="373" t="e">
        <f t="shared" si="1"/>
        <v>#REF!</v>
      </c>
    </row>
    <row r="27" spans="2:19">
      <c r="B27" s="2769"/>
      <c r="C27" s="374" t="e">
        <f>#REF!</f>
        <v>#REF!</v>
      </c>
      <c r="D27" s="375" t="e">
        <f>#REF!</f>
        <v>#REF!</v>
      </c>
      <c r="E27" s="376" t="e">
        <f>#REF!</f>
        <v>#REF!</v>
      </c>
      <c r="F27" s="377"/>
      <c r="G27" s="377"/>
      <c r="H27" s="377">
        <f>+'EJEC-1I'!$H$57</f>
        <v>0</v>
      </c>
      <c r="I27" s="377"/>
      <c r="J27" s="377"/>
      <c r="K27" s="377">
        <f>+'EJEC-1II'!$K$57</f>
        <v>0</v>
      </c>
      <c r="L27" s="377"/>
      <c r="M27" s="377"/>
      <c r="N27" s="377"/>
      <c r="O27" s="377"/>
      <c r="P27" s="377"/>
      <c r="Q27" s="377"/>
      <c r="R27" s="378">
        <f t="shared" si="0"/>
        <v>0</v>
      </c>
      <c r="S27" s="373" t="e">
        <f t="shared" si="1"/>
        <v>#REF!</v>
      </c>
    </row>
    <row r="28" spans="2:19">
      <c r="B28" s="2769"/>
      <c r="C28" s="374" t="e">
        <f>#REF!</f>
        <v>#REF!</v>
      </c>
      <c r="D28" s="375" t="e">
        <f>#REF!</f>
        <v>#REF!</v>
      </c>
      <c r="E28" s="376" t="e">
        <f>#REF!</f>
        <v>#REF!</v>
      </c>
      <c r="F28" s="377"/>
      <c r="G28" s="377"/>
      <c r="H28" s="377">
        <f>+'EJEC-2I'!H28</f>
        <v>0</v>
      </c>
      <c r="I28" s="377"/>
      <c r="J28" s="377"/>
      <c r="K28" s="377">
        <f>+Seguimiento!$AC$202</f>
        <v>0</v>
      </c>
      <c r="L28" s="377"/>
      <c r="M28" s="377"/>
      <c r="N28" s="377"/>
      <c r="O28" s="377"/>
      <c r="P28" s="377"/>
      <c r="Q28" s="377"/>
      <c r="R28" s="378">
        <f t="shared" si="0"/>
        <v>0</v>
      </c>
      <c r="S28" s="373" t="e">
        <f t="shared" si="1"/>
        <v>#REF!</v>
      </c>
    </row>
    <row r="29" spans="2:19" ht="13.5" thickBot="1">
      <c r="B29" s="2769"/>
      <c r="C29" s="379" t="e">
        <f>#REF!</f>
        <v>#REF!</v>
      </c>
      <c r="D29" s="380" t="e">
        <f>#REF!</f>
        <v>#REF!</v>
      </c>
      <c r="E29" s="381" t="e">
        <f>#REF!</f>
        <v>#REF!</v>
      </c>
      <c r="F29" s="382"/>
      <c r="G29" s="382"/>
      <c r="H29" s="383" t="e">
        <f>+$E$29*Seguimiento!$K$231</f>
        <v>#REF!</v>
      </c>
      <c r="I29" s="382"/>
      <c r="J29" s="382"/>
      <c r="K29" s="383" t="e">
        <f>+$E$29*Seguimiento!$AD$231</f>
        <v>#REF!</v>
      </c>
      <c r="L29" s="382"/>
      <c r="M29" s="382"/>
      <c r="N29" s="382"/>
      <c r="O29" s="382"/>
      <c r="P29" s="382"/>
      <c r="Q29" s="382"/>
      <c r="R29" s="384" t="e">
        <f t="shared" si="0"/>
        <v>#REF!</v>
      </c>
      <c r="S29" s="385" t="e">
        <f t="shared" si="1"/>
        <v>#REF!</v>
      </c>
    </row>
    <row r="30" spans="2:19">
      <c r="B30" s="2819" t="e">
        <f>#REF!</f>
        <v>#REF!</v>
      </c>
      <c r="C30" s="386" t="e">
        <f>#REF!</f>
        <v>#REF!</v>
      </c>
      <c r="D30" s="387" t="e">
        <f>#REF!</f>
        <v>#REF!</v>
      </c>
      <c r="E30" s="388" t="e">
        <f>#REF!</f>
        <v>#REF!</v>
      </c>
      <c r="F30" s="389"/>
      <c r="G30" s="389"/>
      <c r="H30" s="371" t="e">
        <f>+$E$30*Seguimiento!$L$34</f>
        <v>#REF!</v>
      </c>
      <c r="I30" s="389"/>
      <c r="J30" s="389"/>
      <c r="K30" s="371" t="e">
        <f>+$E$30*Seguimiento!$AE$34-H30</f>
        <v>#REF!</v>
      </c>
      <c r="L30" s="389"/>
      <c r="M30" s="389"/>
      <c r="N30" s="389"/>
      <c r="O30" s="389"/>
      <c r="P30" s="389"/>
      <c r="Q30" s="389"/>
      <c r="R30" s="390" t="e">
        <f t="shared" si="0"/>
        <v>#REF!</v>
      </c>
      <c r="S30" s="373" t="e">
        <f t="shared" si="1"/>
        <v>#REF!</v>
      </c>
    </row>
    <row r="31" spans="2:19">
      <c r="B31" s="2769"/>
      <c r="C31" s="374" t="e">
        <f>#REF!</f>
        <v>#REF!</v>
      </c>
      <c r="D31" s="375" t="e">
        <f>#REF!</f>
        <v>#REF!</v>
      </c>
      <c r="E31" s="376" t="e">
        <f>#REF!</f>
        <v>#REF!</v>
      </c>
      <c r="F31" s="377"/>
      <c r="G31" s="377"/>
      <c r="H31" s="377">
        <f>+'EJEC-1I'!$H$61</f>
        <v>0</v>
      </c>
      <c r="I31" s="377"/>
      <c r="J31" s="377"/>
      <c r="K31" s="377">
        <f>+'EJEC-1II'!$K$61</f>
        <v>0</v>
      </c>
      <c r="L31" s="377"/>
      <c r="M31" s="377"/>
      <c r="N31" s="377"/>
      <c r="O31" s="377"/>
      <c r="P31" s="377"/>
      <c r="Q31" s="377"/>
      <c r="R31" s="378">
        <f t="shared" si="0"/>
        <v>0</v>
      </c>
      <c r="S31" s="373" t="e">
        <f t="shared" si="1"/>
        <v>#REF!</v>
      </c>
    </row>
    <row r="32" spans="2:19">
      <c r="B32" s="2769"/>
      <c r="C32" s="374" t="e">
        <f>#REF!</f>
        <v>#REF!</v>
      </c>
      <c r="D32" s="375" t="e">
        <f>#REF!</f>
        <v>#REF!</v>
      </c>
      <c r="E32" s="376" t="e">
        <f>#REF!</f>
        <v>#REF!</v>
      </c>
      <c r="F32" s="377"/>
      <c r="G32" s="377"/>
      <c r="H32" s="377">
        <f>+'EJEC-2I'!H32</f>
        <v>0</v>
      </c>
      <c r="I32" s="377"/>
      <c r="J32" s="377"/>
      <c r="K32" s="377">
        <f>+Seguimiento!$AC$212</f>
        <v>0</v>
      </c>
      <c r="L32" s="377"/>
      <c r="M32" s="377"/>
      <c r="N32" s="377"/>
      <c r="O32" s="377"/>
      <c r="P32" s="377"/>
      <c r="Q32" s="377"/>
      <c r="R32" s="378">
        <f t="shared" si="0"/>
        <v>0</v>
      </c>
      <c r="S32" s="373" t="e">
        <f t="shared" si="1"/>
        <v>#REF!</v>
      </c>
    </row>
    <row r="33" spans="2:19" ht="13.5" thickBot="1">
      <c r="B33" s="2797"/>
      <c r="C33" s="391" t="e">
        <f>#REF!</f>
        <v>#REF!</v>
      </c>
      <c r="D33" s="392" t="e">
        <f>#REF!</f>
        <v>#REF!</v>
      </c>
      <c r="E33" s="393" t="e">
        <f>#REF!</f>
        <v>#REF!</v>
      </c>
      <c r="F33" s="383"/>
      <c r="G33" s="383"/>
      <c r="H33" s="383" t="e">
        <f>+$E$33*Seguimiento!$K$231</f>
        <v>#REF!</v>
      </c>
      <c r="I33" s="383"/>
      <c r="J33" s="383"/>
      <c r="K33" s="383" t="e">
        <f>+$E$33*Seguimiento!$AD$231</f>
        <v>#REF!</v>
      </c>
      <c r="L33" s="383"/>
      <c r="M33" s="383"/>
      <c r="N33" s="383"/>
      <c r="O33" s="383"/>
      <c r="P33" s="383"/>
      <c r="Q33" s="383"/>
      <c r="R33" s="394" t="e">
        <f t="shared" si="0"/>
        <v>#REF!</v>
      </c>
      <c r="S33" s="385" t="e">
        <f t="shared" si="1"/>
        <v>#REF!</v>
      </c>
    </row>
    <row r="34" spans="2:19">
      <c r="B34" s="2818" t="e">
        <f>#REF!</f>
        <v>#REF!</v>
      </c>
      <c r="C34" s="368" t="e">
        <f>#REF!</f>
        <v>#REF!</v>
      </c>
      <c r="D34" s="369" t="e">
        <f>#REF!</f>
        <v>#REF!</v>
      </c>
      <c r="E34" s="370" t="e">
        <f>#REF!</f>
        <v>#REF!</v>
      </c>
      <c r="F34" s="371"/>
      <c r="G34" s="371"/>
      <c r="H34" s="371" t="e">
        <f>+$E$34*Seguimiento!$L$34</f>
        <v>#REF!</v>
      </c>
      <c r="I34" s="371"/>
      <c r="J34" s="371"/>
      <c r="K34" s="371" t="e">
        <f>+$E$34*Seguimiento!$AE$34-H34</f>
        <v>#REF!</v>
      </c>
      <c r="L34" s="371"/>
      <c r="M34" s="371"/>
      <c r="N34" s="371"/>
      <c r="O34" s="371"/>
      <c r="P34" s="371"/>
      <c r="Q34" s="371"/>
      <c r="R34" s="372" t="e">
        <f t="shared" si="0"/>
        <v>#REF!</v>
      </c>
      <c r="S34" s="373" t="e">
        <f t="shared" si="1"/>
        <v>#REF!</v>
      </c>
    </row>
    <row r="35" spans="2:19">
      <c r="B35" s="2769"/>
      <c r="C35" s="374" t="e">
        <f>#REF!</f>
        <v>#REF!</v>
      </c>
      <c r="D35" s="375" t="e">
        <f>#REF!</f>
        <v>#REF!</v>
      </c>
      <c r="E35" s="376" t="e">
        <f>#REF!</f>
        <v>#REF!</v>
      </c>
      <c r="F35" s="377"/>
      <c r="G35" s="377"/>
      <c r="H35" s="377">
        <f>+'EJEC-1I'!$H$65</f>
        <v>0</v>
      </c>
      <c r="I35" s="377"/>
      <c r="J35" s="377"/>
      <c r="K35" s="377">
        <f>+'EJEC-1II'!$K$65</f>
        <v>0</v>
      </c>
      <c r="L35" s="377"/>
      <c r="M35" s="377"/>
      <c r="N35" s="377"/>
      <c r="O35" s="377"/>
      <c r="P35" s="377"/>
      <c r="Q35" s="377"/>
      <c r="R35" s="378">
        <f t="shared" si="0"/>
        <v>0</v>
      </c>
      <c r="S35" s="373" t="e">
        <f t="shared" si="1"/>
        <v>#REF!</v>
      </c>
    </row>
    <row r="36" spans="2:19" ht="13.5" thickBot="1">
      <c r="B36" s="2769"/>
      <c r="C36" s="379" t="e">
        <f>#REF!</f>
        <v>#REF!</v>
      </c>
      <c r="D36" s="380" t="e">
        <f>#REF!</f>
        <v>#REF!</v>
      </c>
      <c r="E36" s="381" t="e">
        <f>#REF!</f>
        <v>#REF!</v>
      </c>
      <c r="F36" s="382"/>
      <c r="G36" s="382"/>
      <c r="H36" s="383" t="e">
        <f>+$E$36*Seguimiento!$K$231</f>
        <v>#REF!</v>
      </c>
      <c r="I36" s="382"/>
      <c r="J36" s="382"/>
      <c r="K36" s="383" t="e">
        <f>+$E$36*Seguimiento!$AD$231</f>
        <v>#REF!</v>
      </c>
      <c r="L36" s="382"/>
      <c r="M36" s="382"/>
      <c r="N36" s="382"/>
      <c r="O36" s="382"/>
      <c r="P36" s="382"/>
      <c r="Q36" s="382"/>
      <c r="R36" s="384" t="e">
        <f t="shared" si="0"/>
        <v>#REF!</v>
      </c>
      <c r="S36" s="385" t="e">
        <f t="shared" si="1"/>
        <v>#REF!</v>
      </c>
    </row>
    <row r="37" spans="2:19">
      <c r="B37" s="2819" t="e">
        <f>#REF!</f>
        <v>#REF!</v>
      </c>
      <c r="C37" s="386" t="e">
        <f>#REF!</f>
        <v>#REF!</v>
      </c>
      <c r="D37" s="387" t="e">
        <f>#REF!</f>
        <v>#REF!</v>
      </c>
      <c r="E37" s="388" t="e">
        <f>#REF!</f>
        <v>#REF!</v>
      </c>
      <c r="F37" s="389"/>
      <c r="G37" s="389"/>
      <c r="H37" s="371" t="e">
        <f>+$E$37*Seguimiento!$L$34</f>
        <v>#REF!</v>
      </c>
      <c r="I37" s="389"/>
      <c r="J37" s="389"/>
      <c r="K37" s="371" t="e">
        <f>+$E$37*Seguimiento!$AE$34-H37</f>
        <v>#REF!</v>
      </c>
      <c r="L37" s="389"/>
      <c r="M37" s="389"/>
      <c r="N37" s="389"/>
      <c r="O37" s="389"/>
      <c r="P37" s="389"/>
      <c r="Q37" s="389"/>
      <c r="R37" s="390" t="e">
        <f t="shared" si="0"/>
        <v>#REF!</v>
      </c>
      <c r="S37" s="373" t="e">
        <f t="shared" si="1"/>
        <v>#REF!</v>
      </c>
    </row>
    <row r="38" spans="2:19">
      <c r="B38" s="2769"/>
      <c r="C38" s="374" t="e">
        <f>#REF!</f>
        <v>#REF!</v>
      </c>
      <c r="D38" s="375" t="e">
        <f>#REF!</f>
        <v>#REF!</v>
      </c>
      <c r="E38" s="376" t="e">
        <f>#REF!</f>
        <v>#REF!</v>
      </c>
      <c r="F38" s="377"/>
      <c r="G38" s="377"/>
      <c r="H38" s="377">
        <f>+'EJEC-1I'!$H$68</f>
        <v>0</v>
      </c>
      <c r="I38" s="377"/>
      <c r="J38" s="377"/>
      <c r="K38" s="377">
        <f>+'EJEC-1II'!$K$68</f>
        <v>0</v>
      </c>
      <c r="L38" s="377"/>
      <c r="M38" s="377"/>
      <c r="N38" s="377"/>
      <c r="O38" s="377"/>
      <c r="P38" s="377"/>
      <c r="Q38" s="377"/>
      <c r="R38" s="378">
        <f t="shared" si="0"/>
        <v>0</v>
      </c>
      <c r="S38" s="373" t="e">
        <f t="shared" si="1"/>
        <v>#REF!</v>
      </c>
    </row>
    <row r="39" spans="2:19">
      <c r="B39" s="2769"/>
      <c r="C39" s="374" t="e">
        <f>#REF!</f>
        <v>#REF!</v>
      </c>
      <c r="D39" s="375" t="e">
        <f>#REF!</f>
        <v>#REF!</v>
      </c>
      <c r="E39" s="376" t="e">
        <f>#REF!</f>
        <v>#REF!</v>
      </c>
      <c r="F39" s="377"/>
      <c r="G39" s="377"/>
      <c r="H39" s="377">
        <f>+'EJEC-2I'!H39</f>
        <v>0</v>
      </c>
      <c r="I39" s="377"/>
      <c r="J39" s="377"/>
      <c r="K39" s="377">
        <f>+Seguimiento!$AC$222</f>
        <v>0</v>
      </c>
      <c r="L39" s="377"/>
      <c r="M39" s="377"/>
      <c r="N39" s="377"/>
      <c r="O39" s="377"/>
      <c r="P39" s="377"/>
      <c r="Q39" s="377"/>
      <c r="R39" s="378">
        <f t="shared" si="0"/>
        <v>0</v>
      </c>
      <c r="S39" s="373" t="e">
        <f t="shared" si="1"/>
        <v>#REF!</v>
      </c>
    </row>
    <row r="40" spans="2:19" ht="13.5" thickBot="1">
      <c r="B40" s="2797"/>
      <c r="C40" s="391" t="e">
        <f>#REF!</f>
        <v>#REF!</v>
      </c>
      <c r="D40" s="392" t="e">
        <f>#REF!</f>
        <v>#REF!</v>
      </c>
      <c r="E40" s="393" t="e">
        <f>#REF!</f>
        <v>#REF!</v>
      </c>
      <c r="F40" s="383"/>
      <c r="G40" s="383"/>
      <c r="H40" s="383" t="e">
        <f>+$E$40*Seguimiento!$K$231</f>
        <v>#REF!</v>
      </c>
      <c r="I40" s="383"/>
      <c r="J40" s="383"/>
      <c r="K40" s="383" t="e">
        <f>+$E$40*Seguimiento!$AD$231</f>
        <v>#REF!</v>
      </c>
      <c r="L40" s="383"/>
      <c r="M40" s="383"/>
      <c r="N40" s="383"/>
      <c r="O40" s="383"/>
      <c r="P40" s="383"/>
      <c r="Q40" s="383"/>
      <c r="R40" s="394" t="e">
        <f t="shared" si="0"/>
        <v>#REF!</v>
      </c>
      <c r="S40" s="385" t="e">
        <f t="shared" si="1"/>
        <v>#REF!</v>
      </c>
    </row>
    <row r="41" spans="2:19">
      <c r="B41" s="2818" t="e">
        <f>#REF!</f>
        <v>#REF!</v>
      </c>
      <c r="C41" s="368" t="e">
        <f>#REF!</f>
        <v>#REF!</v>
      </c>
      <c r="D41" s="369" t="e">
        <f>#REF!</f>
        <v>#REF!</v>
      </c>
      <c r="E41" s="388" t="e">
        <f>#REF!</f>
        <v>#REF!</v>
      </c>
      <c r="F41" s="377"/>
      <c r="G41" s="377"/>
      <c r="H41" s="371" t="e">
        <f>+'EJEC-2I'!H41</f>
        <v>#REF!</v>
      </c>
      <c r="I41" s="377"/>
      <c r="J41" s="377"/>
      <c r="K41" s="371" t="e">
        <f>+$E$41*Seguimiento!$AE$34-H41</f>
        <v>#REF!</v>
      </c>
      <c r="L41" s="377"/>
      <c r="M41" s="377"/>
      <c r="N41" s="377"/>
      <c r="O41" s="377"/>
      <c r="P41" s="377"/>
      <c r="Q41" s="377"/>
      <c r="R41" s="378" t="e">
        <f>SUM(F41:Q41)</f>
        <v>#REF!</v>
      </c>
      <c r="S41" s="373" t="e">
        <f>+R41/E41</f>
        <v>#REF!</v>
      </c>
    </row>
    <row r="42" spans="2:19">
      <c r="B42" s="2769"/>
      <c r="C42" s="374" t="e">
        <f>#REF!</f>
        <v>#REF!</v>
      </c>
      <c r="D42" s="375" t="e">
        <f>#REF!</f>
        <v>#REF!</v>
      </c>
      <c r="E42" s="376" t="e">
        <f>#REF!</f>
        <v>#REF!</v>
      </c>
      <c r="F42" s="377"/>
      <c r="G42" s="377"/>
      <c r="H42" s="371">
        <f>+'EJEC-2I'!H42</f>
        <v>0</v>
      </c>
      <c r="I42" s="377"/>
      <c r="J42" s="377"/>
      <c r="K42" s="377">
        <f>+'EJEC-1II'!K72</f>
        <v>0</v>
      </c>
      <c r="L42" s="377"/>
      <c r="M42" s="377"/>
      <c r="N42" s="377"/>
      <c r="O42" s="377"/>
      <c r="P42" s="377"/>
      <c r="Q42" s="377"/>
      <c r="R42" s="378">
        <f>SUM(F42:Q42)</f>
        <v>0</v>
      </c>
      <c r="S42" s="373" t="e">
        <f>+R42/E42</f>
        <v>#REF!</v>
      </c>
    </row>
    <row r="43" spans="2:19" ht="13.5" thickBot="1">
      <c r="B43" s="2797"/>
      <c r="C43" s="391" t="e">
        <f>#REF!</f>
        <v>#REF!</v>
      </c>
      <c r="D43" s="392" t="e">
        <f>#REF!</f>
        <v>#REF!</v>
      </c>
      <c r="E43" s="469" t="e">
        <f>#REF!</f>
        <v>#REF!</v>
      </c>
      <c r="F43" s="377"/>
      <c r="G43" s="377"/>
      <c r="H43" s="371" t="e">
        <f>+'EJEC-2I'!H43</f>
        <v>#REF!</v>
      </c>
      <c r="I43" s="377"/>
      <c r="J43" s="377"/>
      <c r="K43" s="383" t="e">
        <f>+$E$43*Seguimiento!$AD$231</f>
        <v>#REF!</v>
      </c>
      <c r="L43" s="377"/>
      <c r="M43" s="377"/>
      <c r="N43" s="377"/>
      <c r="O43" s="377"/>
      <c r="P43" s="377"/>
      <c r="Q43" s="377"/>
      <c r="R43" s="378" t="e">
        <f>SUM(F43:Q43)</f>
        <v>#REF!</v>
      </c>
      <c r="S43" s="373" t="e">
        <f>+R43/E43</f>
        <v>#REF!</v>
      </c>
    </row>
    <row r="44" spans="2:19" s="321" customFormat="1">
      <c r="B44" s="395"/>
      <c r="C44" s="396"/>
      <c r="D44" s="396"/>
      <c r="E44" s="396"/>
      <c r="F44" s="396"/>
      <c r="G44" s="396"/>
      <c r="H44" s="396"/>
      <c r="I44" s="396"/>
      <c r="J44" s="396"/>
      <c r="K44" s="396"/>
      <c r="L44" s="396"/>
      <c r="M44" s="396"/>
      <c r="N44" s="396"/>
      <c r="O44" s="396"/>
      <c r="P44" s="396"/>
      <c r="Q44" s="396"/>
      <c r="R44" s="396"/>
      <c r="S44" s="397"/>
    </row>
    <row r="45" spans="2:19" s="321" customFormat="1">
      <c r="B45" s="398" t="s">
        <v>64</v>
      </c>
      <c r="C45" s="209"/>
      <c r="D45" s="209"/>
      <c r="E45" s="209"/>
      <c r="F45" s="209"/>
      <c r="G45" s="209"/>
      <c r="H45" s="209"/>
      <c r="I45" s="209"/>
      <c r="J45" s="209"/>
      <c r="K45" s="209"/>
      <c r="L45" s="209"/>
      <c r="M45" s="209"/>
      <c r="N45" s="209"/>
      <c r="O45" s="209"/>
      <c r="P45" s="209"/>
      <c r="Q45" s="209"/>
      <c r="R45" s="209"/>
      <c r="S45" s="350"/>
    </row>
    <row r="46" spans="2:19" s="321" customFormat="1" ht="13.5" thickBot="1">
      <c r="B46" s="210"/>
      <c r="C46" s="209"/>
      <c r="D46" s="209"/>
      <c r="E46" s="209"/>
      <c r="F46" s="209"/>
      <c r="G46" s="209"/>
      <c r="H46" s="209"/>
      <c r="I46" s="209"/>
      <c r="J46" s="209"/>
      <c r="K46" s="209"/>
      <c r="L46" s="209"/>
      <c r="M46" s="209"/>
      <c r="N46" s="209"/>
      <c r="O46" s="209"/>
      <c r="P46" s="209"/>
      <c r="Q46" s="209"/>
      <c r="R46" s="209"/>
      <c r="S46" s="350"/>
    </row>
    <row r="47" spans="2:19" s="321" customFormat="1">
      <c r="B47" s="2785"/>
      <c r="C47" s="2786"/>
      <c r="D47" s="2786"/>
      <c r="E47" s="2786"/>
      <c r="F47" s="2786"/>
      <c r="G47" s="2786"/>
      <c r="H47" s="2786"/>
      <c r="I47" s="2786"/>
      <c r="J47" s="2786"/>
      <c r="K47" s="2786"/>
      <c r="L47" s="2786"/>
      <c r="M47" s="2786"/>
      <c r="N47" s="2786"/>
      <c r="O47" s="2786"/>
      <c r="P47" s="2786"/>
      <c r="Q47" s="2786"/>
      <c r="R47" s="2786"/>
      <c r="S47" s="2787"/>
    </row>
    <row r="48" spans="2:19" s="321" customFormat="1">
      <c r="B48" s="2788"/>
      <c r="C48" s="2789"/>
      <c r="D48" s="2789"/>
      <c r="E48" s="2789"/>
      <c r="F48" s="2789"/>
      <c r="G48" s="2789"/>
      <c r="H48" s="2789"/>
      <c r="I48" s="2789"/>
      <c r="J48" s="2789"/>
      <c r="K48" s="2789"/>
      <c r="L48" s="2789"/>
      <c r="M48" s="2789"/>
      <c r="N48" s="2789"/>
      <c r="O48" s="2789"/>
      <c r="P48" s="2789"/>
      <c r="Q48" s="2789"/>
      <c r="R48" s="2789"/>
      <c r="S48" s="2790"/>
    </row>
    <row r="49" spans="2:19" s="321" customFormat="1">
      <c r="B49" s="2788"/>
      <c r="C49" s="2789"/>
      <c r="D49" s="2789"/>
      <c r="E49" s="2789"/>
      <c r="F49" s="2789"/>
      <c r="G49" s="2789"/>
      <c r="H49" s="2789"/>
      <c r="I49" s="2789"/>
      <c r="J49" s="2789"/>
      <c r="K49" s="2789"/>
      <c r="L49" s="2789"/>
      <c r="M49" s="2789"/>
      <c r="N49" s="2789"/>
      <c r="O49" s="2789"/>
      <c r="P49" s="2789"/>
      <c r="Q49" s="2789"/>
      <c r="R49" s="2789"/>
      <c r="S49" s="2790"/>
    </row>
    <row r="50" spans="2:19" s="321" customFormat="1">
      <c r="B50" s="2788"/>
      <c r="C50" s="2789"/>
      <c r="D50" s="2789"/>
      <c r="E50" s="2789"/>
      <c r="F50" s="2789"/>
      <c r="G50" s="2789"/>
      <c r="H50" s="2789"/>
      <c r="I50" s="2789"/>
      <c r="J50" s="2789"/>
      <c r="K50" s="2789"/>
      <c r="L50" s="2789"/>
      <c r="M50" s="2789"/>
      <c r="N50" s="2789"/>
      <c r="O50" s="2789"/>
      <c r="P50" s="2789"/>
      <c r="Q50" s="2789"/>
      <c r="R50" s="2789"/>
      <c r="S50" s="2790"/>
    </row>
    <row r="51" spans="2:19" s="321" customFormat="1">
      <c r="B51" s="2788"/>
      <c r="C51" s="2789"/>
      <c r="D51" s="2789"/>
      <c r="E51" s="2789"/>
      <c r="F51" s="2789"/>
      <c r="G51" s="2789"/>
      <c r="H51" s="2789"/>
      <c r="I51" s="2789"/>
      <c r="J51" s="2789"/>
      <c r="K51" s="2789"/>
      <c r="L51" s="2789"/>
      <c r="M51" s="2789"/>
      <c r="N51" s="2789"/>
      <c r="O51" s="2789"/>
      <c r="P51" s="2789"/>
      <c r="Q51" s="2789"/>
      <c r="R51" s="2789"/>
      <c r="S51" s="2790"/>
    </row>
    <row r="52" spans="2:19" s="321" customFormat="1">
      <c r="B52" s="2788"/>
      <c r="C52" s="2789"/>
      <c r="D52" s="2789"/>
      <c r="E52" s="2789"/>
      <c r="F52" s="2789"/>
      <c r="G52" s="2789"/>
      <c r="H52" s="2789"/>
      <c r="I52" s="2789"/>
      <c r="J52" s="2789"/>
      <c r="K52" s="2789"/>
      <c r="L52" s="2789"/>
      <c r="M52" s="2789"/>
      <c r="N52" s="2789"/>
      <c r="O52" s="2789"/>
      <c r="P52" s="2789"/>
      <c r="Q52" s="2789"/>
      <c r="R52" s="2789"/>
      <c r="S52" s="2790"/>
    </row>
    <row r="53" spans="2:19" s="321" customFormat="1" ht="13.5" thickBot="1">
      <c r="B53" s="2791"/>
      <c r="C53" s="2792"/>
      <c r="D53" s="2792"/>
      <c r="E53" s="2792"/>
      <c r="F53" s="2792"/>
      <c r="G53" s="2792"/>
      <c r="H53" s="2792"/>
      <c r="I53" s="2792"/>
      <c r="J53" s="2792"/>
      <c r="K53" s="2792"/>
      <c r="L53" s="2792"/>
      <c r="M53" s="2792"/>
      <c r="N53" s="2792"/>
      <c r="O53" s="2792"/>
      <c r="P53" s="2792"/>
      <c r="Q53" s="2792"/>
      <c r="R53" s="2792"/>
      <c r="S53" s="2793"/>
    </row>
    <row r="54" spans="2:19" s="321" customFormat="1"/>
    <row r="55" spans="2:19" s="321" customFormat="1"/>
    <row r="56" spans="2:19" s="321" customFormat="1"/>
    <row r="57" spans="2:19" s="321" customFormat="1"/>
    <row r="58" spans="2:19" s="321" customFormat="1"/>
    <row r="59" spans="2:19" s="321" customFormat="1"/>
    <row r="60" spans="2:19" s="321" customFormat="1"/>
    <row r="61" spans="2:19" s="321" customFormat="1"/>
    <row r="62" spans="2:19" s="321" customFormat="1"/>
    <row r="63" spans="2:19" s="321" customFormat="1"/>
    <row r="64" spans="2:19" s="321" customFormat="1"/>
    <row r="65" s="321" customFormat="1"/>
    <row r="66" s="321" customFormat="1"/>
    <row r="67" s="321" customFormat="1"/>
    <row r="68" s="321" customFormat="1"/>
    <row r="69" s="321" customFormat="1"/>
    <row r="70" s="321" customFormat="1"/>
    <row r="71" s="321" customFormat="1"/>
    <row r="72" s="321" customFormat="1"/>
    <row r="73" s="321" customFormat="1"/>
    <row r="74" s="321" customFormat="1"/>
    <row r="75" s="321" customFormat="1"/>
    <row r="76" s="321" customFormat="1"/>
    <row r="77" s="321" customFormat="1"/>
    <row r="78" s="321" customFormat="1"/>
    <row r="79" s="321" customFormat="1"/>
    <row r="80" s="321" customFormat="1"/>
    <row r="81" s="321" customFormat="1"/>
    <row r="82" s="321" customFormat="1"/>
    <row r="83" s="321" customFormat="1"/>
    <row r="84" s="321" customFormat="1"/>
    <row r="85" s="321" customFormat="1"/>
    <row r="86" s="321" customFormat="1"/>
    <row r="87" s="321" customFormat="1"/>
    <row r="88" s="321" customFormat="1"/>
    <row r="89" s="321" customFormat="1"/>
    <row r="90" s="321" customFormat="1"/>
    <row r="91" s="321" customFormat="1"/>
    <row r="92" s="321" customFormat="1"/>
    <row r="93" s="321" customFormat="1"/>
    <row r="94" s="321" customFormat="1"/>
    <row r="95" s="321" customFormat="1"/>
    <row r="96"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row r="113" s="321" customFormat="1"/>
    <row r="114" s="321" customFormat="1"/>
    <row r="115" s="321" customFormat="1"/>
    <row r="116" s="321" customFormat="1"/>
    <row r="117" s="321" customFormat="1"/>
    <row r="118" s="321" customFormat="1"/>
    <row r="119" s="321" customFormat="1"/>
    <row r="120" s="321" customFormat="1"/>
    <row r="121" s="321" customFormat="1"/>
    <row r="122" s="321" customFormat="1"/>
    <row r="123" s="321" customFormat="1"/>
    <row r="124" s="321" customFormat="1"/>
    <row r="125" s="321" customFormat="1"/>
    <row r="126" s="321" customFormat="1"/>
    <row r="127" s="321" customFormat="1"/>
    <row r="128" s="321" customFormat="1"/>
    <row r="129" s="321" customFormat="1"/>
    <row r="130" s="321" customFormat="1"/>
    <row r="131" s="321" customFormat="1"/>
    <row r="132" s="321" customFormat="1"/>
    <row r="133" s="321" customFormat="1"/>
    <row r="134" s="321" customFormat="1"/>
    <row r="135" s="321" customFormat="1"/>
    <row r="136" s="321" customFormat="1"/>
    <row r="137" s="321" customFormat="1"/>
    <row r="138" s="321" customFormat="1"/>
    <row r="139" s="321" customFormat="1"/>
    <row r="140" s="321" customFormat="1"/>
    <row r="141" s="321" customFormat="1"/>
    <row r="142" s="321" customFormat="1"/>
    <row r="143" s="321" customFormat="1"/>
    <row r="144" s="321" customFormat="1"/>
    <row r="145" s="321" customFormat="1"/>
    <row r="146" s="321" customFormat="1"/>
    <row r="147" s="321" customFormat="1"/>
    <row r="148" s="321" customFormat="1"/>
    <row r="149" s="321" customFormat="1"/>
    <row r="150" s="321" customFormat="1"/>
    <row r="151" s="321" customFormat="1"/>
    <row r="152" s="321" customFormat="1"/>
    <row r="153" s="321" customFormat="1"/>
    <row r="154" s="321" customFormat="1"/>
    <row r="155" s="321" customFormat="1"/>
    <row r="156" s="321" customFormat="1"/>
    <row r="157" s="321" customFormat="1"/>
    <row r="158" s="321" customFormat="1"/>
    <row r="159" s="321" customFormat="1"/>
    <row r="160" s="321" customFormat="1"/>
    <row r="161" s="321" customFormat="1"/>
    <row r="162" s="321" customFormat="1"/>
    <row r="163" s="321" customFormat="1"/>
    <row r="164" s="321" customFormat="1"/>
    <row r="165" s="321" customFormat="1"/>
    <row r="166" s="321" customFormat="1"/>
    <row r="167" s="321" customFormat="1"/>
    <row r="168" s="321" customFormat="1"/>
    <row r="169" s="321" customFormat="1"/>
    <row r="170" s="321" customFormat="1"/>
    <row r="171" s="321" customFormat="1"/>
    <row r="172" s="321" customFormat="1"/>
    <row r="173" s="321" customFormat="1"/>
    <row r="174" s="321" customFormat="1"/>
    <row r="175" s="321" customFormat="1"/>
    <row r="176" s="321" customFormat="1"/>
  </sheetData>
  <sheetProtection password="CDBD" sheet="1" objects="1" scenarios="1"/>
  <mergeCells count="25">
    <mergeCell ref="E13:F13"/>
    <mergeCell ref="G13:H13"/>
    <mergeCell ref="B15:S15"/>
    <mergeCell ref="B41:B43"/>
    <mergeCell ref="B47:S53"/>
    <mergeCell ref="B18:B21"/>
    <mergeCell ref="B22:B25"/>
    <mergeCell ref="B26:B29"/>
    <mergeCell ref="B30:B33"/>
    <mergeCell ref="B34:B36"/>
    <mergeCell ref="B37:B40"/>
    <mergeCell ref="B16:B17"/>
    <mergeCell ref="C16:C17"/>
    <mergeCell ref="D16:D17"/>
    <mergeCell ref="E16:E17"/>
    <mergeCell ref="F16:S16"/>
    <mergeCell ref="C9:S9"/>
    <mergeCell ref="G11:H11"/>
    <mergeCell ref="C2:Q5"/>
    <mergeCell ref="R2:S3"/>
    <mergeCell ref="B4:B5"/>
    <mergeCell ref="R4:S5"/>
    <mergeCell ref="C7:S7"/>
    <mergeCell ref="C10:S10"/>
    <mergeCell ref="E11:F11"/>
  </mergeCells>
  <conditionalFormatting sqref="F17:Q17">
    <cfRule type="cellIs" dxfId="15" priority="2" stopIfTrue="1" operator="equal">
      <formula>0</formula>
    </cfRule>
  </conditionalFormatting>
  <conditionalFormatting sqref="M11:N11 C11:D11 G11">
    <cfRule type="cellIs" dxfId="14" priority="1" operator="notEqual">
      <formula>0</formula>
    </cfRule>
  </conditionalFormatting>
  <dataValidations disablePrompts="1" count="1">
    <dataValidation allowBlank="1" showInputMessage="1" showErrorMessage="1" sqref="M11:N11 G11" xr:uid="{00000000-0002-0000-3700-000000000000}"/>
  </dataValidations>
  <printOptions horizontalCentered="1" verticalCentered="1"/>
  <pageMargins left="0.31496062992125984" right="0.19685039370078741" top="0.35433070866141736" bottom="0.35433070866141736" header="0.31496062992125984" footer="0.19685039370078741"/>
  <pageSetup scale="48" orientation="landscape"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Hoja22">
    <tabColor rgb="FF00B050"/>
    <pageSetUpPr fitToPage="1"/>
  </sheetPr>
  <dimension ref="A1:AJ134"/>
  <sheetViews>
    <sheetView workbookViewId="0"/>
  </sheetViews>
  <sheetFormatPr baseColWidth="10" defaultColWidth="11.42578125" defaultRowHeight="12.75"/>
  <cols>
    <col min="1" max="1" width="2.5703125" style="321" customWidth="1"/>
    <col min="2" max="2" width="34.140625" style="200" customWidth="1"/>
    <col min="3" max="3" width="29" style="200" customWidth="1"/>
    <col min="4" max="4" width="15.85546875" style="200" customWidth="1"/>
    <col min="5" max="5" width="15.7109375" style="200" customWidth="1"/>
    <col min="6" max="17" width="10.7109375" style="200" customWidth="1"/>
    <col min="18" max="19" width="11.42578125" style="200"/>
    <col min="20" max="31" width="11.42578125" style="321"/>
    <col min="32" max="16384" width="11.42578125" style="200"/>
  </cols>
  <sheetData>
    <row r="1" spans="2:36" s="321" customFormat="1" ht="13.5" thickBot="1"/>
    <row r="2" spans="2:36" ht="32.25" customHeight="1">
      <c r="B2" s="322"/>
      <c r="C2" s="2723" t="s">
        <v>323</v>
      </c>
      <c r="D2" s="2724"/>
      <c r="E2" s="2724"/>
      <c r="F2" s="2724"/>
      <c r="G2" s="2724"/>
      <c r="H2" s="2724"/>
      <c r="I2" s="2724"/>
      <c r="J2" s="2724"/>
      <c r="K2" s="2724"/>
      <c r="L2" s="2724"/>
      <c r="M2" s="2724"/>
      <c r="N2" s="2724"/>
      <c r="O2" s="2724"/>
      <c r="P2" s="2724"/>
      <c r="Q2" s="2725"/>
      <c r="R2" s="2732" t="e">
        <f>#REF!</f>
        <v>#REF!</v>
      </c>
      <c r="S2" s="2733"/>
      <c r="AF2" s="321"/>
      <c r="AG2" s="321"/>
      <c r="AH2" s="321"/>
      <c r="AI2" s="321"/>
      <c r="AJ2" s="321"/>
    </row>
    <row r="3" spans="2:36" ht="32.25" customHeight="1">
      <c r="B3" s="216"/>
      <c r="C3" s="2726"/>
      <c r="D3" s="2727"/>
      <c r="E3" s="2727"/>
      <c r="F3" s="2727"/>
      <c r="G3" s="2727"/>
      <c r="H3" s="2727"/>
      <c r="I3" s="2727"/>
      <c r="J3" s="2727"/>
      <c r="K3" s="2727"/>
      <c r="L3" s="2727"/>
      <c r="M3" s="2727"/>
      <c r="N3" s="2727"/>
      <c r="O3" s="2727"/>
      <c r="P3" s="2727"/>
      <c r="Q3" s="2728"/>
      <c r="R3" s="2734"/>
      <c r="S3" s="2735"/>
      <c r="AF3" s="321"/>
      <c r="AG3" s="321"/>
      <c r="AH3" s="321"/>
      <c r="AI3" s="321"/>
      <c r="AJ3" s="321"/>
    </row>
    <row r="4" spans="2:36" ht="39" customHeight="1">
      <c r="B4" s="399"/>
      <c r="C4" s="2729"/>
      <c r="D4" s="2730"/>
      <c r="E4" s="2730"/>
      <c r="F4" s="2730"/>
      <c r="G4" s="2730"/>
      <c r="H4" s="2730"/>
      <c r="I4" s="2730"/>
      <c r="J4" s="2730"/>
      <c r="K4" s="2730"/>
      <c r="L4" s="2730"/>
      <c r="M4" s="2730"/>
      <c r="N4" s="2730"/>
      <c r="O4" s="2730"/>
      <c r="P4" s="2730"/>
      <c r="Q4" s="2731"/>
      <c r="R4" s="2828" t="e">
        <f>#REF!</f>
        <v>#REF!</v>
      </c>
      <c r="S4" s="2829"/>
      <c r="AF4" s="321"/>
      <c r="AG4" s="321"/>
      <c r="AH4" s="321"/>
      <c r="AI4" s="321"/>
      <c r="AJ4" s="321"/>
    </row>
    <row r="5" spans="2:36" ht="21" customHeight="1">
      <c r="B5" s="400"/>
      <c r="C5" s="323"/>
      <c r="D5" s="323"/>
      <c r="E5" s="323"/>
      <c r="F5" s="323"/>
      <c r="G5" s="323"/>
      <c r="H5" s="323"/>
      <c r="I5" s="323"/>
      <c r="J5" s="323"/>
      <c r="K5" s="323"/>
      <c r="L5" s="323"/>
      <c r="M5" s="323"/>
      <c r="N5" s="323"/>
      <c r="O5" s="323"/>
      <c r="P5" s="323"/>
      <c r="Q5" s="323"/>
      <c r="R5" s="331"/>
      <c r="S5" s="324"/>
      <c r="AF5" s="321"/>
      <c r="AG5" s="321"/>
      <c r="AH5" s="321"/>
      <c r="AI5" s="321"/>
      <c r="AJ5" s="321"/>
    </row>
    <row r="6" spans="2:36" ht="18.75" customHeight="1">
      <c r="B6" s="356" t="s">
        <v>166</v>
      </c>
      <c r="C6" s="2805" t="str">
        <f>+Seguimiento!H7</f>
        <v>Municipio del Tablón de Gómez</v>
      </c>
      <c r="D6" s="2805"/>
      <c r="E6" s="2805"/>
      <c r="F6" s="2805"/>
      <c r="G6" s="2805"/>
      <c r="H6" s="2805"/>
      <c r="I6" s="2805"/>
      <c r="J6" s="2805"/>
      <c r="K6" s="2805"/>
      <c r="L6" s="2805"/>
      <c r="M6" s="2805"/>
      <c r="N6" s="2805"/>
      <c r="O6" s="2805"/>
      <c r="P6" s="2805"/>
      <c r="Q6" s="2805"/>
      <c r="R6" s="2805"/>
      <c r="S6" s="2806"/>
    </row>
    <row r="7" spans="2:36">
      <c r="B7" s="356"/>
      <c r="S7" s="204"/>
      <c r="AF7" s="321"/>
      <c r="AG7" s="321"/>
      <c r="AH7" s="321"/>
    </row>
    <row r="8" spans="2:36" ht="24" customHeight="1">
      <c r="B8" s="356" t="s">
        <v>248</v>
      </c>
      <c r="C8" s="2595" t="e">
        <f>+#REF!</f>
        <v>#REF!</v>
      </c>
      <c r="D8" s="2595"/>
      <c r="E8" s="2595"/>
      <c r="F8" s="2595"/>
      <c r="G8" s="2595"/>
      <c r="H8" s="2595"/>
      <c r="I8" s="2595"/>
      <c r="J8" s="2595"/>
      <c r="K8" s="2595"/>
      <c r="L8" s="2595"/>
      <c r="M8" s="2595"/>
      <c r="N8" s="2595"/>
      <c r="O8" s="2595"/>
      <c r="P8" s="2595"/>
      <c r="Q8" s="2595"/>
      <c r="R8" s="2595"/>
      <c r="S8" s="2596"/>
      <c r="AF8" s="321"/>
      <c r="AG8" s="321"/>
      <c r="AH8" s="321"/>
    </row>
    <row r="9" spans="2:36">
      <c r="B9" s="356"/>
      <c r="C9" s="401"/>
      <c r="D9" s="401"/>
      <c r="E9" s="401"/>
      <c r="F9" s="401"/>
      <c r="G9" s="401"/>
      <c r="H9" s="401"/>
      <c r="I9" s="401"/>
      <c r="J9" s="401"/>
      <c r="K9" s="401"/>
      <c r="L9" s="401"/>
      <c r="M9" s="401"/>
      <c r="N9" s="401"/>
      <c r="O9" s="401"/>
      <c r="P9" s="401"/>
      <c r="Q9" s="401"/>
      <c r="R9" s="401"/>
      <c r="S9" s="402"/>
      <c r="AF9" s="321"/>
      <c r="AG9" s="321"/>
      <c r="AH9" s="321"/>
    </row>
    <row r="10" spans="2:36">
      <c r="B10" s="403" t="s">
        <v>324</v>
      </c>
      <c r="C10" s="404">
        <f>'EJEC-2II'!C11</f>
        <v>0</v>
      </c>
      <c r="E10" s="405" t="s">
        <v>254</v>
      </c>
      <c r="F10" s="2827">
        <f>'EJEC-2II'!G11</f>
        <v>0</v>
      </c>
      <c r="G10" s="2827"/>
      <c r="H10" s="406"/>
      <c r="I10" s="406"/>
      <c r="J10" s="209"/>
      <c r="S10" s="204"/>
      <c r="AF10" s="321"/>
      <c r="AG10" s="321"/>
      <c r="AH10" s="321"/>
    </row>
    <row r="11" spans="2:36">
      <c r="B11" s="216"/>
      <c r="S11" s="204"/>
      <c r="AF11" s="321"/>
      <c r="AG11" s="321"/>
      <c r="AH11" s="321"/>
    </row>
    <row r="12" spans="2:36" ht="12.75" customHeight="1">
      <c r="B12" s="407" t="s">
        <v>319</v>
      </c>
      <c r="C12" s="363" t="str">
        <f>'EJEC-2II'!C13</f>
        <v>Marzo</v>
      </c>
      <c r="D12" s="364"/>
      <c r="E12" s="408" t="s">
        <v>320</v>
      </c>
      <c r="F12" s="2811">
        <f>'EJEC-2II'!G13</f>
        <v>0</v>
      </c>
      <c r="G12" s="2811"/>
      <c r="I12" s="409"/>
      <c r="O12" s="409"/>
      <c r="P12" s="409"/>
      <c r="Q12" s="409"/>
      <c r="R12" s="410"/>
      <c r="S12" s="411"/>
    </row>
    <row r="13" spans="2:36">
      <c r="B13" s="216"/>
      <c r="C13" s="323"/>
      <c r="D13" s="323"/>
      <c r="E13" s="323"/>
      <c r="F13" s="323"/>
      <c r="G13" s="323"/>
      <c r="H13" s="323"/>
      <c r="I13" s="323"/>
      <c r="J13" s="323"/>
      <c r="K13" s="323"/>
      <c r="L13" s="323"/>
      <c r="M13" s="323"/>
      <c r="N13" s="323"/>
      <c r="O13" s="323"/>
      <c r="P13" s="323"/>
      <c r="Q13" s="323"/>
      <c r="S13" s="204"/>
    </row>
    <row r="14" spans="2:36" ht="24" thickBot="1">
      <c r="B14" s="2830" t="s">
        <v>209</v>
      </c>
      <c r="C14" s="2831"/>
      <c r="D14" s="2831"/>
      <c r="E14" s="2831"/>
      <c r="F14" s="2831"/>
      <c r="G14" s="2831"/>
      <c r="H14" s="2831"/>
      <c r="I14" s="2831"/>
      <c r="J14" s="2831"/>
      <c r="K14" s="2831"/>
      <c r="L14" s="2831"/>
      <c r="M14" s="2831"/>
      <c r="N14" s="2831"/>
      <c r="O14" s="2831"/>
      <c r="P14" s="2831"/>
      <c r="Q14" s="2831"/>
      <c r="R14" s="2831"/>
      <c r="S14" s="2832"/>
      <c r="AF14" s="321"/>
      <c r="AG14" s="321"/>
      <c r="AH14" s="321"/>
    </row>
    <row r="15" spans="2:36" ht="12.75" customHeight="1">
      <c r="B15" s="2833" t="s">
        <v>167</v>
      </c>
      <c r="C15" s="2834" t="s">
        <v>203</v>
      </c>
      <c r="D15" s="2755" t="s">
        <v>261</v>
      </c>
      <c r="E15" s="2834" t="s">
        <v>210</v>
      </c>
      <c r="F15" s="2835" t="s">
        <v>213</v>
      </c>
      <c r="G15" s="2836"/>
      <c r="H15" s="2836"/>
      <c r="I15" s="2836"/>
      <c r="J15" s="2836"/>
      <c r="K15" s="2836"/>
      <c r="L15" s="2836"/>
      <c r="M15" s="2836"/>
      <c r="N15" s="2836"/>
      <c r="O15" s="2836"/>
      <c r="P15" s="2836"/>
      <c r="Q15" s="2836"/>
      <c r="R15" s="2836"/>
      <c r="S15" s="2837"/>
    </row>
    <row r="16" spans="2:36" ht="22.5">
      <c r="B16" s="2754"/>
      <c r="C16" s="2757"/>
      <c r="D16" s="2757"/>
      <c r="E16" s="2757"/>
      <c r="F16" s="349" t="e">
        <f>'EJEC-2II'!F17</f>
        <v>#REF!</v>
      </c>
      <c r="G16" s="349" t="e">
        <f>'EJEC-2II'!G17</f>
        <v>#REF!</v>
      </c>
      <c r="H16" s="349" t="e">
        <f>'EJEC-2II'!H17</f>
        <v>#REF!</v>
      </c>
      <c r="I16" s="349" t="e">
        <f>'EJEC-2II'!I17</f>
        <v>#REF!</v>
      </c>
      <c r="J16" s="349" t="e">
        <f>'EJEC-2II'!J17</f>
        <v>#REF!</v>
      </c>
      <c r="K16" s="349" t="e">
        <f>'EJEC-2II'!K17</f>
        <v>#REF!</v>
      </c>
      <c r="L16" s="349" t="e">
        <f>'EJEC-2II'!L17</f>
        <v>#REF!</v>
      </c>
      <c r="M16" s="349" t="e">
        <f>'EJEC-2II'!M17</f>
        <v>#REF!</v>
      </c>
      <c r="N16" s="349" t="e">
        <f>'EJEC-2II'!N17</f>
        <v>#REF!</v>
      </c>
      <c r="O16" s="349" t="e">
        <f>'EJEC-2II'!O17</f>
        <v>#REF!</v>
      </c>
      <c r="P16" s="349" t="e">
        <f>'EJEC-2II'!P17</f>
        <v>#REF!</v>
      </c>
      <c r="Q16" s="349" t="e">
        <f>'EJEC-2II'!Q17</f>
        <v>#REF!</v>
      </c>
      <c r="R16" s="412" t="s">
        <v>65</v>
      </c>
      <c r="S16" s="413" t="s">
        <v>207</v>
      </c>
    </row>
    <row r="17" spans="2:19" ht="12.75" customHeight="1">
      <c r="B17" s="2838" t="e">
        <f>#REF!</f>
        <v>#REF!</v>
      </c>
      <c r="C17" s="2840" t="e">
        <f>#REF!</f>
        <v>#REF!</v>
      </c>
      <c r="D17" s="2843" t="e">
        <f>#REF!</f>
        <v>#REF!</v>
      </c>
      <c r="E17" s="414" t="s">
        <v>211</v>
      </c>
      <c r="F17" s="415" t="e">
        <f>#REF!</f>
        <v>#REF!</v>
      </c>
      <c r="G17" s="415" t="e">
        <f>#REF!</f>
        <v>#REF!</v>
      </c>
      <c r="H17" s="415" t="e">
        <f>#REF!</f>
        <v>#REF!</v>
      </c>
      <c r="I17" s="415" t="e">
        <f>#REF!</f>
        <v>#REF!</v>
      </c>
      <c r="J17" s="415" t="e">
        <f>#REF!</f>
        <v>#REF!</v>
      </c>
      <c r="K17" s="415" t="e">
        <f>#REF!</f>
        <v>#REF!</v>
      </c>
      <c r="L17" s="415" t="e">
        <f>#REF!</f>
        <v>#REF!</v>
      </c>
      <c r="M17" s="415" t="e">
        <f>#REF!</f>
        <v>#REF!</v>
      </c>
      <c r="N17" s="415" t="e">
        <f>#REF!</f>
        <v>#REF!</v>
      </c>
      <c r="O17" s="415" t="e">
        <f>#REF!</f>
        <v>#REF!</v>
      </c>
      <c r="P17" s="415" t="e">
        <f>#REF!</f>
        <v>#REF!</v>
      </c>
      <c r="Q17" s="415" t="e">
        <f>#REF!</f>
        <v>#REF!</v>
      </c>
      <c r="R17" s="416" t="e">
        <f t="shared" ref="R17:R28" si="0">SUM(F17:Q17)</f>
        <v>#REF!</v>
      </c>
      <c r="S17" s="417"/>
    </row>
    <row r="18" spans="2:19" ht="12.75" customHeight="1">
      <c r="B18" s="2815"/>
      <c r="C18" s="2841"/>
      <c r="D18" s="2844"/>
      <c r="E18" s="418" t="s">
        <v>212</v>
      </c>
      <c r="F18" s="421">
        <f>+'EJEC-3I'!F18</f>
        <v>0</v>
      </c>
      <c r="G18" s="421">
        <f>+'EJEC-3I'!G18</f>
        <v>0</v>
      </c>
      <c r="H18" s="421">
        <f>+'EJEC-3I'!H18</f>
        <v>0</v>
      </c>
      <c r="I18" s="419">
        <f>+'EJEC-3I'!I18</f>
        <v>0</v>
      </c>
      <c r="J18" s="419">
        <f>+'EJEC-3I'!J18</f>
        <v>0</v>
      </c>
      <c r="K18" s="419">
        <f>+'EJEC-3I'!K18</f>
        <v>0</v>
      </c>
      <c r="L18" s="419">
        <f>+'EJEC-3I'!L18</f>
        <v>0</v>
      </c>
      <c r="M18" s="419">
        <f>+'EJEC-3I'!M18</f>
        <v>0</v>
      </c>
      <c r="N18" s="419">
        <f>+'EJEC-3I'!N18</f>
        <v>0</v>
      </c>
      <c r="O18" s="419">
        <f>+'EJEC-3I'!O18</f>
        <v>0</v>
      </c>
      <c r="P18" s="419">
        <f>+'EJEC-3I'!P18</f>
        <v>0</v>
      </c>
      <c r="Q18" s="419">
        <f>+'EJEC-3I'!Q18</f>
        <v>0</v>
      </c>
      <c r="R18" s="420">
        <f t="shared" si="0"/>
        <v>0</v>
      </c>
      <c r="S18" s="101">
        <f>+IF(ISERROR(R18/D17),0%,R18/D17)</f>
        <v>0</v>
      </c>
    </row>
    <row r="19" spans="2:19" ht="12.75" customHeight="1">
      <c r="B19" s="2815"/>
      <c r="C19" s="2842"/>
      <c r="D19" s="2845"/>
      <c r="E19" s="418" t="s">
        <v>260</v>
      </c>
      <c r="F19" s="421">
        <f>+'EJEC-3I'!F19</f>
        <v>0</v>
      </c>
      <c r="G19" s="421">
        <f>+'EJEC-3I'!G19</f>
        <v>0</v>
      </c>
      <c r="H19" s="421">
        <f>+'EJEC-3I'!H19</f>
        <v>0</v>
      </c>
      <c r="I19" s="419"/>
      <c r="J19" s="419"/>
      <c r="K19" s="419"/>
      <c r="L19" s="419"/>
      <c r="M19" s="419"/>
      <c r="N19" s="419"/>
      <c r="O19" s="419"/>
      <c r="P19" s="419"/>
      <c r="Q19" s="419"/>
      <c r="R19" s="420">
        <f t="shared" si="0"/>
        <v>0</v>
      </c>
      <c r="S19" s="101">
        <f>+IF(ISERROR(R19/D17),0%,R19/D17)</f>
        <v>0</v>
      </c>
    </row>
    <row r="20" spans="2:19" ht="12.75" customHeight="1">
      <c r="B20" s="2815"/>
      <c r="C20" s="2840" t="e">
        <f>#REF!</f>
        <v>#REF!</v>
      </c>
      <c r="D20" s="2843" t="e">
        <f>#REF!</f>
        <v>#REF!</v>
      </c>
      <c r="E20" s="414" t="s">
        <v>211</v>
      </c>
      <c r="F20" s="415" t="e">
        <f>#REF!</f>
        <v>#REF!</v>
      </c>
      <c r="G20" s="415" t="e">
        <f>#REF!</f>
        <v>#REF!</v>
      </c>
      <c r="H20" s="415" t="e">
        <f>#REF!</f>
        <v>#REF!</v>
      </c>
      <c r="I20" s="415" t="e">
        <f>#REF!</f>
        <v>#REF!</v>
      </c>
      <c r="J20" s="415" t="e">
        <f>#REF!</f>
        <v>#REF!</v>
      </c>
      <c r="K20" s="415" t="e">
        <f>#REF!</f>
        <v>#REF!</v>
      </c>
      <c r="L20" s="415" t="e">
        <f>#REF!</f>
        <v>#REF!</v>
      </c>
      <c r="M20" s="415" t="e">
        <f>#REF!</f>
        <v>#REF!</v>
      </c>
      <c r="N20" s="415" t="e">
        <f>#REF!</f>
        <v>#REF!</v>
      </c>
      <c r="O20" s="415" t="e">
        <f>#REF!</f>
        <v>#REF!</v>
      </c>
      <c r="P20" s="415" t="e">
        <f>#REF!</f>
        <v>#REF!</v>
      </c>
      <c r="Q20" s="415" t="e">
        <f>#REF!</f>
        <v>#REF!</v>
      </c>
      <c r="R20" s="416" t="e">
        <f t="shared" si="0"/>
        <v>#REF!</v>
      </c>
      <c r="S20" s="417"/>
    </row>
    <row r="21" spans="2:19" ht="12.75" customHeight="1">
      <c r="B21" s="2815"/>
      <c r="C21" s="2841"/>
      <c r="D21" s="2844"/>
      <c r="E21" s="418" t="s">
        <v>212</v>
      </c>
      <c r="F21" s="421">
        <f>+'EJEC-3I'!F21</f>
        <v>0</v>
      </c>
      <c r="G21" s="421">
        <f>+'EJEC-3I'!G21</f>
        <v>0</v>
      </c>
      <c r="H21" s="421">
        <f>+'EJEC-3I'!H21</f>
        <v>0</v>
      </c>
      <c r="I21" s="421">
        <f>+'EJEC-3I'!I21</f>
        <v>0</v>
      </c>
      <c r="J21" s="421">
        <f>+'EJEC-3I'!J21</f>
        <v>0</v>
      </c>
      <c r="K21" s="421">
        <f>+'EJEC-3I'!K21</f>
        <v>0</v>
      </c>
      <c r="L21" s="421">
        <f>+'EJEC-3I'!L21</f>
        <v>0</v>
      </c>
      <c r="M21" s="421">
        <f>+'EJEC-3I'!M21</f>
        <v>0</v>
      </c>
      <c r="N21" s="421">
        <f>+'EJEC-3I'!N21</f>
        <v>0</v>
      </c>
      <c r="O21" s="421">
        <f>+'EJEC-3I'!O21</f>
        <v>0</v>
      </c>
      <c r="P21" s="421">
        <f>+'EJEC-3I'!P21</f>
        <v>0</v>
      </c>
      <c r="Q21" s="421">
        <f>+'EJEC-3I'!Q21</f>
        <v>0</v>
      </c>
      <c r="R21" s="420">
        <f t="shared" si="0"/>
        <v>0</v>
      </c>
      <c r="S21" s="101">
        <f>+IF(ISERROR(R21/D20),0%,R21/D20)</f>
        <v>0</v>
      </c>
    </row>
    <row r="22" spans="2:19" ht="12.75" customHeight="1">
      <c r="B22" s="2815"/>
      <c r="C22" s="2842"/>
      <c r="D22" s="2845"/>
      <c r="E22" s="418" t="s">
        <v>260</v>
      </c>
      <c r="F22" s="421">
        <f>+'EJEC-3I'!F22</f>
        <v>0</v>
      </c>
      <c r="G22" s="421">
        <f>+'EJEC-3I'!G22</f>
        <v>0</v>
      </c>
      <c r="H22" s="421">
        <f>+'EJEC-3I'!H22</f>
        <v>0</v>
      </c>
      <c r="I22" s="419"/>
      <c r="J22" s="419"/>
      <c r="K22" s="419"/>
      <c r="L22" s="419"/>
      <c r="M22" s="419"/>
      <c r="N22" s="419"/>
      <c r="O22" s="419"/>
      <c r="P22" s="419"/>
      <c r="Q22" s="419"/>
      <c r="R22" s="420">
        <f t="shared" si="0"/>
        <v>0</v>
      </c>
      <c r="S22" s="101">
        <f>+IF(ISERROR(R22/D20),0%,R22/D20)</f>
        <v>0</v>
      </c>
    </row>
    <row r="23" spans="2:19" ht="12.75" customHeight="1">
      <c r="B23" s="2815"/>
      <c r="C23" s="2840" t="e">
        <f>#REF!</f>
        <v>#REF!</v>
      </c>
      <c r="D23" s="2843" t="e">
        <f>#REF!</f>
        <v>#REF!</v>
      </c>
      <c r="E23" s="414" t="s">
        <v>211</v>
      </c>
      <c r="F23" s="415" t="e">
        <f>#REF!</f>
        <v>#REF!</v>
      </c>
      <c r="G23" s="415" t="e">
        <f>#REF!</f>
        <v>#REF!</v>
      </c>
      <c r="H23" s="415" t="e">
        <f>#REF!</f>
        <v>#REF!</v>
      </c>
      <c r="I23" s="415" t="e">
        <f>#REF!</f>
        <v>#REF!</v>
      </c>
      <c r="J23" s="415" t="e">
        <f>#REF!</f>
        <v>#REF!</v>
      </c>
      <c r="K23" s="415" t="e">
        <f>#REF!</f>
        <v>#REF!</v>
      </c>
      <c r="L23" s="415" t="e">
        <f>#REF!</f>
        <v>#REF!</v>
      </c>
      <c r="M23" s="415" t="e">
        <f>#REF!</f>
        <v>#REF!</v>
      </c>
      <c r="N23" s="415" t="e">
        <f>#REF!</f>
        <v>#REF!</v>
      </c>
      <c r="O23" s="415" t="e">
        <f>#REF!</f>
        <v>#REF!</v>
      </c>
      <c r="P23" s="415" t="e">
        <f>#REF!</f>
        <v>#REF!</v>
      </c>
      <c r="Q23" s="415" t="e">
        <f>#REF!</f>
        <v>#REF!</v>
      </c>
      <c r="R23" s="416" t="e">
        <f t="shared" si="0"/>
        <v>#REF!</v>
      </c>
      <c r="S23" s="417"/>
    </row>
    <row r="24" spans="2:19" ht="12.75" customHeight="1">
      <c r="B24" s="2815"/>
      <c r="C24" s="2841"/>
      <c r="D24" s="2844"/>
      <c r="E24" s="418" t="s">
        <v>212</v>
      </c>
      <c r="F24" s="421">
        <f>+'EJEC-3I'!F24</f>
        <v>0</v>
      </c>
      <c r="G24" s="421">
        <f>+'EJEC-3I'!G24</f>
        <v>0</v>
      </c>
      <c r="H24" s="421">
        <f>+'EJEC-3I'!H24</f>
        <v>0</v>
      </c>
      <c r="I24" s="419">
        <f>+'EJEC-3I'!I24</f>
        <v>0</v>
      </c>
      <c r="J24" s="419">
        <f>+'EJEC-3I'!J24</f>
        <v>0</v>
      </c>
      <c r="K24" s="419">
        <f>+'EJEC-3I'!K24</f>
        <v>0</v>
      </c>
      <c r="L24" s="419">
        <f>+'EJEC-3I'!L24</f>
        <v>0</v>
      </c>
      <c r="M24" s="419">
        <f>+'EJEC-3I'!M24</f>
        <v>0</v>
      </c>
      <c r="N24" s="419">
        <f>+'EJEC-3I'!N24</f>
        <v>0</v>
      </c>
      <c r="O24" s="419">
        <f>+'EJEC-3I'!O24</f>
        <v>0</v>
      </c>
      <c r="P24" s="419">
        <f>+'EJEC-3I'!P24</f>
        <v>0</v>
      </c>
      <c r="Q24" s="419">
        <f>+'EJEC-3I'!Q24</f>
        <v>0</v>
      </c>
      <c r="R24" s="420">
        <f t="shared" si="0"/>
        <v>0</v>
      </c>
      <c r="S24" s="101">
        <f>+IF(ISERROR(R24/D23),0%,R24/D23)</f>
        <v>0</v>
      </c>
    </row>
    <row r="25" spans="2:19" ht="12.75" customHeight="1">
      <c r="B25" s="2815"/>
      <c r="C25" s="2842"/>
      <c r="D25" s="2845"/>
      <c r="E25" s="418" t="s">
        <v>260</v>
      </c>
      <c r="F25" s="421">
        <f>+'EJEC-3I'!F25</f>
        <v>0</v>
      </c>
      <c r="G25" s="421">
        <f>+'EJEC-3I'!G25</f>
        <v>0</v>
      </c>
      <c r="H25" s="421">
        <f>+'EJEC-3I'!H25</f>
        <v>0</v>
      </c>
      <c r="I25" s="419"/>
      <c r="J25" s="419"/>
      <c r="K25" s="419"/>
      <c r="L25" s="419"/>
      <c r="M25" s="419"/>
      <c r="N25" s="419"/>
      <c r="O25" s="419"/>
      <c r="P25" s="419"/>
      <c r="Q25" s="419"/>
      <c r="R25" s="420">
        <f t="shared" si="0"/>
        <v>0</v>
      </c>
      <c r="S25" s="101">
        <f>+IF(ISERROR(R25/D23),0%,R25/D23)</f>
        <v>0</v>
      </c>
    </row>
    <row r="26" spans="2:19" ht="12.75" customHeight="1">
      <c r="B26" s="2815"/>
      <c r="C26" s="2840" t="e">
        <f>#REF!</f>
        <v>#REF!</v>
      </c>
      <c r="D26" s="2843" t="e">
        <f>#REF!</f>
        <v>#REF!</v>
      </c>
      <c r="E26" s="414" t="s">
        <v>211</v>
      </c>
      <c r="F26" s="415" t="e">
        <f>#REF!</f>
        <v>#REF!</v>
      </c>
      <c r="G26" s="415" t="e">
        <f>#REF!</f>
        <v>#REF!</v>
      </c>
      <c r="H26" s="415" t="e">
        <f>#REF!</f>
        <v>#REF!</v>
      </c>
      <c r="I26" s="415" t="e">
        <f>#REF!</f>
        <v>#REF!</v>
      </c>
      <c r="J26" s="415" t="e">
        <f>#REF!</f>
        <v>#REF!</v>
      </c>
      <c r="K26" s="415" t="e">
        <f>#REF!</f>
        <v>#REF!</v>
      </c>
      <c r="L26" s="415" t="e">
        <f>#REF!</f>
        <v>#REF!</v>
      </c>
      <c r="M26" s="415" t="e">
        <f>#REF!</f>
        <v>#REF!</v>
      </c>
      <c r="N26" s="415" t="e">
        <f>#REF!</f>
        <v>#REF!</v>
      </c>
      <c r="O26" s="415" t="e">
        <f>#REF!</f>
        <v>#REF!</v>
      </c>
      <c r="P26" s="415" t="e">
        <f>#REF!</f>
        <v>#REF!</v>
      </c>
      <c r="Q26" s="415" t="e">
        <f>#REF!</f>
        <v>#REF!</v>
      </c>
      <c r="R26" s="416" t="e">
        <f t="shared" si="0"/>
        <v>#REF!</v>
      </c>
      <c r="S26" s="417"/>
    </row>
    <row r="27" spans="2:19" ht="12.75" customHeight="1">
      <c r="B27" s="2815"/>
      <c r="C27" s="2841"/>
      <c r="D27" s="2844"/>
      <c r="E27" s="418" t="s">
        <v>212</v>
      </c>
      <c r="F27" s="421">
        <f>+'EJEC-3I'!F27</f>
        <v>0</v>
      </c>
      <c r="G27" s="421">
        <f>+'EJEC-3I'!G27</f>
        <v>0</v>
      </c>
      <c r="H27" s="421">
        <f>+'EJEC-3I'!H27</f>
        <v>0</v>
      </c>
      <c r="I27" s="421">
        <f>+'EJEC-3I'!I27</f>
        <v>0</v>
      </c>
      <c r="J27" s="421">
        <f>+'EJEC-3I'!J27</f>
        <v>0</v>
      </c>
      <c r="K27" s="421">
        <f>+'EJEC-3I'!K27</f>
        <v>0</v>
      </c>
      <c r="L27" s="421">
        <f>+'EJEC-3I'!L27</f>
        <v>0</v>
      </c>
      <c r="M27" s="421">
        <f>+'EJEC-3I'!M27</f>
        <v>0</v>
      </c>
      <c r="N27" s="421">
        <f>+'EJEC-3I'!N27</f>
        <v>0</v>
      </c>
      <c r="O27" s="421">
        <f>+'EJEC-3I'!O27</f>
        <v>0</v>
      </c>
      <c r="P27" s="421">
        <f>+'EJEC-3I'!P27</f>
        <v>0</v>
      </c>
      <c r="Q27" s="421">
        <f>+'EJEC-3I'!Q27</f>
        <v>0</v>
      </c>
      <c r="R27" s="420">
        <f t="shared" si="0"/>
        <v>0</v>
      </c>
      <c r="S27" s="101">
        <f>+IF(ISERROR(R27/D26),0%,R27/D26)</f>
        <v>0</v>
      </c>
    </row>
    <row r="28" spans="2:19" ht="12.75" customHeight="1">
      <c r="B28" s="2839"/>
      <c r="C28" s="2842"/>
      <c r="D28" s="2845"/>
      <c r="E28" s="418" t="s">
        <v>260</v>
      </c>
      <c r="F28" s="421">
        <f>+'EJEC-3I'!F28</f>
        <v>0</v>
      </c>
      <c r="G28" s="421">
        <f>+'EJEC-3I'!G28</f>
        <v>0</v>
      </c>
      <c r="H28" s="421">
        <f>+'EJEC-3I'!H28</f>
        <v>0</v>
      </c>
      <c r="I28" s="419"/>
      <c r="J28" s="419"/>
      <c r="K28" s="419"/>
      <c r="L28" s="419"/>
      <c r="M28" s="419"/>
      <c r="N28" s="419"/>
      <c r="O28" s="419"/>
      <c r="P28" s="419"/>
      <c r="Q28" s="419"/>
      <c r="R28" s="420">
        <f t="shared" si="0"/>
        <v>0</v>
      </c>
      <c r="S28" s="101">
        <f>+IF(ISERROR(R28/D26),0%,R28/D26)</f>
        <v>0</v>
      </c>
    </row>
    <row r="29" spans="2:19" ht="12.75" customHeight="1">
      <c r="B29" s="2838" t="e">
        <f>#REF!</f>
        <v>#REF!</v>
      </c>
      <c r="C29" s="2840" t="e">
        <f>#REF!</f>
        <v>#REF!</v>
      </c>
      <c r="D29" s="2843" t="e">
        <f>#REF!</f>
        <v>#REF!</v>
      </c>
      <c r="E29" s="414" t="s">
        <v>211</v>
      </c>
      <c r="F29" s="415" t="e">
        <f>#REF!</f>
        <v>#REF!</v>
      </c>
      <c r="G29" s="415" t="e">
        <f>#REF!</f>
        <v>#REF!</v>
      </c>
      <c r="H29" s="415" t="e">
        <f>#REF!</f>
        <v>#REF!</v>
      </c>
      <c r="I29" s="415" t="e">
        <f>#REF!</f>
        <v>#REF!</v>
      </c>
      <c r="J29" s="415" t="e">
        <f>#REF!</f>
        <v>#REF!</v>
      </c>
      <c r="K29" s="415" t="e">
        <f>#REF!</f>
        <v>#REF!</v>
      </c>
      <c r="L29" s="415" t="e">
        <f>#REF!</f>
        <v>#REF!</v>
      </c>
      <c r="M29" s="415" t="e">
        <f>#REF!</f>
        <v>#REF!</v>
      </c>
      <c r="N29" s="415" t="e">
        <f>#REF!</f>
        <v>#REF!</v>
      </c>
      <c r="O29" s="415" t="e">
        <f>#REF!</f>
        <v>#REF!</v>
      </c>
      <c r="P29" s="415" t="e">
        <f>#REF!</f>
        <v>#REF!</v>
      </c>
      <c r="Q29" s="415" t="e">
        <f>#REF!</f>
        <v>#REF!</v>
      </c>
      <c r="R29" s="416" t="e">
        <f>SUM(F29:Q29)</f>
        <v>#REF!</v>
      </c>
      <c r="S29" s="417"/>
    </row>
    <row r="30" spans="2:19" ht="12.75" customHeight="1">
      <c r="B30" s="2815"/>
      <c r="C30" s="2841"/>
      <c r="D30" s="2844"/>
      <c r="E30" s="418" t="s">
        <v>212</v>
      </c>
      <c r="F30" s="421">
        <f>+'EJEC-3I'!F30</f>
        <v>0</v>
      </c>
      <c r="G30" s="421">
        <f>+'EJEC-3I'!G30</f>
        <v>0</v>
      </c>
      <c r="H30" s="421">
        <f>+'EJEC-3I'!H30</f>
        <v>0</v>
      </c>
      <c r="I30" s="421">
        <f>+'EJEC-3I'!I30</f>
        <v>0</v>
      </c>
      <c r="J30" s="421">
        <f>+'EJEC-3I'!J30</f>
        <v>0</v>
      </c>
      <c r="K30" s="421">
        <f>+'EJEC-3I'!K30</f>
        <v>0</v>
      </c>
      <c r="L30" s="421">
        <f>+'EJEC-3I'!L30</f>
        <v>0</v>
      </c>
      <c r="M30" s="421">
        <f>+'EJEC-3I'!M30</f>
        <v>0</v>
      </c>
      <c r="N30" s="421">
        <f>+'EJEC-3I'!N30</f>
        <v>0</v>
      </c>
      <c r="O30" s="421">
        <f>+'EJEC-3I'!O30</f>
        <v>0</v>
      </c>
      <c r="P30" s="421">
        <f>+'EJEC-3I'!P30</f>
        <v>0</v>
      </c>
      <c r="Q30" s="421">
        <f>+'EJEC-3I'!Q30</f>
        <v>0</v>
      </c>
      <c r="R30" s="420">
        <f t="shared" ref="R30:R93" si="1">SUM(F30:Q30)</f>
        <v>0</v>
      </c>
      <c r="S30" s="101">
        <f>+IF(ISERROR(R30/D29),0%,R30/D29)</f>
        <v>0</v>
      </c>
    </row>
    <row r="31" spans="2:19" ht="12.75" customHeight="1">
      <c r="B31" s="2815"/>
      <c r="C31" s="2842"/>
      <c r="D31" s="2845"/>
      <c r="E31" s="418" t="s">
        <v>260</v>
      </c>
      <c r="F31" s="421">
        <f>+'EJEC-3I'!F31</f>
        <v>0</v>
      </c>
      <c r="G31" s="421">
        <f>+'EJEC-3I'!G31</f>
        <v>0</v>
      </c>
      <c r="H31" s="421">
        <f>+'EJEC-3I'!H31</f>
        <v>0</v>
      </c>
      <c r="I31" s="419"/>
      <c r="J31" s="419"/>
      <c r="K31" s="419"/>
      <c r="L31" s="419"/>
      <c r="M31" s="419"/>
      <c r="N31" s="419"/>
      <c r="O31" s="419"/>
      <c r="P31" s="419"/>
      <c r="Q31" s="419"/>
      <c r="R31" s="420">
        <f t="shared" si="1"/>
        <v>0</v>
      </c>
      <c r="S31" s="101">
        <f>+IF(ISERROR(R31/D29),0%,R31/D29)</f>
        <v>0</v>
      </c>
    </row>
    <row r="32" spans="2:19" ht="12.75" customHeight="1">
      <c r="B32" s="2815"/>
      <c r="C32" s="2840" t="e">
        <f>#REF!</f>
        <v>#REF!</v>
      </c>
      <c r="D32" s="2843" t="e">
        <f>#REF!</f>
        <v>#REF!</v>
      </c>
      <c r="E32" s="414" t="s">
        <v>211</v>
      </c>
      <c r="F32" s="415" t="e">
        <f>#REF!</f>
        <v>#REF!</v>
      </c>
      <c r="G32" s="415" t="e">
        <f>#REF!</f>
        <v>#REF!</v>
      </c>
      <c r="H32" s="415" t="e">
        <f>#REF!</f>
        <v>#REF!</v>
      </c>
      <c r="I32" s="415" t="e">
        <f>#REF!</f>
        <v>#REF!</v>
      </c>
      <c r="J32" s="415" t="e">
        <f>#REF!</f>
        <v>#REF!</v>
      </c>
      <c r="K32" s="415" t="e">
        <f>#REF!</f>
        <v>#REF!</v>
      </c>
      <c r="L32" s="415" t="e">
        <f>#REF!</f>
        <v>#REF!</v>
      </c>
      <c r="M32" s="415" t="e">
        <f>#REF!</f>
        <v>#REF!</v>
      </c>
      <c r="N32" s="415" t="e">
        <f>#REF!</f>
        <v>#REF!</v>
      </c>
      <c r="O32" s="415" t="e">
        <f>#REF!</f>
        <v>#REF!</v>
      </c>
      <c r="P32" s="415" t="e">
        <f>#REF!</f>
        <v>#REF!</v>
      </c>
      <c r="Q32" s="415" t="e">
        <f>#REF!</f>
        <v>#REF!</v>
      </c>
      <c r="R32" s="416" t="e">
        <f t="shared" si="1"/>
        <v>#REF!</v>
      </c>
      <c r="S32" s="417"/>
    </row>
    <row r="33" spans="2:19" ht="12.75" customHeight="1">
      <c r="B33" s="2815"/>
      <c r="C33" s="2841"/>
      <c r="D33" s="2844"/>
      <c r="E33" s="418" t="s">
        <v>212</v>
      </c>
      <c r="F33" s="421">
        <f>+'EJEC-3I'!F33</f>
        <v>0</v>
      </c>
      <c r="G33" s="421">
        <f>+'EJEC-3I'!G33</f>
        <v>0</v>
      </c>
      <c r="H33" s="421">
        <f>+'EJEC-3I'!H33</f>
        <v>0</v>
      </c>
      <c r="I33" s="421">
        <f>+'EJEC-3I'!I33</f>
        <v>0</v>
      </c>
      <c r="J33" s="421">
        <f>+'EJEC-3I'!J33</f>
        <v>0</v>
      </c>
      <c r="K33" s="421">
        <f>+'EJEC-3I'!K33</f>
        <v>0</v>
      </c>
      <c r="L33" s="421">
        <f>+'EJEC-3I'!L33</f>
        <v>0</v>
      </c>
      <c r="M33" s="421">
        <f>+'EJEC-3I'!M33</f>
        <v>0</v>
      </c>
      <c r="N33" s="421">
        <f>+'EJEC-3I'!N33</f>
        <v>0</v>
      </c>
      <c r="O33" s="421">
        <f>+'EJEC-3I'!O33</f>
        <v>0</v>
      </c>
      <c r="P33" s="421">
        <f>+'EJEC-3I'!P33</f>
        <v>0</v>
      </c>
      <c r="Q33" s="421">
        <f>+'EJEC-3I'!Q33</f>
        <v>0</v>
      </c>
      <c r="R33" s="420">
        <f t="shared" si="1"/>
        <v>0</v>
      </c>
      <c r="S33" s="101">
        <f>+IF(ISERROR(R33/D32),0%,R33/D32)</f>
        <v>0</v>
      </c>
    </row>
    <row r="34" spans="2:19" ht="12.75" customHeight="1">
      <c r="B34" s="2815"/>
      <c r="C34" s="2842"/>
      <c r="D34" s="2845"/>
      <c r="E34" s="418" t="s">
        <v>260</v>
      </c>
      <c r="F34" s="421">
        <f>+'EJEC-3I'!F34</f>
        <v>0</v>
      </c>
      <c r="G34" s="421">
        <f>+'EJEC-3I'!G34</f>
        <v>0</v>
      </c>
      <c r="H34" s="421">
        <f>+'EJEC-3I'!H34</f>
        <v>0</v>
      </c>
      <c r="I34" s="419"/>
      <c r="J34" s="419"/>
      <c r="K34" s="419"/>
      <c r="L34" s="419"/>
      <c r="M34" s="419"/>
      <c r="N34" s="419"/>
      <c r="O34" s="419"/>
      <c r="P34" s="419"/>
      <c r="Q34" s="419"/>
      <c r="R34" s="420">
        <f t="shared" si="1"/>
        <v>0</v>
      </c>
      <c r="S34" s="101">
        <f>+IF(ISERROR(R34/D32),0%,R34/D32)</f>
        <v>0</v>
      </c>
    </row>
    <row r="35" spans="2:19" ht="12.75" customHeight="1">
      <c r="B35" s="2815"/>
      <c r="C35" s="2840" t="e">
        <f>#REF!</f>
        <v>#REF!</v>
      </c>
      <c r="D35" s="2843" t="e">
        <f>#REF!</f>
        <v>#REF!</v>
      </c>
      <c r="E35" s="414" t="s">
        <v>211</v>
      </c>
      <c r="F35" s="415" t="e">
        <f>#REF!</f>
        <v>#REF!</v>
      </c>
      <c r="G35" s="415" t="e">
        <f>#REF!</f>
        <v>#REF!</v>
      </c>
      <c r="H35" s="415" t="e">
        <f>#REF!</f>
        <v>#REF!</v>
      </c>
      <c r="I35" s="415" t="e">
        <f>#REF!</f>
        <v>#REF!</v>
      </c>
      <c r="J35" s="415" t="e">
        <f>#REF!</f>
        <v>#REF!</v>
      </c>
      <c r="K35" s="415" t="e">
        <f>#REF!</f>
        <v>#REF!</v>
      </c>
      <c r="L35" s="415" t="e">
        <f>#REF!</f>
        <v>#REF!</v>
      </c>
      <c r="M35" s="415" t="e">
        <f>#REF!</f>
        <v>#REF!</v>
      </c>
      <c r="N35" s="415" t="e">
        <f>#REF!</f>
        <v>#REF!</v>
      </c>
      <c r="O35" s="415" t="e">
        <f>#REF!</f>
        <v>#REF!</v>
      </c>
      <c r="P35" s="415" t="e">
        <f>#REF!</f>
        <v>#REF!</v>
      </c>
      <c r="Q35" s="415" t="e">
        <f>#REF!</f>
        <v>#REF!</v>
      </c>
      <c r="R35" s="416" t="e">
        <f t="shared" si="1"/>
        <v>#REF!</v>
      </c>
      <c r="S35" s="417"/>
    </row>
    <row r="36" spans="2:19" ht="12.75" customHeight="1">
      <c r="B36" s="2815"/>
      <c r="C36" s="2841"/>
      <c r="D36" s="2844"/>
      <c r="E36" s="418" t="s">
        <v>212</v>
      </c>
      <c r="F36" s="421">
        <f>+'EJEC-3I'!F36</f>
        <v>0</v>
      </c>
      <c r="G36" s="421">
        <f>+'EJEC-3I'!G36</f>
        <v>0</v>
      </c>
      <c r="H36" s="421">
        <f>+'EJEC-3I'!H36</f>
        <v>0</v>
      </c>
      <c r="I36" s="419">
        <f>+'EJEC-3I'!I36</f>
        <v>0</v>
      </c>
      <c r="J36" s="419">
        <f>+'EJEC-3I'!J36</f>
        <v>0</v>
      </c>
      <c r="K36" s="419">
        <f>+'EJEC-3I'!K36</f>
        <v>0</v>
      </c>
      <c r="L36" s="419">
        <f>+'EJEC-3I'!L36</f>
        <v>0</v>
      </c>
      <c r="M36" s="419">
        <f>+'EJEC-3I'!M36</f>
        <v>0</v>
      </c>
      <c r="N36" s="419">
        <f>+'EJEC-3I'!N36</f>
        <v>0</v>
      </c>
      <c r="O36" s="419">
        <f>+'EJEC-3I'!O36</f>
        <v>0</v>
      </c>
      <c r="P36" s="419">
        <f>+'EJEC-3I'!P36</f>
        <v>0</v>
      </c>
      <c r="Q36" s="419">
        <f>+'EJEC-3I'!Q36</f>
        <v>0</v>
      </c>
      <c r="R36" s="420">
        <f t="shared" si="1"/>
        <v>0</v>
      </c>
      <c r="S36" s="101">
        <f>+IF(ISERROR(R36/D35),0%,R36/D35)</f>
        <v>0</v>
      </c>
    </row>
    <row r="37" spans="2:19" ht="12.75" customHeight="1">
      <c r="B37" s="2815"/>
      <c r="C37" s="2842"/>
      <c r="D37" s="2845"/>
      <c r="E37" s="418" t="s">
        <v>260</v>
      </c>
      <c r="F37" s="421">
        <f>+'EJEC-3I'!F37</f>
        <v>0</v>
      </c>
      <c r="G37" s="421">
        <f>+'EJEC-3I'!G37</f>
        <v>0</v>
      </c>
      <c r="H37" s="421">
        <f>+'EJEC-3I'!H37</f>
        <v>0</v>
      </c>
      <c r="I37" s="419"/>
      <c r="J37" s="419"/>
      <c r="K37" s="419"/>
      <c r="L37" s="419"/>
      <c r="M37" s="419"/>
      <c r="N37" s="419"/>
      <c r="O37" s="419"/>
      <c r="P37" s="419"/>
      <c r="Q37" s="419"/>
      <c r="R37" s="420">
        <f t="shared" si="1"/>
        <v>0</v>
      </c>
      <c r="S37" s="101">
        <f>+IF(ISERROR(R37/D35),0%,R37/D35)</f>
        <v>0</v>
      </c>
    </row>
    <row r="38" spans="2:19" ht="12.75" customHeight="1">
      <c r="B38" s="2815"/>
      <c r="C38" s="2840" t="e">
        <f>#REF!</f>
        <v>#REF!</v>
      </c>
      <c r="D38" s="2843" t="e">
        <f>#REF!</f>
        <v>#REF!</v>
      </c>
      <c r="E38" s="414" t="s">
        <v>211</v>
      </c>
      <c r="F38" s="415" t="e">
        <f>#REF!</f>
        <v>#REF!</v>
      </c>
      <c r="G38" s="415" t="e">
        <f>#REF!</f>
        <v>#REF!</v>
      </c>
      <c r="H38" s="415" t="e">
        <f>#REF!</f>
        <v>#REF!</v>
      </c>
      <c r="I38" s="415" t="e">
        <f>#REF!</f>
        <v>#REF!</v>
      </c>
      <c r="J38" s="415" t="e">
        <f>#REF!</f>
        <v>#REF!</v>
      </c>
      <c r="K38" s="415" t="e">
        <f>#REF!</f>
        <v>#REF!</v>
      </c>
      <c r="L38" s="415" t="e">
        <f>#REF!</f>
        <v>#REF!</v>
      </c>
      <c r="M38" s="415" t="e">
        <f>#REF!</f>
        <v>#REF!</v>
      </c>
      <c r="N38" s="415" t="e">
        <f>#REF!</f>
        <v>#REF!</v>
      </c>
      <c r="O38" s="415" t="e">
        <f>#REF!</f>
        <v>#REF!</v>
      </c>
      <c r="P38" s="415" t="e">
        <f>#REF!</f>
        <v>#REF!</v>
      </c>
      <c r="Q38" s="415" t="e">
        <f>#REF!</f>
        <v>#REF!</v>
      </c>
      <c r="R38" s="416" t="e">
        <f t="shared" si="1"/>
        <v>#REF!</v>
      </c>
      <c r="S38" s="417"/>
    </row>
    <row r="39" spans="2:19" ht="12.75" customHeight="1">
      <c r="B39" s="2815"/>
      <c r="C39" s="2841"/>
      <c r="D39" s="2844"/>
      <c r="E39" s="418" t="s">
        <v>212</v>
      </c>
      <c r="F39" s="421">
        <f>+'EJEC-3I'!F39</f>
        <v>0</v>
      </c>
      <c r="G39" s="421">
        <f>+'EJEC-3I'!G39</f>
        <v>0</v>
      </c>
      <c r="H39" s="421">
        <f>+'EJEC-3I'!H39</f>
        <v>0</v>
      </c>
      <c r="I39" s="421">
        <f>+'EJEC-3I'!I39</f>
        <v>0</v>
      </c>
      <c r="J39" s="421">
        <f>+'EJEC-3I'!J39</f>
        <v>0</v>
      </c>
      <c r="K39" s="421">
        <f>+'EJEC-3I'!K39</f>
        <v>0</v>
      </c>
      <c r="L39" s="421">
        <f>+'EJEC-3I'!L39</f>
        <v>0</v>
      </c>
      <c r="M39" s="421">
        <f>+'EJEC-3I'!M39</f>
        <v>0</v>
      </c>
      <c r="N39" s="421">
        <f>+'EJEC-3I'!N39</f>
        <v>0</v>
      </c>
      <c r="O39" s="421">
        <f>+'EJEC-3I'!O39</f>
        <v>0</v>
      </c>
      <c r="P39" s="421">
        <f>+'EJEC-3I'!P39</f>
        <v>0</v>
      </c>
      <c r="Q39" s="421">
        <f>+'EJEC-3I'!Q39</f>
        <v>0</v>
      </c>
      <c r="R39" s="420">
        <f t="shared" si="1"/>
        <v>0</v>
      </c>
      <c r="S39" s="101">
        <f>+IF(ISERROR(R39/D38),0%,R39/D38)</f>
        <v>0</v>
      </c>
    </row>
    <row r="40" spans="2:19" ht="12.75" customHeight="1">
      <c r="B40" s="2839"/>
      <c r="C40" s="2842"/>
      <c r="D40" s="2845"/>
      <c r="E40" s="418" t="s">
        <v>260</v>
      </c>
      <c r="F40" s="421">
        <f>+'EJEC-3I'!F40</f>
        <v>0</v>
      </c>
      <c r="G40" s="421">
        <f>+'EJEC-3I'!G40</f>
        <v>0</v>
      </c>
      <c r="H40" s="421">
        <f>+'EJEC-3I'!H40</f>
        <v>0</v>
      </c>
      <c r="I40" s="419"/>
      <c r="J40" s="419"/>
      <c r="K40" s="419"/>
      <c r="L40" s="419"/>
      <c r="M40" s="419"/>
      <c r="N40" s="419"/>
      <c r="O40" s="419"/>
      <c r="P40" s="419"/>
      <c r="Q40" s="419"/>
      <c r="R40" s="420">
        <f t="shared" si="1"/>
        <v>0</v>
      </c>
      <c r="S40" s="101">
        <f>+IF(ISERROR(R40/D38),0%,R40/D38)</f>
        <v>0</v>
      </c>
    </row>
    <row r="41" spans="2:19" ht="12.75" customHeight="1">
      <c r="B41" s="2838" t="e">
        <f>#REF!</f>
        <v>#REF!</v>
      </c>
      <c r="C41" s="2840" t="e">
        <f>#REF!</f>
        <v>#REF!</v>
      </c>
      <c r="D41" s="2843" t="e">
        <f>#REF!</f>
        <v>#REF!</v>
      </c>
      <c r="E41" s="414" t="s">
        <v>211</v>
      </c>
      <c r="F41" s="415" t="e">
        <f>#REF!</f>
        <v>#REF!</v>
      </c>
      <c r="G41" s="415" t="e">
        <f>#REF!</f>
        <v>#REF!</v>
      </c>
      <c r="H41" s="415" t="e">
        <f>#REF!</f>
        <v>#REF!</v>
      </c>
      <c r="I41" s="415" t="e">
        <f>#REF!</f>
        <v>#REF!</v>
      </c>
      <c r="J41" s="415" t="e">
        <f>#REF!</f>
        <v>#REF!</v>
      </c>
      <c r="K41" s="415" t="e">
        <f>#REF!</f>
        <v>#REF!</v>
      </c>
      <c r="L41" s="415" t="e">
        <f>#REF!</f>
        <v>#REF!</v>
      </c>
      <c r="M41" s="415" t="e">
        <f>#REF!</f>
        <v>#REF!</v>
      </c>
      <c r="N41" s="415" t="e">
        <f>#REF!</f>
        <v>#REF!</v>
      </c>
      <c r="O41" s="415" t="e">
        <f>#REF!</f>
        <v>#REF!</v>
      </c>
      <c r="P41" s="415" t="e">
        <f>#REF!</f>
        <v>#REF!</v>
      </c>
      <c r="Q41" s="415" t="e">
        <f>#REF!</f>
        <v>#REF!</v>
      </c>
      <c r="R41" s="416" t="e">
        <f t="shared" si="1"/>
        <v>#REF!</v>
      </c>
      <c r="S41" s="417"/>
    </row>
    <row r="42" spans="2:19" ht="12.75" customHeight="1">
      <c r="B42" s="2815"/>
      <c r="C42" s="2841"/>
      <c r="D42" s="2844"/>
      <c r="E42" s="418" t="s">
        <v>212</v>
      </c>
      <c r="F42" s="421">
        <f>+'EJEC-3I'!F42</f>
        <v>0</v>
      </c>
      <c r="G42" s="421">
        <f>+'EJEC-3I'!G42</f>
        <v>0</v>
      </c>
      <c r="H42" s="421">
        <f>+'EJEC-3I'!H42</f>
        <v>0</v>
      </c>
      <c r="I42" s="421">
        <f>+'EJEC-3I'!I42</f>
        <v>0</v>
      </c>
      <c r="J42" s="421">
        <f>+'EJEC-3I'!J42</f>
        <v>0</v>
      </c>
      <c r="K42" s="421">
        <f>+'EJEC-3I'!K42</f>
        <v>0</v>
      </c>
      <c r="L42" s="421">
        <f>+'EJEC-3I'!L42</f>
        <v>0</v>
      </c>
      <c r="M42" s="421">
        <f>+'EJEC-3I'!M42</f>
        <v>0</v>
      </c>
      <c r="N42" s="421">
        <f>+'EJEC-3I'!N42</f>
        <v>0</v>
      </c>
      <c r="O42" s="421">
        <f>+'EJEC-3I'!O42</f>
        <v>0</v>
      </c>
      <c r="P42" s="421">
        <f>+'EJEC-3I'!P42</f>
        <v>0</v>
      </c>
      <c r="Q42" s="421">
        <f>+'EJEC-3I'!Q42</f>
        <v>0</v>
      </c>
      <c r="R42" s="420">
        <f t="shared" si="1"/>
        <v>0</v>
      </c>
      <c r="S42" s="101">
        <f>+IF(ISERROR(R42/D41),0%,R42/D41)</f>
        <v>0</v>
      </c>
    </row>
    <row r="43" spans="2:19" ht="12.75" customHeight="1">
      <c r="B43" s="2815"/>
      <c r="C43" s="2842"/>
      <c r="D43" s="2845"/>
      <c r="E43" s="418" t="s">
        <v>260</v>
      </c>
      <c r="F43" s="421">
        <f>+'EJEC-3I'!F43</f>
        <v>0</v>
      </c>
      <c r="G43" s="421">
        <f>+'EJEC-3I'!G43</f>
        <v>0</v>
      </c>
      <c r="H43" s="421">
        <f>+'EJEC-3I'!H43</f>
        <v>0</v>
      </c>
      <c r="I43" s="419"/>
      <c r="J43" s="419"/>
      <c r="K43" s="419"/>
      <c r="L43" s="419"/>
      <c r="M43" s="419"/>
      <c r="N43" s="419"/>
      <c r="O43" s="419"/>
      <c r="P43" s="419"/>
      <c r="Q43" s="419"/>
      <c r="R43" s="420">
        <f t="shared" si="1"/>
        <v>0</v>
      </c>
      <c r="S43" s="101">
        <f>+IF(ISERROR(R43/D41),0%,R43/D41)</f>
        <v>0</v>
      </c>
    </row>
    <row r="44" spans="2:19" ht="12.75" customHeight="1">
      <c r="B44" s="2815"/>
      <c r="C44" s="2840" t="e">
        <f>#REF!</f>
        <v>#REF!</v>
      </c>
      <c r="D44" s="2843" t="e">
        <f>#REF!</f>
        <v>#REF!</v>
      </c>
      <c r="E44" s="414" t="s">
        <v>211</v>
      </c>
      <c r="F44" s="415" t="e">
        <f>#REF!</f>
        <v>#REF!</v>
      </c>
      <c r="G44" s="415" t="e">
        <f>#REF!</f>
        <v>#REF!</v>
      </c>
      <c r="H44" s="415" t="e">
        <f>#REF!</f>
        <v>#REF!</v>
      </c>
      <c r="I44" s="415" t="e">
        <f>#REF!</f>
        <v>#REF!</v>
      </c>
      <c r="J44" s="415" t="e">
        <f>#REF!</f>
        <v>#REF!</v>
      </c>
      <c r="K44" s="415" t="e">
        <f>#REF!</f>
        <v>#REF!</v>
      </c>
      <c r="L44" s="415" t="e">
        <f>#REF!</f>
        <v>#REF!</v>
      </c>
      <c r="M44" s="415" t="e">
        <f>#REF!</f>
        <v>#REF!</v>
      </c>
      <c r="N44" s="415" t="e">
        <f>#REF!</f>
        <v>#REF!</v>
      </c>
      <c r="O44" s="415" t="e">
        <f>#REF!</f>
        <v>#REF!</v>
      </c>
      <c r="P44" s="415" t="e">
        <f>#REF!</f>
        <v>#REF!</v>
      </c>
      <c r="Q44" s="415" t="e">
        <f>#REF!</f>
        <v>#REF!</v>
      </c>
      <c r="R44" s="416" t="e">
        <f t="shared" si="1"/>
        <v>#REF!</v>
      </c>
      <c r="S44" s="417"/>
    </row>
    <row r="45" spans="2:19" ht="12.75" customHeight="1">
      <c r="B45" s="2815"/>
      <c r="C45" s="2841"/>
      <c r="D45" s="2844"/>
      <c r="E45" s="418" t="s">
        <v>212</v>
      </c>
      <c r="F45" s="421">
        <f>+'EJEC-3I'!F45</f>
        <v>0</v>
      </c>
      <c r="G45" s="421">
        <f>+'EJEC-3I'!G45</f>
        <v>0</v>
      </c>
      <c r="H45" s="421">
        <f>+'EJEC-3I'!H45</f>
        <v>0</v>
      </c>
      <c r="I45" s="421">
        <f>+'EJEC-3I'!I45</f>
        <v>0</v>
      </c>
      <c r="J45" s="421">
        <f>+'EJEC-3I'!J45</f>
        <v>0</v>
      </c>
      <c r="K45" s="421">
        <f>+'EJEC-3I'!K45</f>
        <v>0</v>
      </c>
      <c r="L45" s="421">
        <f>+'EJEC-3I'!L45</f>
        <v>0</v>
      </c>
      <c r="M45" s="421">
        <f>+'EJEC-3I'!M45</f>
        <v>0</v>
      </c>
      <c r="N45" s="421">
        <f>+'EJEC-3I'!N45</f>
        <v>0</v>
      </c>
      <c r="O45" s="421">
        <f>+'EJEC-3I'!O45</f>
        <v>0</v>
      </c>
      <c r="P45" s="421">
        <f>+'EJEC-3I'!P45</f>
        <v>0</v>
      </c>
      <c r="Q45" s="421">
        <f>+'EJEC-3I'!Q45</f>
        <v>0</v>
      </c>
      <c r="R45" s="420">
        <f t="shared" si="1"/>
        <v>0</v>
      </c>
      <c r="S45" s="101">
        <f>+IF(ISERROR(R45/D44),0%,R45/D44)</f>
        <v>0</v>
      </c>
    </row>
    <row r="46" spans="2:19" ht="12.75" customHeight="1">
      <c r="B46" s="2815"/>
      <c r="C46" s="2842"/>
      <c r="D46" s="2845"/>
      <c r="E46" s="418" t="s">
        <v>260</v>
      </c>
      <c r="F46" s="421">
        <f>+'EJEC-3I'!F46</f>
        <v>0</v>
      </c>
      <c r="G46" s="421">
        <f>+'EJEC-3I'!G46</f>
        <v>0</v>
      </c>
      <c r="H46" s="421">
        <f>+'EJEC-3I'!H46</f>
        <v>0</v>
      </c>
      <c r="I46" s="419"/>
      <c r="J46" s="419"/>
      <c r="K46" s="419"/>
      <c r="L46" s="419"/>
      <c r="M46" s="419"/>
      <c r="N46" s="419"/>
      <c r="O46" s="419"/>
      <c r="P46" s="419"/>
      <c r="Q46" s="419"/>
      <c r="R46" s="420">
        <f t="shared" si="1"/>
        <v>0</v>
      </c>
      <c r="S46" s="101">
        <f>+IF(ISERROR(R46/D44),0%,R46/D44)</f>
        <v>0</v>
      </c>
    </row>
    <row r="47" spans="2:19" ht="12.75" customHeight="1">
      <c r="B47" s="2815"/>
      <c r="C47" s="2840" t="e">
        <f>#REF!</f>
        <v>#REF!</v>
      </c>
      <c r="D47" s="2843" t="e">
        <f>#REF!</f>
        <v>#REF!</v>
      </c>
      <c r="E47" s="414" t="s">
        <v>211</v>
      </c>
      <c r="F47" s="415" t="e">
        <f>#REF!</f>
        <v>#REF!</v>
      </c>
      <c r="G47" s="415" t="e">
        <f>#REF!</f>
        <v>#REF!</v>
      </c>
      <c r="H47" s="415" t="e">
        <f>#REF!</f>
        <v>#REF!</v>
      </c>
      <c r="I47" s="415" t="e">
        <f>#REF!</f>
        <v>#REF!</v>
      </c>
      <c r="J47" s="415" t="e">
        <f>#REF!</f>
        <v>#REF!</v>
      </c>
      <c r="K47" s="415" t="e">
        <f>#REF!</f>
        <v>#REF!</v>
      </c>
      <c r="L47" s="415" t="e">
        <f>#REF!</f>
        <v>#REF!</v>
      </c>
      <c r="M47" s="415" t="e">
        <f>#REF!</f>
        <v>#REF!</v>
      </c>
      <c r="N47" s="415" t="e">
        <f>#REF!</f>
        <v>#REF!</v>
      </c>
      <c r="O47" s="415" t="e">
        <f>#REF!</f>
        <v>#REF!</v>
      </c>
      <c r="P47" s="415" t="e">
        <f>#REF!</f>
        <v>#REF!</v>
      </c>
      <c r="Q47" s="415" t="e">
        <f>#REF!</f>
        <v>#REF!</v>
      </c>
      <c r="R47" s="416" t="e">
        <f t="shared" si="1"/>
        <v>#REF!</v>
      </c>
      <c r="S47" s="417"/>
    </row>
    <row r="48" spans="2:19" ht="12.75" customHeight="1">
      <c r="B48" s="2815"/>
      <c r="C48" s="2841"/>
      <c r="D48" s="2844"/>
      <c r="E48" s="418" t="s">
        <v>212</v>
      </c>
      <c r="F48" s="421">
        <f>+'EJEC-3I'!F48</f>
        <v>0</v>
      </c>
      <c r="G48" s="421">
        <f>+'EJEC-3I'!G48</f>
        <v>0</v>
      </c>
      <c r="H48" s="421">
        <f>+'EJEC-3I'!H48</f>
        <v>0</v>
      </c>
      <c r="I48" s="419">
        <f>+'EJEC-3I'!I48</f>
        <v>0</v>
      </c>
      <c r="J48" s="419">
        <f>+'EJEC-3I'!J48</f>
        <v>0</v>
      </c>
      <c r="K48" s="419">
        <f>+'EJEC-3I'!K48</f>
        <v>0</v>
      </c>
      <c r="L48" s="419">
        <f>+'EJEC-3I'!L48</f>
        <v>0</v>
      </c>
      <c r="M48" s="419">
        <f>+'EJEC-3I'!M48</f>
        <v>0</v>
      </c>
      <c r="N48" s="419">
        <f>+'EJEC-3I'!N48</f>
        <v>0</v>
      </c>
      <c r="O48" s="419">
        <f>+'EJEC-3I'!O48</f>
        <v>0</v>
      </c>
      <c r="P48" s="419">
        <f>+'EJEC-3I'!P48</f>
        <v>0</v>
      </c>
      <c r="Q48" s="419">
        <f>+'EJEC-3I'!Q48</f>
        <v>0</v>
      </c>
      <c r="R48" s="420">
        <f t="shared" si="1"/>
        <v>0</v>
      </c>
      <c r="S48" s="101">
        <f>+IF(ISERROR(R48/D47),0%,R48/D47)</f>
        <v>0</v>
      </c>
    </row>
    <row r="49" spans="2:19" ht="12.75" customHeight="1">
      <c r="B49" s="2815"/>
      <c r="C49" s="2842"/>
      <c r="D49" s="2845"/>
      <c r="E49" s="418" t="s">
        <v>260</v>
      </c>
      <c r="F49" s="421">
        <f>+'EJEC-3I'!F49</f>
        <v>0</v>
      </c>
      <c r="G49" s="421">
        <f>+'EJEC-3I'!G49</f>
        <v>0</v>
      </c>
      <c r="H49" s="421">
        <f>+'EJEC-3I'!H49</f>
        <v>0</v>
      </c>
      <c r="I49" s="419"/>
      <c r="J49" s="419"/>
      <c r="K49" s="419"/>
      <c r="L49" s="419"/>
      <c r="M49" s="419"/>
      <c r="N49" s="419"/>
      <c r="O49" s="419"/>
      <c r="P49" s="419"/>
      <c r="Q49" s="419"/>
      <c r="R49" s="420">
        <f t="shared" si="1"/>
        <v>0</v>
      </c>
      <c r="S49" s="101">
        <f>+IF(ISERROR(R49/D47),0%,R49/D47)</f>
        <v>0</v>
      </c>
    </row>
    <row r="50" spans="2:19" ht="12.75" customHeight="1">
      <c r="B50" s="2815"/>
      <c r="C50" s="2840" t="e">
        <f>#REF!</f>
        <v>#REF!</v>
      </c>
      <c r="D50" s="2843" t="e">
        <f>#REF!</f>
        <v>#REF!</v>
      </c>
      <c r="E50" s="414" t="s">
        <v>211</v>
      </c>
      <c r="F50" s="415" t="e">
        <f>#REF!</f>
        <v>#REF!</v>
      </c>
      <c r="G50" s="415" t="e">
        <f>#REF!</f>
        <v>#REF!</v>
      </c>
      <c r="H50" s="415" t="e">
        <f>#REF!</f>
        <v>#REF!</v>
      </c>
      <c r="I50" s="415" t="e">
        <f>#REF!</f>
        <v>#REF!</v>
      </c>
      <c r="J50" s="415" t="e">
        <f>#REF!</f>
        <v>#REF!</v>
      </c>
      <c r="K50" s="415" t="e">
        <f>#REF!</f>
        <v>#REF!</v>
      </c>
      <c r="L50" s="415" t="e">
        <f>#REF!</f>
        <v>#REF!</v>
      </c>
      <c r="M50" s="415" t="e">
        <f>#REF!</f>
        <v>#REF!</v>
      </c>
      <c r="N50" s="415" t="e">
        <f>#REF!</f>
        <v>#REF!</v>
      </c>
      <c r="O50" s="415" t="e">
        <f>#REF!</f>
        <v>#REF!</v>
      </c>
      <c r="P50" s="415" t="e">
        <f>#REF!</f>
        <v>#REF!</v>
      </c>
      <c r="Q50" s="415" t="e">
        <f>#REF!</f>
        <v>#REF!</v>
      </c>
      <c r="R50" s="416" t="e">
        <f t="shared" si="1"/>
        <v>#REF!</v>
      </c>
      <c r="S50" s="417"/>
    </row>
    <row r="51" spans="2:19" ht="12.75" customHeight="1">
      <c r="B51" s="2815"/>
      <c r="C51" s="2841"/>
      <c r="D51" s="2844"/>
      <c r="E51" s="418" t="s">
        <v>212</v>
      </c>
      <c r="F51" s="421">
        <f>+'EJEC-3I'!F51</f>
        <v>0</v>
      </c>
      <c r="G51" s="421">
        <f>+'EJEC-3I'!G51</f>
        <v>0</v>
      </c>
      <c r="H51" s="421">
        <f>+'EJEC-3I'!H51</f>
        <v>0</v>
      </c>
      <c r="I51" s="421">
        <f>+'EJEC-3I'!I51</f>
        <v>0</v>
      </c>
      <c r="J51" s="421">
        <f>+'EJEC-3I'!J51</f>
        <v>0</v>
      </c>
      <c r="K51" s="421">
        <f>+'EJEC-3I'!K51</f>
        <v>0</v>
      </c>
      <c r="L51" s="421">
        <f>+'EJEC-3I'!L51</f>
        <v>0</v>
      </c>
      <c r="M51" s="421">
        <f>+'EJEC-3I'!M51</f>
        <v>0</v>
      </c>
      <c r="N51" s="421">
        <f>+'EJEC-3I'!N51</f>
        <v>0</v>
      </c>
      <c r="O51" s="421">
        <f>+'EJEC-3I'!O51</f>
        <v>0</v>
      </c>
      <c r="P51" s="421">
        <f>+'EJEC-3I'!P51</f>
        <v>0</v>
      </c>
      <c r="Q51" s="421">
        <f>+'EJEC-3I'!Q51</f>
        <v>0</v>
      </c>
      <c r="R51" s="420">
        <f t="shared" si="1"/>
        <v>0</v>
      </c>
      <c r="S51" s="101">
        <f>+IF(ISERROR(R51/D50),0%,R51/D50)</f>
        <v>0</v>
      </c>
    </row>
    <row r="52" spans="2:19" ht="12.75" customHeight="1">
      <c r="B52" s="2839"/>
      <c r="C52" s="2842"/>
      <c r="D52" s="2845"/>
      <c r="E52" s="418" t="s">
        <v>260</v>
      </c>
      <c r="F52" s="421">
        <f>+'EJEC-3I'!F52</f>
        <v>0</v>
      </c>
      <c r="G52" s="421">
        <f>+'EJEC-3I'!G52</f>
        <v>0</v>
      </c>
      <c r="H52" s="421">
        <f>+'EJEC-3I'!H52</f>
        <v>0</v>
      </c>
      <c r="I52" s="419"/>
      <c r="J52" s="419"/>
      <c r="K52" s="419"/>
      <c r="L52" s="419"/>
      <c r="M52" s="419"/>
      <c r="N52" s="419"/>
      <c r="O52" s="419"/>
      <c r="P52" s="419"/>
      <c r="Q52" s="419"/>
      <c r="R52" s="420">
        <f t="shared" si="1"/>
        <v>0</v>
      </c>
      <c r="S52" s="101">
        <f>+IF(ISERROR(R52/D50),0%,R52/D50)</f>
        <v>0</v>
      </c>
    </row>
    <row r="53" spans="2:19" ht="12.75" customHeight="1">
      <c r="B53" s="2838" t="e">
        <f>#REF!</f>
        <v>#REF!</v>
      </c>
      <c r="C53" s="2840" t="e">
        <f>#REF!</f>
        <v>#REF!</v>
      </c>
      <c r="D53" s="2843" t="e">
        <f>#REF!</f>
        <v>#REF!</v>
      </c>
      <c r="E53" s="414" t="s">
        <v>211</v>
      </c>
      <c r="F53" s="415" t="e">
        <f>#REF!</f>
        <v>#REF!</v>
      </c>
      <c r="G53" s="415" t="e">
        <f>#REF!</f>
        <v>#REF!</v>
      </c>
      <c r="H53" s="415" t="e">
        <f>#REF!</f>
        <v>#REF!</v>
      </c>
      <c r="I53" s="415" t="e">
        <f>#REF!</f>
        <v>#REF!</v>
      </c>
      <c r="J53" s="415" t="e">
        <f>#REF!</f>
        <v>#REF!</v>
      </c>
      <c r="K53" s="415" t="e">
        <f>#REF!</f>
        <v>#REF!</v>
      </c>
      <c r="L53" s="415" t="e">
        <f>#REF!</f>
        <v>#REF!</v>
      </c>
      <c r="M53" s="415" t="e">
        <f>#REF!</f>
        <v>#REF!</v>
      </c>
      <c r="N53" s="415" t="e">
        <f>#REF!</f>
        <v>#REF!</v>
      </c>
      <c r="O53" s="415" t="e">
        <f>#REF!</f>
        <v>#REF!</v>
      </c>
      <c r="P53" s="415" t="e">
        <f>#REF!</f>
        <v>#REF!</v>
      </c>
      <c r="Q53" s="415" t="e">
        <f>#REF!</f>
        <v>#REF!</v>
      </c>
      <c r="R53" s="416" t="e">
        <f t="shared" si="1"/>
        <v>#REF!</v>
      </c>
      <c r="S53" s="417"/>
    </row>
    <row r="54" spans="2:19" ht="12.75" customHeight="1">
      <c r="B54" s="2815"/>
      <c r="C54" s="2841"/>
      <c r="D54" s="2844"/>
      <c r="E54" s="418" t="s">
        <v>212</v>
      </c>
      <c r="F54" s="421">
        <f>+'EJEC-3I'!F54</f>
        <v>0</v>
      </c>
      <c r="G54" s="421">
        <f>+'EJEC-3I'!G54</f>
        <v>0</v>
      </c>
      <c r="H54" s="421">
        <f>+'EJEC-3I'!H54</f>
        <v>0</v>
      </c>
      <c r="I54" s="421">
        <f>+'EJEC-3I'!I54</f>
        <v>0</v>
      </c>
      <c r="J54" s="421">
        <f>+'EJEC-3I'!J54</f>
        <v>0</v>
      </c>
      <c r="K54" s="421">
        <f>+'EJEC-3I'!K54</f>
        <v>0</v>
      </c>
      <c r="L54" s="421">
        <f>+'EJEC-3I'!L54</f>
        <v>0</v>
      </c>
      <c r="M54" s="421">
        <f>+'EJEC-3I'!M54</f>
        <v>0</v>
      </c>
      <c r="N54" s="421">
        <f>+'EJEC-3I'!N54</f>
        <v>0</v>
      </c>
      <c r="O54" s="421">
        <f>+'EJEC-3I'!O54</f>
        <v>0</v>
      </c>
      <c r="P54" s="421">
        <f>+'EJEC-3I'!P54</f>
        <v>0</v>
      </c>
      <c r="Q54" s="421">
        <f>+'EJEC-3I'!Q54</f>
        <v>0</v>
      </c>
      <c r="R54" s="420">
        <f t="shared" si="1"/>
        <v>0</v>
      </c>
      <c r="S54" s="101">
        <f>+IF(ISERROR(R54/D53),0%,R54/D53)</f>
        <v>0</v>
      </c>
    </row>
    <row r="55" spans="2:19" ht="12.75" customHeight="1">
      <c r="B55" s="2815"/>
      <c r="C55" s="2842"/>
      <c r="D55" s="2845"/>
      <c r="E55" s="418" t="s">
        <v>260</v>
      </c>
      <c r="F55" s="421">
        <f>+'EJEC-3I'!F55</f>
        <v>0</v>
      </c>
      <c r="G55" s="421">
        <f>+'EJEC-3I'!G55</f>
        <v>0</v>
      </c>
      <c r="H55" s="421">
        <f>+'EJEC-3I'!H55</f>
        <v>0</v>
      </c>
      <c r="I55" s="419"/>
      <c r="J55" s="419"/>
      <c r="K55" s="419"/>
      <c r="L55" s="419"/>
      <c r="M55" s="419"/>
      <c r="N55" s="419"/>
      <c r="O55" s="419"/>
      <c r="P55" s="419"/>
      <c r="Q55" s="419"/>
      <c r="R55" s="420">
        <f t="shared" si="1"/>
        <v>0</v>
      </c>
      <c r="S55" s="101">
        <f>+IF(ISERROR(R55/D53),0%,R55/D53)</f>
        <v>0</v>
      </c>
    </row>
    <row r="56" spans="2:19" ht="12.75" customHeight="1">
      <c r="B56" s="2815"/>
      <c r="C56" s="2840" t="e">
        <f>#REF!</f>
        <v>#REF!</v>
      </c>
      <c r="D56" s="2843" t="e">
        <f>#REF!</f>
        <v>#REF!</v>
      </c>
      <c r="E56" s="414" t="s">
        <v>211</v>
      </c>
      <c r="F56" s="415" t="e">
        <f>#REF!</f>
        <v>#REF!</v>
      </c>
      <c r="G56" s="415" t="e">
        <f>#REF!</f>
        <v>#REF!</v>
      </c>
      <c r="H56" s="415" t="e">
        <f>#REF!</f>
        <v>#REF!</v>
      </c>
      <c r="I56" s="415" t="e">
        <f>#REF!</f>
        <v>#REF!</v>
      </c>
      <c r="J56" s="415" t="e">
        <f>#REF!</f>
        <v>#REF!</v>
      </c>
      <c r="K56" s="415" t="e">
        <f>#REF!</f>
        <v>#REF!</v>
      </c>
      <c r="L56" s="415" t="e">
        <f>#REF!</f>
        <v>#REF!</v>
      </c>
      <c r="M56" s="415" t="e">
        <f>#REF!</f>
        <v>#REF!</v>
      </c>
      <c r="N56" s="415" t="e">
        <f>#REF!</f>
        <v>#REF!</v>
      </c>
      <c r="O56" s="415" t="e">
        <f>#REF!</f>
        <v>#REF!</v>
      </c>
      <c r="P56" s="415" t="e">
        <f>#REF!</f>
        <v>#REF!</v>
      </c>
      <c r="Q56" s="415" t="e">
        <f>#REF!</f>
        <v>#REF!</v>
      </c>
      <c r="R56" s="416" t="e">
        <f t="shared" si="1"/>
        <v>#REF!</v>
      </c>
      <c r="S56" s="417"/>
    </row>
    <row r="57" spans="2:19" ht="12.75" customHeight="1">
      <c r="B57" s="2815"/>
      <c r="C57" s="2841"/>
      <c r="D57" s="2844"/>
      <c r="E57" s="418" t="s">
        <v>212</v>
      </c>
      <c r="F57" s="421">
        <f>+'EJEC-3I'!F57</f>
        <v>0</v>
      </c>
      <c r="G57" s="421">
        <f>+'EJEC-3I'!G57</f>
        <v>0</v>
      </c>
      <c r="H57" s="421">
        <f>+'EJEC-3I'!H57</f>
        <v>0</v>
      </c>
      <c r="I57" s="421">
        <f>+'EJEC-3I'!I57</f>
        <v>0</v>
      </c>
      <c r="J57" s="421">
        <f>+'EJEC-3I'!J57</f>
        <v>0</v>
      </c>
      <c r="K57" s="421">
        <f>+'EJEC-3I'!K57</f>
        <v>0</v>
      </c>
      <c r="L57" s="421">
        <f>+'EJEC-3I'!L57</f>
        <v>0</v>
      </c>
      <c r="M57" s="421">
        <f>+'EJEC-3I'!M57</f>
        <v>0</v>
      </c>
      <c r="N57" s="421">
        <f>+'EJEC-3I'!N57</f>
        <v>0</v>
      </c>
      <c r="O57" s="421">
        <f>+'EJEC-3I'!O57</f>
        <v>0</v>
      </c>
      <c r="P57" s="421">
        <f>+'EJEC-3I'!P57</f>
        <v>0</v>
      </c>
      <c r="Q57" s="421">
        <f>+'EJEC-3I'!Q57</f>
        <v>0</v>
      </c>
      <c r="R57" s="420">
        <f t="shared" si="1"/>
        <v>0</v>
      </c>
      <c r="S57" s="101">
        <f>+IF(ISERROR(R57/D56),0%,R57/D56)</f>
        <v>0</v>
      </c>
    </row>
    <row r="58" spans="2:19" ht="12.75" customHeight="1">
      <c r="B58" s="2815"/>
      <c r="C58" s="2842"/>
      <c r="D58" s="2845"/>
      <c r="E58" s="418" t="s">
        <v>260</v>
      </c>
      <c r="F58" s="421">
        <f>+'EJEC-3I'!F58</f>
        <v>0</v>
      </c>
      <c r="G58" s="421">
        <f>+'EJEC-3I'!G58</f>
        <v>0</v>
      </c>
      <c r="H58" s="421">
        <f>+'EJEC-3I'!H58</f>
        <v>0</v>
      </c>
      <c r="I58" s="419"/>
      <c r="J58" s="419"/>
      <c r="K58" s="419"/>
      <c r="L58" s="419"/>
      <c r="M58" s="419"/>
      <c r="N58" s="419"/>
      <c r="O58" s="419"/>
      <c r="P58" s="419"/>
      <c r="Q58" s="419"/>
      <c r="R58" s="420">
        <f t="shared" si="1"/>
        <v>0</v>
      </c>
      <c r="S58" s="101">
        <f>+IF(ISERROR(R58/D56),0%,R58/D56)</f>
        <v>0</v>
      </c>
    </row>
    <row r="59" spans="2:19" ht="12.75" customHeight="1">
      <c r="B59" s="2815"/>
      <c r="C59" s="2840" t="e">
        <f>#REF!</f>
        <v>#REF!</v>
      </c>
      <c r="D59" s="2843" t="e">
        <f>#REF!</f>
        <v>#REF!</v>
      </c>
      <c r="E59" s="414" t="s">
        <v>211</v>
      </c>
      <c r="F59" s="415" t="e">
        <f>#REF!</f>
        <v>#REF!</v>
      </c>
      <c r="G59" s="415" t="e">
        <f>#REF!</f>
        <v>#REF!</v>
      </c>
      <c r="H59" s="415" t="e">
        <f>#REF!</f>
        <v>#REF!</v>
      </c>
      <c r="I59" s="415" t="e">
        <f>#REF!</f>
        <v>#REF!</v>
      </c>
      <c r="J59" s="415" t="e">
        <f>#REF!</f>
        <v>#REF!</v>
      </c>
      <c r="K59" s="415" t="e">
        <f>#REF!</f>
        <v>#REF!</v>
      </c>
      <c r="L59" s="415" t="e">
        <f>#REF!</f>
        <v>#REF!</v>
      </c>
      <c r="M59" s="415" t="e">
        <f>#REF!</f>
        <v>#REF!</v>
      </c>
      <c r="N59" s="415" t="e">
        <f>#REF!</f>
        <v>#REF!</v>
      </c>
      <c r="O59" s="415" t="e">
        <f>#REF!</f>
        <v>#REF!</v>
      </c>
      <c r="P59" s="415" t="e">
        <f>#REF!</f>
        <v>#REF!</v>
      </c>
      <c r="Q59" s="415" t="e">
        <f>#REF!</f>
        <v>#REF!</v>
      </c>
      <c r="R59" s="416" t="e">
        <f t="shared" si="1"/>
        <v>#REF!</v>
      </c>
      <c r="S59" s="417"/>
    </row>
    <row r="60" spans="2:19" ht="12.75" customHeight="1">
      <c r="B60" s="2815"/>
      <c r="C60" s="2841"/>
      <c r="D60" s="2844"/>
      <c r="E60" s="418" t="s">
        <v>212</v>
      </c>
      <c r="F60" s="421">
        <f>+'EJEC-3I'!F60</f>
        <v>0</v>
      </c>
      <c r="G60" s="421">
        <f>+'EJEC-3I'!G60</f>
        <v>0</v>
      </c>
      <c r="H60" s="421">
        <f>+'EJEC-3I'!H60</f>
        <v>0</v>
      </c>
      <c r="I60" s="419">
        <f>+'EJEC-3I'!I60</f>
        <v>0</v>
      </c>
      <c r="J60" s="419">
        <f>+'EJEC-3I'!J60</f>
        <v>0</v>
      </c>
      <c r="K60" s="419">
        <f>+'EJEC-3I'!K60</f>
        <v>0</v>
      </c>
      <c r="L60" s="419">
        <f>+'EJEC-3I'!L60</f>
        <v>0</v>
      </c>
      <c r="M60" s="419">
        <f>+'EJEC-3I'!M60</f>
        <v>0</v>
      </c>
      <c r="N60" s="419">
        <f>+'EJEC-3I'!N60</f>
        <v>0</v>
      </c>
      <c r="O60" s="419">
        <f>+'EJEC-3I'!O60</f>
        <v>0</v>
      </c>
      <c r="P60" s="419">
        <f>+'EJEC-3I'!P60</f>
        <v>0</v>
      </c>
      <c r="Q60" s="419">
        <f>+'EJEC-3I'!Q60</f>
        <v>0</v>
      </c>
      <c r="R60" s="420">
        <f t="shared" si="1"/>
        <v>0</v>
      </c>
      <c r="S60" s="101">
        <f>+IF(ISERROR(R60/D59),0%,R60/D59)</f>
        <v>0</v>
      </c>
    </row>
    <row r="61" spans="2:19" ht="12.75" customHeight="1">
      <c r="B61" s="2815"/>
      <c r="C61" s="2842"/>
      <c r="D61" s="2845"/>
      <c r="E61" s="418" t="s">
        <v>260</v>
      </c>
      <c r="F61" s="421">
        <f>+'EJEC-3I'!F61</f>
        <v>0</v>
      </c>
      <c r="G61" s="421">
        <f>+'EJEC-3I'!G61</f>
        <v>0</v>
      </c>
      <c r="H61" s="421">
        <f>+'EJEC-3I'!H61</f>
        <v>0</v>
      </c>
      <c r="I61" s="419"/>
      <c r="J61" s="419"/>
      <c r="K61" s="419"/>
      <c r="L61" s="419"/>
      <c r="M61" s="419"/>
      <c r="N61" s="419"/>
      <c r="O61" s="419"/>
      <c r="P61" s="419"/>
      <c r="Q61" s="419"/>
      <c r="R61" s="420">
        <f t="shared" si="1"/>
        <v>0</v>
      </c>
      <c r="S61" s="101">
        <f>+IF(ISERROR(R61/D59),0%,R61/D59)</f>
        <v>0</v>
      </c>
    </row>
    <row r="62" spans="2:19" ht="12.75" customHeight="1">
      <c r="B62" s="2815"/>
      <c r="C62" s="2840" t="e">
        <f>#REF!</f>
        <v>#REF!</v>
      </c>
      <c r="D62" s="2843" t="e">
        <f>#REF!</f>
        <v>#REF!</v>
      </c>
      <c r="E62" s="414" t="s">
        <v>211</v>
      </c>
      <c r="F62" s="415" t="e">
        <f>#REF!</f>
        <v>#REF!</v>
      </c>
      <c r="G62" s="415" t="e">
        <f>#REF!</f>
        <v>#REF!</v>
      </c>
      <c r="H62" s="415" t="e">
        <f>#REF!</f>
        <v>#REF!</v>
      </c>
      <c r="I62" s="415" t="e">
        <f>#REF!</f>
        <v>#REF!</v>
      </c>
      <c r="J62" s="415" t="e">
        <f>#REF!</f>
        <v>#REF!</v>
      </c>
      <c r="K62" s="415" t="e">
        <f>#REF!</f>
        <v>#REF!</v>
      </c>
      <c r="L62" s="415" t="e">
        <f>#REF!</f>
        <v>#REF!</v>
      </c>
      <c r="M62" s="415" t="e">
        <f>#REF!</f>
        <v>#REF!</v>
      </c>
      <c r="N62" s="415" t="e">
        <f>#REF!</f>
        <v>#REF!</v>
      </c>
      <c r="O62" s="415" t="e">
        <f>#REF!</f>
        <v>#REF!</v>
      </c>
      <c r="P62" s="415" t="e">
        <f>#REF!</f>
        <v>#REF!</v>
      </c>
      <c r="Q62" s="415" t="e">
        <f>#REF!</f>
        <v>#REF!</v>
      </c>
      <c r="R62" s="416" t="e">
        <f t="shared" si="1"/>
        <v>#REF!</v>
      </c>
      <c r="S62" s="417"/>
    </row>
    <row r="63" spans="2:19" ht="12.75" customHeight="1">
      <c r="B63" s="2815"/>
      <c r="C63" s="2841"/>
      <c r="D63" s="2844"/>
      <c r="E63" s="418" t="s">
        <v>212</v>
      </c>
      <c r="F63" s="421">
        <f>+'EJEC-3I'!F63</f>
        <v>0</v>
      </c>
      <c r="G63" s="421">
        <f>+'EJEC-3I'!G63</f>
        <v>0</v>
      </c>
      <c r="H63" s="421">
        <f>+'EJEC-3I'!H63</f>
        <v>0</v>
      </c>
      <c r="I63" s="421">
        <f>+'EJEC-3I'!I63</f>
        <v>0</v>
      </c>
      <c r="J63" s="421">
        <f>+'EJEC-3I'!J63</f>
        <v>0</v>
      </c>
      <c r="K63" s="421">
        <f>+'EJEC-3I'!K63</f>
        <v>0</v>
      </c>
      <c r="L63" s="421">
        <f>+'EJEC-3I'!L63</f>
        <v>0</v>
      </c>
      <c r="M63" s="421">
        <f>+'EJEC-3I'!M63</f>
        <v>0</v>
      </c>
      <c r="N63" s="421">
        <f>+'EJEC-3I'!N63</f>
        <v>0</v>
      </c>
      <c r="O63" s="421">
        <f>+'EJEC-3I'!O63</f>
        <v>0</v>
      </c>
      <c r="P63" s="421">
        <f>+'EJEC-3I'!P63</f>
        <v>0</v>
      </c>
      <c r="Q63" s="421">
        <f>+'EJEC-3I'!Q63</f>
        <v>0</v>
      </c>
      <c r="R63" s="420">
        <f t="shared" si="1"/>
        <v>0</v>
      </c>
      <c r="S63" s="101">
        <f>+IF(ISERROR(R63/D62),0%,R63/D62)</f>
        <v>0</v>
      </c>
    </row>
    <row r="64" spans="2:19" ht="12.75" customHeight="1">
      <c r="B64" s="2839"/>
      <c r="C64" s="2842"/>
      <c r="D64" s="2845"/>
      <c r="E64" s="418" t="s">
        <v>260</v>
      </c>
      <c r="F64" s="421">
        <f>+'EJEC-3I'!F64</f>
        <v>0</v>
      </c>
      <c r="G64" s="421">
        <f>+'EJEC-3I'!G64</f>
        <v>0</v>
      </c>
      <c r="H64" s="421">
        <f>+'EJEC-3I'!H64</f>
        <v>0</v>
      </c>
      <c r="I64" s="419"/>
      <c r="J64" s="419"/>
      <c r="K64" s="419"/>
      <c r="L64" s="419"/>
      <c r="M64" s="419"/>
      <c r="N64" s="419"/>
      <c r="O64" s="419"/>
      <c r="P64" s="419"/>
      <c r="Q64" s="419"/>
      <c r="R64" s="420">
        <f t="shared" si="1"/>
        <v>0</v>
      </c>
      <c r="S64" s="101">
        <f>+IF(ISERROR(R64/D62),0%,R64/D62)</f>
        <v>0</v>
      </c>
    </row>
    <row r="65" spans="2:19" ht="12.75" customHeight="1">
      <c r="B65" s="2838" t="e">
        <f>#REF!</f>
        <v>#REF!</v>
      </c>
      <c r="C65" s="2840" t="e">
        <f>#REF!</f>
        <v>#REF!</v>
      </c>
      <c r="D65" s="2843" t="e">
        <f>#REF!</f>
        <v>#REF!</v>
      </c>
      <c r="E65" s="414" t="s">
        <v>211</v>
      </c>
      <c r="F65" s="415" t="e">
        <f>#REF!</f>
        <v>#REF!</v>
      </c>
      <c r="G65" s="415" t="e">
        <f>#REF!</f>
        <v>#REF!</v>
      </c>
      <c r="H65" s="415" t="e">
        <f>#REF!</f>
        <v>#REF!</v>
      </c>
      <c r="I65" s="415" t="e">
        <f>#REF!</f>
        <v>#REF!</v>
      </c>
      <c r="J65" s="415" t="e">
        <f>#REF!</f>
        <v>#REF!</v>
      </c>
      <c r="K65" s="415" t="e">
        <f>#REF!</f>
        <v>#REF!</v>
      </c>
      <c r="L65" s="415" t="e">
        <f>#REF!</f>
        <v>#REF!</v>
      </c>
      <c r="M65" s="415" t="e">
        <f>#REF!</f>
        <v>#REF!</v>
      </c>
      <c r="N65" s="415" t="e">
        <f>#REF!</f>
        <v>#REF!</v>
      </c>
      <c r="O65" s="415" t="e">
        <f>#REF!</f>
        <v>#REF!</v>
      </c>
      <c r="P65" s="415" t="e">
        <f>#REF!</f>
        <v>#REF!</v>
      </c>
      <c r="Q65" s="415" t="e">
        <f>#REF!</f>
        <v>#REF!</v>
      </c>
      <c r="R65" s="416" t="e">
        <f t="shared" si="1"/>
        <v>#REF!</v>
      </c>
      <c r="S65" s="417"/>
    </row>
    <row r="66" spans="2:19" ht="12.75" customHeight="1">
      <c r="B66" s="2815"/>
      <c r="C66" s="2841"/>
      <c r="D66" s="2844"/>
      <c r="E66" s="418" t="s">
        <v>212</v>
      </c>
      <c r="F66" s="421">
        <f>+'EJEC-3I'!F66</f>
        <v>0</v>
      </c>
      <c r="G66" s="421">
        <f>+'EJEC-3I'!G66</f>
        <v>0</v>
      </c>
      <c r="H66" s="421">
        <f>+'EJEC-3I'!H66</f>
        <v>0</v>
      </c>
      <c r="I66" s="421">
        <f>+'EJEC-3I'!I66</f>
        <v>0</v>
      </c>
      <c r="J66" s="421">
        <f>+'EJEC-3I'!J66</f>
        <v>0</v>
      </c>
      <c r="K66" s="421">
        <f>+'EJEC-3I'!K66</f>
        <v>0</v>
      </c>
      <c r="L66" s="421">
        <f>+'EJEC-3I'!L66</f>
        <v>0</v>
      </c>
      <c r="M66" s="421">
        <f>+'EJEC-3I'!M66</f>
        <v>0</v>
      </c>
      <c r="N66" s="421">
        <f>+'EJEC-3I'!N66</f>
        <v>0</v>
      </c>
      <c r="O66" s="421">
        <f>+'EJEC-3I'!O66</f>
        <v>0</v>
      </c>
      <c r="P66" s="421">
        <f>+'EJEC-3I'!P66</f>
        <v>0</v>
      </c>
      <c r="Q66" s="421">
        <f>+'EJEC-3I'!Q66</f>
        <v>0</v>
      </c>
      <c r="R66" s="420">
        <f t="shared" si="1"/>
        <v>0</v>
      </c>
      <c r="S66" s="101">
        <f>+IF(ISERROR(R66/D65),0%,R66/D65)</f>
        <v>0</v>
      </c>
    </row>
    <row r="67" spans="2:19" ht="12.75" customHeight="1">
      <c r="B67" s="2815"/>
      <c r="C67" s="2842"/>
      <c r="D67" s="2845"/>
      <c r="E67" s="418" t="s">
        <v>260</v>
      </c>
      <c r="F67" s="421">
        <f>+'EJEC-3I'!F67</f>
        <v>0</v>
      </c>
      <c r="G67" s="421">
        <f>+'EJEC-3I'!G67</f>
        <v>0</v>
      </c>
      <c r="H67" s="421">
        <f>+'EJEC-3I'!H67</f>
        <v>0</v>
      </c>
      <c r="I67" s="419"/>
      <c r="J67" s="419"/>
      <c r="K67" s="419"/>
      <c r="L67" s="419"/>
      <c r="M67" s="419"/>
      <c r="N67" s="419"/>
      <c r="O67" s="419"/>
      <c r="P67" s="419"/>
      <c r="Q67" s="419"/>
      <c r="R67" s="420">
        <f t="shared" si="1"/>
        <v>0</v>
      </c>
      <c r="S67" s="101">
        <f>+IF(ISERROR(R67/D65),0%,R67/D65)</f>
        <v>0</v>
      </c>
    </row>
    <row r="68" spans="2:19" ht="12.75" customHeight="1">
      <c r="B68" s="2815"/>
      <c r="C68" s="2840" t="e">
        <f>#REF!</f>
        <v>#REF!</v>
      </c>
      <c r="D68" s="2843" t="e">
        <f>#REF!</f>
        <v>#REF!</v>
      </c>
      <c r="E68" s="414" t="s">
        <v>211</v>
      </c>
      <c r="F68" s="415" t="e">
        <f>#REF!</f>
        <v>#REF!</v>
      </c>
      <c r="G68" s="415" t="e">
        <f>#REF!</f>
        <v>#REF!</v>
      </c>
      <c r="H68" s="415" t="e">
        <f>#REF!</f>
        <v>#REF!</v>
      </c>
      <c r="I68" s="415" t="e">
        <f>#REF!</f>
        <v>#REF!</v>
      </c>
      <c r="J68" s="415" t="e">
        <f>#REF!</f>
        <v>#REF!</v>
      </c>
      <c r="K68" s="415" t="e">
        <f>#REF!</f>
        <v>#REF!</v>
      </c>
      <c r="L68" s="415" t="e">
        <f>#REF!</f>
        <v>#REF!</v>
      </c>
      <c r="M68" s="415" t="e">
        <f>#REF!</f>
        <v>#REF!</v>
      </c>
      <c r="N68" s="415" t="e">
        <f>#REF!</f>
        <v>#REF!</v>
      </c>
      <c r="O68" s="415" t="e">
        <f>#REF!</f>
        <v>#REF!</v>
      </c>
      <c r="P68" s="415" t="e">
        <f>#REF!</f>
        <v>#REF!</v>
      </c>
      <c r="Q68" s="415" t="e">
        <f>#REF!</f>
        <v>#REF!</v>
      </c>
      <c r="R68" s="416" t="e">
        <f t="shared" si="1"/>
        <v>#REF!</v>
      </c>
      <c r="S68" s="417"/>
    </row>
    <row r="69" spans="2:19" ht="12.75" customHeight="1">
      <c r="B69" s="2815"/>
      <c r="C69" s="2841"/>
      <c r="D69" s="2844"/>
      <c r="E69" s="418" t="s">
        <v>212</v>
      </c>
      <c r="F69" s="421">
        <f>+'EJEC-3I'!F69</f>
        <v>0</v>
      </c>
      <c r="G69" s="421">
        <f>+'EJEC-3I'!G69</f>
        <v>0</v>
      </c>
      <c r="H69" s="421">
        <f>+'EJEC-3I'!H69</f>
        <v>0</v>
      </c>
      <c r="I69" s="421">
        <f>+'EJEC-3I'!I69</f>
        <v>0</v>
      </c>
      <c r="J69" s="421">
        <f>+'EJEC-3I'!J69</f>
        <v>0</v>
      </c>
      <c r="K69" s="421">
        <f>+'EJEC-3I'!K69</f>
        <v>0</v>
      </c>
      <c r="L69" s="421">
        <f>+'EJEC-3I'!L69</f>
        <v>0</v>
      </c>
      <c r="M69" s="421">
        <f>+'EJEC-3I'!M69</f>
        <v>0</v>
      </c>
      <c r="N69" s="421">
        <f>+'EJEC-3I'!N69</f>
        <v>0</v>
      </c>
      <c r="O69" s="421">
        <f>+'EJEC-3I'!O69</f>
        <v>0</v>
      </c>
      <c r="P69" s="421">
        <f>+'EJEC-3I'!P69</f>
        <v>0</v>
      </c>
      <c r="Q69" s="421">
        <f>+'EJEC-3I'!Q69</f>
        <v>0</v>
      </c>
      <c r="R69" s="420">
        <f t="shared" si="1"/>
        <v>0</v>
      </c>
      <c r="S69" s="101">
        <f>+IF(ISERROR(R69/D68),0%,R69/D68)</f>
        <v>0</v>
      </c>
    </row>
    <row r="70" spans="2:19" ht="12.75" customHeight="1">
      <c r="B70" s="2815"/>
      <c r="C70" s="2842"/>
      <c r="D70" s="2845"/>
      <c r="E70" s="418" t="s">
        <v>260</v>
      </c>
      <c r="F70" s="421">
        <f>+'EJEC-3I'!F70</f>
        <v>0</v>
      </c>
      <c r="G70" s="421">
        <f>+'EJEC-3I'!G70</f>
        <v>0</v>
      </c>
      <c r="H70" s="421">
        <f>+'EJEC-3I'!H70</f>
        <v>0</v>
      </c>
      <c r="I70" s="419"/>
      <c r="J70" s="419"/>
      <c r="K70" s="419"/>
      <c r="L70" s="419"/>
      <c r="M70" s="419"/>
      <c r="N70" s="419"/>
      <c r="O70" s="419"/>
      <c r="P70" s="419"/>
      <c r="Q70" s="419"/>
      <c r="R70" s="420">
        <f t="shared" si="1"/>
        <v>0</v>
      </c>
      <c r="S70" s="101">
        <f>+IF(ISERROR(R70/D68),0%,R70/D68)</f>
        <v>0</v>
      </c>
    </row>
    <row r="71" spans="2:19" ht="12.75" customHeight="1">
      <c r="B71" s="2815"/>
      <c r="C71" s="2840" t="e">
        <f>#REF!</f>
        <v>#REF!</v>
      </c>
      <c r="D71" s="2843" t="e">
        <f>#REF!</f>
        <v>#REF!</v>
      </c>
      <c r="E71" s="414" t="s">
        <v>211</v>
      </c>
      <c r="F71" s="415" t="e">
        <f>#REF!</f>
        <v>#REF!</v>
      </c>
      <c r="G71" s="415" t="e">
        <f>#REF!</f>
        <v>#REF!</v>
      </c>
      <c r="H71" s="415" t="e">
        <f>#REF!</f>
        <v>#REF!</v>
      </c>
      <c r="I71" s="415" t="e">
        <f>#REF!</f>
        <v>#REF!</v>
      </c>
      <c r="J71" s="415" t="e">
        <f>#REF!</f>
        <v>#REF!</v>
      </c>
      <c r="K71" s="415" t="e">
        <f>#REF!</f>
        <v>#REF!</v>
      </c>
      <c r="L71" s="415" t="e">
        <f>#REF!</f>
        <v>#REF!</v>
      </c>
      <c r="M71" s="415" t="e">
        <f>#REF!</f>
        <v>#REF!</v>
      </c>
      <c r="N71" s="415" t="e">
        <f>#REF!</f>
        <v>#REF!</v>
      </c>
      <c r="O71" s="415" t="e">
        <f>#REF!</f>
        <v>#REF!</v>
      </c>
      <c r="P71" s="415" t="e">
        <f>#REF!</f>
        <v>#REF!</v>
      </c>
      <c r="Q71" s="415" t="e">
        <f>#REF!</f>
        <v>#REF!</v>
      </c>
      <c r="R71" s="416" t="e">
        <f t="shared" si="1"/>
        <v>#REF!</v>
      </c>
      <c r="S71" s="417"/>
    </row>
    <row r="72" spans="2:19" ht="12.75" customHeight="1">
      <c r="B72" s="2815"/>
      <c r="C72" s="2841"/>
      <c r="D72" s="2844"/>
      <c r="E72" s="418" t="s">
        <v>212</v>
      </c>
      <c r="F72" s="421">
        <f>+'EJEC-3I'!F72</f>
        <v>0</v>
      </c>
      <c r="G72" s="421">
        <f>+'EJEC-3I'!G72</f>
        <v>0</v>
      </c>
      <c r="H72" s="421">
        <f>+'EJEC-3I'!H72</f>
        <v>0</v>
      </c>
      <c r="I72" s="421">
        <f>+'EJEC-3I'!I72</f>
        <v>0</v>
      </c>
      <c r="J72" s="421">
        <f>+'EJEC-3I'!J72</f>
        <v>0</v>
      </c>
      <c r="K72" s="421">
        <f>+'EJEC-3I'!K72</f>
        <v>0</v>
      </c>
      <c r="L72" s="421">
        <f>+'EJEC-3I'!L72</f>
        <v>0</v>
      </c>
      <c r="M72" s="421">
        <f>+'EJEC-3I'!M72</f>
        <v>0</v>
      </c>
      <c r="N72" s="421">
        <f>+'EJEC-3I'!N72</f>
        <v>0</v>
      </c>
      <c r="O72" s="421">
        <f>+'EJEC-3I'!O72</f>
        <v>0</v>
      </c>
      <c r="P72" s="421">
        <f>+'EJEC-3I'!P72</f>
        <v>0</v>
      </c>
      <c r="Q72" s="421">
        <f>+'EJEC-3I'!Q72</f>
        <v>0</v>
      </c>
      <c r="R72" s="420">
        <f t="shared" si="1"/>
        <v>0</v>
      </c>
      <c r="S72" s="101">
        <f>+IF(ISERROR(R72/D71),0%,R72/D71)</f>
        <v>0</v>
      </c>
    </row>
    <row r="73" spans="2:19" ht="12.75" customHeight="1">
      <c r="B73" s="2839"/>
      <c r="C73" s="2842"/>
      <c r="D73" s="2845"/>
      <c r="E73" s="418" t="s">
        <v>260</v>
      </c>
      <c r="F73" s="421">
        <f>+'EJEC-3I'!F73</f>
        <v>0</v>
      </c>
      <c r="G73" s="421">
        <f>+'EJEC-3I'!G73</f>
        <v>0</v>
      </c>
      <c r="H73" s="421">
        <f>+'EJEC-3I'!H73</f>
        <v>0</v>
      </c>
      <c r="I73" s="419"/>
      <c r="J73" s="419"/>
      <c r="K73" s="419"/>
      <c r="L73" s="419"/>
      <c r="M73" s="419"/>
      <c r="N73" s="419"/>
      <c r="O73" s="419"/>
      <c r="P73" s="419"/>
      <c r="Q73" s="419"/>
      <c r="R73" s="420">
        <f t="shared" si="1"/>
        <v>0</v>
      </c>
      <c r="S73" s="101">
        <f>+IF(ISERROR(R73/D71),0%,R73/D71)</f>
        <v>0</v>
      </c>
    </row>
    <row r="74" spans="2:19" ht="12.75" customHeight="1">
      <c r="B74" s="2838" t="e">
        <f>#REF!</f>
        <v>#REF!</v>
      </c>
      <c r="C74" s="2840" t="e">
        <f>#REF!</f>
        <v>#REF!</v>
      </c>
      <c r="D74" s="2846" t="e">
        <f>#REF!</f>
        <v>#REF!</v>
      </c>
      <c r="E74" s="414" t="s">
        <v>211</v>
      </c>
      <c r="F74" s="415" t="e">
        <f>#REF!</f>
        <v>#REF!</v>
      </c>
      <c r="G74" s="415" t="e">
        <f>#REF!</f>
        <v>#REF!</v>
      </c>
      <c r="H74" s="415" t="e">
        <f>#REF!</f>
        <v>#REF!</v>
      </c>
      <c r="I74" s="415" t="e">
        <f>#REF!</f>
        <v>#REF!</v>
      </c>
      <c r="J74" s="415" t="e">
        <f>#REF!</f>
        <v>#REF!</v>
      </c>
      <c r="K74" s="415" t="e">
        <f>#REF!</f>
        <v>#REF!</v>
      </c>
      <c r="L74" s="415" t="e">
        <f>#REF!</f>
        <v>#REF!</v>
      </c>
      <c r="M74" s="415" t="e">
        <f>#REF!</f>
        <v>#REF!</v>
      </c>
      <c r="N74" s="415" t="e">
        <f>#REF!</f>
        <v>#REF!</v>
      </c>
      <c r="O74" s="415" t="e">
        <f>#REF!</f>
        <v>#REF!</v>
      </c>
      <c r="P74" s="415" t="e">
        <f>#REF!</f>
        <v>#REF!</v>
      </c>
      <c r="Q74" s="415" t="e">
        <f>#REF!</f>
        <v>#REF!</v>
      </c>
      <c r="R74" s="416" t="e">
        <f t="shared" si="1"/>
        <v>#REF!</v>
      </c>
      <c r="S74" s="417"/>
    </row>
    <row r="75" spans="2:19" ht="12.75" customHeight="1">
      <c r="B75" s="2815"/>
      <c r="C75" s="2841"/>
      <c r="D75" s="2847"/>
      <c r="E75" s="418" t="s">
        <v>212</v>
      </c>
      <c r="F75" s="421">
        <f>+'EJEC-3I'!F75</f>
        <v>0</v>
      </c>
      <c r="G75" s="421">
        <f>+'EJEC-3I'!G75</f>
        <v>0</v>
      </c>
      <c r="H75" s="421">
        <f>+'EJEC-3I'!H75</f>
        <v>0</v>
      </c>
      <c r="I75" s="421">
        <f>+'EJEC-3I'!I75</f>
        <v>0</v>
      </c>
      <c r="J75" s="421">
        <f>+'EJEC-3I'!J75</f>
        <v>0</v>
      </c>
      <c r="K75" s="421">
        <f>+'EJEC-3I'!K75</f>
        <v>0</v>
      </c>
      <c r="L75" s="421">
        <f>+'EJEC-3I'!L75</f>
        <v>0</v>
      </c>
      <c r="M75" s="421">
        <f>+'EJEC-3I'!M75</f>
        <v>0</v>
      </c>
      <c r="N75" s="421">
        <f>+'EJEC-3I'!N75</f>
        <v>0</v>
      </c>
      <c r="O75" s="421">
        <f>+'EJEC-3I'!O75</f>
        <v>0</v>
      </c>
      <c r="P75" s="421">
        <f>+'EJEC-3I'!P75</f>
        <v>0</v>
      </c>
      <c r="Q75" s="421">
        <f>+'EJEC-3I'!Q75</f>
        <v>0</v>
      </c>
      <c r="R75" s="420">
        <f t="shared" si="1"/>
        <v>0</v>
      </c>
      <c r="S75" s="101">
        <f>+IF(ISERROR(R75/D74),0%,R75/D74)</f>
        <v>0</v>
      </c>
    </row>
    <row r="76" spans="2:19" ht="12.75" customHeight="1">
      <c r="B76" s="2815"/>
      <c r="C76" s="2842"/>
      <c r="D76" s="2848"/>
      <c r="E76" s="418" t="s">
        <v>260</v>
      </c>
      <c r="F76" s="421">
        <f>+'EJEC-3I'!F76</f>
        <v>0</v>
      </c>
      <c r="G76" s="421">
        <f>+'EJEC-3I'!G76</f>
        <v>0</v>
      </c>
      <c r="H76" s="421">
        <f>+'EJEC-3I'!H76</f>
        <v>0</v>
      </c>
      <c r="I76" s="419"/>
      <c r="J76" s="419"/>
      <c r="K76" s="419"/>
      <c r="L76" s="419"/>
      <c r="M76" s="419"/>
      <c r="N76" s="419"/>
      <c r="O76" s="419"/>
      <c r="P76" s="419"/>
      <c r="Q76" s="419"/>
      <c r="R76" s="420">
        <f t="shared" si="1"/>
        <v>0</v>
      </c>
      <c r="S76" s="101">
        <f>+IF(ISERROR(R76/D74),0%,R76/D74)</f>
        <v>0</v>
      </c>
    </row>
    <row r="77" spans="2:19" ht="12.75" customHeight="1">
      <c r="B77" s="2815"/>
      <c r="C77" s="2840" t="e">
        <f>#REF!</f>
        <v>#REF!</v>
      </c>
      <c r="D77" s="2846" t="e">
        <f>#REF!</f>
        <v>#REF!</v>
      </c>
      <c r="E77" s="414" t="s">
        <v>211</v>
      </c>
      <c r="F77" s="415" t="e">
        <f>#REF!</f>
        <v>#REF!</v>
      </c>
      <c r="G77" s="415" t="e">
        <f>#REF!</f>
        <v>#REF!</v>
      </c>
      <c r="H77" s="415" t="e">
        <f>#REF!</f>
        <v>#REF!</v>
      </c>
      <c r="I77" s="415" t="e">
        <f>#REF!</f>
        <v>#REF!</v>
      </c>
      <c r="J77" s="415" t="e">
        <f>#REF!</f>
        <v>#REF!</v>
      </c>
      <c r="K77" s="415" t="e">
        <f>#REF!</f>
        <v>#REF!</v>
      </c>
      <c r="L77" s="415" t="e">
        <f>#REF!</f>
        <v>#REF!</v>
      </c>
      <c r="M77" s="415" t="e">
        <f>#REF!</f>
        <v>#REF!</v>
      </c>
      <c r="N77" s="415" t="e">
        <f>#REF!</f>
        <v>#REF!</v>
      </c>
      <c r="O77" s="415" t="e">
        <f>#REF!</f>
        <v>#REF!</v>
      </c>
      <c r="P77" s="415" t="e">
        <f>#REF!</f>
        <v>#REF!</v>
      </c>
      <c r="Q77" s="415" t="e">
        <f>#REF!</f>
        <v>#REF!</v>
      </c>
      <c r="R77" s="416" t="e">
        <f t="shared" si="1"/>
        <v>#REF!</v>
      </c>
      <c r="S77" s="417"/>
    </row>
    <row r="78" spans="2:19" ht="12.75" customHeight="1">
      <c r="B78" s="2815"/>
      <c r="C78" s="2841"/>
      <c r="D78" s="2847"/>
      <c r="E78" s="418" t="s">
        <v>212</v>
      </c>
      <c r="F78" s="421">
        <f>+'EJEC-3I'!F78</f>
        <v>0</v>
      </c>
      <c r="G78" s="421">
        <f>+'EJEC-3I'!G78</f>
        <v>0</v>
      </c>
      <c r="H78" s="421">
        <f>+'EJEC-3I'!H78</f>
        <v>0</v>
      </c>
      <c r="I78" s="421">
        <f>+'EJEC-3I'!I78</f>
        <v>0</v>
      </c>
      <c r="J78" s="421">
        <f>+'EJEC-3I'!J78</f>
        <v>0</v>
      </c>
      <c r="K78" s="421">
        <f>+'EJEC-3I'!K78</f>
        <v>0</v>
      </c>
      <c r="L78" s="421">
        <f>+'EJEC-3I'!L78</f>
        <v>0</v>
      </c>
      <c r="M78" s="421">
        <f>+'EJEC-3I'!M78</f>
        <v>0</v>
      </c>
      <c r="N78" s="421">
        <f>+'EJEC-3I'!N78</f>
        <v>0</v>
      </c>
      <c r="O78" s="421">
        <f>+'EJEC-3I'!O78</f>
        <v>0</v>
      </c>
      <c r="P78" s="421">
        <f>+'EJEC-3I'!P78</f>
        <v>0</v>
      </c>
      <c r="Q78" s="421">
        <f>+'EJEC-3I'!Q78</f>
        <v>0</v>
      </c>
      <c r="R78" s="420">
        <f t="shared" si="1"/>
        <v>0</v>
      </c>
      <c r="S78" s="101">
        <f>+IF(ISERROR(R78/D77),0%,R78/D77)</f>
        <v>0</v>
      </c>
    </row>
    <row r="79" spans="2:19" ht="12.75" customHeight="1">
      <c r="B79" s="2815"/>
      <c r="C79" s="2842"/>
      <c r="D79" s="2848"/>
      <c r="E79" s="418" t="s">
        <v>260</v>
      </c>
      <c r="F79" s="421">
        <f>+'EJEC-3I'!F79</f>
        <v>0</v>
      </c>
      <c r="G79" s="421">
        <f>+'EJEC-3I'!G79</f>
        <v>0</v>
      </c>
      <c r="H79" s="421">
        <f>+'EJEC-3I'!H79</f>
        <v>0</v>
      </c>
      <c r="I79" s="419"/>
      <c r="J79" s="419"/>
      <c r="K79" s="419"/>
      <c r="L79" s="419"/>
      <c r="M79" s="419"/>
      <c r="N79" s="419"/>
      <c r="O79" s="419"/>
      <c r="P79" s="419"/>
      <c r="Q79" s="419"/>
      <c r="R79" s="420">
        <f t="shared" si="1"/>
        <v>0</v>
      </c>
      <c r="S79" s="101">
        <f>+IF(ISERROR(R79/D77),0%,R79/D77)</f>
        <v>0</v>
      </c>
    </row>
    <row r="80" spans="2:19" ht="12.75" customHeight="1">
      <c r="B80" s="2815"/>
      <c r="C80" s="2840" t="e">
        <f>#REF!</f>
        <v>#REF!</v>
      </c>
      <c r="D80" s="2846" t="e">
        <f>#REF!</f>
        <v>#REF!</v>
      </c>
      <c r="E80" s="414" t="s">
        <v>211</v>
      </c>
      <c r="F80" s="415" t="e">
        <f>#REF!</f>
        <v>#REF!</v>
      </c>
      <c r="G80" s="415" t="e">
        <f>#REF!</f>
        <v>#REF!</v>
      </c>
      <c r="H80" s="415" t="e">
        <f>#REF!</f>
        <v>#REF!</v>
      </c>
      <c r="I80" s="415" t="e">
        <f>#REF!</f>
        <v>#REF!</v>
      </c>
      <c r="J80" s="415" t="e">
        <f>#REF!</f>
        <v>#REF!</v>
      </c>
      <c r="K80" s="415" t="e">
        <f>#REF!</f>
        <v>#REF!</v>
      </c>
      <c r="L80" s="415" t="e">
        <f>#REF!</f>
        <v>#REF!</v>
      </c>
      <c r="M80" s="415" t="e">
        <f>#REF!</f>
        <v>#REF!</v>
      </c>
      <c r="N80" s="415" t="e">
        <f>#REF!</f>
        <v>#REF!</v>
      </c>
      <c r="O80" s="415" t="e">
        <f>#REF!</f>
        <v>#REF!</v>
      </c>
      <c r="P80" s="415" t="e">
        <f>#REF!</f>
        <v>#REF!</v>
      </c>
      <c r="Q80" s="415" t="e">
        <f>#REF!</f>
        <v>#REF!</v>
      </c>
      <c r="R80" s="416" t="e">
        <f t="shared" si="1"/>
        <v>#REF!</v>
      </c>
      <c r="S80" s="417"/>
    </row>
    <row r="81" spans="2:19" ht="12.75" customHeight="1">
      <c r="B81" s="2815"/>
      <c r="C81" s="2841"/>
      <c r="D81" s="2847"/>
      <c r="E81" s="418" t="s">
        <v>212</v>
      </c>
      <c r="F81" s="421">
        <f>+'EJEC-3I'!F81</f>
        <v>0</v>
      </c>
      <c r="G81" s="421">
        <f>+'EJEC-3I'!G81</f>
        <v>0</v>
      </c>
      <c r="H81" s="421">
        <f>+'EJEC-3I'!H81</f>
        <v>0</v>
      </c>
      <c r="I81" s="419">
        <f>+'EJEC-3I'!I81</f>
        <v>0</v>
      </c>
      <c r="J81" s="419">
        <f>+'EJEC-3I'!J81</f>
        <v>0</v>
      </c>
      <c r="K81" s="419">
        <f>+'EJEC-3I'!K81</f>
        <v>0</v>
      </c>
      <c r="L81" s="419">
        <f>+'EJEC-3I'!L81</f>
        <v>0</v>
      </c>
      <c r="M81" s="419">
        <f>+'EJEC-3I'!M81</f>
        <v>0</v>
      </c>
      <c r="N81" s="419">
        <f>+'EJEC-3I'!N81</f>
        <v>0</v>
      </c>
      <c r="O81" s="419">
        <f>+'EJEC-3I'!O81</f>
        <v>0</v>
      </c>
      <c r="P81" s="419">
        <f>+'EJEC-3I'!P81</f>
        <v>0</v>
      </c>
      <c r="Q81" s="419">
        <f>+'EJEC-3I'!Q81</f>
        <v>0</v>
      </c>
      <c r="R81" s="420">
        <f t="shared" si="1"/>
        <v>0</v>
      </c>
      <c r="S81" s="101">
        <f>+IF(ISERROR(R81/D80),0%,R81/D80)</f>
        <v>0</v>
      </c>
    </row>
    <row r="82" spans="2:19" ht="12.75" customHeight="1">
      <c r="B82" s="2815"/>
      <c r="C82" s="2842"/>
      <c r="D82" s="2848"/>
      <c r="E82" s="418" t="s">
        <v>260</v>
      </c>
      <c r="F82" s="421">
        <f>+'EJEC-3I'!F82</f>
        <v>0</v>
      </c>
      <c r="G82" s="421">
        <f>+'EJEC-3I'!G82</f>
        <v>0</v>
      </c>
      <c r="H82" s="421">
        <f>+'EJEC-3I'!H82</f>
        <v>0</v>
      </c>
      <c r="I82" s="419"/>
      <c r="J82" s="419"/>
      <c r="K82" s="419"/>
      <c r="L82" s="419"/>
      <c r="M82" s="419"/>
      <c r="N82" s="419"/>
      <c r="O82" s="419"/>
      <c r="P82" s="419"/>
      <c r="Q82" s="419"/>
      <c r="R82" s="420">
        <f t="shared" si="1"/>
        <v>0</v>
      </c>
      <c r="S82" s="101">
        <f>+IF(ISERROR(R82/D80),0%,R82/D80)</f>
        <v>0</v>
      </c>
    </row>
    <row r="83" spans="2:19" ht="12.75" customHeight="1">
      <c r="B83" s="2815"/>
      <c r="C83" s="2840" t="e">
        <f>#REF!</f>
        <v>#REF!</v>
      </c>
      <c r="D83" s="2846" t="e">
        <f>#REF!</f>
        <v>#REF!</v>
      </c>
      <c r="E83" s="414" t="s">
        <v>211</v>
      </c>
      <c r="F83" s="415" t="e">
        <f>#REF!</f>
        <v>#REF!</v>
      </c>
      <c r="G83" s="415" t="e">
        <f>#REF!</f>
        <v>#REF!</v>
      </c>
      <c r="H83" s="415" t="e">
        <f>#REF!</f>
        <v>#REF!</v>
      </c>
      <c r="I83" s="415" t="e">
        <f>#REF!</f>
        <v>#REF!</v>
      </c>
      <c r="J83" s="415" t="e">
        <f>#REF!</f>
        <v>#REF!</v>
      </c>
      <c r="K83" s="415" t="e">
        <f>#REF!</f>
        <v>#REF!</v>
      </c>
      <c r="L83" s="415" t="e">
        <f>#REF!</f>
        <v>#REF!</v>
      </c>
      <c r="M83" s="415" t="e">
        <f>#REF!</f>
        <v>#REF!</v>
      </c>
      <c r="N83" s="415" t="e">
        <f>#REF!</f>
        <v>#REF!</v>
      </c>
      <c r="O83" s="415" t="e">
        <f>#REF!</f>
        <v>#REF!</v>
      </c>
      <c r="P83" s="415" t="e">
        <f>#REF!</f>
        <v>#REF!</v>
      </c>
      <c r="Q83" s="415" t="e">
        <f>#REF!</f>
        <v>#REF!</v>
      </c>
      <c r="R83" s="416" t="e">
        <f t="shared" si="1"/>
        <v>#REF!</v>
      </c>
      <c r="S83" s="417"/>
    </row>
    <row r="84" spans="2:19" ht="12.75" customHeight="1">
      <c r="B84" s="2815"/>
      <c r="C84" s="2841"/>
      <c r="D84" s="2847"/>
      <c r="E84" s="418" t="s">
        <v>212</v>
      </c>
      <c r="F84" s="421">
        <f>+'EJEC-3I'!F84</f>
        <v>0</v>
      </c>
      <c r="G84" s="421">
        <f>+'EJEC-3I'!G84</f>
        <v>0</v>
      </c>
      <c r="H84" s="421">
        <f>+'EJEC-3I'!H84</f>
        <v>0</v>
      </c>
      <c r="I84" s="421">
        <f>+'EJEC-3I'!I84</f>
        <v>0</v>
      </c>
      <c r="J84" s="421">
        <f>+'EJEC-3I'!J84</f>
        <v>0</v>
      </c>
      <c r="K84" s="421">
        <f>+'EJEC-3I'!K84</f>
        <v>0</v>
      </c>
      <c r="L84" s="421">
        <f>+'EJEC-3I'!L84</f>
        <v>0</v>
      </c>
      <c r="M84" s="421">
        <f>+'EJEC-3I'!M84</f>
        <v>0</v>
      </c>
      <c r="N84" s="421">
        <f>+'EJEC-3I'!N84</f>
        <v>0</v>
      </c>
      <c r="O84" s="421">
        <f>+'EJEC-3I'!O84</f>
        <v>0</v>
      </c>
      <c r="P84" s="421">
        <f>+'EJEC-3I'!P84</f>
        <v>0</v>
      </c>
      <c r="Q84" s="421">
        <f>+'EJEC-3I'!Q84</f>
        <v>0</v>
      </c>
      <c r="R84" s="420">
        <f t="shared" si="1"/>
        <v>0</v>
      </c>
      <c r="S84" s="101">
        <f>+IF(ISERROR(R84/D83),0%,R84/D83)</f>
        <v>0</v>
      </c>
    </row>
    <row r="85" spans="2:19" ht="12.75" customHeight="1">
      <c r="B85" s="2839"/>
      <c r="C85" s="2842"/>
      <c r="D85" s="2848"/>
      <c r="E85" s="418" t="s">
        <v>260</v>
      </c>
      <c r="F85" s="421">
        <f>+'EJEC-3I'!F85</f>
        <v>0</v>
      </c>
      <c r="G85" s="421">
        <f>+'EJEC-3I'!G85</f>
        <v>0</v>
      </c>
      <c r="H85" s="421">
        <f>+'EJEC-3I'!H85</f>
        <v>0</v>
      </c>
      <c r="I85" s="419"/>
      <c r="J85" s="419"/>
      <c r="K85" s="419"/>
      <c r="L85" s="419"/>
      <c r="M85" s="419"/>
      <c r="N85" s="419"/>
      <c r="O85" s="419"/>
      <c r="P85" s="419"/>
      <c r="Q85" s="419"/>
      <c r="R85" s="420">
        <f t="shared" si="1"/>
        <v>0</v>
      </c>
      <c r="S85" s="101">
        <f>+IF(ISERROR(R85/D83),0%,R85/D83)</f>
        <v>0</v>
      </c>
    </row>
    <row r="86" spans="2:19" ht="12.75" customHeight="1">
      <c r="B86" s="2838" t="e">
        <f>#REF!</f>
        <v>#REF!</v>
      </c>
      <c r="C86" s="2840" t="e">
        <f>#REF!</f>
        <v>#REF!</v>
      </c>
      <c r="D86" s="2846" t="e">
        <f>#REF!</f>
        <v>#REF!</v>
      </c>
      <c r="E86" s="414" t="s">
        <v>211</v>
      </c>
      <c r="F86" s="415" t="e">
        <f>#REF!</f>
        <v>#REF!</v>
      </c>
      <c r="G86" s="415" t="e">
        <f>#REF!</f>
        <v>#REF!</v>
      </c>
      <c r="H86" s="415" t="e">
        <f>#REF!</f>
        <v>#REF!</v>
      </c>
      <c r="I86" s="415" t="e">
        <f>#REF!</f>
        <v>#REF!</v>
      </c>
      <c r="J86" s="415" t="e">
        <f>#REF!</f>
        <v>#REF!</v>
      </c>
      <c r="K86" s="415" t="e">
        <f>#REF!</f>
        <v>#REF!</v>
      </c>
      <c r="L86" s="415" t="e">
        <f>#REF!</f>
        <v>#REF!</v>
      </c>
      <c r="M86" s="415" t="e">
        <f>#REF!</f>
        <v>#REF!</v>
      </c>
      <c r="N86" s="415" t="e">
        <f>#REF!</f>
        <v>#REF!</v>
      </c>
      <c r="O86" s="415" t="e">
        <f>#REF!</f>
        <v>#REF!</v>
      </c>
      <c r="P86" s="415" t="e">
        <f>#REF!</f>
        <v>#REF!</v>
      </c>
      <c r="Q86" s="415" t="e">
        <f>#REF!</f>
        <v>#REF!</v>
      </c>
      <c r="R86" s="416" t="e">
        <f t="shared" si="1"/>
        <v>#REF!</v>
      </c>
      <c r="S86" s="417"/>
    </row>
    <row r="87" spans="2:19" ht="12.75" customHeight="1">
      <c r="B87" s="2815"/>
      <c r="C87" s="2841"/>
      <c r="D87" s="2847"/>
      <c r="E87" s="418" t="s">
        <v>212</v>
      </c>
      <c r="F87" s="421">
        <f>+'EJEC-3I'!F87</f>
        <v>0</v>
      </c>
      <c r="G87" s="421">
        <f>+'EJEC-3I'!G87</f>
        <v>0</v>
      </c>
      <c r="H87" s="421">
        <f>+'EJEC-3I'!H87</f>
        <v>0</v>
      </c>
      <c r="I87" s="421">
        <f>+'EJEC-3I'!I87</f>
        <v>0</v>
      </c>
      <c r="J87" s="421">
        <f>+'EJEC-3I'!J87</f>
        <v>0</v>
      </c>
      <c r="K87" s="421">
        <f>+'EJEC-3I'!K87</f>
        <v>0</v>
      </c>
      <c r="L87" s="421">
        <f>+'EJEC-3I'!L87</f>
        <v>0</v>
      </c>
      <c r="M87" s="421">
        <f>+'EJEC-3I'!M87</f>
        <v>0</v>
      </c>
      <c r="N87" s="421">
        <f>+'EJEC-3I'!N87</f>
        <v>0</v>
      </c>
      <c r="O87" s="421">
        <f>+'EJEC-3I'!O87</f>
        <v>0</v>
      </c>
      <c r="P87" s="421">
        <f>+'EJEC-3I'!P87</f>
        <v>0</v>
      </c>
      <c r="Q87" s="421">
        <f>+'EJEC-3I'!Q87</f>
        <v>0</v>
      </c>
      <c r="R87" s="420">
        <f t="shared" si="1"/>
        <v>0</v>
      </c>
      <c r="S87" s="101">
        <f>+IF(ISERROR(R87/D86),0%,R87/D86)</f>
        <v>0</v>
      </c>
    </row>
    <row r="88" spans="2:19" ht="12.75" customHeight="1">
      <c r="B88" s="2815"/>
      <c r="C88" s="2842"/>
      <c r="D88" s="2848"/>
      <c r="E88" s="418" t="s">
        <v>260</v>
      </c>
      <c r="F88" s="421">
        <f>+'EJEC-3I'!F88</f>
        <v>0</v>
      </c>
      <c r="G88" s="421">
        <f>+'EJEC-3I'!G88</f>
        <v>0</v>
      </c>
      <c r="H88" s="421">
        <f>+'EJEC-3I'!H88</f>
        <v>0</v>
      </c>
      <c r="I88" s="419"/>
      <c r="J88" s="419"/>
      <c r="K88" s="419"/>
      <c r="L88" s="419"/>
      <c r="M88" s="419"/>
      <c r="N88" s="419"/>
      <c r="O88" s="419"/>
      <c r="P88" s="419"/>
      <c r="Q88" s="419"/>
      <c r="R88" s="420">
        <f t="shared" si="1"/>
        <v>0</v>
      </c>
      <c r="S88" s="101">
        <f>+IF(ISERROR(R88/D86),0%,R88/D86)</f>
        <v>0</v>
      </c>
    </row>
    <row r="89" spans="2:19" ht="12.75" customHeight="1">
      <c r="B89" s="2815"/>
      <c r="C89" s="2840" t="e">
        <f>#REF!</f>
        <v>#REF!</v>
      </c>
      <c r="D89" s="2846" t="e">
        <f>#REF!</f>
        <v>#REF!</v>
      </c>
      <c r="E89" s="414" t="s">
        <v>211</v>
      </c>
      <c r="F89" s="415" t="e">
        <f>#REF!</f>
        <v>#REF!</v>
      </c>
      <c r="G89" s="415" t="e">
        <f>#REF!</f>
        <v>#REF!</v>
      </c>
      <c r="H89" s="415" t="e">
        <f>#REF!</f>
        <v>#REF!</v>
      </c>
      <c r="I89" s="415" t="e">
        <f>#REF!</f>
        <v>#REF!</v>
      </c>
      <c r="J89" s="415" t="e">
        <f>#REF!</f>
        <v>#REF!</v>
      </c>
      <c r="K89" s="415" t="e">
        <f>#REF!</f>
        <v>#REF!</v>
      </c>
      <c r="L89" s="415" t="e">
        <f>#REF!</f>
        <v>#REF!</v>
      </c>
      <c r="M89" s="415" t="e">
        <f>#REF!</f>
        <v>#REF!</v>
      </c>
      <c r="N89" s="415" t="e">
        <f>#REF!</f>
        <v>#REF!</v>
      </c>
      <c r="O89" s="415" t="e">
        <f>#REF!</f>
        <v>#REF!</v>
      </c>
      <c r="P89" s="415" t="e">
        <f>#REF!</f>
        <v>#REF!</v>
      </c>
      <c r="Q89" s="415" t="e">
        <f>#REF!</f>
        <v>#REF!</v>
      </c>
      <c r="R89" s="416" t="e">
        <f t="shared" si="1"/>
        <v>#REF!</v>
      </c>
      <c r="S89" s="417"/>
    </row>
    <row r="90" spans="2:19" ht="12.75" customHeight="1">
      <c r="B90" s="2815"/>
      <c r="C90" s="2841"/>
      <c r="D90" s="2847"/>
      <c r="E90" s="418" t="s">
        <v>212</v>
      </c>
      <c r="F90" s="421">
        <f>+'EJEC-3I'!F90</f>
        <v>0</v>
      </c>
      <c r="G90" s="421">
        <f>+'EJEC-3I'!G90</f>
        <v>0</v>
      </c>
      <c r="H90" s="421">
        <f>+'EJEC-3I'!H90</f>
        <v>0</v>
      </c>
      <c r="I90" s="421">
        <f>+'EJEC-3I'!I90</f>
        <v>0</v>
      </c>
      <c r="J90" s="421">
        <f>+'EJEC-3I'!J90</f>
        <v>0</v>
      </c>
      <c r="K90" s="421">
        <f>+'EJEC-3I'!K90</f>
        <v>0</v>
      </c>
      <c r="L90" s="421">
        <f>+'EJEC-3I'!L90</f>
        <v>0</v>
      </c>
      <c r="M90" s="421">
        <f>+'EJEC-3I'!M90</f>
        <v>0</v>
      </c>
      <c r="N90" s="421">
        <f>+'EJEC-3I'!N90</f>
        <v>0</v>
      </c>
      <c r="O90" s="421">
        <f>+'EJEC-3I'!O90</f>
        <v>0</v>
      </c>
      <c r="P90" s="421">
        <f>+'EJEC-3I'!P90</f>
        <v>0</v>
      </c>
      <c r="Q90" s="421">
        <f>+'EJEC-3I'!Q90</f>
        <v>0</v>
      </c>
      <c r="R90" s="420">
        <f t="shared" si="1"/>
        <v>0</v>
      </c>
      <c r="S90" s="101">
        <f>+IF(ISERROR(R90/D89),0%,R90/D89)</f>
        <v>0</v>
      </c>
    </row>
    <row r="91" spans="2:19" ht="12.75" customHeight="1">
      <c r="B91" s="2815"/>
      <c r="C91" s="2842"/>
      <c r="D91" s="2848"/>
      <c r="E91" s="418" t="s">
        <v>260</v>
      </c>
      <c r="F91" s="421">
        <f>+'EJEC-3I'!F91</f>
        <v>0</v>
      </c>
      <c r="G91" s="421">
        <f>+'EJEC-3I'!G91</f>
        <v>0</v>
      </c>
      <c r="H91" s="421">
        <f>+'EJEC-3I'!H91</f>
        <v>0</v>
      </c>
      <c r="I91" s="419"/>
      <c r="J91" s="419"/>
      <c r="K91" s="419"/>
      <c r="L91" s="419"/>
      <c r="M91" s="419"/>
      <c r="N91" s="419"/>
      <c r="O91" s="419"/>
      <c r="P91" s="419"/>
      <c r="Q91" s="419"/>
      <c r="R91" s="420">
        <f t="shared" si="1"/>
        <v>0</v>
      </c>
      <c r="S91" s="101">
        <f>+IF(ISERROR(R91/D89),0%,R91/D89)</f>
        <v>0</v>
      </c>
    </row>
    <row r="92" spans="2:19" ht="12.75" customHeight="1">
      <c r="B92" s="2815"/>
      <c r="C92" s="2840" t="e">
        <f>#REF!</f>
        <v>#REF!</v>
      </c>
      <c r="D92" s="2846" t="e">
        <f>#REF!</f>
        <v>#REF!</v>
      </c>
      <c r="E92" s="414" t="s">
        <v>211</v>
      </c>
      <c r="F92" s="415" t="e">
        <f>#REF!</f>
        <v>#REF!</v>
      </c>
      <c r="G92" s="415" t="e">
        <f>#REF!</f>
        <v>#REF!</v>
      </c>
      <c r="H92" s="415" t="e">
        <f>#REF!</f>
        <v>#REF!</v>
      </c>
      <c r="I92" s="415" t="e">
        <f>#REF!</f>
        <v>#REF!</v>
      </c>
      <c r="J92" s="415" t="e">
        <f>#REF!</f>
        <v>#REF!</v>
      </c>
      <c r="K92" s="415" t="e">
        <f>#REF!</f>
        <v>#REF!</v>
      </c>
      <c r="L92" s="415" t="e">
        <f>#REF!</f>
        <v>#REF!</v>
      </c>
      <c r="M92" s="415" t="e">
        <f>#REF!</f>
        <v>#REF!</v>
      </c>
      <c r="N92" s="415" t="e">
        <f>#REF!</f>
        <v>#REF!</v>
      </c>
      <c r="O92" s="415" t="e">
        <f>#REF!</f>
        <v>#REF!</v>
      </c>
      <c r="P92" s="415" t="e">
        <f>#REF!</f>
        <v>#REF!</v>
      </c>
      <c r="Q92" s="415" t="e">
        <f>#REF!</f>
        <v>#REF!</v>
      </c>
      <c r="R92" s="416" t="e">
        <f t="shared" si="1"/>
        <v>#REF!</v>
      </c>
      <c r="S92" s="417"/>
    </row>
    <row r="93" spans="2:19" ht="12.75" customHeight="1">
      <c r="B93" s="2815"/>
      <c r="C93" s="2841"/>
      <c r="D93" s="2847"/>
      <c r="E93" s="418" t="s">
        <v>212</v>
      </c>
      <c r="F93" s="421">
        <f>+'EJEC-3I'!F93</f>
        <v>0</v>
      </c>
      <c r="G93" s="421">
        <f>+'EJEC-3I'!G93</f>
        <v>0</v>
      </c>
      <c r="H93" s="421">
        <f>+'EJEC-3I'!H93</f>
        <v>0</v>
      </c>
      <c r="I93" s="421">
        <f>+'EJEC-3I'!I93</f>
        <v>0</v>
      </c>
      <c r="J93" s="421">
        <f>+'EJEC-3I'!J93</f>
        <v>0</v>
      </c>
      <c r="K93" s="421">
        <f>+'EJEC-3I'!K93</f>
        <v>0</v>
      </c>
      <c r="L93" s="421">
        <f>+'EJEC-3I'!L93</f>
        <v>0</v>
      </c>
      <c r="M93" s="421">
        <f>+'EJEC-3I'!M93</f>
        <v>0</v>
      </c>
      <c r="N93" s="421">
        <f>+'EJEC-3I'!N93</f>
        <v>0</v>
      </c>
      <c r="O93" s="421">
        <f>+'EJEC-3I'!O93</f>
        <v>0</v>
      </c>
      <c r="P93" s="421">
        <f>+'EJEC-3I'!P93</f>
        <v>0</v>
      </c>
      <c r="Q93" s="421">
        <f>+'EJEC-3I'!Q93</f>
        <v>0</v>
      </c>
      <c r="R93" s="420">
        <f t="shared" si="1"/>
        <v>0</v>
      </c>
      <c r="S93" s="101">
        <f>+IF(ISERROR(R93/D92),0%,R93/D92)</f>
        <v>0</v>
      </c>
    </row>
    <row r="94" spans="2:19" ht="12.75" customHeight="1" thickBot="1">
      <c r="B94" s="2815"/>
      <c r="C94" s="2841"/>
      <c r="D94" s="2847"/>
      <c r="E94" s="422" t="s">
        <v>260</v>
      </c>
      <c r="F94" s="421">
        <f>+'EJEC-3I'!F94</f>
        <v>0</v>
      </c>
      <c r="G94" s="421">
        <f>+'EJEC-3I'!G94</f>
        <v>0</v>
      </c>
      <c r="H94" s="421">
        <f>+'EJEC-3I'!H94</f>
        <v>0</v>
      </c>
      <c r="I94" s="419"/>
      <c r="J94" s="419"/>
      <c r="K94" s="419"/>
      <c r="L94" s="419"/>
      <c r="M94" s="419"/>
      <c r="N94" s="419"/>
      <c r="O94" s="419"/>
      <c r="P94" s="419"/>
      <c r="Q94" s="419"/>
      <c r="R94" s="423">
        <f>SUM(F94:Q94)</f>
        <v>0</v>
      </c>
      <c r="S94" s="102">
        <f>+IF(ISERROR(R94/D92),0%,R94/D92)</f>
        <v>0</v>
      </c>
    </row>
    <row r="95" spans="2:19" s="321" customFormat="1">
      <c r="B95" s="2849" t="s">
        <v>251</v>
      </c>
      <c r="C95" s="2850"/>
      <c r="D95" s="2855" t="e">
        <f>SUM(D17:D94)</f>
        <v>#REF!</v>
      </c>
      <c r="E95" s="424" t="s">
        <v>211</v>
      </c>
      <c r="F95" s="425" t="e">
        <f>F92+F89+F86+F83+F80+F77+F74+F71+F68+F65+F62+F59+F56+F53+F50+F47+F44+F41+F38+F35+F32+F29+F26+F23+F20+F17</f>
        <v>#REF!</v>
      </c>
      <c r="G95" s="425" t="e">
        <f t="shared" ref="G95:Q97" si="2">G92+G89+G86+G83+G80+G77+G74+G71+G68+G65+G62+G59+G56+G53+G50+G47+G44+G41+G38+G35+G32+G29+G26+G23+G20+G17</f>
        <v>#REF!</v>
      </c>
      <c r="H95" s="425" t="e">
        <f t="shared" si="2"/>
        <v>#REF!</v>
      </c>
      <c r="I95" s="425" t="e">
        <f t="shared" si="2"/>
        <v>#REF!</v>
      </c>
      <c r="J95" s="425" t="e">
        <f t="shared" si="2"/>
        <v>#REF!</v>
      </c>
      <c r="K95" s="425" t="e">
        <f t="shared" si="2"/>
        <v>#REF!</v>
      </c>
      <c r="L95" s="425" t="e">
        <f t="shared" si="2"/>
        <v>#REF!</v>
      </c>
      <c r="M95" s="425" t="e">
        <f t="shared" si="2"/>
        <v>#REF!</v>
      </c>
      <c r="N95" s="425" t="e">
        <f t="shared" si="2"/>
        <v>#REF!</v>
      </c>
      <c r="O95" s="425" t="e">
        <f t="shared" si="2"/>
        <v>#REF!</v>
      </c>
      <c r="P95" s="425" t="e">
        <f t="shared" si="2"/>
        <v>#REF!</v>
      </c>
      <c r="Q95" s="425" t="e">
        <f t="shared" si="2"/>
        <v>#REF!</v>
      </c>
      <c r="R95" s="426" t="e">
        <f>SUM(F95:Q95)</f>
        <v>#REF!</v>
      </c>
      <c r="S95" s="427"/>
    </row>
    <row r="96" spans="2:19" s="321" customFormat="1">
      <c r="B96" s="2851"/>
      <c r="C96" s="2852"/>
      <c r="D96" s="2852"/>
      <c r="E96" s="418" t="s">
        <v>212</v>
      </c>
      <c r="F96" s="421">
        <f>F93+F90+F87+F84+F81+F78+F75+F72+F69+F66+F63+F60+F57+F54+F51+F48+F45+F42+F39+F36+F33+F30+F27+F24+F21+F18</f>
        <v>0</v>
      </c>
      <c r="G96" s="421">
        <f t="shared" si="2"/>
        <v>0</v>
      </c>
      <c r="H96" s="421">
        <f t="shared" si="2"/>
        <v>0</v>
      </c>
      <c r="I96" s="421">
        <f t="shared" si="2"/>
        <v>0</v>
      </c>
      <c r="J96" s="421">
        <f t="shared" si="2"/>
        <v>0</v>
      </c>
      <c r="K96" s="421">
        <f t="shared" si="2"/>
        <v>0</v>
      </c>
      <c r="L96" s="421">
        <f t="shared" si="2"/>
        <v>0</v>
      </c>
      <c r="M96" s="421">
        <f t="shared" si="2"/>
        <v>0</v>
      </c>
      <c r="N96" s="421">
        <f t="shared" si="2"/>
        <v>0</v>
      </c>
      <c r="O96" s="421">
        <f t="shared" si="2"/>
        <v>0</v>
      </c>
      <c r="P96" s="421">
        <f t="shared" si="2"/>
        <v>0</v>
      </c>
      <c r="Q96" s="421">
        <f t="shared" si="2"/>
        <v>0</v>
      </c>
      <c r="R96" s="420">
        <f>SUM(F96:Q96)</f>
        <v>0</v>
      </c>
      <c r="S96" s="101">
        <f>+IF(ISERROR(R96/D95),0%,R96/D95)</f>
        <v>0</v>
      </c>
    </row>
    <row r="97" spans="2:19" s="321" customFormat="1" ht="13.5" thickBot="1">
      <c r="B97" s="2853"/>
      <c r="C97" s="2854"/>
      <c r="D97" s="2854"/>
      <c r="E97" s="428" t="s">
        <v>260</v>
      </c>
      <c r="F97" s="429">
        <f>F94+F91+F88+F85+F82+F79+F76+F73+F70+F67+F64+F61+F58+F55+F52+F49+F46+F43+F40+F37+F34+F31+F28+F25+F22+F19</f>
        <v>0</v>
      </c>
      <c r="G97" s="429">
        <f t="shared" si="2"/>
        <v>0</v>
      </c>
      <c r="H97" s="429">
        <f t="shared" si="2"/>
        <v>0</v>
      </c>
      <c r="I97" s="429">
        <f t="shared" si="2"/>
        <v>0</v>
      </c>
      <c r="J97" s="429">
        <f t="shared" si="2"/>
        <v>0</v>
      </c>
      <c r="K97" s="429">
        <f t="shared" si="2"/>
        <v>0</v>
      </c>
      <c r="L97" s="429">
        <f t="shared" si="2"/>
        <v>0</v>
      </c>
      <c r="M97" s="429">
        <f t="shared" si="2"/>
        <v>0</v>
      </c>
      <c r="N97" s="429">
        <f t="shared" si="2"/>
        <v>0</v>
      </c>
      <c r="O97" s="429">
        <f t="shared" si="2"/>
        <v>0</v>
      </c>
      <c r="P97" s="429">
        <f t="shared" si="2"/>
        <v>0</v>
      </c>
      <c r="Q97" s="429">
        <f t="shared" si="2"/>
        <v>0</v>
      </c>
      <c r="R97" s="430">
        <f>SUM(F97:Q97)</f>
        <v>0</v>
      </c>
      <c r="S97" s="103">
        <f>+IF(ISERROR(R97/D95),0%,R97/D95)</f>
        <v>0</v>
      </c>
    </row>
    <row r="98" spans="2:19" s="321" customFormat="1" ht="13.5" thickBot="1">
      <c r="B98" s="210" t="s">
        <v>64</v>
      </c>
      <c r="C98" s="209"/>
      <c r="D98" s="209"/>
      <c r="E98" s="209"/>
      <c r="F98" s="209"/>
      <c r="G98" s="209"/>
      <c r="H98" s="209"/>
      <c r="I98" s="209"/>
      <c r="J98" s="209"/>
      <c r="K98" s="209"/>
      <c r="L98" s="209"/>
      <c r="M98" s="209"/>
      <c r="N98" s="209"/>
      <c r="O98" s="209"/>
      <c r="P98" s="209"/>
      <c r="Q98" s="209"/>
      <c r="R98" s="209"/>
      <c r="S98" s="350"/>
    </row>
    <row r="99" spans="2:19" s="321" customFormat="1">
      <c r="B99" s="2856"/>
      <c r="C99" s="2857"/>
      <c r="D99" s="2857"/>
      <c r="E99" s="2857"/>
      <c r="F99" s="2857"/>
      <c r="G99" s="2857"/>
      <c r="H99" s="2857"/>
      <c r="I99" s="2857"/>
      <c r="J99" s="2857"/>
      <c r="K99" s="2857"/>
      <c r="L99" s="2857"/>
      <c r="M99" s="2857"/>
      <c r="N99" s="2857"/>
      <c r="O99" s="2857"/>
      <c r="P99" s="2857"/>
      <c r="Q99" s="2857"/>
      <c r="R99" s="2857"/>
      <c r="S99" s="2858"/>
    </row>
    <row r="100" spans="2:19" s="321" customFormat="1">
      <c r="B100" s="2859"/>
      <c r="C100" s="2860"/>
      <c r="D100" s="2860"/>
      <c r="E100" s="2860"/>
      <c r="F100" s="2860"/>
      <c r="G100" s="2860"/>
      <c r="H100" s="2860"/>
      <c r="I100" s="2860"/>
      <c r="J100" s="2860"/>
      <c r="K100" s="2860"/>
      <c r="L100" s="2860"/>
      <c r="M100" s="2860"/>
      <c r="N100" s="2860"/>
      <c r="O100" s="2860"/>
      <c r="P100" s="2860"/>
      <c r="Q100" s="2860"/>
      <c r="R100" s="2860"/>
      <c r="S100" s="2861"/>
    </row>
    <row r="101" spans="2:19" s="321" customFormat="1">
      <c r="B101" s="2859"/>
      <c r="C101" s="2860"/>
      <c r="D101" s="2860"/>
      <c r="E101" s="2860"/>
      <c r="F101" s="2860"/>
      <c r="G101" s="2860"/>
      <c r="H101" s="2860"/>
      <c r="I101" s="2860"/>
      <c r="J101" s="2860"/>
      <c r="K101" s="2860"/>
      <c r="L101" s="2860"/>
      <c r="M101" s="2860"/>
      <c r="N101" s="2860"/>
      <c r="O101" s="2860"/>
      <c r="P101" s="2860"/>
      <c r="Q101" s="2860"/>
      <c r="R101" s="2860"/>
      <c r="S101" s="2861"/>
    </row>
    <row r="102" spans="2:19" s="321" customFormat="1">
      <c r="B102" s="2859"/>
      <c r="C102" s="2860"/>
      <c r="D102" s="2860"/>
      <c r="E102" s="2860"/>
      <c r="F102" s="2860"/>
      <c r="G102" s="2860"/>
      <c r="H102" s="2860"/>
      <c r="I102" s="2860"/>
      <c r="J102" s="2860"/>
      <c r="K102" s="2860"/>
      <c r="L102" s="2860"/>
      <c r="M102" s="2860"/>
      <c r="N102" s="2860"/>
      <c r="O102" s="2860"/>
      <c r="P102" s="2860"/>
      <c r="Q102" s="2860"/>
      <c r="R102" s="2860"/>
      <c r="S102" s="2861"/>
    </row>
    <row r="103" spans="2:19" s="321" customFormat="1">
      <c r="B103" s="2859"/>
      <c r="C103" s="2860"/>
      <c r="D103" s="2860"/>
      <c r="E103" s="2860"/>
      <c r="F103" s="2860"/>
      <c r="G103" s="2860"/>
      <c r="H103" s="2860"/>
      <c r="I103" s="2860"/>
      <c r="J103" s="2860"/>
      <c r="K103" s="2860"/>
      <c r="L103" s="2860"/>
      <c r="M103" s="2860"/>
      <c r="N103" s="2860"/>
      <c r="O103" s="2860"/>
      <c r="P103" s="2860"/>
      <c r="Q103" s="2860"/>
      <c r="R103" s="2860"/>
      <c r="S103" s="2861"/>
    </row>
    <row r="104" spans="2:19" s="321" customFormat="1">
      <c r="B104" s="2859"/>
      <c r="C104" s="2860"/>
      <c r="D104" s="2860"/>
      <c r="E104" s="2860"/>
      <c r="F104" s="2860"/>
      <c r="G104" s="2860"/>
      <c r="H104" s="2860"/>
      <c r="I104" s="2860"/>
      <c r="J104" s="2860"/>
      <c r="K104" s="2860"/>
      <c r="L104" s="2860"/>
      <c r="M104" s="2860"/>
      <c r="N104" s="2860"/>
      <c r="O104" s="2860"/>
      <c r="P104" s="2860"/>
      <c r="Q104" s="2860"/>
      <c r="R104" s="2860"/>
      <c r="S104" s="2861"/>
    </row>
    <row r="105" spans="2:19" s="321" customFormat="1" ht="13.5" thickBot="1">
      <c r="B105" s="2862"/>
      <c r="C105" s="2863"/>
      <c r="D105" s="2863"/>
      <c r="E105" s="2863"/>
      <c r="F105" s="2863"/>
      <c r="G105" s="2863"/>
      <c r="H105" s="2863"/>
      <c r="I105" s="2863"/>
      <c r="J105" s="2863"/>
      <c r="K105" s="2863"/>
      <c r="L105" s="2863"/>
      <c r="M105" s="2863"/>
      <c r="N105" s="2863"/>
      <c r="O105" s="2863"/>
      <c r="P105" s="2863"/>
      <c r="Q105" s="2863"/>
      <c r="R105" s="2863"/>
      <c r="S105" s="2864"/>
    </row>
    <row r="106" spans="2:19" s="321" customFormat="1"/>
    <row r="107" spans="2:19" s="321" customFormat="1"/>
    <row r="108" spans="2:19" s="321" customFormat="1"/>
    <row r="109" spans="2:19" s="321" customFormat="1"/>
    <row r="110" spans="2:19" s="321" customFormat="1"/>
    <row r="111" spans="2:19" s="321" customFormat="1"/>
    <row r="112" spans="2:19" s="321" customFormat="1"/>
    <row r="113" s="321" customFormat="1"/>
    <row r="114" s="321" customFormat="1"/>
    <row r="115" s="321" customFormat="1"/>
    <row r="116" s="321" customFormat="1"/>
    <row r="117" s="321" customFormat="1"/>
    <row r="118" s="321" customFormat="1"/>
    <row r="119" s="321" customFormat="1"/>
    <row r="120" s="321" customFormat="1"/>
    <row r="121" s="321" customFormat="1"/>
    <row r="122" s="321" customFormat="1"/>
    <row r="123" s="321" customFormat="1"/>
    <row r="124" s="321" customFormat="1"/>
    <row r="125" s="321" customFormat="1"/>
    <row r="126" s="321" customFormat="1"/>
    <row r="127" s="321" customFormat="1"/>
    <row r="128" s="321" customFormat="1"/>
    <row r="129" s="321" customFormat="1"/>
    <row r="130" s="321" customFormat="1"/>
    <row r="131" s="321" customFormat="1"/>
    <row r="132" s="321" customFormat="1"/>
    <row r="133" s="321" customFormat="1"/>
    <row r="134" s="321" customFormat="1"/>
  </sheetData>
  <sheetProtection password="CDBD" sheet="1" objects="1" scenarios="1"/>
  <mergeCells count="75">
    <mergeCell ref="B95:C97"/>
    <mergeCell ref="D95:D97"/>
    <mergeCell ref="B99:S105"/>
    <mergeCell ref="B86:B94"/>
    <mergeCell ref="C86:C88"/>
    <mergeCell ref="D86:D88"/>
    <mergeCell ref="C89:C91"/>
    <mergeCell ref="D89:D91"/>
    <mergeCell ref="C92:C94"/>
    <mergeCell ref="D92:D94"/>
    <mergeCell ref="B74:B85"/>
    <mergeCell ref="C74:C76"/>
    <mergeCell ref="D74:D76"/>
    <mergeCell ref="C77:C79"/>
    <mergeCell ref="D77:D79"/>
    <mergeCell ref="C80:C82"/>
    <mergeCell ref="D80:D82"/>
    <mergeCell ref="C83:C85"/>
    <mergeCell ref="D83:D85"/>
    <mergeCell ref="B65:B73"/>
    <mergeCell ref="C65:C67"/>
    <mergeCell ref="D65:D67"/>
    <mergeCell ref="C68:C70"/>
    <mergeCell ref="D68:D70"/>
    <mergeCell ref="C71:C73"/>
    <mergeCell ref="D71:D73"/>
    <mergeCell ref="B53:B64"/>
    <mergeCell ref="C53:C55"/>
    <mergeCell ref="D53:D55"/>
    <mergeCell ref="C56:C58"/>
    <mergeCell ref="D56:D58"/>
    <mergeCell ref="C59:C61"/>
    <mergeCell ref="D59:D61"/>
    <mergeCell ref="C62:C64"/>
    <mergeCell ref="D62:D64"/>
    <mergeCell ref="B41:B52"/>
    <mergeCell ref="C41:C43"/>
    <mergeCell ref="D41:D43"/>
    <mergeCell ref="C44:C46"/>
    <mergeCell ref="D44:D46"/>
    <mergeCell ref="C47:C49"/>
    <mergeCell ref="D47:D49"/>
    <mergeCell ref="C50:C52"/>
    <mergeCell ref="D50:D52"/>
    <mergeCell ref="B29:B40"/>
    <mergeCell ref="C29:C31"/>
    <mergeCell ref="D29:D31"/>
    <mergeCell ref="C32:C34"/>
    <mergeCell ref="D32:D34"/>
    <mergeCell ref="C35:C37"/>
    <mergeCell ref="D35:D37"/>
    <mergeCell ref="C38:C40"/>
    <mergeCell ref="D38:D40"/>
    <mergeCell ref="B17:B28"/>
    <mergeCell ref="C17:C19"/>
    <mergeCell ref="D17:D19"/>
    <mergeCell ref="C20:C22"/>
    <mergeCell ref="D20:D22"/>
    <mergeCell ref="C23:C25"/>
    <mergeCell ref="D23:D25"/>
    <mergeCell ref="C26:C28"/>
    <mergeCell ref="D26:D28"/>
    <mergeCell ref="F12:G12"/>
    <mergeCell ref="B14:S14"/>
    <mergeCell ref="B15:B16"/>
    <mergeCell ref="C15:C16"/>
    <mergeCell ref="D15:D16"/>
    <mergeCell ref="E15:E16"/>
    <mergeCell ref="F15:S15"/>
    <mergeCell ref="F10:G10"/>
    <mergeCell ref="C2:Q4"/>
    <mergeCell ref="R2:S3"/>
    <mergeCell ref="R4:S4"/>
    <mergeCell ref="C6:S6"/>
    <mergeCell ref="C8:S8"/>
  </mergeCells>
  <conditionalFormatting sqref="F16:Q16">
    <cfRule type="cellIs" dxfId="13" priority="2" stopIfTrue="1" operator="equal">
      <formula>0</formula>
    </cfRule>
  </conditionalFormatting>
  <conditionalFormatting sqref="C10 F10 H10:I10">
    <cfRule type="cellIs" dxfId="12" priority="1" operator="notEqual">
      <formula>0</formula>
    </cfRule>
  </conditionalFormatting>
  <dataValidations disablePrompts="1" count="1">
    <dataValidation allowBlank="1" showInputMessage="1" showErrorMessage="1" sqref="F10 H10:I10" xr:uid="{00000000-0002-0000-3800-000000000000}"/>
  </dataValidations>
  <printOptions horizontalCentered="1" verticalCentered="1"/>
  <pageMargins left="0.39370078740157483" right="0.39370078740157483" top="0.39370078740157483" bottom="0.39370078740157483" header="0.31496062992125984" footer="0.31496062992125984"/>
  <pageSetup scale="49" orientation="landscape" r:id="rId1"/>
  <drawing r:id="rId2"/>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Hoja25">
    <tabColor rgb="FF00B050"/>
    <pageSetUpPr fitToPage="1"/>
  </sheetPr>
  <dimension ref="A1:AJ144"/>
  <sheetViews>
    <sheetView workbookViewId="0"/>
  </sheetViews>
  <sheetFormatPr baseColWidth="10" defaultColWidth="11.42578125" defaultRowHeight="13.5"/>
  <cols>
    <col min="1" max="1" width="2.140625" style="431" customWidth="1"/>
    <col min="2" max="2" width="31" style="331" customWidth="1"/>
    <col min="3" max="3" width="15.7109375" style="331" customWidth="1"/>
    <col min="4" max="4" width="23.85546875" style="464" customWidth="1"/>
    <col min="5" max="9" width="16.7109375" style="331" customWidth="1"/>
    <col min="10" max="31" width="11.42578125" style="433"/>
    <col min="32" max="16384" width="11.42578125" style="436"/>
  </cols>
  <sheetData>
    <row r="1" spans="1:36" s="433" customFormat="1" ht="14.25" thickBot="1">
      <c r="A1" s="431"/>
      <c r="B1" s="431"/>
      <c r="C1" s="431"/>
      <c r="D1" s="432"/>
      <c r="E1" s="431"/>
      <c r="F1" s="431"/>
      <c r="G1" s="431"/>
      <c r="H1" s="431"/>
      <c r="I1" s="431"/>
    </row>
    <row r="2" spans="1:36" s="200" customFormat="1" ht="32.25" customHeight="1">
      <c r="A2" s="321"/>
      <c r="B2" s="322"/>
      <c r="C2" s="2723" t="s">
        <v>327</v>
      </c>
      <c r="D2" s="2724"/>
      <c r="E2" s="2724"/>
      <c r="F2" s="2724"/>
      <c r="G2" s="2724"/>
      <c r="H2" s="2732" t="e">
        <f>#REF!</f>
        <v>#REF!</v>
      </c>
      <c r="I2" s="2733"/>
      <c r="J2" s="433"/>
      <c r="K2" s="433"/>
      <c r="L2" s="433"/>
      <c r="M2" s="433"/>
      <c r="N2" s="433"/>
      <c r="O2" s="433"/>
      <c r="P2" s="433"/>
      <c r="Q2" s="433"/>
      <c r="R2" s="433"/>
      <c r="S2" s="433"/>
      <c r="T2" s="321"/>
      <c r="U2" s="321"/>
      <c r="V2" s="321"/>
      <c r="W2" s="321"/>
      <c r="X2" s="321"/>
      <c r="Y2" s="321"/>
      <c r="Z2" s="321"/>
      <c r="AA2" s="321"/>
      <c r="AB2" s="321"/>
      <c r="AC2" s="321"/>
      <c r="AD2" s="321"/>
      <c r="AE2" s="321"/>
      <c r="AF2" s="321"/>
      <c r="AG2" s="321"/>
      <c r="AH2" s="321"/>
      <c r="AI2" s="321"/>
      <c r="AJ2" s="321"/>
    </row>
    <row r="3" spans="1:36" s="200" customFormat="1" ht="32.25" customHeight="1">
      <c r="A3" s="321"/>
      <c r="B3" s="216"/>
      <c r="C3" s="2726"/>
      <c r="D3" s="2727"/>
      <c r="E3" s="2727"/>
      <c r="F3" s="2727"/>
      <c r="G3" s="2727"/>
      <c r="H3" s="2734"/>
      <c r="I3" s="2735"/>
      <c r="J3" s="433"/>
      <c r="K3" s="433"/>
      <c r="L3" s="433"/>
      <c r="M3" s="433"/>
      <c r="N3" s="433"/>
      <c r="O3" s="433"/>
      <c r="P3" s="433"/>
      <c r="Q3" s="433"/>
      <c r="R3" s="433"/>
      <c r="S3" s="433"/>
      <c r="T3" s="321"/>
      <c r="U3" s="321"/>
      <c r="V3" s="321"/>
      <c r="W3" s="321"/>
      <c r="X3" s="321"/>
      <c r="Y3" s="321"/>
      <c r="Z3" s="321"/>
      <c r="AA3" s="321"/>
      <c r="AB3" s="321"/>
      <c r="AC3" s="321"/>
      <c r="AD3" s="321"/>
      <c r="AE3" s="321"/>
      <c r="AF3" s="321"/>
      <c r="AG3" s="321"/>
      <c r="AH3" s="321"/>
      <c r="AI3" s="321"/>
      <c r="AJ3" s="321"/>
    </row>
    <row r="4" spans="1:36" s="200" customFormat="1" ht="17.25" customHeight="1">
      <c r="A4" s="321"/>
      <c r="B4" s="2704"/>
      <c r="C4" s="2726"/>
      <c r="D4" s="2727"/>
      <c r="E4" s="2727"/>
      <c r="F4" s="2727"/>
      <c r="G4" s="2727"/>
      <c r="H4" s="2706" t="e">
        <f>#REF!</f>
        <v>#REF!</v>
      </c>
      <c r="I4" s="2707"/>
      <c r="J4" s="433"/>
      <c r="K4" s="433"/>
      <c r="L4" s="433"/>
      <c r="M4" s="433"/>
      <c r="N4" s="433"/>
      <c r="O4" s="433"/>
      <c r="P4" s="433"/>
      <c r="Q4" s="433"/>
      <c r="R4" s="433"/>
      <c r="S4" s="433"/>
      <c r="T4" s="321"/>
      <c r="U4" s="321"/>
      <c r="V4" s="321"/>
      <c r="W4" s="321"/>
      <c r="X4" s="321"/>
      <c r="Y4" s="321"/>
      <c r="Z4" s="321"/>
      <c r="AA4" s="321"/>
      <c r="AB4" s="321"/>
      <c r="AC4" s="321"/>
      <c r="AD4" s="321"/>
      <c r="AE4" s="321"/>
      <c r="AF4" s="321"/>
      <c r="AG4" s="321"/>
      <c r="AH4" s="321"/>
      <c r="AI4" s="321"/>
      <c r="AJ4" s="321"/>
    </row>
    <row r="5" spans="1:36" s="200" customFormat="1" ht="17.25" customHeight="1">
      <c r="A5" s="321"/>
      <c r="B5" s="2704"/>
      <c r="C5" s="2726"/>
      <c r="D5" s="2727"/>
      <c r="E5" s="2727"/>
      <c r="F5" s="2727"/>
      <c r="G5" s="2727"/>
      <c r="H5" s="2706"/>
      <c r="I5" s="2707"/>
      <c r="J5" s="433"/>
      <c r="K5" s="433"/>
      <c r="L5" s="433"/>
      <c r="M5" s="433"/>
      <c r="N5" s="433"/>
      <c r="O5" s="433"/>
      <c r="P5" s="433"/>
      <c r="Q5" s="433"/>
      <c r="R5" s="433"/>
      <c r="S5" s="433"/>
      <c r="T5" s="321"/>
      <c r="U5" s="321"/>
      <c r="V5" s="321"/>
      <c r="W5" s="321"/>
      <c r="X5" s="321"/>
      <c r="Y5" s="321"/>
      <c r="Z5" s="321"/>
      <c r="AA5" s="321"/>
      <c r="AB5" s="321"/>
      <c r="AC5" s="321"/>
      <c r="AD5" s="321"/>
      <c r="AE5" s="321"/>
      <c r="AF5" s="321"/>
      <c r="AG5" s="321"/>
      <c r="AH5" s="321"/>
      <c r="AI5" s="321"/>
      <c r="AJ5" s="321"/>
    </row>
    <row r="6" spans="1:36">
      <c r="B6" s="434"/>
      <c r="C6" s="435"/>
      <c r="D6" s="435"/>
      <c r="E6" s="435"/>
      <c r="F6" s="435"/>
      <c r="G6" s="435"/>
      <c r="H6" s="354"/>
      <c r="I6" s="355"/>
    </row>
    <row r="7" spans="1:36">
      <c r="B7" s="437" t="s">
        <v>166</v>
      </c>
      <c r="C7" s="2867" t="e">
        <f>+#REF!</f>
        <v>#REF!</v>
      </c>
      <c r="D7" s="2867"/>
      <c r="E7" s="2867"/>
      <c r="F7" s="2867"/>
      <c r="G7" s="2867"/>
      <c r="H7" s="2867"/>
      <c r="I7" s="2868"/>
    </row>
    <row r="8" spans="1:36">
      <c r="B8" s="438"/>
      <c r="C8" s="2865"/>
      <c r="D8" s="2865" t="str">
        <f>+'[184]POA-1'!E11</f>
        <v xml:space="preserve">Nombre del Proyecto </v>
      </c>
      <c r="E8" s="2865"/>
      <c r="F8" s="2865"/>
      <c r="G8" s="2865"/>
      <c r="H8" s="2865"/>
      <c r="I8" s="2866"/>
    </row>
    <row r="9" spans="1:36" ht="35.25" customHeight="1">
      <c r="B9" s="437" t="s">
        <v>248</v>
      </c>
      <c r="C9" s="2595" t="e">
        <f>+Seguimiento!H5</f>
        <v>#REF!</v>
      </c>
      <c r="D9" s="2595" t="e">
        <f>+'[184]POA-3'!#REF!</f>
        <v>#REF!</v>
      </c>
      <c r="E9" s="2595" t="e">
        <f>+'[184]POA-3'!#REF!</f>
        <v>#REF!</v>
      </c>
      <c r="F9" s="2595"/>
      <c r="G9" s="2595"/>
      <c r="H9" s="2595"/>
      <c r="I9" s="2596"/>
    </row>
    <row r="10" spans="1:36">
      <c r="B10" s="437"/>
      <c r="C10" s="2865"/>
      <c r="D10" s="2865" t="s">
        <v>187</v>
      </c>
      <c r="E10" s="2865"/>
      <c r="F10" s="2865"/>
      <c r="G10" s="2865"/>
      <c r="H10" s="2865"/>
      <c r="I10" s="2866"/>
    </row>
    <row r="11" spans="1:36">
      <c r="B11" s="437" t="s">
        <v>214</v>
      </c>
      <c r="C11" s="2869">
        <f>'EJEC-1II'!I11</f>
        <v>0</v>
      </c>
      <c r="D11" s="2870"/>
      <c r="E11" s="217"/>
      <c r="F11" s="439" t="s">
        <v>270</v>
      </c>
      <c r="G11" s="2871">
        <f>'EJEC-1II'!P11</f>
        <v>0</v>
      </c>
      <c r="H11" s="2871"/>
      <c r="I11" s="440"/>
    </row>
    <row r="12" spans="1:36" hidden="1">
      <c r="B12" s="441"/>
      <c r="C12" s="436"/>
      <c r="D12" s="436"/>
      <c r="E12" s="436"/>
      <c r="F12" s="436"/>
      <c r="G12" s="436"/>
      <c r="H12" s="436"/>
      <c r="I12" s="442"/>
    </row>
    <row r="13" spans="1:36" ht="12.75" hidden="1" customHeight="1">
      <c r="B13" s="407" t="s">
        <v>325</v>
      </c>
      <c r="C13" s="2872" t="str">
        <f>'EJEC-3II'!C12</f>
        <v>Marzo</v>
      </c>
      <c r="D13" s="2872"/>
      <c r="E13" s="436"/>
      <c r="F13" s="220" t="s">
        <v>326</v>
      </c>
      <c r="G13" s="2872">
        <f>'EJEC-3II'!F12</f>
        <v>0</v>
      </c>
      <c r="H13" s="2872"/>
      <c r="I13" s="442"/>
    </row>
    <row r="14" spans="1:36" hidden="1">
      <c r="B14" s="441"/>
      <c r="C14" s="436"/>
      <c r="D14" s="436"/>
      <c r="E14" s="436"/>
      <c r="F14" s="436"/>
      <c r="G14" s="436"/>
      <c r="H14" s="436"/>
      <c r="I14" s="442"/>
    </row>
    <row r="15" spans="1:36">
      <c r="B15" s="437"/>
      <c r="C15" s="2865"/>
      <c r="D15" s="2865"/>
      <c r="E15" s="2865"/>
      <c r="F15" s="2865"/>
      <c r="G15" s="2865"/>
      <c r="H15" s="2865"/>
      <c r="I15" s="2866"/>
    </row>
    <row r="16" spans="1:36" ht="17.25" customHeight="1" thickBot="1">
      <c r="B16" s="2873" t="s">
        <v>262</v>
      </c>
      <c r="C16" s="2874"/>
      <c r="D16" s="2874"/>
      <c r="E16" s="2874"/>
      <c r="F16" s="2874"/>
      <c r="G16" s="2874"/>
      <c r="H16" s="2874"/>
      <c r="I16" s="2875"/>
    </row>
    <row r="17" spans="2:9" ht="30" customHeight="1">
      <c r="B17" s="2876" t="s">
        <v>169</v>
      </c>
      <c r="C17" s="2878" t="s">
        <v>62</v>
      </c>
      <c r="D17" s="2880" t="s">
        <v>170</v>
      </c>
      <c r="E17" s="2882" t="s">
        <v>222</v>
      </c>
      <c r="F17" s="2883"/>
      <c r="G17" s="2883"/>
      <c r="H17" s="2883"/>
      <c r="I17" s="2884"/>
    </row>
    <row r="18" spans="2:9" ht="28.5" customHeight="1" thickBot="1">
      <c r="B18" s="2877"/>
      <c r="C18" s="2879"/>
      <c r="D18" s="2881"/>
      <c r="E18" s="443" t="e">
        <f>#REF!</f>
        <v>#REF!</v>
      </c>
      <c r="F18" s="443" t="e">
        <f>#REF!</f>
        <v>#REF!</v>
      </c>
      <c r="G18" s="443" t="e">
        <f>#REF!</f>
        <v>#REF!</v>
      </c>
      <c r="H18" s="443" t="e">
        <f>#REF!</f>
        <v>#REF!</v>
      </c>
      <c r="I18" s="444" t="s">
        <v>65</v>
      </c>
    </row>
    <row r="19" spans="2:9" ht="12.75" customHeight="1">
      <c r="B19" s="2885" t="e">
        <f>#REF!</f>
        <v>#REF!</v>
      </c>
      <c r="C19" s="2888" t="e">
        <f>#REF!</f>
        <v>#REF!</v>
      </c>
      <c r="D19" s="445" t="s">
        <v>211</v>
      </c>
      <c r="E19" s="446" t="e">
        <f>#REF!</f>
        <v>#REF!</v>
      </c>
      <c r="F19" s="446" t="e">
        <f>#REF!</f>
        <v>#REF!</v>
      </c>
      <c r="G19" s="446" t="e">
        <f>#REF!</f>
        <v>#REF!</v>
      </c>
      <c r="H19" s="446" t="e">
        <f>#REF!</f>
        <v>#REF!</v>
      </c>
      <c r="I19" s="447" t="e">
        <f>SUM(E19:H19)</f>
        <v>#REF!</v>
      </c>
    </row>
    <row r="20" spans="2:9" ht="12.75" customHeight="1">
      <c r="B20" s="2886"/>
      <c r="C20" s="2889"/>
      <c r="D20" s="448" t="s">
        <v>212</v>
      </c>
      <c r="E20" s="449" t="e">
        <f>+'EJEC-3II'!R18*#REF!</f>
        <v>#REF!</v>
      </c>
      <c r="F20" s="449" t="e">
        <f>+'EJEC-3II'!R18*#REF!</f>
        <v>#REF!</v>
      </c>
      <c r="G20" s="449" t="e">
        <f>+'EJEC-3II'!R18*#REF!</f>
        <v>#REF!</v>
      </c>
      <c r="H20" s="449" t="e">
        <f>+'EJEC-3II'!R18*#REF!</f>
        <v>#REF!</v>
      </c>
      <c r="I20" s="450" t="e">
        <f t="shared" ref="I20:I83" si="0">SUM(E20:H20)</f>
        <v>#REF!</v>
      </c>
    </row>
    <row r="21" spans="2:9" ht="12.75" customHeight="1" thickBot="1">
      <c r="B21" s="2886"/>
      <c r="C21" s="2890"/>
      <c r="D21" s="448" t="s">
        <v>260</v>
      </c>
      <c r="E21" s="449" t="e">
        <f>+'EJEC-3II'!R19*#REF!</f>
        <v>#REF!</v>
      </c>
      <c r="F21" s="449" t="e">
        <f>+'EJEC-3II'!R19*#REF!</f>
        <v>#REF!</v>
      </c>
      <c r="G21" s="449" t="e">
        <f>+'EJEC-3II'!R19*#REF!</f>
        <v>#REF!</v>
      </c>
      <c r="H21" s="449" t="e">
        <f>+'EJEC-3II'!R19*#REF!</f>
        <v>#REF!</v>
      </c>
      <c r="I21" s="450" t="e">
        <f t="shared" si="0"/>
        <v>#REF!</v>
      </c>
    </row>
    <row r="22" spans="2:9" ht="12.75" customHeight="1">
      <c r="B22" s="2886"/>
      <c r="C22" s="2891" t="e">
        <f>#REF!</f>
        <v>#REF!</v>
      </c>
      <c r="D22" s="445" t="s">
        <v>211</v>
      </c>
      <c r="E22" s="446" t="e">
        <f>#REF!</f>
        <v>#REF!</v>
      </c>
      <c r="F22" s="446" t="e">
        <f>#REF!</f>
        <v>#REF!</v>
      </c>
      <c r="G22" s="446" t="e">
        <f>#REF!</f>
        <v>#REF!</v>
      </c>
      <c r="H22" s="446" t="e">
        <f>#REF!</f>
        <v>#REF!</v>
      </c>
      <c r="I22" s="447" t="e">
        <f t="shared" si="0"/>
        <v>#REF!</v>
      </c>
    </row>
    <row r="23" spans="2:9" ht="12.75" customHeight="1">
      <c r="B23" s="2886"/>
      <c r="C23" s="2889"/>
      <c r="D23" s="448" t="s">
        <v>212</v>
      </c>
      <c r="E23" s="449" t="e">
        <f>+'EJEC-3II'!R21*#REF!</f>
        <v>#REF!</v>
      </c>
      <c r="F23" s="449" t="e">
        <f>+'EJEC-3II'!R21*#REF!</f>
        <v>#REF!</v>
      </c>
      <c r="G23" s="449" t="e">
        <f>+'EJEC-3II'!R21*#REF!</f>
        <v>#REF!</v>
      </c>
      <c r="H23" s="449" t="e">
        <f>+'EJEC-3II'!R21*#REF!</f>
        <v>#REF!</v>
      </c>
      <c r="I23" s="450" t="e">
        <f t="shared" si="0"/>
        <v>#REF!</v>
      </c>
    </row>
    <row r="24" spans="2:9" ht="12.75" customHeight="1" thickBot="1">
      <c r="B24" s="2886"/>
      <c r="C24" s="2890"/>
      <c r="D24" s="448" t="s">
        <v>260</v>
      </c>
      <c r="E24" s="449" t="e">
        <f>+'EJEC-3II'!R22*#REF!</f>
        <v>#REF!</v>
      </c>
      <c r="F24" s="449" t="e">
        <f>+'EJEC-3II'!R22*#REF!</f>
        <v>#REF!</v>
      </c>
      <c r="G24" s="449" t="e">
        <f>+'EJEC-3II'!R22*#REF!</f>
        <v>#REF!</v>
      </c>
      <c r="H24" s="449" t="e">
        <f>+'EJEC-3II'!R22*#REF!</f>
        <v>#REF!</v>
      </c>
      <c r="I24" s="450" t="e">
        <f t="shared" si="0"/>
        <v>#REF!</v>
      </c>
    </row>
    <row r="25" spans="2:9" ht="12.75" customHeight="1">
      <c r="B25" s="2886"/>
      <c r="C25" s="2891" t="e">
        <f>#REF!</f>
        <v>#REF!</v>
      </c>
      <c r="D25" s="445" t="s">
        <v>211</v>
      </c>
      <c r="E25" s="446" t="e">
        <f>#REF!</f>
        <v>#REF!</v>
      </c>
      <c r="F25" s="446" t="e">
        <f>#REF!</f>
        <v>#REF!</v>
      </c>
      <c r="G25" s="446" t="e">
        <f>#REF!</f>
        <v>#REF!</v>
      </c>
      <c r="H25" s="446" t="e">
        <f>#REF!</f>
        <v>#REF!</v>
      </c>
      <c r="I25" s="447" t="e">
        <f t="shared" si="0"/>
        <v>#REF!</v>
      </c>
    </row>
    <row r="26" spans="2:9" ht="12.75" customHeight="1">
      <c r="B26" s="2886"/>
      <c r="C26" s="2889"/>
      <c r="D26" s="448" t="s">
        <v>212</v>
      </c>
      <c r="E26" s="449" t="e">
        <f>+'EJEC-3II'!R24*#REF!</f>
        <v>#REF!</v>
      </c>
      <c r="F26" s="449" t="e">
        <f>+'EJEC-3II'!R24*#REF!</f>
        <v>#REF!</v>
      </c>
      <c r="G26" s="449" t="e">
        <f>+'EJEC-3II'!R24*#REF!</f>
        <v>#REF!</v>
      </c>
      <c r="H26" s="449" t="e">
        <f>+'EJEC-3II'!R24*#REF!</f>
        <v>#REF!</v>
      </c>
      <c r="I26" s="450" t="e">
        <f t="shared" si="0"/>
        <v>#REF!</v>
      </c>
    </row>
    <row r="27" spans="2:9" ht="12.75" customHeight="1" thickBot="1">
      <c r="B27" s="2886"/>
      <c r="C27" s="2890"/>
      <c r="D27" s="448" t="s">
        <v>260</v>
      </c>
      <c r="E27" s="449" t="e">
        <f>+'EJEC-3II'!R25*#REF!</f>
        <v>#REF!</v>
      </c>
      <c r="F27" s="449" t="e">
        <f>+'EJEC-3II'!R25*#REF!</f>
        <v>#REF!</v>
      </c>
      <c r="G27" s="449" t="e">
        <f>+'EJEC-3II'!R25*#REF!</f>
        <v>#REF!</v>
      </c>
      <c r="H27" s="449" t="e">
        <f>+'EJEC-3II'!R25*#REF!</f>
        <v>#REF!</v>
      </c>
      <c r="I27" s="450" t="e">
        <f t="shared" si="0"/>
        <v>#REF!</v>
      </c>
    </row>
    <row r="28" spans="2:9" ht="12.75" customHeight="1">
      <c r="B28" s="2886"/>
      <c r="C28" s="2891" t="e">
        <f>#REF!</f>
        <v>#REF!</v>
      </c>
      <c r="D28" s="445" t="s">
        <v>211</v>
      </c>
      <c r="E28" s="446" t="e">
        <f>#REF!</f>
        <v>#REF!</v>
      </c>
      <c r="F28" s="446" t="e">
        <f>#REF!</f>
        <v>#REF!</v>
      </c>
      <c r="G28" s="446" t="e">
        <f>#REF!</f>
        <v>#REF!</v>
      </c>
      <c r="H28" s="446" t="e">
        <f>#REF!</f>
        <v>#REF!</v>
      </c>
      <c r="I28" s="447" t="e">
        <f t="shared" si="0"/>
        <v>#REF!</v>
      </c>
    </row>
    <row r="29" spans="2:9" ht="12.75" customHeight="1">
      <c r="B29" s="2886"/>
      <c r="C29" s="2889"/>
      <c r="D29" s="448" t="s">
        <v>212</v>
      </c>
      <c r="E29" s="449" t="e">
        <f>+'EJEC-3II'!R27*#REF!</f>
        <v>#REF!</v>
      </c>
      <c r="F29" s="449" t="e">
        <f>+'EJEC-3II'!R27*#REF!</f>
        <v>#REF!</v>
      </c>
      <c r="G29" s="449" t="e">
        <f>+'EJEC-3II'!R27*#REF!</f>
        <v>#REF!</v>
      </c>
      <c r="H29" s="449" t="e">
        <f>+'EJEC-3II'!R27*#REF!</f>
        <v>#REF!</v>
      </c>
      <c r="I29" s="450" t="e">
        <f t="shared" si="0"/>
        <v>#REF!</v>
      </c>
    </row>
    <row r="30" spans="2:9" ht="12.75" customHeight="1" thickBot="1">
      <c r="B30" s="2887"/>
      <c r="C30" s="2892"/>
      <c r="D30" s="448" t="s">
        <v>260</v>
      </c>
      <c r="E30" s="449" t="e">
        <f>+'EJEC-3II'!R28*#REF!</f>
        <v>#REF!</v>
      </c>
      <c r="F30" s="449" t="e">
        <f>+'EJEC-3II'!R28*#REF!</f>
        <v>#REF!</v>
      </c>
      <c r="G30" s="449" t="e">
        <f>+'EJEC-3II'!R28*#REF!</f>
        <v>#REF!</v>
      </c>
      <c r="H30" s="449" t="e">
        <f>+'EJEC-3II'!R28*#REF!</f>
        <v>#REF!</v>
      </c>
      <c r="I30" s="450" t="e">
        <f t="shared" si="0"/>
        <v>#REF!</v>
      </c>
    </row>
    <row r="31" spans="2:9" ht="12.75" customHeight="1">
      <c r="B31" s="2885" t="e">
        <f>#REF!</f>
        <v>#REF!</v>
      </c>
      <c r="C31" s="2888" t="e">
        <f>#REF!</f>
        <v>#REF!</v>
      </c>
      <c r="D31" s="445" t="s">
        <v>211</v>
      </c>
      <c r="E31" s="446" t="e">
        <f>#REF!</f>
        <v>#REF!</v>
      </c>
      <c r="F31" s="446" t="e">
        <f>#REF!</f>
        <v>#REF!</v>
      </c>
      <c r="G31" s="446" t="e">
        <f>#REF!</f>
        <v>#REF!</v>
      </c>
      <c r="H31" s="446" t="e">
        <f>#REF!</f>
        <v>#REF!</v>
      </c>
      <c r="I31" s="447" t="e">
        <f t="shared" si="0"/>
        <v>#REF!</v>
      </c>
    </row>
    <row r="32" spans="2:9" ht="12.75" customHeight="1">
      <c r="B32" s="2886"/>
      <c r="C32" s="2889"/>
      <c r="D32" s="448" t="s">
        <v>212</v>
      </c>
      <c r="E32" s="449" t="e">
        <f>+'EJEC-3II'!R30*#REF!</f>
        <v>#REF!</v>
      </c>
      <c r="F32" s="449" t="e">
        <f>+'EJEC-3II'!R30*#REF!</f>
        <v>#REF!</v>
      </c>
      <c r="G32" s="449" t="e">
        <f>+'EJEC-3II'!R30*#REF!</f>
        <v>#REF!</v>
      </c>
      <c r="H32" s="449" t="e">
        <f>+'EJEC-3II'!R30*#REF!</f>
        <v>#REF!</v>
      </c>
      <c r="I32" s="450" t="e">
        <f t="shared" si="0"/>
        <v>#REF!</v>
      </c>
    </row>
    <row r="33" spans="2:9" ht="12.75" customHeight="1" thickBot="1">
      <c r="B33" s="2886"/>
      <c r="C33" s="2890"/>
      <c r="D33" s="448" t="s">
        <v>260</v>
      </c>
      <c r="E33" s="449" t="e">
        <f>+'EJEC-3II'!R31*#REF!</f>
        <v>#REF!</v>
      </c>
      <c r="F33" s="449" t="e">
        <f>+'EJEC-3II'!R31*#REF!</f>
        <v>#REF!</v>
      </c>
      <c r="G33" s="449" t="e">
        <f>+'EJEC-3II'!R31*#REF!</f>
        <v>#REF!</v>
      </c>
      <c r="H33" s="449" t="e">
        <f>+'EJEC-3II'!R31*#REF!</f>
        <v>#REF!</v>
      </c>
      <c r="I33" s="450" t="e">
        <f t="shared" si="0"/>
        <v>#REF!</v>
      </c>
    </row>
    <row r="34" spans="2:9" ht="12.75" customHeight="1">
      <c r="B34" s="2886"/>
      <c r="C34" s="2891" t="e">
        <f>#REF!</f>
        <v>#REF!</v>
      </c>
      <c r="D34" s="445" t="s">
        <v>211</v>
      </c>
      <c r="E34" s="446" t="e">
        <f>#REF!</f>
        <v>#REF!</v>
      </c>
      <c r="F34" s="446" t="e">
        <f>#REF!</f>
        <v>#REF!</v>
      </c>
      <c r="G34" s="446" t="e">
        <f>#REF!</f>
        <v>#REF!</v>
      </c>
      <c r="H34" s="446" t="e">
        <f>#REF!</f>
        <v>#REF!</v>
      </c>
      <c r="I34" s="447" t="e">
        <f t="shared" si="0"/>
        <v>#REF!</v>
      </c>
    </row>
    <row r="35" spans="2:9" ht="12.75" customHeight="1">
      <c r="B35" s="2886"/>
      <c r="C35" s="2889"/>
      <c r="D35" s="448" t="s">
        <v>212</v>
      </c>
      <c r="E35" s="449" t="e">
        <f>+'EJEC-3II'!R33*#REF!</f>
        <v>#REF!</v>
      </c>
      <c r="F35" s="449" t="e">
        <f>+'EJEC-3II'!R33*#REF!</f>
        <v>#REF!</v>
      </c>
      <c r="G35" s="449" t="e">
        <f>+'EJEC-3II'!R33*#REF!</f>
        <v>#REF!</v>
      </c>
      <c r="H35" s="449" t="e">
        <f>+'EJEC-3II'!R33*#REF!</f>
        <v>#REF!</v>
      </c>
      <c r="I35" s="450" t="e">
        <f t="shared" si="0"/>
        <v>#REF!</v>
      </c>
    </row>
    <row r="36" spans="2:9" ht="12.75" customHeight="1" thickBot="1">
      <c r="B36" s="2886"/>
      <c r="C36" s="2890"/>
      <c r="D36" s="448" t="s">
        <v>260</v>
      </c>
      <c r="E36" s="449" t="e">
        <f>+'EJEC-3II'!R34*#REF!</f>
        <v>#REF!</v>
      </c>
      <c r="F36" s="449" t="e">
        <f>+'EJEC-3II'!R34*#REF!</f>
        <v>#REF!</v>
      </c>
      <c r="G36" s="449" t="e">
        <f>+'EJEC-3II'!R34*#REF!</f>
        <v>#REF!</v>
      </c>
      <c r="H36" s="449" t="e">
        <f>+'EJEC-3II'!R34*#REF!</f>
        <v>#REF!</v>
      </c>
      <c r="I36" s="450" t="e">
        <f t="shared" si="0"/>
        <v>#REF!</v>
      </c>
    </row>
    <row r="37" spans="2:9" ht="12.75" customHeight="1">
      <c r="B37" s="2886"/>
      <c r="C37" s="2891" t="e">
        <f>#REF!</f>
        <v>#REF!</v>
      </c>
      <c r="D37" s="445" t="s">
        <v>211</v>
      </c>
      <c r="E37" s="446" t="e">
        <f>#REF!</f>
        <v>#REF!</v>
      </c>
      <c r="F37" s="446" t="e">
        <f>#REF!</f>
        <v>#REF!</v>
      </c>
      <c r="G37" s="446" t="e">
        <f>#REF!</f>
        <v>#REF!</v>
      </c>
      <c r="H37" s="446" t="e">
        <f>#REF!</f>
        <v>#REF!</v>
      </c>
      <c r="I37" s="447" t="e">
        <f t="shared" si="0"/>
        <v>#REF!</v>
      </c>
    </row>
    <row r="38" spans="2:9" ht="12.75" customHeight="1">
      <c r="B38" s="2886"/>
      <c r="C38" s="2889"/>
      <c r="D38" s="448" t="s">
        <v>212</v>
      </c>
      <c r="E38" s="449" t="e">
        <f>+'EJEC-3II'!R36*#REF!</f>
        <v>#REF!</v>
      </c>
      <c r="F38" s="449" t="e">
        <f>+'EJEC-3II'!R36*#REF!</f>
        <v>#REF!</v>
      </c>
      <c r="G38" s="449" t="e">
        <f>+'EJEC-3II'!R36*#REF!</f>
        <v>#REF!</v>
      </c>
      <c r="H38" s="449" t="e">
        <f>+'EJEC-3II'!R36*#REF!</f>
        <v>#REF!</v>
      </c>
      <c r="I38" s="450" t="e">
        <f t="shared" si="0"/>
        <v>#REF!</v>
      </c>
    </row>
    <row r="39" spans="2:9" ht="12.75" customHeight="1" thickBot="1">
      <c r="B39" s="2886"/>
      <c r="C39" s="2890"/>
      <c r="D39" s="448" t="s">
        <v>260</v>
      </c>
      <c r="E39" s="449" t="e">
        <f>+'EJEC-3II'!R37*#REF!</f>
        <v>#REF!</v>
      </c>
      <c r="F39" s="449" t="e">
        <f>+'EJEC-3II'!R37*#REF!</f>
        <v>#REF!</v>
      </c>
      <c r="G39" s="449" t="e">
        <f>+'EJEC-3II'!R37*#REF!</f>
        <v>#REF!</v>
      </c>
      <c r="H39" s="449" t="e">
        <f>+'EJEC-3II'!R37*#REF!</f>
        <v>#REF!</v>
      </c>
      <c r="I39" s="450" t="e">
        <f t="shared" si="0"/>
        <v>#REF!</v>
      </c>
    </row>
    <row r="40" spans="2:9" ht="12.75" customHeight="1">
      <c r="B40" s="2886"/>
      <c r="C40" s="2891" t="e">
        <f>#REF!</f>
        <v>#REF!</v>
      </c>
      <c r="D40" s="445" t="s">
        <v>211</v>
      </c>
      <c r="E40" s="446" t="e">
        <f>#REF!</f>
        <v>#REF!</v>
      </c>
      <c r="F40" s="446" t="e">
        <f>#REF!</f>
        <v>#REF!</v>
      </c>
      <c r="G40" s="446" t="e">
        <f>#REF!</f>
        <v>#REF!</v>
      </c>
      <c r="H40" s="446" t="e">
        <f>#REF!</f>
        <v>#REF!</v>
      </c>
      <c r="I40" s="447" t="e">
        <f t="shared" si="0"/>
        <v>#REF!</v>
      </c>
    </row>
    <row r="41" spans="2:9" ht="12.75" customHeight="1">
      <c r="B41" s="2886"/>
      <c r="C41" s="2889"/>
      <c r="D41" s="448" t="s">
        <v>212</v>
      </c>
      <c r="E41" s="449" t="e">
        <f>+'EJEC-3II'!R39*#REF!</f>
        <v>#REF!</v>
      </c>
      <c r="F41" s="449" t="e">
        <f>+'EJEC-3II'!R39*#REF!</f>
        <v>#REF!</v>
      </c>
      <c r="G41" s="449" t="e">
        <f>+'EJEC-3II'!R39*#REF!</f>
        <v>#REF!</v>
      </c>
      <c r="H41" s="449" t="e">
        <f>+'EJEC-3II'!R39*#REF!</f>
        <v>#REF!</v>
      </c>
      <c r="I41" s="450" t="e">
        <f t="shared" si="0"/>
        <v>#REF!</v>
      </c>
    </row>
    <row r="42" spans="2:9" ht="12.75" customHeight="1" thickBot="1">
      <c r="B42" s="2887"/>
      <c r="C42" s="2892"/>
      <c r="D42" s="448" t="s">
        <v>260</v>
      </c>
      <c r="E42" s="449" t="e">
        <f>+'EJEC-3II'!R40*#REF!</f>
        <v>#REF!</v>
      </c>
      <c r="F42" s="449" t="e">
        <f>+'EJEC-3II'!R40*#REF!</f>
        <v>#REF!</v>
      </c>
      <c r="G42" s="449" t="e">
        <f>+'EJEC-3II'!R40*#REF!</f>
        <v>#REF!</v>
      </c>
      <c r="H42" s="449" t="e">
        <f>+'EJEC-3II'!R40*#REF!</f>
        <v>#REF!</v>
      </c>
      <c r="I42" s="450" t="e">
        <f t="shared" si="0"/>
        <v>#REF!</v>
      </c>
    </row>
    <row r="43" spans="2:9" ht="12.75" customHeight="1">
      <c r="B43" s="2886" t="e">
        <f>#REF!</f>
        <v>#REF!</v>
      </c>
      <c r="C43" s="2889" t="e">
        <f>#REF!</f>
        <v>#REF!</v>
      </c>
      <c r="D43" s="445" t="s">
        <v>211</v>
      </c>
      <c r="E43" s="446" t="e">
        <f>#REF!</f>
        <v>#REF!</v>
      </c>
      <c r="F43" s="446" t="e">
        <f>#REF!</f>
        <v>#REF!</v>
      </c>
      <c r="G43" s="446" t="e">
        <f>#REF!</f>
        <v>#REF!</v>
      </c>
      <c r="H43" s="446" t="e">
        <f>#REF!</f>
        <v>#REF!</v>
      </c>
      <c r="I43" s="447" t="e">
        <f t="shared" si="0"/>
        <v>#REF!</v>
      </c>
    </row>
    <row r="44" spans="2:9" ht="12.75" customHeight="1">
      <c r="B44" s="2886"/>
      <c r="C44" s="2889"/>
      <c r="D44" s="448" t="s">
        <v>212</v>
      </c>
      <c r="E44" s="449" t="e">
        <f>+'EJEC-3II'!R42*#REF!</f>
        <v>#REF!</v>
      </c>
      <c r="F44" s="449" t="e">
        <f>+'EJEC-3II'!R42*#REF!</f>
        <v>#REF!</v>
      </c>
      <c r="G44" s="449" t="e">
        <f>+'EJEC-3II'!R42*#REF!</f>
        <v>#REF!</v>
      </c>
      <c r="H44" s="449" t="e">
        <f>+'EJEC-3II'!R42*#REF!</f>
        <v>#REF!</v>
      </c>
      <c r="I44" s="450" t="e">
        <f t="shared" si="0"/>
        <v>#REF!</v>
      </c>
    </row>
    <row r="45" spans="2:9" ht="12.75" customHeight="1" thickBot="1">
      <c r="B45" s="2886"/>
      <c r="C45" s="2890"/>
      <c r="D45" s="448" t="s">
        <v>260</v>
      </c>
      <c r="E45" s="449" t="e">
        <f>+'EJEC-3II'!R43*#REF!</f>
        <v>#REF!</v>
      </c>
      <c r="F45" s="449" t="e">
        <f>+'EJEC-3II'!R43*#REF!</f>
        <v>#REF!</v>
      </c>
      <c r="G45" s="449" t="e">
        <f>+'EJEC-3II'!R43*#REF!</f>
        <v>#REF!</v>
      </c>
      <c r="H45" s="449" t="e">
        <f>+'EJEC-3II'!R43*#REF!</f>
        <v>#REF!</v>
      </c>
      <c r="I45" s="450" t="e">
        <f t="shared" si="0"/>
        <v>#REF!</v>
      </c>
    </row>
    <row r="46" spans="2:9" ht="12.75" customHeight="1">
      <c r="B46" s="2886"/>
      <c r="C46" s="2891" t="e">
        <f>#REF!</f>
        <v>#REF!</v>
      </c>
      <c r="D46" s="445" t="s">
        <v>211</v>
      </c>
      <c r="E46" s="446" t="e">
        <f>#REF!</f>
        <v>#REF!</v>
      </c>
      <c r="F46" s="446" t="e">
        <f>#REF!</f>
        <v>#REF!</v>
      </c>
      <c r="G46" s="446" t="e">
        <f>#REF!</f>
        <v>#REF!</v>
      </c>
      <c r="H46" s="446" t="e">
        <f>#REF!</f>
        <v>#REF!</v>
      </c>
      <c r="I46" s="447" t="e">
        <f t="shared" si="0"/>
        <v>#REF!</v>
      </c>
    </row>
    <row r="47" spans="2:9" ht="12.75" customHeight="1">
      <c r="B47" s="2886"/>
      <c r="C47" s="2889"/>
      <c r="D47" s="448" t="s">
        <v>212</v>
      </c>
      <c r="E47" s="449" t="e">
        <f>+'EJEC-3II'!R45*#REF!</f>
        <v>#REF!</v>
      </c>
      <c r="F47" s="449" t="e">
        <f>+'EJEC-3II'!R45*#REF!</f>
        <v>#REF!</v>
      </c>
      <c r="G47" s="449" t="e">
        <f>+'EJEC-3II'!R45*#REF!</f>
        <v>#REF!</v>
      </c>
      <c r="H47" s="449" t="e">
        <f>+'EJEC-3II'!R45*#REF!</f>
        <v>#REF!</v>
      </c>
      <c r="I47" s="450" t="e">
        <f t="shared" si="0"/>
        <v>#REF!</v>
      </c>
    </row>
    <row r="48" spans="2:9" ht="12.75" customHeight="1" thickBot="1">
      <c r="B48" s="2886"/>
      <c r="C48" s="2890"/>
      <c r="D48" s="448" t="s">
        <v>260</v>
      </c>
      <c r="E48" s="449" t="e">
        <f>+'EJEC-3II'!R46*#REF!</f>
        <v>#REF!</v>
      </c>
      <c r="F48" s="449" t="e">
        <f>+'EJEC-3II'!R46*#REF!</f>
        <v>#REF!</v>
      </c>
      <c r="G48" s="449" t="e">
        <f>+'EJEC-3II'!R46*#REF!</f>
        <v>#REF!</v>
      </c>
      <c r="H48" s="449" t="e">
        <f>+'EJEC-3II'!R46*#REF!</f>
        <v>#REF!</v>
      </c>
      <c r="I48" s="450" t="e">
        <f t="shared" si="0"/>
        <v>#REF!</v>
      </c>
    </row>
    <row r="49" spans="2:9" ht="12.75" customHeight="1">
      <c r="B49" s="2886"/>
      <c r="C49" s="2891" t="e">
        <f>#REF!</f>
        <v>#REF!</v>
      </c>
      <c r="D49" s="445" t="s">
        <v>211</v>
      </c>
      <c r="E49" s="446" t="e">
        <f>#REF!</f>
        <v>#REF!</v>
      </c>
      <c r="F49" s="446" t="e">
        <f>#REF!</f>
        <v>#REF!</v>
      </c>
      <c r="G49" s="446" t="e">
        <f>#REF!</f>
        <v>#REF!</v>
      </c>
      <c r="H49" s="446" t="e">
        <f>#REF!</f>
        <v>#REF!</v>
      </c>
      <c r="I49" s="447" t="e">
        <f t="shared" si="0"/>
        <v>#REF!</v>
      </c>
    </row>
    <row r="50" spans="2:9" ht="12.75" customHeight="1">
      <c r="B50" s="2886"/>
      <c r="C50" s="2889"/>
      <c r="D50" s="448" t="s">
        <v>212</v>
      </c>
      <c r="E50" s="449" t="e">
        <f>+'EJEC-3II'!R48*#REF!</f>
        <v>#REF!</v>
      </c>
      <c r="F50" s="449" t="e">
        <f>+'EJEC-3II'!R48*#REF!</f>
        <v>#REF!</v>
      </c>
      <c r="G50" s="449" t="e">
        <f>+'EJEC-3II'!R48*#REF!</f>
        <v>#REF!</v>
      </c>
      <c r="H50" s="449" t="e">
        <f>+'EJEC-3II'!R48*#REF!</f>
        <v>#REF!</v>
      </c>
      <c r="I50" s="450" t="e">
        <f t="shared" si="0"/>
        <v>#REF!</v>
      </c>
    </row>
    <row r="51" spans="2:9" ht="12.75" customHeight="1" thickBot="1">
      <c r="B51" s="2886"/>
      <c r="C51" s="2890"/>
      <c r="D51" s="448" t="s">
        <v>260</v>
      </c>
      <c r="E51" s="449" t="e">
        <f>+'EJEC-3II'!R49*#REF!</f>
        <v>#REF!</v>
      </c>
      <c r="F51" s="449" t="e">
        <f>+'EJEC-3II'!R49*#REF!</f>
        <v>#REF!</v>
      </c>
      <c r="G51" s="449" t="e">
        <f>+'EJEC-3II'!R49*#REF!</f>
        <v>#REF!</v>
      </c>
      <c r="H51" s="449" t="e">
        <f>+'EJEC-3II'!R49*#REF!</f>
        <v>#REF!</v>
      </c>
      <c r="I51" s="450" t="e">
        <f t="shared" si="0"/>
        <v>#REF!</v>
      </c>
    </row>
    <row r="52" spans="2:9" ht="12.75" customHeight="1">
      <c r="B52" s="2886"/>
      <c r="C52" s="2891" t="e">
        <f>#REF!</f>
        <v>#REF!</v>
      </c>
      <c r="D52" s="445" t="s">
        <v>211</v>
      </c>
      <c r="E52" s="446" t="e">
        <f>#REF!</f>
        <v>#REF!</v>
      </c>
      <c r="F52" s="446" t="e">
        <f>#REF!</f>
        <v>#REF!</v>
      </c>
      <c r="G52" s="446" t="e">
        <f>#REF!</f>
        <v>#REF!</v>
      </c>
      <c r="H52" s="446" t="e">
        <f>#REF!</f>
        <v>#REF!</v>
      </c>
      <c r="I52" s="447" t="e">
        <f t="shared" si="0"/>
        <v>#REF!</v>
      </c>
    </row>
    <row r="53" spans="2:9" ht="12.75" customHeight="1">
      <c r="B53" s="2886"/>
      <c r="C53" s="2889"/>
      <c r="D53" s="448" t="s">
        <v>212</v>
      </c>
      <c r="E53" s="449" t="e">
        <f>+'EJEC-3II'!R51*#REF!</f>
        <v>#REF!</v>
      </c>
      <c r="F53" s="449" t="e">
        <f>+'EJEC-3II'!R51*#REF!</f>
        <v>#REF!</v>
      </c>
      <c r="G53" s="449" t="e">
        <f>+'EJEC-3II'!R51*#REF!</f>
        <v>#REF!</v>
      </c>
      <c r="H53" s="449" t="e">
        <f>+'EJEC-3II'!R51*#REF!</f>
        <v>#REF!</v>
      </c>
      <c r="I53" s="450" t="e">
        <f t="shared" si="0"/>
        <v>#REF!</v>
      </c>
    </row>
    <row r="54" spans="2:9" ht="12.75" customHeight="1" thickBot="1">
      <c r="B54" s="2886"/>
      <c r="C54" s="2889"/>
      <c r="D54" s="448" t="s">
        <v>260</v>
      </c>
      <c r="E54" s="449" t="e">
        <f>+'EJEC-3II'!R52*#REF!</f>
        <v>#REF!</v>
      </c>
      <c r="F54" s="449" t="e">
        <f>+'EJEC-3II'!R52*#REF!</f>
        <v>#REF!</v>
      </c>
      <c r="G54" s="449" t="e">
        <f>+'EJEC-3II'!R52*#REF!</f>
        <v>#REF!</v>
      </c>
      <c r="H54" s="449" t="e">
        <f>+'EJEC-3II'!R52*#REF!</f>
        <v>#REF!</v>
      </c>
      <c r="I54" s="450" t="e">
        <f t="shared" si="0"/>
        <v>#REF!</v>
      </c>
    </row>
    <row r="55" spans="2:9" ht="12.75" customHeight="1">
      <c r="B55" s="2885" t="e">
        <f>#REF!</f>
        <v>#REF!</v>
      </c>
      <c r="C55" s="2888" t="e">
        <f>#REF!</f>
        <v>#REF!</v>
      </c>
      <c r="D55" s="445" t="s">
        <v>211</v>
      </c>
      <c r="E55" s="446" t="e">
        <f>#REF!</f>
        <v>#REF!</v>
      </c>
      <c r="F55" s="446" t="e">
        <f>#REF!</f>
        <v>#REF!</v>
      </c>
      <c r="G55" s="446" t="e">
        <f>#REF!</f>
        <v>#REF!</v>
      </c>
      <c r="H55" s="446" t="e">
        <f>#REF!</f>
        <v>#REF!</v>
      </c>
      <c r="I55" s="447" t="e">
        <f t="shared" si="0"/>
        <v>#REF!</v>
      </c>
    </row>
    <row r="56" spans="2:9" ht="12.75" customHeight="1">
      <c r="B56" s="2886"/>
      <c r="C56" s="2889"/>
      <c r="D56" s="448" t="s">
        <v>212</v>
      </c>
      <c r="E56" s="449" t="e">
        <f>+'EJEC-3II'!R54*#REF!</f>
        <v>#REF!</v>
      </c>
      <c r="F56" s="449" t="e">
        <f>+'EJEC-3II'!R54*#REF!</f>
        <v>#REF!</v>
      </c>
      <c r="G56" s="449" t="e">
        <f>+'EJEC-3II'!R54*#REF!</f>
        <v>#REF!</v>
      </c>
      <c r="H56" s="449" t="e">
        <f>+'EJEC-3II'!R54*#REF!</f>
        <v>#REF!</v>
      </c>
      <c r="I56" s="450" t="e">
        <f t="shared" si="0"/>
        <v>#REF!</v>
      </c>
    </row>
    <row r="57" spans="2:9" ht="12.75" customHeight="1" thickBot="1">
      <c r="B57" s="2886"/>
      <c r="C57" s="2890"/>
      <c r="D57" s="448" t="s">
        <v>260</v>
      </c>
      <c r="E57" s="449" t="e">
        <f>+'EJEC-3II'!R55*#REF!</f>
        <v>#REF!</v>
      </c>
      <c r="F57" s="449" t="e">
        <f>+'EJEC-3II'!R55*#REF!</f>
        <v>#REF!</v>
      </c>
      <c r="G57" s="449" t="e">
        <f>+'EJEC-3II'!R55*#REF!</f>
        <v>#REF!</v>
      </c>
      <c r="H57" s="449" t="e">
        <f>+'EJEC-3II'!R55*#REF!</f>
        <v>#REF!</v>
      </c>
      <c r="I57" s="450" t="e">
        <f t="shared" si="0"/>
        <v>#REF!</v>
      </c>
    </row>
    <row r="58" spans="2:9" ht="12.75" customHeight="1">
      <c r="B58" s="2886"/>
      <c r="C58" s="2891" t="e">
        <f>#REF!</f>
        <v>#REF!</v>
      </c>
      <c r="D58" s="445" t="s">
        <v>211</v>
      </c>
      <c r="E58" s="446" t="e">
        <f>#REF!</f>
        <v>#REF!</v>
      </c>
      <c r="F58" s="446" t="e">
        <f>#REF!</f>
        <v>#REF!</v>
      </c>
      <c r="G58" s="446" t="e">
        <f>#REF!</f>
        <v>#REF!</v>
      </c>
      <c r="H58" s="446" t="e">
        <f>#REF!</f>
        <v>#REF!</v>
      </c>
      <c r="I58" s="447" t="e">
        <f t="shared" si="0"/>
        <v>#REF!</v>
      </c>
    </row>
    <row r="59" spans="2:9" ht="12.75" customHeight="1">
      <c r="B59" s="2886"/>
      <c r="C59" s="2889"/>
      <c r="D59" s="448" t="s">
        <v>212</v>
      </c>
      <c r="E59" s="449" t="e">
        <f>+'EJEC-3II'!R57*#REF!</f>
        <v>#REF!</v>
      </c>
      <c r="F59" s="449" t="e">
        <f>+'EJEC-3II'!R57*#REF!</f>
        <v>#REF!</v>
      </c>
      <c r="G59" s="449" t="e">
        <f>+'EJEC-3II'!R57*#REF!</f>
        <v>#REF!</v>
      </c>
      <c r="H59" s="449" t="e">
        <f>+'EJEC-3II'!R57*#REF!</f>
        <v>#REF!</v>
      </c>
      <c r="I59" s="450" t="e">
        <f t="shared" si="0"/>
        <v>#REF!</v>
      </c>
    </row>
    <row r="60" spans="2:9" ht="12.75" customHeight="1" thickBot="1">
      <c r="B60" s="2886"/>
      <c r="C60" s="2890"/>
      <c r="D60" s="448" t="s">
        <v>260</v>
      </c>
      <c r="E60" s="449" t="e">
        <f>+'EJEC-3II'!R58*#REF!</f>
        <v>#REF!</v>
      </c>
      <c r="F60" s="449" t="e">
        <f>+'EJEC-3II'!R58*#REF!</f>
        <v>#REF!</v>
      </c>
      <c r="G60" s="449" t="e">
        <f>+'EJEC-3II'!R58*#REF!</f>
        <v>#REF!</v>
      </c>
      <c r="H60" s="449" t="e">
        <f>+'EJEC-3II'!R58*#REF!</f>
        <v>#REF!</v>
      </c>
      <c r="I60" s="450" t="e">
        <f t="shared" si="0"/>
        <v>#REF!</v>
      </c>
    </row>
    <row r="61" spans="2:9" ht="12.75" customHeight="1">
      <c r="B61" s="2886"/>
      <c r="C61" s="2891" t="e">
        <f>#REF!</f>
        <v>#REF!</v>
      </c>
      <c r="D61" s="445" t="s">
        <v>211</v>
      </c>
      <c r="E61" s="446" t="e">
        <f>#REF!</f>
        <v>#REF!</v>
      </c>
      <c r="F61" s="446" t="e">
        <f>#REF!</f>
        <v>#REF!</v>
      </c>
      <c r="G61" s="446" t="e">
        <f>#REF!</f>
        <v>#REF!</v>
      </c>
      <c r="H61" s="446" t="e">
        <f>#REF!</f>
        <v>#REF!</v>
      </c>
      <c r="I61" s="447" t="e">
        <f t="shared" si="0"/>
        <v>#REF!</v>
      </c>
    </row>
    <row r="62" spans="2:9" ht="12.75" customHeight="1">
      <c r="B62" s="2886"/>
      <c r="C62" s="2889"/>
      <c r="D62" s="448" t="s">
        <v>212</v>
      </c>
      <c r="E62" s="449" t="e">
        <f>+'EJEC-3II'!R60*#REF!</f>
        <v>#REF!</v>
      </c>
      <c r="F62" s="449" t="e">
        <f>+'EJEC-3II'!R60*#REF!</f>
        <v>#REF!</v>
      </c>
      <c r="G62" s="449" t="e">
        <f>+'EJEC-3II'!R60*#REF!</f>
        <v>#REF!</v>
      </c>
      <c r="H62" s="449" t="e">
        <f>+'EJEC-3II'!R60*#REF!</f>
        <v>#REF!</v>
      </c>
      <c r="I62" s="450" t="e">
        <f t="shared" si="0"/>
        <v>#REF!</v>
      </c>
    </row>
    <row r="63" spans="2:9" ht="12.75" customHeight="1" thickBot="1">
      <c r="B63" s="2886"/>
      <c r="C63" s="2890"/>
      <c r="D63" s="448" t="s">
        <v>260</v>
      </c>
      <c r="E63" s="449" t="e">
        <f>+'EJEC-3II'!R61*#REF!</f>
        <v>#REF!</v>
      </c>
      <c r="F63" s="449" t="e">
        <f>+'EJEC-3II'!R61*#REF!</f>
        <v>#REF!</v>
      </c>
      <c r="G63" s="449" t="e">
        <f>+'EJEC-3II'!R61*#REF!</f>
        <v>#REF!</v>
      </c>
      <c r="H63" s="449" t="e">
        <f>+'EJEC-3II'!R61*#REF!</f>
        <v>#REF!</v>
      </c>
      <c r="I63" s="450" t="e">
        <f t="shared" si="0"/>
        <v>#REF!</v>
      </c>
    </row>
    <row r="64" spans="2:9" ht="12.75" customHeight="1">
      <c r="B64" s="2886"/>
      <c r="C64" s="2891" t="e">
        <f>#REF!</f>
        <v>#REF!</v>
      </c>
      <c r="D64" s="445" t="s">
        <v>211</v>
      </c>
      <c r="E64" s="446" t="e">
        <f>#REF!</f>
        <v>#REF!</v>
      </c>
      <c r="F64" s="446" t="e">
        <f>#REF!</f>
        <v>#REF!</v>
      </c>
      <c r="G64" s="446" t="e">
        <f>#REF!</f>
        <v>#REF!</v>
      </c>
      <c r="H64" s="446" t="e">
        <f>#REF!</f>
        <v>#REF!</v>
      </c>
      <c r="I64" s="447" t="e">
        <f t="shared" si="0"/>
        <v>#REF!</v>
      </c>
    </row>
    <row r="65" spans="2:9" ht="12.75" customHeight="1">
      <c r="B65" s="2886"/>
      <c r="C65" s="2889"/>
      <c r="D65" s="448" t="s">
        <v>212</v>
      </c>
      <c r="E65" s="449" t="e">
        <f>+'EJEC-3II'!R63*#REF!</f>
        <v>#REF!</v>
      </c>
      <c r="F65" s="449" t="e">
        <f>+'EJEC-3II'!R63*#REF!</f>
        <v>#REF!</v>
      </c>
      <c r="G65" s="449" t="e">
        <f>+'EJEC-3II'!R63*#REF!</f>
        <v>#REF!</v>
      </c>
      <c r="H65" s="449" t="e">
        <f>+'EJEC-3II'!R63*#REF!</f>
        <v>#REF!</v>
      </c>
      <c r="I65" s="450" t="e">
        <f t="shared" si="0"/>
        <v>#REF!</v>
      </c>
    </row>
    <row r="66" spans="2:9" ht="12.75" customHeight="1" thickBot="1">
      <c r="B66" s="2887"/>
      <c r="C66" s="2892"/>
      <c r="D66" s="448" t="s">
        <v>260</v>
      </c>
      <c r="E66" s="449" t="e">
        <f>+'EJEC-3II'!R64*#REF!</f>
        <v>#REF!</v>
      </c>
      <c r="F66" s="449" t="e">
        <f>+'EJEC-3II'!R64*#REF!</f>
        <v>#REF!</v>
      </c>
      <c r="G66" s="449" t="e">
        <f>+'EJEC-3II'!R64*#REF!</f>
        <v>#REF!</v>
      </c>
      <c r="H66" s="449" t="e">
        <f>+'EJEC-3II'!R64*#REF!</f>
        <v>#REF!</v>
      </c>
      <c r="I66" s="450" t="e">
        <f t="shared" si="0"/>
        <v>#REF!</v>
      </c>
    </row>
    <row r="67" spans="2:9" ht="12.75" customHeight="1">
      <c r="B67" s="2886" t="e">
        <f>#REF!</f>
        <v>#REF!</v>
      </c>
      <c r="C67" s="2889" t="e">
        <f>#REF!</f>
        <v>#REF!</v>
      </c>
      <c r="D67" s="445" t="s">
        <v>211</v>
      </c>
      <c r="E67" s="446" t="e">
        <f>#REF!</f>
        <v>#REF!</v>
      </c>
      <c r="F67" s="446" t="e">
        <f>#REF!</f>
        <v>#REF!</v>
      </c>
      <c r="G67" s="446" t="e">
        <f>#REF!</f>
        <v>#REF!</v>
      </c>
      <c r="H67" s="446" t="e">
        <f>#REF!</f>
        <v>#REF!</v>
      </c>
      <c r="I67" s="447" t="e">
        <f t="shared" si="0"/>
        <v>#REF!</v>
      </c>
    </row>
    <row r="68" spans="2:9" ht="12.75" customHeight="1">
      <c r="B68" s="2886"/>
      <c r="C68" s="2889"/>
      <c r="D68" s="448" t="s">
        <v>212</v>
      </c>
      <c r="E68" s="449" t="e">
        <f>+'EJEC-3II'!R66*#REF!</f>
        <v>#REF!</v>
      </c>
      <c r="F68" s="449" t="e">
        <f>+'EJEC-3II'!R66*#REF!</f>
        <v>#REF!</v>
      </c>
      <c r="G68" s="449" t="e">
        <f>+'EJEC-3II'!R66*#REF!</f>
        <v>#REF!</v>
      </c>
      <c r="H68" s="449" t="e">
        <f>+'EJEC-3II'!R66*#REF!</f>
        <v>#REF!</v>
      </c>
      <c r="I68" s="450" t="e">
        <f t="shared" si="0"/>
        <v>#REF!</v>
      </c>
    </row>
    <row r="69" spans="2:9" ht="12.75" customHeight="1" thickBot="1">
      <c r="B69" s="2886"/>
      <c r="C69" s="2890"/>
      <c r="D69" s="448" t="s">
        <v>260</v>
      </c>
      <c r="E69" s="449" t="e">
        <f>+'EJEC-3II'!R67*#REF!</f>
        <v>#REF!</v>
      </c>
      <c r="F69" s="449" t="e">
        <f>+'EJEC-3II'!R67*#REF!</f>
        <v>#REF!</v>
      </c>
      <c r="G69" s="449" t="e">
        <f>+'EJEC-3II'!R67*#REF!</f>
        <v>#REF!</v>
      </c>
      <c r="H69" s="449" t="e">
        <f>+'EJEC-3II'!R67*#REF!</f>
        <v>#REF!</v>
      </c>
      <c r="I69" s="450" t="e">
        <f t="shared" si="0"/>
        <v>#REF!</v>
      </c>
    </row>
    <row r="70" spans="2:9" ht="12.75" customHeight="1">
      <c r="B70" s="2886"/>
      <c r="C70" s="2891" t="e">
        <f>#REF!</f>
        <v>#REF!</v>
      </c>
      <c r="D70" s="445" t="s">
        <v>211</v>
      </c>
      <c r="E70" s="446" t="e">
        <f>#REF!</f>
        <v>#REF!</v>
      </c>
      <c r="F70" s="446" t="e">
        <f>#REF!</f>
        <v>#REF!</v>
      </c>
      <c r="G70" s="446" t="e">
        <f>#REF!</f>
        <v>#REF!</v>
      </c>
      <c r="H70" s="446" t="e">
        <f>#REF!</f>
        <v>#REF!</v>
      </c>
      <c r="I70" s="447" t="e">
        <f t="shared" si="0"/>
        <v>#REF!</v>
      </c>
    </row>
    <row r="71" spans="2:9" ht="12.75" customHeight="1">
      <c r="B71" s="2886"/>
      <c r="C71" s="2889"/>
      <c r="D71" s="448" t="s">
        <v>212</v>
      </c>
      <c r="E71" s="449" t="e">
        <f>+'EJEC-3II'!R69*#REF!</f>
        <v>#REF!</v>
      </c>
      <c r="F71" s="449" t="e">
        <f>+'EJEC-3II'!R69*#REF!</f>
        <v>#REF!</v>
      </c>
      <c r="G71" s="449" t="e">
        <f>+'EJEC-3II'!R69*#REF!</f>
        <v>#REF!</v>
      </c>
      <c r="H71" s="449" t="e">
        <f>+'EJEC-3II'!R69*#REF!</f>
        <v>#REF!</v>
      </c>
      <c r="I71" s="450" t="e">
        <f t="shared" si="0"/>
        <v>#REF!</v>
      </c>
    </row>
    <row r="72" spans="2:9" ht="12.75" customHeight="1" thickBot="1">
      <c r="B72" s="2886"/>
      <c r="C72" s="2890"/>
      <c r="D72" s="448" t="s">
        <v>260</v>
      </c>
      <c r="E72" s="449" t="e">
        <f>+'EJEC-3II'!R70*#REF!</f>
        <v>#REF!</v>
      </c>
      <c r="F72" s="449" t="e">
        <f>+'EJEC-3II'!R70*#REF!</f>
        <v>#REF!</v>
      </c>
      <c r="G72" s="449" t="e">
        <f>+'EJEC-3II'!R70*#REF!</f>
        <v>#REF!</v>
      </c>
      <c r="H72" s="449" t="e">
        <f>+'EJEC-3II'!R70*#REF!</f>
        <v>#REF!</v>
      </c>
      <c r="I72" s="450" t="e">
        <f t="shared" si="0"/>
        <v>#REF!</v>
      </c>
    </row>
    <row r="73" spans="2:9" ht="12.75" customHeight="1">
      <c r="B73" s="2886"/>
      <c r="C73" s="2891" t="e">
        <f>#REF!</f>
        <v>#REF!</v>
      </c>
      <c r="D73" s="445" t="s">
        <v>211</v>
      </c>
      <c r="E73" s="446" t="e">
        <f>#REF!</f>
        <v>#REF!</v>
      </c>
      <c r="F73" s="446" t="e">
        <f>#REF!</f>
        <v>#REF!</v>
      </c>
      <c r="G73" s="446" t="e">
        <f>#REF!</f>
        <v>#REF!</v>
      </c>
      <c r="H73" s="446" t="e">
        <f>#REF!</f>
        <v>#REF!</v>
      </c>
      <c r="I73" s="447" t="e">
        <f t="shared" si="0"/>
        <v>#REF!</v>
      </c>
    </row>
    <row r="74" spans="2:9" ht="12.75" customHeight="1">
      <c r="B74" s="2886"/>
      <c r="C74" s="2889"/>
      <c r="D74" s="448" t="s">
        <v>212</v>
      </c>
      <c r="E74" s="449" t="e">
        <f>+'EJEC-3II'!R72*#REF!</f>
        <v>#REF!</v>
      </c>
      <c r="F74" s="449" t="e">
        <f>+'EJEC-3II'!R72*#REF!</f>
        <v>#REF!</v>
      </c>
      <c r="G74" s="449" t="e">
        <f>+'EJEC-3II'!R72*#REF!</f>
        <v>#REF!</v>
      </c>
      <c r="H74" s="449" t="e">
        <f>+'EJEC-3II'!R72*#REF!</f>
        <v>#REF!</v>
      </c>
      <c r="I74" s="450" t="e">
        <f t="shared" si="0"/>
        <v>#REF!</v>
      </c>
    </row>
    <row r="75" spans="2:9" ht="12.75" customHeight="1" thickBot="1">
      <c r="B75" s="2886"/>
      <c r="C75" s="2889"/>
      <c r="D75" s="448" t="s">
        <v>260</v>
      </c>
      <c r="E75" s="449" t="e">
        <f>+'EJEC-3II'!R73*#REF!</f>
        <v>#REF!</v>
      </c>
      <c r="F75" s="449" t="e">
        <f>+'EJEC-3II'!R73*#REF!</f>
        <v>#REF!</v>
      </c>
      <c r="G75" s="449" t="e">
        <f>+'EJEC-3II'!R73*#REF!</f>
        <v>#REF!</v>
      </c>
      <c r="H75" s="449" t="e">
        <f>+'EJEC-3II'!R73*#REF!</f>
        <v>#REF!</v>
      </c>
      <c r="I75" s="450" t="e">
        <f t="shared" si="0"/>
        <v>#REF!</v>
      </c>
    </row>
    <row r="76" spans="2:9" ht="12.75" customHeight="1">
      <c r="B76" s="2885" t="e">
        <f>#REF!</f>
        <v>#REF!</v>
      </c>
      <c r="C76" s="2888" t="e">
        <f>#REF!</f>
        <v>#REF!</v>
      </c>
      <c r="D76" s="445" t="s">
        <v>211</v>
      </c>
      <c r="E76" s="446" t="e">
        <f>#REF!</f>
        <v>#REF!</v>
      </c>
      <c r="F76" s="446" t="e">
        <f>#REF!</f>
        <v>#REF!</v>
      </c>
      <c r="G76" s="446" t="e">
        <f>#REF!</f>
        <v>#REF!</v>
      </c>
      <c r="H76" s="446" t="e">
        <f>#REF!</f>
        <v>#REF!</v>
      </c>
      <c r="I76" s="447" t="e">
        <f t="shared" si="0"/>
        <v>#REF!</v>
      </c>
    </row>
    <row r="77" spans="2:9" ht="12.75" customHeight="1">
      <c r="B77" s="2886"/>
      <c r="C77" s="2889"/>
      <c r="D77" s="448" t="s">
        <v>212</v>
      </c>
      <c r="E77" s="449" t="e">
        <f>+'EJEC-3II'!R75*#REF!</f>
        <v>#REF!</v>
      </c>
      <c r="F77" s="449" t="e">
        <f>+'EJEC-3II'!R75*#REF!</f>
        <v>#REF!</v>
      </c>
      <c r="G77" s="449" t="e">
        <f>+'EJEC-3II'!R75*#REF!</f>
        <v>#REF!</v>
      </c>
      <c r="H77" s="449" t="e">
        <f>+'EJEC-3II'!R75*#REF!</f>
        <v>#REF!</v>
      </c>
      <c r="I77" s="450" t="e">
        <f t="shared" si="0"/>
        <v>#REF!</v>
      </c>
    </row>
    <row r="78" spans="2:9" ht="12.75" customHeight="1" thickBot="1">
      <c r="B78" s="2886"/>
      <c r="C78" s="2890"/>
      <c r="D78" s="448" t="s">
        <v>260</v>
      </c>
      <c r="E78" s="449" t="e">
        <f>+'EJEC-3II'!R76*#REF!</f>
        <v>#REF!</v>
      </c>
      <c r="F78" s="449" t="e">
        <f>+'EJEC-3II'!R76*#REF!</f>
        <v>#REF!</v>
      </c>
      <c r="G78" s="449" t="e">
        <f>+'EJEC-3II'!R76*#REF!</f>
        <v>#REF!</v>
      </c>
      <c r="H78" s="449" t="e">
        <f>+'EJEC-3II'!R76*#REF!</f>
        <v>#REF!</v>
      </c>
      <c r="I78" s="450" t="e">
        <f t="shared" si="0"/>
        <v>#REF!</v>
      </c>
    </row>
    <row r="79" spans="2:9" ht="12.75" customHeight="1">
      <c r="B79" s="2886"/>
      <c r="C79" s="2891" t="e">
        <f>#REF!</f>
        <v>#REF!</v>
      </c>
      <c r="D79" s="445" t="s">
        <v>211</v>
      </c>
      <c r="E79" s="446" t="e">
        <f>#REF!</f>
        <v>#REF!</v>
      </c>
      <c r="F79" s="446" t="e">
        <f>#REF!</f>
        <v>#REF!</v>
      </c>
      <c r="G79" s="446" t="e">
        <f>#REF!</f>
        <v>#REF!</v>
      </c>
      <c r="H79" s="446" t="e">
        <f>#REF!</f>
        <v>#REF!</v>
      </c>
      <c r="I79" s="447" t="e">
        <f t="shared" si="0"/>
        <v>#REF!</v>
      </c>
    </row>
    <row r="80" spans="2:9" ht="12.75" customHeight="1">
      <c r="B80" s="2886"/>
      <c r="C80" s="2889"/>
      <c r="D80" s="448" t="s">
        <v>212</v>
      </c>
      <c r="E80" s="449" t="e">
        <f>+'EJEC-3II'!R78*#REF!</f>
        <v>#REF!</v>
      </c>
      <c r="F80" s="449" t="e">
        <f>+'EJEC-3II'!R78*#REF!</f>
        <v>#REF!</v>
      </c>
      <c r="G80" s="449" t="e">
        <f>+'EJEC-3II'!R78*#REF!</f>
        <v>#REF!</v>
      </c>
      <c r="H80" s="449" t="e">
        <f>+'EJEC-3II'!R78*#REF!</f>
        <v>#REF!</v>
      </c>
      <c r="I80" s="450" t="e">
        <f t="shared" si="0"/>
        <v>#REF!</v>
      </c>
    </row>
    <row r="81" spans="2:9" ht="12.75" customHeight="1" thickBot="1">
      <c r="B81" s="2886"/>
      <c r="C81" s="2890"/>
      <c r="D81" s="448" t="s">
        <v>260</v>
      </c>
      <c r="E81" s="449" t="e">
        <f>+'EJEC-3II'!R79*#REF!</f>
        <v>#REF!</v>
      </c>
      <c r="F81" s="449" t="e">
        <f>+'EJEC-3II'!R79*#REF!</f>
        <v>#REF!</v>
      </c>
      <c r="G81" s="449" t="e">
        <f>+'EJEC-3II'!R79*#REF!</f>
        <v>#REF!</v>
      </c>
      <c r="H81" s="449" t="e">
        <f>+'EJEC-3II'!R79*#REF!</f>
        <v>#REF!</v>
      </c>
      <c r="I81" s="450" t="e">
        <f t="shared" si="0"/>
        <v>#REF!</v>
      </c>
    </row>
    <row r="82" spans="2:9" ht="12.75" customHeight="1">
      <c r="B82" s="2886"/>
      <c r="C82" s="2891" t="e">
        <f>#REF!</f>
        <v>#REF!</v>
      </c>
      <c r="D82" s="445" t="s">
        <v>211</v>
      </c>
      <c r="E82" s="446" t="e">
        <f>#REF!</f>
        <v>#REF!</v>
      </c>
      <c r="F82" s="446" t="e">
        <f>#REF!</f>
        <v>#REF!</v>
      </c>
      <c r="G82" s="446" t="e">
        <f>#REF!</f>
        <v>#REF!</v>
      </c>
      <c r="H82" s="446" t="e">
        <f>#REF!</f>
        <v>#REF!</v>
      </c>
      <c r="I82" s="447" t="e">
        <f t="shared" si="0"/>
        <v>#REF!</v>
      </c>
    </row>
    <row r="83" spans="2:9" ht="12.75" customHeight="1">
      <c r="B83" s="2886"/>
      <c r="C83" s="2889"/>
      <c r="D83" s="448" t="s">
        <v>212</v>
      </c>
      <c r="E83" s="449" t="e">
        <f>+'EJEC-3II'!R81*#REF!</f>
        <v>#REF!</v>
      </c>
      <c r="F83" s="449" t="e">
        <f>+'EJEC-3II'!R81*#REF!</f>
        <v>#REF!</v>
      </c>
      <c r="G83" s="449" t="e">
        <f>+'EJEC-3II'!R81*#REF!</f>
        <v>#REF!</v>
      </c>
      <c r="H83" s="449" t="e">
        <f>+'EJEC-3II'!R81*#REF!</f>
        <v>#REF!</v>
      </c>
      <c r="I83" s="450" t="e">
        <f t="shared" si="0"/>
        <v>#REF!</v>
      </c>
    </row>
    <row r="84" spans="2:9" ht="12.75" customHeight="1" thickBot="1">
      <c r="B84" s="2886"/>
      <c r="C84" s="2890"/>
      <c r="D84" s="448" t="s">
        <v>260</v>
      </c>
      <c r="E84" s="449" t="e">
        <f>+'EJEC-3II'!R82*#REF!</f>
        <v>#REF!</v>
      </c>
      <c r="F84" s="449" t="e">
        <f>+'EJEC-3II'!R82*#REF!</f>
        <v>#REF!</v>
      </c>
      <c r="G84" s="449" t="e">
        <f>+'EJEC-3II'!R82*#REF!</f>
        <v>#REF!</v>
      </c>
      <c r="H84" s="449" t="e">
        <f>+'EJEC-3II'!R82*#REF!</f>
        <v>#REF!</v>
      </c>
      <c r="I84" s="450" t="e">
        <f t="shared" ref="I84:I96" si="1">SUM(E84:H84)</f>
        <v>#REF!</v>
      </c>
    </row>
    <row r="85" spans="2:9" ht="12.75" customHeight="1">
      <c r="B85" s="2886"/>
      <c r="C85" s="2891" t="e">
        <f>#REF!</f>
        <v>#REF!</v>
      </c>
      <c r="D85" s="445" t="s">
        <v>211</v>
      </c>
      <c r="E85" s="446" t="e">
        <f>#REF!</f>
        <v>#REF!</v>
      </c>
      <c r="F85" s="446" t="e">
        <f>#REF!</f>
        <v>#REF!</v>
      </c>
      <c r="G85" s="446" t="e">
        <f>#REF!</f>
        <v>#REF!</v>
      </c>
      <c r="H85" s="446" t="e">
        <f>#REF!</f>
        <v>#REF!</v>
      </c>
      <c r="I85" s="447" t="e">
        <f t="shared" si="1"/>
        <v>#REF!</v>
      </c>
    </row>
    <row r="86" spans="2:9" ht="12.75" customHeight="1">
      <c r="B86" s="2886"/>
      <c r="C86" s="2889"/>
      <c r="D86" s="448" t="s">
        <v>212</v>
      </c>
      <c r="E86" s="449" t="e">
        <f>+'EJEC-3II'!R84*#REF!</f>
        <v>#REF!</v>
      </c>
      <c r="F86" s="449" t="e">
        <f>+'EJEC-3II'!R84*#REF!</f>
        <v>#REF!</v>
      </c>
      <c r="G86" s="449" t="e">
        <f>+'EJEC-3II'!R84*#REF!</f>
        <v>#REF!</v>
      </c>
      <c r="H86" s="449" t="e">
        <f>+'EJEC-3II'!R84*#REF!</f>
        <v>#REF!</v>
      </c>
      <c r="I86" s="450" t="e">
        <f t="shared" si="1"/>
        <v>#REF!</v>
      </c>
    </row>
    <row r="87" spans="2:9" ht="12.75" customHeight="1" thickBot="1">
      <c r="B87" s="2887"/>
      <c r="C87" s="2892"/>
      <c r="D87" s="448" t="s">
        <v>260</v>
      </c>
      <c r="E87" s="449" t="e">
        <f>+'EJEC-3II'!R85*#REF!</f>
        <v>#REF!</v>
      </c>
      <c r="F87" s="449" t="e">
        <f>+'EJEC-3II'!R85*#REF!</f>
        <v>#REF!</v>
      </c>
      <c r="G87" s="449" t="e">
        <f>+'EJEC-3II'!R85*#REF!</f>
        <v>#REF!</v>
      </c>
      <c r="H87" s="449" t="e">
        <f>+'EJEC-3II'!R85*#REF!</f>
        <v>#REF!</v>
      </c>
      <c r="I87" s="450" t="e">
        <f t="shared" si="1"/>
        <v>#REF!</v>
      </c>
    </row>
    <row r="88" spans="2:9" ht="12.75" customHeight="1">
      <c r="B88" s="2885" t="e">
        <f>#REF!</f>
        <v>#REF!</v>
      </c>
      <c r="C88" s="2888" t="e">
        <f>#REF!</f>
        <v>#REF!</v>
      </c>
      <c r="D88" s="445" t="s">
        <v>211</v>
      </c>
      <c r="E88" s="446" t="e">
        <f>#REF!</f>
        <v>#REF!</v>
      </c>
      <c r="F88" s="446" t="e">
        <f>#REF!</f>
        <v>#REF!</v>
      </c>
      <c r="G88" s="446" t="e">
        <f>#REF!</f>
        <v>#REF!</v>
      </c>
      <c r="H88" s="446" t="e">
        <f>#REF!</f>
        <v>#REF!</v>
      </c>
      <c r="I88" s="447" t="e">
        <f t="shared" si="1"/>
        <v>#REF!</v>
      </c>
    </row>
    <row r="89" spans="2:9" ht="12.75" customHeight="1">
      <c r="B89" s="2886"/>
      <c r="C89" s="2889"/>
      <c r="D89" s="448" t="s">
        <v>212</v>
      </c>
      <c r="E89" s="449" t="e">
        <f>+'EJEC-3II'!R87*#REF!</f>
        <v>#REF!</v>
      </c>
      <c r="F89" s="449" t="e">
        <f>+'EJEC-3II'!R87*#REF!</f>
        <v>#REF!</v>
      </c>
      <c r="G89" s="449" t="e">
        <f>+'EJEC-3II'!R87*#REF!</f>
        <v>#REF!</v>
      </c>
      <c r="H89" s="449" t="e">
        <f>+'EJEC-3II'!R87*#REF!</f>
        <v>#REF!</v>
      </c>
      <c r="I89" s="450" t="e">
        <f t="shared" si="1"/>
        <v>#REF!</v>
      </c>
    </row>
    <row r="90" spans="2:9" ht="12.75" customHeight="1" thickBot="1">
      <c r="B90" s="2886"/>
      <c r="C90" s="2890"/>
      <c r="D90" s="448" t="s">
        <v>260</v>
      </c>
      <c r="E90" s="449" t="e">
        <f>+'EJEC-3II'!R88*#REF!</f>
        <v>#REF!</v>
      </c>
      <c r="F90" s="449" t="e">
        <f>+'EJEC-3II'!R88*#REF!</f>
        <v>#REF!</v>
      </c>
      <c r="G90" s="449" t="e">
        <f>+'EJEC-3II'!R88*#REF!</f>
        <v>#REF!</v>
      </c>
      <c r="H90" s="449" t="e">
        <f>+'EJEC-3II'!R88*#REF!</f>
        <v>#REF!</v>
      </c>
      <c r="I90" s="450" t="e">
        <f t="shared" si="1"/>
        <v>#REF!</v>
      </c>
    </row>
    <row r="91" spans="2:9" ht="12.75" customHeight="1">
      <c r="B91" s="2886"/>
      <c r="C91" s="2891" t="e">
        <f>#REF!</f>
        <v>#REF!</v>
      </c>
      <c r="D91" s="445" t="s">
        <v>211</v>
      </c>
      <c r="E91" s="446" t="e">
        <f>#REF!</f>
        <v>#REF!</v>
      </c>
      <c r="F91" s="446" t="e">
        <f>#REF!</f>
        <v>#REF!</v>
      </c>
      <c r="G91" s="446" t="e">
        <f>#REF!</f>
        <v>#REF!</v>
      </c>
      <c r="H91" s="446" t="e">
        <f>#REF!</f>
        <v>#REF!</v>
      </c>
      <c r="I91" s="447" t="e">
        <f t="shared" si="1"/>
        <v>#REF!</v>
      </c>
    </row>
    <row r="92" spans="2:9" ht="12.75" customHeight="1">
      <c r="B92" s="2886"/>
      <c r="C92" s="2889"/>
      <c r="D92" s="448" t="s">
        <v>212</v>
      </c>
      <c r="E92" s="449" t="e">
        <f>+'EJEC-3II'!R90*#REF!</f>
        <v>#REF!</v>
      </c>
      <c r="F92" s="449" t="e">
        <f>+'EJEC-3II'!R90*#REF!</f>
        <v>#REF!</v>
      </c>
      <c r="G92" s="449" t="e">
        <f>+'EJEC-3II'!R90*#REF!</f>
        <v>#REF!</v>
      </c>
      <c r="H92" s="449" t="e">
        <f>+'EJEC-3II'!R90*#REF!</f>
        <v>#REF!</v>
      </c>
      <c r="I92" s="450" t="e">
        <f t="shared" si="1"/>
        <v>#REF!</v>
      </c>
    </row>
    <row r="93" spans="2:9" ht="12.75" customHeight="1" thickBot="1">
      <c r="B93" s="2886"/>
      <c r="C93" s="2890"/>
      <c r="D93" s="448" t="s">
        <v>260</v>
      </c>
      <c r="E93" s="449" t="e">
        <f>+'EJEC-3II'!R91*#REF!</f>
        <v>#REF!</v>
      </c>
      <c r="F93" s="449" t="e">
        <f>+'EJEC-3II'!R91*#REF!</f>
        <v>#REF!</v>
      </c>
      <c r="G93" s="449" t="e">
        <f>+'EJEC-3II'!R91*#REF!</f>
        <v>#REF!</v>
      </c>
      <c r="H93" s="449" t="e">
        <f>+'EJEC-3II'!R91*#REF!</f>
        <v>#REF!</v>
      </c>
      <c r="I93" s="450" t="e">
        <f t="shared" si="1"/>
        <v>#REF!</v>
      </c>
    </row>
    <row r="94" spans="2:9" ht="12.75" customHeight="1">
      <c r="B94" s="2886"/>
      <c r="C94" s="2891" t="e">
        <f>#REF!</f>
        <v>#REF!</v>
      </c>
      <c r="D94" s="445" t="s">
        <v>211</v>
      </c>
      <c r="E94" s="446" t="e">
        <f>#REF!</f>
        <v>#REF!</v>
      </c>
      <c r="F94" s="446" t="e">
        <f>#REF!</f>
        <v>#REF!</v>
      </c>
      <c r="G94" s="446" t="e">
        <f>#REF!</f>
        <v>#REF!</v>
      </c>
      <c r="H94" s="446" t="e">
        <f>#REF!</f>
        <v>#REF!</v>
      </c>
      <c r="I94" s="447" t="e">
        <f t="shared" si="1"/>
        <v>#REF!</v>
      </c>
    </row>
    <row r="95" spans="2:9" ht="12.75" customHeight="1">
      <c r="B95" s="2886"/>
      <c r="C95" s="2889"/>
      <c r="D95" s="448" t="s">
        <v>212</v>
      </c>
      <c r="E95" s="449" t="e">
        <f>+'EJEC-3II'!R93*#REF!</f>
        <v>#REF!</v>
      </c>
      <c r="F95" s="449" t="e">
        <f>+'EJEC-3II'!R93*#REF!</f>
        <v>#REF!</v>
      </c>
      <c r="G95" s="449" t="e">
        <f>+'EJEC-3II'!R93*#REF!</f>
        <v>#REF!</v>
      </c>
      <c r="H95" s="449" t="e">
        <f>+'EJEC-3II'!R93*#REF!</f>
        <v>#REF!</v>
      </c>
      <c r="I95" s="450" t="e">
        <f t="shared" si="1"/>
        <v>#REF!</v>
      </c>
    </row>
    <row r="96" spans="2:9" ht="12.75" customHeight="1" thickBot="1">
      <c r="B96" s="2886"/>
      <c r="C96" s="2889"/>
      <c r="D96" s="451" t="s">
        <v>260</v>
      </c>
      <c r="E96" s="449" t="e">
        <f>+'EJEC-3II'!R94*#REF!</f>
        <v>#REF!</v>
      </c>
      <c r="F96" s="449" t="e">
        <f>+'EJEC-3II'!R94*#REF!</f>
        <v>#REF!</v>
      </c>
      <c r="G96" s="449" t="e">
        <f>+'EJEC-3II'!R94*#REF!</f>
        <v>#REF!</v>
      </c>
      <c r="H96" s="449" t="e">
        <f>+'EJEC-3II'!R94*#REF!</f>
        <v>#REF!</v>
      </c>
      <c r="I96" s="452" t="e">
        <f t="shared" si="1"/>
        <v>#REF!</v>
      </c>
    </row>
    <row r="97" spans="1:9" s="455" customFormat="1" ht="18.75" customHeight="1">
      <c r="A97" s="431"/>
      <c r="B97" s="2904" t="s">
        <v>275</v>
      </c>
      <c r="C97" s="2905"/>
      <c r="D97" s="2905"/>
      <c r="E97" s="453" t="e">
        <f>E94+E91+E88+E85+E82+E79+E76+E73+E70+E67+E64+E61+E58+E55+E52+E49+E46+E43+E40+E37+E34+E31+E28+E25+E22+E19</f>
        <v>#REF!</v>
      </c>
      <c r="F97" s="453" t="e">
        <f>F94+F91+F88+F85+F82+F79+F76+F73+F70+F67+F64+F61+F58+F55+F52+F49+F46+F43+F40+F37+F34+F31+F28+F25+F22+F19</f>
        <v>#REF!</v>
      </c>
      <c r="G97" s="453" t="e">
        <f>G94+G91+G88+G85+G82+G79+G76+G73+G70+G67+G64+G61+G58+G55+G52+G49+G46+G43+G40+G37+G34+G31+G28+G25+G22+G19</f>
        <v>#REF!</v>
      </c>
      <c r="H97" s="453" t="e">
        <f>H94+H91+H88+H85+H82+H79+H76+H73+H70+H67+H64+H61+H58+H55+H52+H49+H46+H43+H40+H37+H34+H31+H28+H25+H22+H19</f>
        <v>#REF!</v>
      </c>
      <c r="I97" s="454" t="e">
        <f>SUM(E97:H97)</f>
        <v>#REF!</v>
      </c>
    </row>
    <row r="98" spans="1:9" s="455" customFormat="1" ht="17.25" customHeight="1">
      <c r="A98" s="431"/>
      <c r="B98" s="2906" t="s">
        <v>276</v>
      </c>
      <c r="C98" s="2907"/>
      <c r="D98" s="2907"/>
      <c r="E98" s="456" t="e">
        <f t="shared" ref="E98:H99" si="2">E95+E92+E89+E86+E83+E80+E77+E74+E71+E68+E65+E62+E59+E56+E53+E50+E47+E44+E41+E38+E35+E32+E29+E26+E23+E20</f>
        <v>#REF!</v>
      </c>
      <c r="F98" s="456" t="e">
        <f t="shared" si="2"/>
        <v>#REF!</v>
      </c>
      <c r="G98" s="456" t="e">
        <f t="shared" si="2"/>
        <v>#REF!</v>
      </c>
      <c r="H98" s="456" t="e">
        <f t="shared" si="2"/>
        <v>#REF!</v>
      </c>
      <c r="I98" s="457" t="e">
        <f>SUM(E98:H98)</f>
        <v>#REF!</v>
      </c>
    </row>
    <row r="99" spans="1:9" s="455" customFormat="1" ht="19.5" customHeight="1" thickBot="1">
      <c r="A99" s="431"/>
      <c r="B99" s="2893" t="s">
        <v>277</v>
      </c>
      <c r="C99" s="2894"/>
      <c r="D99" s="2894"/>
      <c r="E99" s="458" t="e">
        <f t="shared" si="2"/>
        <v>#REF!</v>
      </c>
      <c r="F99" s="458" t="e">
        <f t="shared" si="2"/>
        <v>#REF!</v>
      </c>
      <c r="G99" s="458" t="e">
        <f t="shared" si="2"/>
        <v>#REF!</v>
      </c>
      <c r="H99" s="458" t="e">
        <f t="shared" si="2"/>
        <v>#REF!</v>
      </c>
      <c r="I99" s="459" t="e">
        <f>SUM(E99:H99)</f>
        <v>#REF!</v>
      </c>
    </row>
    <row r="100" spans="1:9" s="433" customFormat="1" ht="14.25" thickBot="1">
      <c r="A100" s="431"/>
      <c r="B100" s="460" t="s">
        <v>64</v>
      </c>
      <c r="C100" s="461"/>
      <c r="D100" s="462"/>
      <c r="E100" s="461"/>
      <c r="F100" s="461"/>
      <c r="G100" s="461"/>
      <c r="H100" s="461"/>
      <c r="I100" s="463"/>
    </row>
    <row r="101" spans="1:9" s="433" customFormat="1">
      <c r="A101" s="431"/>
      <c r="B101" s="2895"/>
      <c r="C101" s="2896"/>
      <c r="D101" s="2896"/>
      <c r="E101" s="2896"/>
      <c r="F101" s="2896"/>
      <c r="G101" s="2896"/>
      <c r="H101" s="2896"/>
      <c r="I101" s="2897"/>
    </row>
    <row r="102" spans="1:9" s="433" customFormat="1">
      <c r="A102" s="431"/>
      <c r="B102" s="2898"/>
      <c r="C102" s="2899"/>
      <c r="D102" s="2899"/>
      <c r="E102" s="2899"/>
      <c r="F102" s="2899"/>
      <c r="G102" s="2899"/>
      <c r="H102" s="2899"/>
      <c r="I102" s="2900"/>
    </row>
    <row r="103" spans="1:9" s="433" customFormat="1">
      <c r="A103" s="431"/>
      <c r="B103" s="2898"/>
      <c r="C103" s="2899"/>
      <c r="D103" s="2899"/>
      <c r="E103" s="2899"/>
      <c r="F103" s="2899"/>
      <c r="G103" s="2899"/>
      <c r="H103" s="2899"/>
      <c r="I103" s="2900"/>
    </row>
    <row r="104" spans="1:9" s="433" customFormat="1">
      <c r="A104" s="431"/>
      <c r="B104" s="2898"/>
      <c r="C104" s="2899"/>
      <c r="D104" s="2899"/>
      <c r="E104" s="2899"/>
      <c r="F104" s="2899"/>
      <c r="G104" s="2899"/>
      <c r="H104" s="2899"/>
      <c r="I104" s="2900"/>
    </row>
    <row r="105" spans="1:9" s="433" customFormat="1" ht="14.25" thickBot="1">
      <c r="A105" s="431"/>
      <c r="B105" s="2901"/>
      <c r="C105" s="2902"/>
      <c r="D105" s="2902"/>
      <c r="E105" s="2902"/>
      <c r="F105" s="2902"/>
      <c r="G105" s="2902"/>
      <c r="H105" s="2902"/>
      <c r="I105" s="2903"/>
    </row>
    <row r="106" spans="1:9" s="433" customFormat="1">
      <c r="A106" s="431"/>
      <c r="B106" s="431"/>
      <c r="C106" s="431"/>
      <c r="D106" s="432"/>
      <c r="E106" s="431"/>
      <c r="F106" s="431"/>
      <c r="G106" s="431"/>
      <c r="H106" s="431"/>
      <c r="I106" s="431"/>
    </row>
    <row r="107" spans="1:9" s="433" customFormat="1">
      <c r="A107" s="431"/>
      <c r="B107" s="431"/>
      <c r="C107" s="431"/>
      <c r="D107" s="432"/>
      <c r="E107" s="431"/>
      <c r="F107" s="431"/>
      <c r="G107" s="431"/>
      <c r="H107" s="431"/>
      <c r="I107" s="431"/>
    </row>
    <row r="108" spans="1:9" s="433" customFormat="1">
      <c r="A108" s="431"/>
      <c r="B108" s="431"/>
      <c r="C108" s="431"/>
      <c r="D108" s="432"/>
      <c r="E108" s="431"/>
      <c r="F108" s="431"/>
      <c r="G108" s="431"/>
      <c r="H108" s="431"/>
      <c r="I108" s="431"/>
    </row>
    <row r="109" spans="1:9" s="433" customFormat="1">
      <c r="A109" s="431"/>
      <c r="B109" s="431"/>
      <c r="C109" s="431"/>
      <c r="D109" s="432"/>
      <c r="E109" s="431"/>
      <c r="F109" s="431"/>
      <c r="G109" s="431"/>
      <c r="H109" s="431"/>
      <c r="I109" s="431"/>
    </row>
    <row r="110" spans="1:9" s="433" customFormat="1">
      <c r="A110" s="431"/>
      <c r="B110" s="431"/>
      <c r="C110" s="431"/>
      <c r="D110" s="432"/>
      <c r="E110" s="431"/>
      <c r="F110" s="431"/>
      <c r="G110" s="431"/>
      <c r="H110" s="431"/>
      <c r="I110" s="431"/>
    </row>
    <row r="111" spans="1:9" s="433" customFormat="1">
      <c r="A111" s="431"/>
      <c r="B111" s="431"/>
      <c r="C111" s="431"/>
      <c r="D111" s="432"/>
      <c r="E111" s="431"/>
      <c r="F111" s="431"/>
      <c r="G111" s="431"/>
      <c r="H111" s="431"/>
      <c r="I111" s="431"/>
    </row>
    <row r="112" spans="1:9" s="433" customFormat="1">
      <c r="A112" s="431"/>
      <c r="B112" s="431"/>
      <c r="C112" s="431"/>
      <c r="D112" s="432"/>
      <c r="E112" s="431"/>
      <c r="F112" s="431"/>
      <c r="G112" s="431"/>
      <c r="H112" s="431"/>
      <c r="I112" s="431"/>
    </row>
    <row r="113" spans="1:9" s="433" customFormat="1">
      <c r="A113" s="431"/>
      <c r="B113" s="431"/>
      <c r="C113" s="431"/>
      <c r="D113" s="432"/>
      <c r="E113" s="431"/>
      <c r="F113" s="431"/>
      <c r="G113" s="431"/>
      <c r="H113" s="431"/>
      <c r="I113" s="431"/>
    </row>
    <row r="114" spans="1:9" s="433" customFormat="1">
      <c r="A114" s="431"/>
      <c r="B114" s="431"/>
      <c r="C114" s="431"/>
      <c r="D114" s="432"/>
      <c r="E114" s="431"/>
      <c r="F114" s="431"/>
      <c r="G114" s="431"/>
      <c r="H114" s="431"/>
      <c r="I114" s="431"/>
    </row>
    <row r="115" spans="1:9" s="433" customFormat="1">
      <c r="A115" s="431"/>
      <c r="B115" s="431"/>
      <c r="C115" s="431"/>
      <c r="D115" s="432"/>
      <c r="E115" s="431"/>
      <c r="F115" s="431"/>
      <c r="G115" s="431"/>
      <c r="H115" s="431"/>
      <c r="I115" s="431"/>
    </row>
    <row r="116" spans="1:9" s="433" customFormat="1">
      <c r="A116" s="431"/>
      <c r="B116" s="431"/>
      <c r="C116" s="431"/>
      <c r="D116" s="432"/>
      <c r="E116" s="431"/>
      <c r="F116" s="431"/>
      <c r="G116" s="431"/>
      <c r="H116" s="431"/>
      <c r="I116" s="431"/>
    </row>
    <row r="117" spans="1:9" s="433" customFormat="1">
      <c r="A117" s="431"/>
      <c r="B117" s="431"/>
      <c r="C117" s="431"/>
      <c r="D117" s="432"/>
      <c r="E117" s="431"/>
      <c r="F117" s="431"/>
      <c r="G117" s="431"/>
      <c r="H117" s="431"/>
      <c r="I117" s="431"/>
    </row>
    <row r="118" spans="1:9" s="433" customFormat="1">
      <c r="A118" s="431"/>
      <c r="B118" s="431"/>
      <c r="C118" s="431"/>
      <c r="D118" s="432"/>
      <c r="E118" s="431"/>
      <c r="F118" s="431"/>
      <c r="G118" s="431"/>
      <c r="H118" s="431"/>
      <c r="I118" s="431"/>
    </row>
    <row r="119" spans="1:9" s="433" customFormat="1">
      <c r="A119" s="431"/>
      <c r="B119" s="431"/>
      <c r="C119" s="431"/>
      <c r="D119" s="432"/>
      <c r="E119" s="431"/>
      <c r="F119" s="431"/>
      <c r="G119" s="431"/>
      <c r="H119" s="431"/>
      <c r="I119" s="431"/>
    </row>
    <row r="120" spans="1:9" s="433" customFormat="1">
      <c r="A120" s="431"/>
      <c r="B120" s="431"/>
      <c r="C120" s="431"/>
      <c r="D120" s="432"/>
      <c r="E120" s="431"/>
      <c r="F120" s="431"/>
      <c r="G120" s="431"/>
      <c r="H120" s="431"/>
      <c r="I120" s="431"/>
    </row>
    <row r="121" spans="1:9" s="433" customFormat="1">
      <c r="A121" s="431"/>
      <c r="B121" s="431"/>
      <c r="C121" s="431"/>
      <c r="D121" s="432"/>
      <c r="E121" s="431"/>
      <c r="F121" s="431"/>
      <c r="G121" s="431"/>
      <c r="H121" s="431"/>
      <c r="I121" s="431"/>
    </row>
    <row r="122" spans="1:9" s="433" customFormat="1">
      <c r="A122" s="431"/>
      <c r="B122" s="431"/>
      <c r="C122" s="431"/>
      <c r="D122" s="432"/>
      <c r="E122" s="431"/>
      <c r="F122" s="431"/>
      <c r="G122" s="431"/>
      <c r="H122" s="431"/>
      <c r="I122" s="431"/>
    </row>
    <row r="123" spans="1:9" s="433" customFormat="1">
      <c r="A123" s="431"/>
      <c r="B123" s="431"/>
      <c r="C123" s="431"/>
      <c r="D123" s="432"/>
      <c r="E123" s="431"/>
      <c r="F123" s="431"/>
      <c r="G123" s="431"/>
      <c r="H123" s="431"/>
      <c r="I123" s="431"/>
    </row>
    <row r="124" spans="1:9" s="433" customFormat="1">
      <c r="A124" s="431"/>
      <c r="B124" s="431"/>
      <c r="C124" s="431"/>
      <c r="D124" s="432"/>
      <c r="E124" s="431"/>
      <c r="F124" s="431"/>
      <c r="G124" s="431"/>
      <c r="H124" s="431"/>
      <c r="I124" s="431"/>
    </row>
    <row r="125" spans="1:9" s="433" customFormat="1">
      <c r="A125" s="431"/>
      <c r="B125" s="431"/>
      <c r="C125" s="431"/>
      <c r="D125" s="432"/>
      <c r="E125" s="431"/>
      <c r="F125" s="431"/>
      <c r="G125" s="431"/>
      <c r="H125" s="431"/>
      <c r="I125" s="431"/>
    </row>
    <row r="126" spans="1:9" s="433" customFormat="1">
      <c r="A126" s="431"/>
      <c r="B126" s="431"/>
      <c r="C126" s="431"/>
      <c r="D126" s="432"/>
      <c r="E126" s="431"/>
      <c r="F126" s="431"/>
      <c r="G126" s="431"/>
      <c r="H126" s="431"/>
      <c r="I126" s="431"/>
    </row>
    <row r="127" spans="1:9" s="433" customFormat="1">
      <c r="A127" s="431"/>
      <c r="B127" s="431"/>
      <c r="C127" s="431"/>
      <c r="D127" s="432"/>
      <c r="E127" s="431"/>
      <c r="F127" s="431"/>
      <c r="G127" s="431"/>
      <c r="H127" s="431"/>
      <c r="I127" s="431"/>
    </row>
    <row r="128" spans="1:9" s="433" customFormat="1">
      <c r="A128" s="431"/>
      <c r="B128" s="431"/>
      <c r="C128" s="431"/>
      <c r="D128" s="432"/>
      <c r="E128" s="431"/>
      <c r="F128" s="431"/>
      <c r="G128" s="431"/>
      <c r="H128" s="431"/>
      <c r="I128" s="431"/>
    </row>
    <row r="129" spans="1:9" s="433" customFormat="1">
      <c r="A129" s="431"/>
      <c r="B129" s="431"/>
      <c r="C129" s="431"/>
      <c r="D129" s="432"/>
      <c r="E129" s="431"/>
      <c r="F129" s="431"/>
      <c r="G129" s="431"/>
      <c r="H129" s="431"/>
      <c r="I129" s="431"/>
    </row>
    <row r="130" spans="1:9" s="433" customFormat="1">
      <c r="A130" s="431"/>
      <c r="B130" s="431"/>
      <c r="C130" s="431"/>
      <c r="D130" s="432"/>
      <c r="E130" s="431"/>
      <c r="F130" s="431"/>
      <c r="G130" s="431"/>
      <c r="H130" s="431"/>
      <c r="I130" s="431"/>
    </row>
    <row r="131" spans="1:9" s="433" customFormat="1">
      <c r="A131" s="431"/>
      <c r="B131" s="431"/>
      <c r="C131" s="431"/>
      <c r="D131" s="432"/>
      <c r="E131" s="431"/>
      <c r="F131" s="431"/>
      <c r="G131" s="431"/>
      <c r="H131" s="431"/>
      <c r="I131" s="431"/>
    </row>
    <row r="132" spans="1:9" s="433" customFormat="1">
      <c r="A132" s="431"/>
      <c r="B132" s="431"/>
      <c r="C132" s="431"/>
      <c r="D132" s="432"/>
      <c r="E132" s="431"/>
      <c r="F132" s="431"/>
      <c r="G132" s="431"/>
      <c r="H132" s="431"/>
      <c r="I132" s="431"/>
    </row>
    <row r="133" spans="1:9" s="433" customFormat="1">
      <c r="A133" s="431"/>
      <c r="B133" s="431"/>
      <c r="C133" s="431"/>
      <c r="D133" s="432"/>
      <c r="E133" s="431"/>
      <c r="F133" s="431"/>
      <c r="G133" s="431"/>
      <c r="H133" s="431"/>
      <c r="I133" s="431"/>
    </row>
    <row r="134" spans="1:9" s="433" customFormat="1">
      <c r="A134" s="431"/>
      <c r="B134" s="431"/>
      <c r="C134" s="431"/>
      <c r="D134" s="432"/>
      <c r="E134" s="431"/>
      <c r="F134" s="431"/>
      <c r="G134" s="431"/>
      <c r="H134" s="431"/>
      <c r="I134" s="431"/>
    </row>
    <row r="135" spans="1:9" s="433" customFormat="1">
      <c r="A135" s="431"/>
      <c r="B135" s="431"/>
      <c r="C135" s="431"/>
      <c r="D135" s="432"/>
      <c r="E135" s="431"/>
      <c r="F135" s="431"/>
      <c r="G135" s="431"/>
      <c r="H135" s="431"/>
      <c r="I135" s="431"/>
    </row>
    <row r="136" spans="1:9" s="433" customFormat="1">
      <c r="A136" s="431"/>
      <c r="B136" s="431"/>
      <c r="C136" s="431"/>
      <c r="D136" s="432"/>
      <c r="E136" s="431"/>
      <c r="F136" s="431"/>
      <c r="G136" s="431"/>
      <c r="H136" s="431"/>
      <c r="I136" s="431"/>
    </row>
    <row r="137" spans="1:9" s="433" customFormat="1">
      <c r="A137" s="431"/>
      <c r="B137" s="431"/>
      <c r="C137" s="431"/>
      <c r="D137" s="432"/>
      <c r="E137" s="431"/>
      <c r="F137" s="431"/>
      <c r="G137" s="431"/>
      <c r="H137" s="431"/>
      <c r="I137" s="431"/>
    </row>
    <row r="138" spans="1:9" s="433" customFormat="1">
      <c r="A138" s="431"/>
      <c r="B138" s="431"/>
      <c r="C138" s="431"/>
      <c r="D138" s="432"/>
      <c r="E138" s="431"/>
      <c r="F138" s="431"/>
      <c r="G138" s="431"/>
      <c r="H138" s="431"/>
      <c r="I138" s="431"/>
    </row>
    <row r="139" spans="1:9" s="433" customFormat="1">
      <c r="A139" s="431"/>
      <c r="B139" s="431"/>
      <c r="C139" s="431"/>
      <c r="D139" s="432"/>
      <c r="E139" s="431"/>
      <c r="F139" s="431"/>
      <c r="G139" s="431"/>
      <c r="H139" s="431"/>
      <c r="I139" s="431"/>
    </row>
    <row r="140" spans="1:9" s="433" customFormat="1">
      <c r="A140" s="431"/>
      <c r="B140" s="431"/>
      <c r="C140" s="431"/>
      <c r="D140" s="432"/>
      <c r="E140" s="431"/>
      <c r="F140" s="431"/>
      <c r="G140" s="431"/>
      <c r="H140" s="431"/>
      <c r="I140" s="431"/>
    </row>
    <row r="141" spans="1:9" s="433" customFormat="1">
      <c r="A141" s="431"/>
      <c r="B141" s="431"/>
      <c r="C141" s="431"/>
      <c r="D141" s="432"/>
      <c r="E141" s="431"/>
      <c r="F141" s="431"/>
      <c r="G141" s="431"/>
      <c r="H141" s="431"/>
      <c r="I141" s="431"/>
    </row>
    <row r="142" spans="1:9" s="433" customFormat="1">
      <c r="A142" s="431"/>
      <c r="B142" s="431"/>
      <c r="C142" s="431"/>
      <c r="D142" s="432"/>
      <c r="E142" s="431"/>
      <c r="F142" s="431"/>
      <c r="G142" s="431"/>
      <c r="H142" s="431"/>
      <c r="I142" s="431"/>
    </row>
    <row r="143" spans="1:9" s="433" customFormat="1">
      <c r="A143" s="431"/>
      <c r="B143" s="431"/>
      <c r="C143" s="431"/>
      <c r="D143" s="432"/>
      <c r="E143" s="431"/>
      <c r="F143" s="431"/>
      <c r="G143" s="431"/>
      <c r="H143" s="431"/>
      <c r="I143" s="431"/>
    </row>
    <row r="144" spans="1:9" s="433" customFormat="1">
      <c r="A144" s="431"/>
      <c r="B144" s="431"/>
      <c r="C144" s="431"/>
      <c r="D144" s="432"/>
      <c r="E144" s="431"/>
      <c r="F144" s="431"/>
      <c r="G144" s="431"/>
      <c r="H144" s="431"/>
      <c r="I144" s="431"/>
    </row>
  </sheetData>
  <sheetProtection password="CDBD" sheet="1" objects="1" scenarios="1"/>
  <mergeCells count="55">
    <mergeCell ref="B99:D99"/>
    <mergeCell ref="B101:I105"/>
    <mergeCell ref="B88:B96"/>
    <mergeCell ref="C88:C90"/>
    <mergeCell ref="C91:C93"/>
    <mergeCell ref="C94:C96"/>
    <mergeCell ref="B97:D97"/>
    <mergeCell ref="B98:D98"/>
    <mergeCell ref="B67:B75"/>
    <mergeCell ref="C67:C69"/>
    <mergeCell ref="C70:C72"/>
    <mergeCell ref="C73:C75"/>
    <mergeCell ref="B76:B87"/>
    <mergeCell ref="C76:C78"/>
    <mergeCell ref="C79:C81"/>
    <mergeCell ref="C82:C84"/>
    <mergeCell ref="C85:C87"/>
    <mergeCell ref="B43:B54"/>
    <mergeCell ref="C43:C45"/>
    <mergeCell ref="C46:C48"/>
    <mergeCell ref="C49:C51"/>
    <mergeCell ref="C52:C54"/>
    <mergeCell ref="B55:B66"/>
    <mergeCell ref="C55:C57"/>
    <mergeCell ref="C58:C60"/>
    <mergeCell ref="C61:C63"/>
    <mergeCell ref="C64:C66"/>
    <mergeCell ref="B19:B30"/>
    <mergeCell ref="C19:C21"/>
    <mergeCell ref="C22:C24"/>
    <mergeCell ref="C25:C27"/>
    <mergeCell ref="C28:C30"/>
    <mergeCell ref="B31:B42"/>
    <mergeCell ref="C31:C33"/>
    <mergeCell ref="C34:C36"/>
    <mergeCell ref="C37:C39"/>
    <mergeCell ref="C40:C42"/>
    <mergeCell ref="C15:I15"/>
    <mergeCell ref="B16:I16"/>
    <mergeCell ref="B17:B18"/>
    <mergeCell ref="C17:C18"/>
    <mergeCell ref="D17:D18"/>
    <mergeCell ref="E17:I17"/>
    <mergeCell ref="C9:I9"/>
    <mergeCell ref="C10:I10"/>
    <mergeCell ref="C11:D11"/>
    <mergeCell ref="G11:H11"/>
    <mergeCell ref="C13:D13"/>
    <mergeCell ref="G13:H13"/>
    <mergeCell ref="C8:I8"/>
    <mergeCell ref="C2:G5"/>
    <mergeCell ref="H2:I3"/>
    <mergeCell ref="B4:B5"/>
    <mergeCell ref="H4:I5"/>
    <mergeCell ref="C7:I7"/>
  </mergeCells>
  <printOptions horizontalCentered="1" verticalCentered="1"/>
  <pageMargins left="0.70866141732283472" right="0.70866141732283472" top="0.74803149606299213" bottom="0.74803149606299213" header="0.31496062992125984" footer="0.31496062992125984"/>
  <pageSetup scale="59" orientation="portrait" r:id="rId1"/>
  <drawing r:id="rId2"/>
  <legacyDrawing r:id="rId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Hoja28">
    <tabColor rgb="FF00B050"/>
    <pageSetUpPr fitToPage="1"/>
  </sheetPr>
  <dimension ref="A1:Z114"/>
  <sheetViews>
    <sheetView workbookViewId="0"/>
  </sheetViews>
  <sheetFormatPr baseColWidth="10" defaultColWidth="11.42578125" defaultRowHeight="12.75"/>
  <cols>
    <col min="1" max="1" width="2.5703125" style="321" customWidth="1"/>
    <col min="2" max="2" width="34.140625" style="200" customWidth="1"/>
    <col min="3" max="3" width="29" style="200" customWidth="1"/>
    <col min="4" max="4" width="38.7109375" style="200" customWidth="1"/>
    <col min="5" max="5" width="11.42578125" style="200"/>
    <col min="6" max="10" width="12.7109375" style="200" customWidth="1"/>
    <col min="11" max="26" width="11.42578125" style="321"/>
    <col min="27" max="16384" width="11.42578125" style="200"/>
  </cols>
  <sheetData>
    <row r="1" spans="2:10" s="321" customFormat="1" ht="13.5" thickBot="1"/>
    <row r="2" spans="2:10" ht="12.75" customHeight="1">
      <c r="B2" s="322"/>
      <c r="C2" s="2723" t="s">
        <v>328</v>
      </c>
      <c r="D2" s="2724"/>
      <c r="E2" s="2724"/>
      <c r="F2" s="2724"/>
      <c r="G2" s="2724"/>
      <c r="H2" s="2725"/>
      <c r="I2" s="2732" t="e">
        <f>'EJEC-4II'!H2</f>
        <v>#REF!</v>
      </c>
      <c r="J2" s="2733"/>
    </row>
    <row r="3" spans="2:10">
      <c r="B3" s="216"/>
      <c r="C3" s="2726"/>
      <c r="D3" s="2727"/>
      <c r="E3" s="2727"/>
      <c r="F3" s="2727"/>
      <c r="G3" s="2727"/>
      <c r="H3" s="2728"/>
      <c r="I3" s="2908"/>
      <c r="J3" s="2909"/>
    </row>
    <row r="4" spans="2:10">
      <c r="B4" s="216"/>
      <c r="C4" s="2726"/>
      <c r="D4" s="2727"/>
      <c r="E4" s="2727"/>
      <c r="F4" s="2727"/>
      <c r="G4" s="2727"/>
      <c r="H4" s="2728"/>
      <c r="I4" s="2908"/>
      <c r="J4" s="2909"/>
    </row>
    <row r="5" spans="2:10" ht="18.75" customHeight="1">
      <c r="B5" s="216"/>
      <c r="C5" s="2726"/>
      <c r="D5" s="2727"/>
      <c r="E5" s="2727"/>
      <c r="F5" s="2727"/>
      <c r="G5" s="2727"/>
      <c r="H5" s="2728"/>
      <c r="I5" s="2908"/>
      <c r="J5" s="2909"/>
    </row>
    <row r="6" spans="2:10" ht="18.75" customHeight="1">
      <c r="B6" s="2910"/>
      <c r="C6" s="2726"/>
      <c r="D6" s="2727"/>
      <c r="E6" s="2727"/>
      <c r="F6" s="2727"/>
      <c r="G6" s="2727"/>
      <c r="H6" s="2728"/>
      <c r="I6" s="2912" t="e">
        <f>'EJEC-4II'!H4</f>
        <v>#REF!</v>
      </c>
      <c r="J6" s="2913"/>
    </row>
    <row r="7" spans="2:10">
      <c r="B7" s="2910"/>
      <c r="C7" s="2726"/>
      <c r="D7" s="2727"/>
      <c r="E7" s="2727"/>
      <c r="F7" s="2727"/>
      <c r="G7" s="2727"/>
      <c r="H7" s="2728"/>
      <c r="I7" s="2706"/>
      <c r="J7" s="2707"/>
    </row>
    <row r="8" spans="2:10">
      <c r="B8" s="2911"/>
      <c r="C8" s="2729"/>
      <c r="D8" s="2730"/>
      <c r="E8" s="2730"/>
      <c r="F8" s="2730"/>
      <c r="G8" s="2730"/>
      <c r="H8" s="2731"/>
      <c r="I8" s="2708"/>
      <c r="J8" s="2709"/>
    </row>
    <row r="9" spans="2:10">
      <c r="B9" s="465"/>
      <c r="C9" s="466"/>
      <c r="D9" s="466"/>
      <c r="E9" s="466"/>
      <c r="F9" s="466"/>
      <c r="G9" s="466"/>
      <c r="H9" s="466"/>
      <c r="I9" s="466"/>
      <c r="J9" s="467"/>
    </row>
    <row r="10" spans="2:10" ht="18.75" customHeight="1">
      <c r="B10" s="356" t="s">
        <v>166</v>
      </c>
      <c r="C10" s="2805" t="e">
        <f>+#REF!</f>
        <v>#REF!</v>
      </c>
      <c r="D10" s="2805"/>
      <c r="E10" s="2805"/>
      <c r="F10" s="2805"/>
      <c r="G10" s="2805"/>
      <c r="H10" s="2805"/>
      <c r="I10" s="2805"/>
      <c r="J10" s="2806"/>
    </row>
    <row r="11" spans="2:10">
      <c r="B11" s="216"/>
      <c r="J11" s="204"/>
    </row>
    <row r="12" spans="2:10" ht="34.5" customHeight="1">
      <c r="B12" s="356" t="s">
        <v>248</v>
      </c>
      <c r="C12" s="2595" t="e">
        <f>+#REF!</f>
        <v>#REF!</v>
      </c>
      <c r="D12" s="2595"/>
      <c r="E12" s="2595"/>
      <c r="F12" s="2595"/>
      <c r="G12" s="2595"/>
      <c r="H12" s="2595"/>
      <c r="I12" s="2595"/>
      <c r="J12" s="2596"/>
    </row>
    <row r="13" spans="2:10">
      <c r="B13" s="356"/>
      <c r="C13" s="2807"/>
      <c r="D13" s="2807"/>
      <c r="E13" s="2807"/>
      <c r="F13" s="2807"/>
      <c r="G13" s="2807"/>
      <c r="H13" s="2807"/>
      <c r="I13" s="2807"/>
      <c r="J13" s="2808"/>
    </row>
    <row r="14" spans="2:10" ht="17.25" customHeight="1">
      <c r="B14" s="356" t="s">
        <v>214</v>
      </c>
      <c r="C14" s="468">
        <f>'EJEC-1II'!I11</f>
        <v>0</v>
      </c>
      <c r="D14" s="401"/>
      <c r="E14" s="401"/>
      <c r="F14" s="401"/>
      <c r="G14" s="401"/>
      <c r="H14" s="401"/>
      <c r="I14" s="401"/>
      <c r="J14" s="402"/>
    </row>
    <row r="15" spans="2:10">
      <c r="B15" s="356"/>
      <c r="C15" s="401"/>
      <c r="D15" s="401"/>
      <c r="E15" s="401"/>
      <c r="F15" s="401"/>
      <c r="G15" s="401"/>
      <c r="H15" s="401"/>
      <c r="I15" s="401"/>
      <c r="J15" s="402"/>
    </row>
    <row r="16" spans="2:10" ht="21.75" customHeight="1" thickBot="1">
      <c r="B16" s="2873" t="s">
        <v>216</v>
      </c>
      <c r="C16" s="2874"/>
      <c r="D16" s="2874"/>
      <c r="E16" s="2874"/>
      <c r="F16" s="2874"/>
      <c r="G16" s="2874"/>
      <c r="H16" s="2874"/>
      <c r="I16" s="2874"/>
      <c r="J16" s="2874"/>
    </row>
    <row r="17" spans="2:10" ht="12.75" customHeight="1">
      <c r="B17" s="2833" t="s">
        <v>167</v>
      </c>
      <c r="C17" s="2834" t="s">
        <v>203</v>
      </c>
      <c r="D17" s="2920" t="s">
        <v>215</v>
      </c>
      <c r="E17" s="2921"/>
      <c r="F17" s="2921"/>
      <c r="G17" s="2921"/>
      <c r="H17" s="2921"/>
      <c r="I17" s="2921"/>
      <c r="J17" s="2922"/>
    </row>
    <row r="18" spans="2:10" ht="12.75" customHeight="1">
      <c r="B18" s="2753"/>
      <c r="C18" s="2756"/>
      <c r="D18" s="2759"/>
      <c r="E18" s="2923"/>
      <c r="F18" s="2923"/>
      <c r="G18" s="2923"/>
      <c r="H18" s="2923"/>
      <c r="I18" s="2923"/>
      <c r="J18" s="2924"/>
    </row>
    <row r="19" spans="2:10">
      <c r="B19" s="2754"/>
      <c r="C19" s="2757"/>
      <c r="D19" s="2759"/>
      <c r="E19" s="2923"/>
      <c r="F19" s="2923"/>
      <c r="G19" s="2923"/>
      <c r="H19" s="2923"/>
      <c r="I19" s="2923"/>
      <c r="J19" s="2924"/>
    </row>
    <row r="20" spans="2:10" ht="50.25" customHeight="1">
      <c r="B20" s="2838" t="e">
        <f>#REF!</f>
        <v>#REF!</v>
      </c>
      <c r="C20" s="374" t="e">
        <f>#REF!</f>
        <v>#REF!</v>
      </c>
      <c r="D20" s="2915"/>
      <c r="E20" s="2915"/>
      <c r="F20" s="2915"/>
      <c r="G20" s="2915"/>
      <c r="H20" s="2915"/>
      <c r="I20" s="2915"/>
      <c r="J20" s="2916"/>
    </row>
    <row r="21" spans="2:10" ht="50.25" customHeight="1">
      <c r="B21" s="2816"/>
      <c r="C21" s="374" t="e">
        <f>#REF!</f>
        <v>#REF!</v>
      </c>
      <c r="D21" s="2915"/>
      <c r="E21" s="2915"/>
      <c r="F21" s="2915"/>
      <c r="G21" s="2915"/>
      <c r="H21" s="2915"/>
      <c r="I21" s="2915"/>
      <c r="J21" s="2916"/>
    </row>
    <row r="22" spans="2:10" ht="50.25" customHeight="1">
      <c r="B22" s="2816"/>
      <c r="C22" s="374" t="e">
        <f>#REF!</f>
        <v>#REF!</v>
      </c>
      <c r="D22" s="2915"/>
      <c r="E22" s="2915"/>
      <c r="F22" s="2915"/>
      <c r="G22" s="2915"/>
      <c r="H22" s="2915"/>
      <c r="I22" s="2915"/>
      <c r="J22" s="2916"/>
    </row>
    <row r="23" spans="2:10" ht="50.25" customHeight="1">
      <c r="B23" s="2914"/>
      <c r="C23" s="374" t="e">
        <f>#REF!</f>
        <v>#REF!</v>
      </c>
      <c r="D23" s="2915"/>
      <c r="E23" s="2915"/>
      <c r="F23" s="2915"/>
      <c r="G23" s="2915"/>
      <c r="H23" s="2915"/>
      <c r="I23" s="2915"/>
      <c r="J23" s="2916"/>
    </row>
    <row r="24" spans="2:10" ht="50.25" customHeight="1">
      <c r="B24" s="2838" t="e">
        <f>#REF!</f>
        <v>#REF!</v>
      </c>
      <c r="C24" s="374" t="e">
        <f>#REF!</f>
        <v>#REF!</v>
      </c>
      <c r="D24" s="2915">
        <f>+D20</f>
        <v>0</v>
      </c>
      <c r="E24" s="2915"/>
      <c r="F24" s="2915"/>
      <c r="G24" s="2915"/>
      <c r="H24" s="2915"/>
      <c r="I24" s="2915"/>
      <c r="J24" s="2916"/>
    </row>
    <row r="25" spans="2:10" ht="50.25" customHeight="1">
      <c r="B25" s="2816"/>
      <c r="C25" s="374" t="e">
        <f>#REF!</f>
        <v>#REF!</v>
      </c>
      <c r="D25" s="2915"/>
      <c r="E25" s="2915"/>
      <c r="F25" s="2915"/>
      <c r="G25" s="2915"/>
      <c r="H25" s="2915"/>
      <c r="I25" s="2915"/>
      <c r="J25" s="2916"/>
    </row>
    <row r="26" spans="2:10" ht="50.25" customHeight="1">
      <c r="B26" s="2816"/>
      <c r="C26" s="374" t="e">
        <f>#REF!</f>
        <v>#REF!</v>
      </c>
      <c r="D26" s="2915"/>
      <c r="E26" s="2915"/>
      <c r="F26" s="2915"/>
      <c r="G26" s="2915"/>
      <c r="H26" s="2915"/>
      <c r="I26" s="2915"/>
      <c r="J26" s="2916"/>
    </row>
    <row r="27" spans="2:10" ht="50.25" customHeight="1">
      <c r="B27" s="2914"/>
      <c r="C27" s="374" t="e">
        <f>#REF!</f>
        <v>#REF!</v>
      </c>
      <c r="D27" s="2915">
        <f>+D23</f>
        <v>0</v>
      </c>
      <c r="E27" s="2915"/>
      <c r="F27" s="2915"/>
      <c r="G27" s="2915"/>
      <c r="H27" s="2915"/>
      <c r="I27" s="2915"/>
      <c r="J27" s="2916"/>
    </row>
    <row r="28" spans="2:10" ht="50.25" customHeight="1">
      <c r="B28" s="2838" t="e">
        <f>#REF!</f>
        <v>#REF!</v>
      </c>
      <c r="C28" s="374" t="e">
        <f>#REF!</f>
        <v>#REF!</v>
      </c>
      <c r="D28" s="2915">
        <f>+D20</f>
        <v>0</v>
      </c>
      <c r="E28" s="2915"/>
      <c r="F28" s="2915"/>
      <c r="G28" s="2915"/>
      <c r="H28" s="2915"/>
      <c r="I28" s="2915"/>
      <c r="J28" s="2916"/>
    </row>
    <row r="29" spans="2:10" ht="50.25" customHeight="1">
      <c r="B29" s="2816"/>
      <c r="C29" s="374" t="e">
        <f>#REF!</f>
        <v>#REF!</v>
      </c>
      <c r="D29" s="2915"/>
      <c r="E29" s="2915"/>
      <c r="F29" s="2915"/>
      <c r="G29" s="2915"/>
      <c r="H29" s="2915"/>
      <c r="I29" s="2915"/>
      <c r="J29" s="2916"/>
    </row>
    <row r="30" spans="2:10" ht="50.25" customHeight="1">
      <c r="B30" s="2816"/>
      <c r="C30" s="374" t="e">
        <f>#REF!</f>
        <v>#REF!</v>
      </c>
      <c r="D30" s="2915"/>
      <c r="E30" s="2915"/>
      <c r="F30" s="2915"/>
      <c r="G30" s="2915"/>
      <c r="H30" s="2915"/>
      <c r="I30" s="2915"/>
      <c r="J30" s="2916"/>
    </row>
    <row r="31" spans="2:10" ht="50.25" customHeight="1">
      <c r="B31" s="2914"/>
      <c r="C31" s="374" t="e">
        <f>#REF!</f>
        <v>#REF!</v>
      </c>
      <c r="D31" s="2915">
        <f>+D23</f>
        <v>0</v>
      </c>
      <c r="E31" s="2915"/>
      <c r="F31" s="2915"/>
      <c r="G31" s="2915"/>
      <c r="H31" s="2915"/>
      <c r="I31" s="2915"/>
      <c r="J31" s="2916"/>
    </row>
    <row r="32" spans="2:10" ht="50.25" customHeight="1">
      <c r="B32" s="2838" t="e">
        <f>#REF!</f>
        <v>#REF!</v>
      </c>
      <c r="C32" s="374" t="e">
        <f>#REF!</f>
        <v>#REF!</v>
      </c>
      <c r="D32" s="2915">
        <f>+D20</f>
        <v>0</v>
      </c>
      <c r="E32" s="2915"/>
      <c r="F32" s="2915"/>
      <c r="G32" s="2915"/>
      <c r="H32" s="2915"/>
      <c r="I32" s="2915"/>
      <c r="J32" s="2916"/>
    </row>
    <row r="33" spans="2:10" ht="50.25" customHeight="1">
      <c r="B33" s="2816"/>
      <c r="C33" s="374" t="e">
        <f>#REF!</f>
        <v>#REF!</v>
      </c>
      <c r="D33" s="2915"/>
      <c r="E33" s="2915"/>
      <c r="F33" s="2915"/>
      <c r="G33" s="2915"/>
      <c r="H33" s="2915"/>
      <c r="I33" s="2915"/>
      <c r="J33" s="2916"/>
    </row>
    <row r="34" spans="2:10" ht="50.25" customHeight="1">
      <c r="B34" s="2816"/>
      <c r="C34" s="374" t="e">
        <f>#REF!</f>
        <v>#REF!</v>
      </c>
      <c r="D34" s="2915"/>
      <c r="E34" s="2915"/>
      <c r="F34" s="2915"/>
      <c r="G34" s="2915"/>
      <c r="H34" s="2915"/>
      <c r="I34" s="2915"/>
      <c r="J34" s="2916"/>
    </row>
    <row r="35" spans="2:10" ht="50.25" customHeight="1">
      <c r="B35" s="2914"/>
      <c r="C35" s="374" t="e">
        <f>#REF!</f>
        <v>#REF!</v>
      </c>
      <c r="D35" s="2915">
        <f>+D23</f>
        <v>0</v>
      </c>
      <c r="E35" s="2915"/>
      <c r="F35" s="2915"/>
      <c r="G35" s="2915"/>
      <c r="H35" s="2915"/>
      <c r="I35" s="2915"/>
      <c r="J35" s="2916"/>
    </row>
    <row r="36" spans="2:10" ht="50.25" customHeight="1">
      <c r="B36" s="2838" t="e">
        <f>#REF!</f>
        <v>#REF!</v>
      </c>
      <c r="C36" s="374" t="e">
        <f>#REF!</f>
        <v>#REF!</v>
      </c>
      <c r="D36" s="2915">
        <f>+D20</f>
        <v>0</v>
      </c>
      <c r="E36" s="2915"/>
      <c r="F36" s="2915"/>
      <c r="G36" s="2915"/>
      <c r="H36" s="2915"/>
      <c r="I36" s="2915"/>
      <c r="J36" s="2916"/>
    </row>
    <row r="37" spans="2:10" ht="50.25" customHeight="1">
      <c r="B37" s="2816"/>
      <c r="C37" s="374" t="e">
        <f>#REF!</f>
        <v>#REF!</v>
      </c>
      <c r="D37" s="2915"/>
      <c r="E37" s="2915"/>
      <c r="F37" s="2915"/>
      <c r="G37" s="2915"/>
      <c r="H37" s="2915"/>
      <c r="I37" s="2915"/>
      <c r="J37" s="2916"/>
    </row>
    <row r="38" spans="2:10" ht="50.25" customHeight="1">
      <c r="B38" s="2816"/>
      <c r="C38" s="374" t="e">
        <f>#REF!</f>
        <v>#REF!</v>
      </c>
      <c r="D38" s="2915">
        <f>+D23</f>
        <v>0</v>
      </c>
      <c r="E38" s="2915"/>
      <c r="F38" s="2915"/>
      <c r="G38" s="2915"/>
      <c r="H38" s="2915"/>
      <c r="I38" s="2915"/>
      <c r="J38" s="2916"/>
    </row>
    <row r="39" spans="2:10" ht="50.25" customHeight="1">
      <c r="B39" s="2838" t="e">
        <f>#REF!</f>
        <v>#REF!</v>
      </c>
      <c r="C39" s="374" t="e">
        <f>#REF!</f>
        <v>#REF!</v>
      </c>
      <c r="D39" s="2915">
        <f>+D20</f>
        <v>0</v>
      </c>
      <c r="E39" s="2915"/>
      <c r="F39" s="2915"/>
      <c r="G39" s="2915"/>
      <c r="H39" s="2915"/>
      <c r="I39" s="2915"/>
      <c r="J39" s="2916"/>
    </row>
    <row r="40" spans="2:10" ht="50.25" customHeight="1">
      <c r="B40" s="2816"/>
      <c r="C40" s="374" t="e">
        <f>#REF!</f>
        <v>#REF!</v>
      </c>
      <c r="D40" s="2915"/>
      <c r="E40" s="2915"/>
      <c r="F40" s="2915"/>
      <c r="G40" s="2915"/>
      <c r="H40" s="2915"/>
      <c r="I40" s="2915"/>
      <c r="J40" s="2916"/>
    </row>
    <row r="41" spans="2:10" ht="50.25" customHeight="1">
      <c r="B41" s="2816"/>
      <c r="C41" s="374" t="e">
        <f>#REF!</f>
        <v>#REF!</v>
      </c>
      <c r="D41" s="2915"/>
      <c r="E41" s="2915"/>
      <c r="F41" s="2915"/>
      <c r="G41" s="2915"/>
      <c r="H41" s="2915"/>
      <c r="I41" s="2915"/>
      <c r="J41" s="2916"/>
    </row>
    <row r="42" spans="2:10" ht="50.25" customHeight="1">
      <c r="B42" s="2914"/>
      <c r="C42" s="374" t="e">
        <f>#REF!</f>
        <v>#REF!</v>
      </c>
      <c r="D42" s="2915">
        <f>+D23</f>
        <v>0</v>
      </c>
      <c r="E42" s="2915"/>
      <c r="F42" s="2915"/>
      <c r="G42" s="2915"/>
      <c r="H42" s="2915"/>
      <c r="I42" s="2915"/>
      <c r="J42" s="2916"/>
    </row>
    <row r="43" spans="2:10" ht="50.25" customHeight="1">
      <c r="B43" s="2838" t="e">
        <f>#REF!</f>
        <v>#REF!</v>
      </c>
      <c r="C43" s="374" t="e">
        <f>#REF!</f>
        <v>#REF!</v>
      </c>
      <c r="D43" s="2915">
        <f>+D20</f>
        <v>0</v>
      </c>
      <c r="E43" s="2915"/>
      <c r="F43" s="2915"/>
      <c r="G43" s="2915"/>
      <c r="H43" s="2915"/>
      <c r="I43" s="2915"/>
      <c r="J43" s="2916"/>
    </row>
    <row r="44" spans="2:10" ht="50.25" customHeight="1">
      <c r="B44" s="2816"/>
      <c r="C44" s="374" t="e">
        <f>#REF!</f>
        <v>#REF!</v>
      </c>
      <c r="D44" s="2915"/>
      <c r="E44" s="2915"/>
      <c r="F44" s="2915"/>
      <c r="G44" s="2915"/>
      <c r="H44" s="2915"/>
      <c r="I44" s="2915"/>
      <c r="J44" s="2916"/>
    </row>
    <row r="45" spans="2:10" ht="50.25" customHeight="1" thickBot="1">
      <c r="B45" s="2817"/>
      <c r="C45" s="391" t="e">
        <f>#REF!</f>
        <v>#REF!</v>
      </c>
      <c r="D45" s="2925">
        <f>+D23</f>
        <v>0</v>
      </c>
      <c r="E45" s="2925"/>
      <c r="F45" s="2925"/>
      <c r="G45" s="2925"/>
      <c r="H45" s="2925"/>
      <c r="I45" s="2925"/>
      <c r="J45" s="2926"/>
    </row>
    <row r="46" spans="2:10" s="321" customFormat="1"/>
    <row r="47" spans="2:10" s="321" customFormat="1"/>
    <row r="48" spans="2:10" s="321" customFormat="1"/>
    <row r="49" s="321" customFormat="1"/>
    <row r="50" s="321" customFormat="1"/>
    <row r="51" s="321" customFormat="1"/>
    <row r="52" s="321" customFormat="1"/>
    <row r="53" s="321" customFormat="1"/>
    <row r="54" s="321" customFormat="1"/>
    <row r="55" s="321" customFormat="1"/>
    <row r="56" s="321" customFormat="1"/>
    <row r="57" s="321" customFormat="1"/>
    <row r="58" s="321" customFormat="1"/>
    <row r="59" s="321" customFormat="1"/>
    <row r="60" s="321" customFormat="1"/>
    <row r="61" s="321" customFormat="1"/>
    <row r="62" s="321" customFormat="1"/>
    <row r="63" s="321" customFormat="1"/>
    <row r="64" s="321" customFormat="1"/>
    <row r="65" s="321" customFormat="1"/>
    <row r="66" s="321" customFormat="1"/>
    <row r="67" s="321" customFormat="1"/>
    <row r="68" s="321" customFormat="1"/>
    <row r="69" s="321" customFormat="1"/>
    <row r="70" s="321" customFormat="1"/>
    <row r="71" s="321" customFormat="1"/>
    <row r="72" s="321" customFormat="1"/>
    <row r="73" s="321" customFormat="1"/>
    <row r="74" s="321" customFormat="1"/>
    <row r="75" s="321" customFormat="1"/>
    <row r="76" s="321" customFormat="1"/>
    <row r="77" s="321" customFormat="1"/>
    <row r="78" s="321" customFormat="1"/>
    <row r="79" s="321" customFormat="1"/>
    <row r="80" s="321" customFormat="1"/>
    <row r="81" s="321" customFormat="1"/>
    <row r="82" s="321" customFormat="1"/>
    <row r="83" s="321" customFormat="1"/>
    <row r="84" s="321" customFormat="1"/>
    <row r="85" s="321" customFormat="1"/>
    <row r="86" s="321" customFormat="1"/>
    <row r="87" s="321" customFormat="1"/>
    <row r="88" s="321" customFormat="1"/>
    <row r="89" s="321" customFormat="1"/>
    <row r="90" s="321" customFormat="1"/>
    <row r="91" s="321" customFormat="1"/>
    <row r="92" s="321" customFormat="1"/>
    <row r="93" s="321" customFormat="1"/>
    <row r="94" s="321" customFormat="1"/>
    <row r="95" s="321" customFormat="1"/>
    <row r="96"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row r="113" s="321" customFormat="1"/>
    <row r="114" s="321" customFormat="1"/>
  </sheetData>
  <sheetProtection password="CDBD" sheet="1" objects="1" scenarios="1"/>
  <mergeCells count="44">
    <mergeCell ref="B43:B45"/>
    <mergeCell ref="D43:J43"/>
    <mergeCell ref="D44:J44"/>
    <mergeCell ref="D45:J45"/>
    <mergeCell ref="B32:B35"/>
    <mergeCell ref="D32:J32"/>
    <mergeCell ref="D33:J33"/>
    <mergeCell ref="D34:J34"/>
    <mergeCell ref="D35:J35"/>
    <mergeCell ref="B36:B38"/>
    <mergeCell ref="D36:J36"/>
    <mergeCell ref="D37:J37"/>
    <mergeCell ref="D38:J38"/>
    <mergeCell ref="B39:B42"/>
    <mergeCell ref="D39:J39"/>
    <mergeCell ref="D40:J40"/>
    <mergeCell ref="D41:J41"/>
    <mergeCell ref="D42:J42"/>
    <mergeCell ref="B24:B27"/>
    <mergeCell ref="D24:J24"/>
    <mergeCell ref="D25:J25"/>
    <mergeCell ref="D26:J26"/>
    <mergeCell ref="D27:J27"/>
    <mergeCell ref="B28:B31"/>
    <mergeCell ref="D28:J28"/>
    <mergeCell ref="D29:J29"/>
    <mergeCell ref="D30:J30"/>
    <mergeCell ref="D31:J31"/>
    <mergeCell ref="C13:J13"/>
    <mergeCell ref="B16:J16"/>
    <mergeCell ref="B17:B19"/>
    <mergeCell ref="C17:C19"/>
    <mergeCell ref="D17:J19"/>
    <mergeCell ref="B20:B23"/>
    <mergeCell ref="D20:J20"/>
    <mergeCell ref="D21:J21"/>
    <mergeCell ref="D22:J22"/>
    <mergeCell ref="D23:J23"/>
    <mergeCell ref="C12:J12"/>
    <mergeCell ref="C2:H8"/>
    <mergeCell ref="I2:J5"/>
    <mergeCell ref="B6:B8"/>
    <mergeCell ref="I6:J8"/>
    <mergeCell ref="C10:J10"/>
  </mergeCells>
  <printOptions horizontalCentered="1" verticalCentered="1"/>
  <pageMargins left="0.70866141732283472" right="0.70866141732283472" top="0.74803149606299213" bottom="0.74803149606299213" header="0.31496062992125984" footer="0.31496062992125984"/>
  <pageSetup scale="52" orientation="portrait" r:id="rId1"/>
  <drawing r:id="rId2"/>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Hoja29">
    <tabColor rgb="FF0070C0"/>
    <pageSetUpPr fitToPage="1"/>
  </sheetPr>
  <dimension ref="A1:AJ112"/>
  <sheetViews>
    <sheetView workbookViewId="0"/>
  </sheetViews>
  <sheetFormatPr baseColWidth="10" defaultColWidth="11.42578125" defaultRowHeight="12.75"/>
  <cols>
    <col min="1" max="1" width="2.140625" style="321" customWidth="1"/>
    <col min="2" max="2" width="34.140625" style="200" customWidth="1"/>
    <col min="3" max="3" width="27.7109375" style="200" customWidth="1"/>
    <col min="4" max="4" width="14.28515625" style="200" customWidth="1"/>
    <col min="5" max="5" width="19.140625" style="200" customWidth="1"/>
    <col min="6" max="17" width="12.7109375" style="200" customWidth="1"/>
    <col min="18" max="19" width="11.42578125" style="200"/>
    <col min="20" max="36" width="11.42578125" style="321"/>
    <col min="37" max="16384" width="11.42578125" style="200"/>
  </cols>
  <sheetData>
    <row r="1" spans="1:36" s="321" customFormat="1" ht="13.5" thickBot="1"/>
    <row r="2" spans="1:36" ht="32.25" customHeight="1">
      <c r="B2" s="322"/>
      <c r="C2" s="2723" t="s">
        <v>321</v>
      </c>
      <c r="D2" s="2724"/>
      <c r="E2" s="2724"/>
      <c r="F2" s="2724"/>
      <c r="G2" s="2724"/>
      <c r="H2" s="2724"/>
      <c r="I2" s="2724"/>
      <c r="J2" s="2724"/>
      <c r="K2" s="2724"/>
      <c r="L2" s="2724"/>
      <c r="M2" s="2724"/>
      <c r="N2" s="2724"/>
      <c r="O2" s="2724"/>
      <c r="P2" s="2724"/>
      <c r="Q2" s="2725"/>
      <c r="R2" s="2732" t="e">
        <f>#REF!</f>
        <v>#REF!</v>
      </c>
      <c r="S2" s="2733"/>
    </row>
    <row r="3" spans="1:36" ht="32.25" customHeight="1">
      <c r="B3" s="216"/>
      <c r="C3" s="2726"/>
      <c r="D3" s="2727"/>
      <c r="E3" s="2727"/>
      <c r="F3" s="2727"/>
      <c r="G3" s="2727"/>
      <c r="H3" s="2727"/>
      <c r="I3" s="2727"/>
      <c r="J3" s="2727"/>
      <c r="K3" s="2727"/>
      <c r="L3" s="2727"/>
      <c r="M3" s="2727"/>
      <c r="N3" s="2727"/>
      <c r="O3" s="2727"/>
      <c r="P3" s="2727"/>
      <c r="Q3" s="2728"/>
      <c r="R3" s="2734"/>
      <c r="S3" s="2735"/>
    </row>
    <row r="4" spans="1:36" ht="17.25" customHeight="1">
      <c r="B4" s="2704"/>
      <c r="C4" s="2726"/>
      <c r="D4" s="2727"/>
      <c r="E4" s="2727"/>
      <c r="F4" s="2727"/>
      <c r="G4" s="2727"/>
      <c r="H4" s="2727"/>
      <c r="I4" s="2727"/>
      <c r="J4" s="2727"/>
      <c r="K4" s="2727"/>
      <c r="L4" s="2727"/>
      <c r="M4" s="2727"/>
      <c r="N4" s="2727"/>
      <c r="O4" s="2727"/>
      <c r="P4" s="2727"/>
      <c r="Q4" s="2728"/>
      <c r="R4" s="2706" t="e">
        <f>#REF!</f>
        <v>#REF!</v>
      </c>
      <c r="S4" s="2707"/>
    </row>
    <row r="5" spans="1:36" ht="17.25" customHeight="1">
      <c r="B5" s="2705"/>
      <c r="C5" s="2729"/>
      <c r="D5" s="2730"/>
      <c r="E5" s="2730"/>
      <c r="F5" s="2730"/>
      <c r="G5" s="2730"/>
      <c r="H5" s="2730"/>
      <c r="I5" s="2730"/>
      <c r="J5" s="2730"/>
      <c r="K5" s="2730"/>
      <c r="L5" s="2730"/>
      <c r="M5" s="2730"/>
      <c r="N5" s="2730"/>
      <c r="O5" s="2730"/>
      <c r="P5" s="2730"/>
      <c r="Q5" s="2731"/>
      <c r="R5" s="2708"/>
      <c r="S5" s="2709"/>
    </row>
    <row r="6" spans="1:36" ht="12.75" customHeight="1">
      <c r="B6" s="216"/>
      <c r="C6" s="323"/>
      <c r="D6" s="323"/>
      <c r="E6" s="323"/>
      <c r="F6" s="323"/>
      <c r="G6" s="323"/>
      <c r="H6" s="323"/>
      <c r="I6" s="323"/>
      <c r="J6" s="323"/>
      <c r="K6" s="323"/>
      <c r="L6" s="323"/>
      <c r="M6" s="323"/>
      <c r="N6" s="323"/>
      <c r="O6" s="323"/>
      <c r="P6" s="323"/>
      <c r="Q6" s="323"/>
      <c r="S6" s="324"/>
    </row>
    <row r="7" spans="1:36" ht="16.5">
      <c r="B7" s="325" t="s">
        <v>166</v>
      </c>
      <c r="C7" s="2710" t="e">
        <f>+#REF!</f>
        <v>#REF!</v>
      </c>
      <c r="D7" s="2710"/>
      <c r="E7" s="2710"/>
      <c r="F7" s="2710"/>
      <c r="G7" s="2710"/>
      <c r="H7" s="2710"/>
      <c r="I7" s="2710"/>
      <c r="J7" s="2710"/>
      <c r="K7" s="2710"/>
      <c r="L7" s="2710"/>
      <c r="M7" s="2710"/>
      <c r="N7" s="2710"/>
      <c r="O7" s="2710"/>
      <c r="P7" s="2710"/>
      <c r="Q7" s="2710"/>
      <c r="R7" s="2710"/>
      <c r="S7" s="2711"/>
    </row>
    <row r="8" spans="1:36" ht="9.75" customHeight="1">
      <c r="B8" s="216"/>
      <c r="S8" s="204"/>
    </row>
    <row r="9" spans="1:36" ht="16.5">
      <c r="B9" s="325" t="s">
        <v>248</v>
      </c>
      <c r="C9" s="2712" t="e">
        <f>+#REF!</f>
        <v>#REF!</v>
      </c>
      <c r="D9" s="2712"/>
      <c r="E9" s="2712"/>
      <c r="F9" s="2712"/>
      <c r="G9" s="2712"/>
      <c r="H9" s="2712"/>
      <c r="I9" s="2712"/>
      <c r="J9" s="2712"/>
      <c r="K9" s="2712"/>
      <c r="L9" s="2712"/>
      <c r="M9" s="2712"/>
      <c r="N9" s="2712"/>
      <c r="O9" s="2712"/>
      <c r="P9" s="2712"/>
      <c r="Q9" s="2712"/>
      <c r="R9" s="2712"/>
      <c r="S9" s="2713"/>
    </row>
    <row r="10" spans="1:36" ht="9.75" customHeight="1">
      <c r="B10" s="216"/>
      <c r="S10" s="204"/>
    </row>
    <row r="11" spans="1:36" ht="16.5">
      <c r="B11" s="325" t="s">
        <v>253</v>
      </c>
      <c r="C11" s="2714">
        <f>+Seguimiento!C11</f>
        <v>0</v>
      </c>
      <c r="D11" s="2715"/>
      <c r="E11" s="2715"/>
      <c r="F11" s="313"/>
      <c r="G11" s="2716" t="s">
        <v>214</v>
      </c>
      <c r="H11" s="2716"/>
      <c r="I11" s="2717">
        <f>Seguimiento!BB11</f>
        <v>0</v>
      </c>
      <c r="J11" s="2717"/>
      <c r="K11" s="2717"/>
      <c r="L11" s="326"/>
      <c r="M11" s="313"/>
      <c r="N11" s="213" t="s">
        <v>254</v>
      </c>
      <c r="O11" s="326"/>
      <c r="P11" s="2718">
        <f>Seguimiento!BG11</f>
        <v>0</v>
      </c>
      <c r="Q11" s="2718"/>
      <c r="R11" s="2718"/>
      <c r="S11" s="2719"/>
    </row>
    <row r="12" spans="1:36" s="326" customFormat="1" ht="9.75" customHeight="1">
      <c r="A12" s="321"/>
      <c r="B12" s="327"/>
      <c r="S12" s="328"/>
      <c r="T12" s="321"/>
      <c r="U12" s="321"/>
      <c r="V12" s="321"/>
      <c r="W12" s="321"/>
      <c r="X12" s="321"/>
      <c r="Y12" s="321"/>
      <c r="Z12" s="321"/>
      <c r="AA12" s="321"/>
      <c r="AB12" s="321"/>
      <c r="AC12" s="321"/>
      <c r="AD12" s="321"/>
      <c r="AE12" s="321"/>
      <c r="AF12" s="321"/>
      <c r="AG12" s="321"/>
      <c r="AH12" s="321"/>
      <c r="AI12" s="321"/>
      <c r="AJ12" s="321"/>
    </row>
    <row r="13" spans="1:36" ht="31.5" customHeight="1">
      <c r="B13" s="329" t="s">
        <v>255</v>
      </c>
      <c r="C13" s="2720" t="e">
        <f>#REF!</f>
        <v>#REF!</v>
      </c>
      <c r="D13" s="2720"/>
      <c r="E13" s="326"/>
      <c r="F13" s="2721" t="s">
        <v>256</v>
      </c>
      <c r="G13" s="2721"/>
      <c r="H13" s="2721"/>
      <c r="I13" s="2720" t="e">
        <f>#REF!</f>
        <v>#REF!</v>
      </c>
      <c r="J13" s="2720"/>
      <c r="K13" s="2720"/>
      <c r="M13" s="2722" t="s">
        <v>257</v>
      </c>
      <c r="N13" s="2722"/>
      <c r="O13" s="2722"/>
      <c r="P13" s="183" t="e">
        <f>+I13/C13</f>
        <v>#REF!</v>
      </c>
      <c r="Q13" s="313"/>
      <c r="R13" s="313"/>
      <c r="S13" s="330"/>
    </row>
    <row r="14" spans="1:36" ht="9.75" customHeight="1">
      <c r="B14" s="216"/>
      <c r="C14" s="323"/>
      <c r="D14" s="323"/>
      <c r="E14" s="323"/>
      <c r="F14" s="323"/>
      <c r="G14" s="323"/>
      <c r="H14" s="323"/>
      <c r="I14" s="323"/>
      <c r="J14" s="323"/>
      <c r="K14" s="323"/>
      <c r="L14" s="323"/>
      <c r="M14" s="323"/>
      <c r="N14" s="323"/>
      <c r="O14" s="323"/>
      <c r="P14" s="323"/>
      <c r="Q14" s="323"/>
      <c r="R14" s="331"/>
      <c r="S14" s="324"/>
    </row>
    <row r="15" spans="1:36" ht="22.5" customHeight="1">
      <c r="B15" s="329" t="s">
        <v>319</v>
      </c>
      <c r="C15" s="332" t="str">
        <f>Objetivos!M11</f>
        <v>Marzo</v>
      </c>
      <c r="D15" s="333">
        <f>+Objetivos!Q11</f>
        <v>2021</v>
      </c>
      <c r="E15" s="323"/>
      <c r="F15" s="323"/>
      <c r="G15" s="2721" t="s">
        <v>320</v>
      </c>
      <c r="H15" s="2721"/>
      <c r="I15" s="2739">
        <f>Objetivos!M15</f>
        <v>0</v>
      </c>
      <c r="J15" s="2739"/>
      <c r="K15" s="333">
        <f>+Objetivos!Q15</f>
        <v>0</v>
      </c>
      <c r="L15" s="323"/>
      <c r="M15" s="323"/>
      <c r="N15" s="323"/>
      <c r="O15" s="323"/>
      <c r="P15" s="323"/>
      <c r="Q15" s="323"/>
      <c r="R15" s="331"/>
      <c r="S15" s="324"/>
    </row>
    <row r="16" spans="1:36" s="326" customFormat="1" ht="9.75" customHeight="1">
      <c r="A16" s="321"/>
      <c r="B16" s="327"/>
      <c r="E16" s="334"/>
      <c r="S16" s="328"/>
      <c r="T16" s="321"/>
      <c r="U16" s="321"/>
      <c r="V16" s="321"/>
      <c r="W16" s="321"/>
      <c r="X16" s="321"/>
      <c r="Y16" s="321"/>
      <c r="Z16" s="321"/>
      <c r="AA16" s="321"/>
      <c r="AB16" s="321"/>
      <c r="AC16" s="321"/>
      <c r="AD16" s="321"/>
      <c r="AE16" s="321"/>
      <c r="AF16" s="321"/>
      <c r="AG16" s="321"/>
      <c r="AH16" s="321"/>
      <c r="AI16" s="321"/>
      <c r="AJ16" s="321"/>
    </row>
    <row r="17" spans="1:36" s="251" customFormat="1" ht="18" customHeight="1">
      <c r="A17" s="335"/>
      <c r="B17" s="336"/>
      <c r="C17" s="337" t="s">
        <v>149</v>
      </c>
      <c r="D17" s="2740" t="s">
        <v>174</v>
      </c>
      <c r="E17" s="2741"/>
      <c r="F17" s="2740" t="s">
        <v>285</v>
      </c>
      <c r="G17" s="2742"/>
      <c r="H17" s="2741"/>
      <c r="I17" s="2740" t="s">
        <v>286</v>
      </c>
      <c r="J17" s="2742"/>
      <c r="K17" s="2741"/>
      <c r="L17" s="2740" t="s">
        <v>287</v>
      </c>
      <c r="M17" s="2742"/>
      <c r="N17" s="2741"/>
      <c r="O17" s="338"/>
      <c r="P17" s="338"/>
      <c r="Q17" s="338"/>
      <c r="R17" s="338"/>
      <c r="S17" s="339"/>
      <c r="T17" s="335"/>
      <c r="U17" s="335"/>
      <c r="V17" s="335"/>
      <c r="W17" s="335"/>
      <c r="X17" s="335"/>
      <c r="Y17" s="335"/>
      <c r="Z17" s="335"/>
      <c r="AA17" s="335"/>
      <c r="AB17" s="335"/>
      <c r="AC17" s="335"/>
      <c r="AD17" s="335"/>
      <c r="AE17" s="335"/>
      <c r="AF17" s="335"/>
      <c r="AG17" s="335"/>
      <c r="AH17" s="335"/>
      <c r="AI17" s="335"/>
      <c r="AJ17" s="335"/>
    </row>
    <row r="18" spans="1:36" ht="17.25" customHeight="1">
      <c r="B18" s="340"/>
      <c r="C18" s="341" t="e">
        <f>#REF!</f>
        <v>#REF!</v>
      </c>
      <c r="D18" s="2736" t="e">
        <f>#REF!</f>
        <v>#REF!</v>
      </c>
      <c r="E18" s="2737"/>
      <c r="F18" s="2736" t="e">
        <f>#REF!</f>
        <v>#REF!</v>
      </c>
      <c r="G18" s="2738"/>
      <c r="H18" s="2737"/>
      <c r="I18" s="2736" t="e">
        <f>#REF!</f>
        <v>#REF!</v>
      </c>
      <c r="J18" s="2738"/>
      <c r="K18" s="2737"/>
      <c r="L18" s="2736" t="e">
        <f>#REF!</f>
        <v>#REF!</v>
      </c>
      <c r="M18" s="2738"/>
      <c r="N18" s="2737"/>
      <c r="O18" s="342"/>
      <c r="P18" s="342"/>
      <c r="Q18" s="342"/>
      <c r="R18" s="342"/>
      <c r="S18" s="343"/>
    </row>
    <row r="19" spans="1:36" ht="17.25" customHeight="1">
      <c r="B19" s="340"/>
      <c r="C19" s="344" t="e">
        <f>#REF!</f>
        <v>#REF!</v>
      </c>
      <c r="D19" s="2736" t="e">
        <f>#REF!</f>
        <v>#REF!</v>
      </c>
      <c r="E19" s="2737"/>
      <c r="F19" s="2736" t="e">
        <f>#REF!</f>
        <v>#REF!</v>
      </c>
      <c r="G19" s="2738"/>
      <c r="H19" s="2737"/>
      <c r="I19" s="2736" t="e">
        <f>#REF!</f>
        <v>#REF!</v>
      </c>
      <c r="J19" s="2738"/>
      <c r="K19" s="2737"/>
      <c r="L19" s="2736" t="e">
        <f>#REF!</f>
        <v>#REF!</v>
      </c>
      <c r="M19" s="2738"/>
      <c r="N19" s="2737"/>
      <c r="O19" s="342"/>
      <c r="P19" s="342"/>
      <c r="Q19" s="342"/>
      <c r="R19" s="342"/>
      <c r="S19" s="343"/>
    </row>
    <row r="20" spans="1:36" ht="17.25" customHeight="1">
      <c r="B20" s="340"/>
      <c r="C20" s="344" t="e">
        <f>#REF!</f>
        <v>#REF!</v>
      </c>
      <c r="D20" s="2736" t="e">
        <f>#REF!</f>
        <v>#REF!</v>
      </c>
      <c r="E20" s="2737"/>
      <c r="F20" s="2736" t="e">
        <f>#REF!</f>
        <v>#REF!</v>
      </c>
      <c r="G20" s="2738"/>
      <c r="H20" s="2737"/>
      <c r="I20" s="2736" t="e">
        <f>#REF!</f>
        <v>#REF!</v>
      </c>
      <c r="J20" s="2738"/>
      <c r="K20" s="2737"/>
      <c r="L20" s="2736" t="e">
        <f>#REF!</f>
        <v>#REF!</v>
      </c>
      <c r="M20" s="2738"/>
      <c r="N20" s="2737"/>
      <c r="O20" s="342"/>
      <c r="P20" s="342"/>
      <c r="Q20" s="342"/>
      <c r="R20" s="342"/>
      <c r="S20" s="343"/>
    </row>
    <row r="21" spans="1:36" ht="17.25" customHeight="1">
      <c r="B21" s="340"/>
      <c r="C21" s="344" t="e">
        <f>#REF!</f>
        <v>#REF!</v>
      </c>
      <c r="D21" s="2736" t="e">
        <f>#REF!</f>
        <v>#REF!</v>
      </c>
      <c r="E21" s="2737"/>
      <c r="F21" s="2736" t="e">
        <f>#REF!</f>
        <v>#REF!</v>
      </c>
      <c r="G21" s="2738"/>
      <c r="H21" s="2737"/>
      <c r="I21" s="2736" t="e">
        <f>#REF!</f>
        <v>#REF!</v>
      </c>
      <c r="J21" s="2738"/>
      <c r="K21" s="2737"/>
      <c r="L21" s="2736" t="e">
        <f>#REF!</f>
        <v>#REF!</v>
      </c>
      <c r="M21" s="2738"/>
      <c r="N21" s="2737"/>
      <c r="O21" s="342"/>
      <c r="P21" s="342"/>
      <c r="Q21" s="342"/>
      <c r="R21" s="342"/>
      <c r="S21" s="343"/>
    </row>
    <row r="22" spans="1:36" ht="17.25" customHeight="1">
      <c r="B22" s="340"/>
      <c r="C22" s="344" t="e">
        <f>#REF!</f>
        <v>#REF!</v>
      </c>
      <c r="D22" s="2736" t="e">
        <f>#REF!</f>
        <v>#REF!</v>
      </c>
      <c r="E22" s="2737"/>
      <c r="F22" s="2736" t="e">
        <f>#REF!</f>
        <v>#REF!</v>
      </c>
      <c r="G22" s="2738"/>
      <c r="H22" s="2737"/>
      <c r="I22" s="2736" t="e">
        <f>#REF!</f>
        <v>#REF!</v>
      </c>
      <c r="J22" s="2738"/>
      <c r="K22" s="2737"/>
      <c r="L22" s="2736" t="e">
        <f>#REF!</f>
        <v>#REF!</v>
      </c>
      <c r="M22" s="2738"/>
      <c r="N22" s="2737"/>
      <c r="O22" s="342"/>
      <c r="P22" s="342"/>
      <c r="Q22" s="342"/>
      <c r="R22" s="342"/>
      <c r="S22" s="343"/>
    </row>
    <row r="23" spans="1:36" ht="17.25" customHeight="1">
      <c r="B23" s="340"/>
      <c r="C23" s="344" t="e">
        <f>#REF!</f>
        <v>#REF!</v>
      </c>
      <c r="D23" s="2736" t="e">
        <f>#REF!</f>
        <v>#REF!</v>
      </c>
      <c r="E23" s="2737"/>
      <c r="F23" s="2736" t="e">
        <f>#REF!</f>
        <v>#REF!</v>
      </c>
      <c r="G23" s="2738"/>
      <c r="H23" s="2737"/>
      <c r="I23" s="2736" t="e">
        <f>#REF!</f>
        <v>#REF!</v>
      </c>
      <c r="J23" s="2738"/>
      <c r="K23" s="2737"/>
      <c r="L23" s="2736" t="e">
        <f>#REF!</f>
        <v>#REF!</v>
      </c>
      <c r="M23" s="2738"/>
      <c r="N23" s="2737"/>
      <c r="O23" s="342"/>
      <c r="P23" s="342"/>
      <c r="Q23" s="342"/>
      <c r="R23" s="342"/>
      <c r="S23" s="343"/>
    </row>
    <row r="24" spans="1:36" ht="17.25" customHeight="1">
      <c r="B24" s="340"/>
      <c r="C24" s="344" t="e">
        <f>#REF!</f>
        <v>#REF!</v>
      </c>
      <c r="D24" s="2736" t="e">
        <f>#REF!</f>
        <v>#REF!</v>
      </c>
      <c r="E24" s="2737"/>
      <c r="F24" s="2736" t="e">
        <f>#REF!</f>
        <v>#REF!</v>
      </c>
      <c r="G24" s="2738"/>
      <c r="H24" s="2737"/>
      <c r="I24" s="2736" t="e">
        <f>#REF!</f>
        <v>#REF!</v>
      </c>
      <c r="J24" s="2738"/>
      <c r="K24" s="2737"/>
      <c r="L24" s="2736" t="e">
        <f>#REF!</f>
        <v>#REF!</v>
      </c>
      <c r="M24" s="2738"/>
      <c r="N24" s="2737"/>
      <c r="O24" s="342"/>
      <c r="P24" s="342"/>
      <c r="Q24" s="342"/>
      <c r="R24" s="342"/>
      <c r="S24" s="343"/>
    </row>
    <row r="25" spans="1:36" ht="12.75" customHeight="1">
      <c r="B25" s="340"/>
      <c r="C25" s="342"/>
      <c r="D25" s="342"/>
      <c r="E25" s="342"/>
      <c r="F25" s="342"/>
      <c r="G25" s="342"/>
      <c r="H25" s="342"/>
      <c r="I25" s="342"/>
      <c r="J25" s="342"/>
      <c r="K25" s="342"/>
      <c r="L25" s="342"/>
      <c r="M25" s="342"/>
      <c r="N25" s="342"/>
      <c r="O25" s="342"/>
      <c r="P25" s="342"/>
      <c r="Q25" s="342"/>
      <c r="R25" s="342"/>
      <c r="S25" s="343"/>
    </row>
    <row r="26" spans="1:36" ht="12.75" customHeight="1">
      <c r="B26" s="2746" t="s">
        <v>258</v>
      </c>
      <c r="C26" s="2747" t="str">
        <f>Objetivos!B35</f>
        <v>1. RESTAURACIÓN ECOLÓGICA EN LA PARTE ALTA DE LA SUBREGIÓN RÍO MAYO EN EL DEPARTAMENTO DE NARIÑO</v>
      </c>
      <c r="D26" s="2747"/>
      <c r="E26" s="2747"/>
      <c r="F26" s="2747"/>
      <c r="G26" s="2747"/>
      <c r="H26" s="2747"/>
      <c r="I26" s="2747"/>
      <c r="J26" s="2747"/>
      <c r="K26" s="2747"/>
      <c r="L26" s="2747"/>
      <c r="M26" s="2747"/>
      <c r="N26" s="2747"/>
      <c r="O26" s="2747"/>
      <c r="P26" s="2747"/>
      <c r="Q26" s="2747"/>
      <c r="R26" s="2747"/>
      <c r="S26" s="2748"/>
    </row>
    <row r="27" spans="1:36" ht="21" customHeight="1">
      <c r="B27" s="2746"/>
      <c r="C27" s="2747"/>
      <c r="D27" s="2747"/>
      <c r="E27" s="2747"/>
      <c r="F27" s="2747"/>
      <c r="G27" s="2747"/>
      <c r="H27" s="2747"/>
      <c r="I27" s="2747"/>
      <c r="J27" s="2747"/>
      <c r="K27" s="2747"/>
      <c r="L27" s="2747"/>
      <c r="M27" s="2747"/>
      <c r="N27" s="2747"/>
      <c r="O27" s="2747"/>
      <c r="P27" s="2747"/>
      <c r="Q27" s="2747"/>
      <c r="R27" s="2747"/>
      <c r="S27" s="2748"/>
    </row>
    <row r="28" spans="1:36" ht="12.75" customHeight="1">
      <c r="B28" s="340"/>
      <c r="C28" s="342"/>
      <c r="D28" s="342"/>
      <c r="E28" s="342"/>
      <c r="F28" s="342"/>
      <c r="G28" s="342"/>
      <c r="H28" s="342"/>
      <c r="I28" s="342"/>
      <c r="J28" s="342"/>
      <c r="K28" s="342"/>
      <c r="L28" s="342"/>
      <c r="M28" s="342"/>
      <c r="N28" s="342"/>
      <c r="O28" s="342"/>
      <c r="P28" s="342"/>
      <c r="Q28" s="342"/>
      <c r="R28" s="342"/>
      <c r="S28" s="343"/>
    </row>
    <row r="29" spans="1:36" ht="12.75" customHeight="1">
      <c r="B29" s="340" t="s">
        <v>259</v>
      </c>
      <c r="C29" s="342"/>
      <c r="J29" s="342"/>
      <c r="K29" s="342"/>
      <c r="L29" s="342"/>
      <c r="M29" s="342"/>
      <c r="N29" s="342"/>
      <c r="O29" s="342"/>
      <c r="P29" s="342"/>
      <c r="Q29" s="342"/>
      <c r="R29" s="342"/>
      <c r="S29" s="343"/>
    </row>
    <row r="30" spans="1:36" ht="12.75" customHeight="1">
      <c r="B30" s="340"/>
      <c r="C30" s="342"/>
      <c r="D30" s="342"/>
      <c r="E30" s="342"/>
      <c r="F30" s="342"/>
      <c r="G30" s="342"/>
      <c r="H30" s="342"/>
      <c r="I30" s="342"/>
      <c r="J30" s="342"/>
      <c r="K30" s="342"/>
      <c r="L30" s="342"/>
      <c r="M30" s="342"/>
      <c r="N30" s="342"/>
      <c r="O30" s="342"/>
      <c r="P30" s="342"/>
      <c r="Q30" s="342"/>
      <c r="R30" s="342"/>
      <c r="S30" s="343"/>
    </row>
    <row r="31" spans="1:36" s="251" customFormat="1" ht="19.5" customHeight="1">
      <c r="A31" s="335"/>
      <c r="B31" s="2743" t="e">
        <f>#REF!</f>
        <v>#REF!</v>
      </c>
      <c r="C31" s="2744"/>
      <c r="D31" s="2744"/>
      <c r="E31" s="2744"/>
      <c r="F31" s="2744"/>
      <c r="G31" s="2744"/>
      <c r="H31" s="2744"/>
      <c r="I31" s="2744"/>
      <c r="J31" s="2744"/>
      <c r="K31" s="2744"/>
      <c r="L31" s="2744"/>
      <c r="M31" s="2744"/>
      <c r="N31" s="2744"/>
      <c r="O31" s="2744"/>
      <c r="P31" s="2744"/>
      <c r="Q31" s="2744"/>
      <c r="R31" s="2744"/>
      <c r="S31" s="2745"/>
      <c r="T31" s="335"/>
      <c r="U31" s="335"/>
      <c r="V31" s="335"/>
      <c r="W31" s="335"/>
      <c r="X31" s="335"/>
      <c r="Y31" s="335"/>
      <c r="Z31" s="335"/>
      <c r="AA31" s="335"/>
      <c r="AB31" s="335"/>
      <c r="AC31" s="335"/>
      <c r="AD31" s="335"/>
      <c r="AE31" s="335"/>
      <c r="AF31" s="335"/>
      <c r="AG31" s="335"/>
      <c r="AH31" s="335"/>
      <c r="AI31" s="335"/>
      <c r="AJ31" s="335"/>
    </row>
    <row r="32" spans="1:36" ht="7.5" customHeight="1">
      <c r="B32" s="345"/>
      <c r="C32" s="346"/>
      <c r="D32" s="346"/>
      <c r="E32" s="346"/>
      <c r="F32" s="346"/>
      <c r="G32" s="346"/>
      <c r="H32" s="346"/>
      <c r="I32" s="346"/>
      <c r="J32" s="346"/>
      <c r="K32" s="346"/>
      <c r="L32" s="346"/>
      <c r="M32" s="346"/>
      <c r="N32" s="346"/>
      <c r="O32" s="346"/>
      <c r="P32" s="346"/>
      <c r="Q32" s="346"/>
      <c r="R32" s="346"/>
      <c r="S32" s="347"/>
    </row>
    <row r="33" spans="1:36" s="251" customFormat="1" ht="19.5" customHeight="1">
      <c r="A33" s="335"/>
      <c r="B33" s="2743" t="e">
        <f>#REF!</f>
        <v>#REF!</v>
      </c>
      <c r="C33" s="2744"/>
      <c r="D33" s="2744"/>
      <c r="E33" s="2744"/>
      <c r="F33" s="2744"/>
      <c r="G33" s="2744"/>
      <c r="H33" s="2744"/>
      <c r="I33" s="2744"/>
      <c r="J33" s="2744"/>
      <c r="K33" s="2744"/>
      <c r="L33" s="2744"/>
      <c r="M33" s="2744"/>
      <c r="N33" s="2744"/>
      <c r="O33" s="2744"/>
      <c r="P33" s="2744"/>
      <c r="Q33" s="2744"/>
      <c r="R33" s="2744"/>
      <c r="S33" s="2745"/>
      <c r="T33" s="335"/>
      <c r="U33" s="335"/>
      <c r="V33" s="335"/>
      <c r="W33" s="335"/>
      <c r="X33" s="335"/>
      <c r="Y33" s="335"/>
      <c r="Z33" s="335"/>
      <c r="AA33" s="335"/>
      <c r="AB33" s="335"/>
      <c r="AC33" s="335"/>
      <c r="AD33" s="335"/>
      <c r="AE33" s="335"/>
      <c r="AF33" s="335"/>
      <c r="AG33" s="335"/>
      <c r="AH33" s="335"/>
      <c r="AI33" s="335"/>
      <c r="AJ33" s="335"/>
    </row>
    <row r="34" spans="1:36" ht="8.25" customHeight="1">
      <c r="B34" s="345"/>
      <c r="C34" s="346"/>
      <c r="D34" s="346"/>
      <c r="E34" s="346"/>
      <c r="F34" s="346"/>
      <c r="G34" s="346"/>
      <c r="H34" s="346"/>
      <c r="I34" s="346"/>
      <c r="J34" s="346"/>
      <c r="K34" s="346"/>
      <c r="L34" s="346"/>
      <c r="M34" s="346"/>
      <c r="N34" s="346"/>
      <c r="O34" s="346"/>
      <c r="P34" s="346"/>
      <c r="Q34" s="346"/>
      <c r="R34" s="346"/>
      <c r="S34" s="347"/>
    </row>
    <row r="35" spans="1:36" s="251" customFormat="1" ht="19.5" customHeight="1">
      <c r="A35" s="335"/>
      <c r="B35" s="2743" t="e">
        <f>#REF!</f>
        <v>#REF!</v>
      </c>
      <c r="C35" s="2744"/>
      <c r="D35" s="2744"/>
      <c r="E35" s="2744"/>
      <c r="F35" s="2744"/>
      <c r="G35" s="2744"/>
      <c r="H35" s="2744"/>
      <c r="I35" s="2744"/>
      <c r="J35" s="2744"/>
      <c r="K35" s="2744"/>
      <c r="L35" s="2744"/>
      <c r="M35" s="2744"/>
      <c r="N35" s="2744"/>
      <c r="O35" s="2744"/>
      <c r="P35" s="2744"/>
      <c r="Q35" s="2744"/>
      <c r="R35" s="2744"/>
      <c r="S35" s="2745"/>
      <c r="T35" s="335"/>
      <c r="U35" s="335"/>
      <c r="V35" s="335"/>
      <c r="W35" s="335"/>
      <c r="X35" s="335"/>
      <c r="Y35" s="335"/>
      <c r="Z35" s="335"/>
      <c r="AA35" s="335"/>
      <c r="AB35" s="335"/>
      <c r="AC35" s="335"/>
      <c r="AD35" s="335"/>
      <c r="AE35" s="335"/>
      <c r="AF35" s="335"/>
      <c r="AG35" s="335"/>
      <c r="AH35" s="335"/>
      <c r="AI35" s="335"/>
      <c r="AJ35" s="335"/>
    </row>
    <row r="36" spans="1:36" ht="6.75" customHeight="1">
      <c r="B36" s="345"/>
      <c r="C36" s="346"/>
      <c r="D36" s="346"/>
      <c r="E36" s="346"/>
      <c r="F36" s="346"/>
      <c r="G36" s="346"/>
      <c r="H36" s="346"/>
      <c r="I36" s="346"/>
      <c r="J36" s="346"/>
      <c r="K36" s="346"/>
      <c r="L36" s="346"/>
      <c r="M36" s="346"/>
      <c r="N36" s="346"/>
      <c r="O36" s="346"/>
      <c r="P36" s="346"/>
      <c r="Q36" s="346"/>
      <c r="R36" s="346"/>
      <c r="S36" s="347"/>
    </row>
    <row r="37" spans="1:36" s="251" customFormat="1" ht="19.5" customHeight="1">
      <c r="A37" s="335"/>
      <c r="B37" s="2743" t="e">
        <f>#REF!</f>
        <v>#REF!</v>
      </c>
      <c r="C37" s="2744"/>
      <c r="D37" s="2744"/>
      <c r="E37" s="2744"/>
      <c r="F37" s="2744"/>
      <c r="G37" s="2744"/>
      <c r="H37" s="2744"/>
      <c r="I37" s="2744"/>
      <c r="J37" s="2744"/>
      <c r="K37" s="2744"/>
      <c r="L37" s="2744"/>
      <c r="M37" s="2744"/>
      <c r="N37" s="2744"/>
      <c r="O37" s="2744"/>
      <c r="P37" s="2744"/>
      <c r="Q37" s="2744"/>
      <c r="R37" s="2744"/>
      <c r="S37" s="2745"/>
      <c r="T37" s="335"/>
      <c r="U37" s="335"/>
      <c r="V37" s="335"/>
      <c r="W37" s="335"/>
      <c r="X37" s="335"/>
      <c r="Y37" s="335"/>
      <c r="Z37" s="335"/>
      <c r="AA37" s="335"/>
      <c r="AB37" s="335"/>
      <c r="AC37" s="335"/>
      <c r="AD37" s="335"/>
      <c r="AE37" s="335"/>
      <c r="AF37" s="335"/>
      <c r="AG37" s="335"/>
      <c r="AH37" s="335"/>
      <c r="AI37" s="335"/>
      <c r="AJ37" s="335"/>
    </row>
    <row r="38" spans="1:36" ht="7.5" customHeight="1">
      <c r="B38" s="345"/>
      <c r="C38" s="346"/>
      <c r="D38" s="346"/>
      <c r="E38" s="346"/>
      <c r="F38" s="346"/>
      <c r="G38" s="346"/>
      <c r="H38" s="346"/>
      <c r="I38" s="346"/>
      <c r="J38" s="346"/>
      <c r="K38" s="346"/>
      <c r="L38" s="346"/>
      <c r="M38" s="346"/>
      <c r="N38" s="346"/>
      <c r="O38" s="346"/>
      <c r="P38" s="346"/>
      <c r="Q38" s="346"/>
      <c r="R38" s="346"/>
      <c r="S38" s="347"/>
    </row>
    <row r="39" spans="1:36" s="251" customFormat="1" ht="19.5" customHeight="1">
      <c r="A39" s="335"/>
      <c r="B39" s="2743" t="e">
        <f>#REF!</f>
        <v>#REF!</v>
      </c>
      <c r="C39" s="2744"/>
      <c r="D39" s="2744"/>
      <c r="E39" s="2744"/>
      <c r="F39" s="2744"/>
      <c r="G39" s="2744"/>
      <c r="H39" s="2744"/>
      <c r="I39" s="2744"/>
      <c r="J39" s="2744"/>
      <c r="K39" s="2744"/>
      <c r="L39" s="2744"/>
      <c r="M39" s="2744"/>
      <c r="N39" s="2744"/>
      <c r="O39" s="2744"/>
      <c r="P39" s="2744"/>
      <c r="Q39" s="2744"/>
      <c r="R39" s="2744"/>
      <c r="S39" s="2745"/>
      <c r="T39" s="335"/>
      <c r="U39" s="335"/>
      <c r="V39" s="335"/>
      <c r="W39" s="335"/>
      <c r="X39" s="335"/>
      <c r="Y39" s="335"/>
      <c r="Z39" s="335"/>
      <c r="AA39" s="335"/>
      <c r="AB39" s="335"/>
      <c r="AC39" s="335"/>
      <c r="AD39" s="335"/>
      <c r="AE39" s="335"/>
      <c r="AF39" s="335"/>
      <c r="AG39" s="335"/>
      <c r="AH39" s="335"/>
      <c r="AI39" s="335"/>
      <c r="AJ39" s="335"/>
    </row>
    <row r="40" spans="1:36" ht="7.5" customHeight="1">
      <c r="B40" s="345"/>
      <c r="C40" s="346"/>
      <c r="D40" s="346"/>
      <c r="E40" s="346"/>
      <c r="F40" s="346"/>
      <c r="G40" s="346"/>
      <c r="H40" s="346"/>
      <c r="I40" s="346"/>
      <c r="J40" s="346"/>
      <c r="K40" s="346"/>
      <c r="L40" s="346"/>
      <c r="M40" s="346"/>
      <c r="N40" s="346"/>
      <c r="O40" s="346"/>
      <c r="P40" s="346"/>
      <c r="Q40" s="346"/>
      <c r="R40" s="346"/>
      <c r="S40" s="347"/>
    </row>
    <row r="41" spans="1:36" s="251" customFormat="1" ht="19.5" customHeight="1">
      <c r="A41" s="335"/>
      <c r="B41" s="2743" t="e">
        <f>#REF!</f>
        <v>#REF!</v>
      </c>
      <c r="C41" s="2744"/>
      <c r="D41" s="2744"/>
      <c r="E41" s="2744"/>
      <c r="F41" s="2744"/>
      <c r="G41" s="2744"/>
      <c r="H41" s="2744"/>
      <c r="I41" s="2744"/>
      <c r="J41" s="2744"/>
      <c r="K41" s="2744"/>
      <c r="L41" s="2744"/>
      <c r="M41" s="2744"/>
      <c r="N41" s="2744"/>
      <c r="O41" s="2744"/>
      <c r="P41" s="2744"/>
      <c r="Q41" s="2744"/>
      <c r="R41" s="2744"/>
      <c r="S41" s="2745"/>
      <c r="T41" s="335"/>
      <c r="U41" s="335"/>
      <c r="V41" s="335"/>
      <c r="W41" s="335"/>
      <c r="X41" s="335"/>
      <c r="Y41" s="335"/>
      <c r="Z41" s="335"/>
      <c r="AA41" s="335"/>
      <c r="AB41" s="335"/>
      <c r="AC41" s="335"/>
      <c r="AD41" s="335"/>
      <c r="AE41" s="335"/>
      <c r="AF41" s="335"/>
      <c r="AG41" s="335"/>
      <c r="AH41" s="335"/>
      <c r="AI41" s="335"/>
      <c r="AJ41" s="335"/>
    </row>
    <row r="42" spans="1:36" ht="7.5" customHeight="1">
      <c r="B42" s="345"/>
      <c r="C42" s="346"/>
      <c r="D42" s="346"/>
      <c r="E42" s="346"/>
      <c r="F42" s="346"/>
      <c r="G42" s="346"/>
      <c r="H42" s="346"/>
      <c r="I42" s="346"/>
      <c r="J42" s="346"/>
      <c r="K42" s="346"/>
      <c r="L42" s="346"/>
      <c r="M42" s="346"/>
      <c r="N42" s="346"/>
      <c r="O42" s="346"/>
      <c r="P42" s="346"/>
      <c r="Q42" s="346"/>
      <c r="R42" s="346"/>
      <c r="S42" s="347"/>
    </row>
    <row r="43" spans="1:36" s="251" customFormat="1" ht="19.5" customHeight="1">
      <c r="A43" s="335"/>
      <c r="B43" s="2743" t="e">
        <f>#REF!</f>
        <v>#REF!</v>
      </c>
      <c r="C43" s="2744"/>
      <c r="D43" s="2744"/>
      <c r="E43" s="2744"/>
      <c r="F43" s="2744"/>
      <c r="G43" s="2744"/>
      <c r="H43" s="2744"/>
      <c r="I43" s="2744"/>
      <c r="J43" s="2744"/>
      <c r="K43" s="2744"/>
      <c r="L43" s="2744"/>
      <c r="M43" s="2744"/>
      <c r="N43" s="2744"/>
      <c r="O43" s="2744"/>
      <c r="P43" s="2744"/>
      <c r="Q43" s="2744"/>
      <c r="R43" s="2744"/>
      <c r="S43" s="2745"/>
      <c r="T43" s="335"/>
      <c r="U43" s="335"/>
      <c r="V43" s="335"/>
      <c r="W43" s="335"/>
      <c r="X43" s="335"/>
      <c r="Y43" s="335"/>
      <c r="Z43" s="335"/>
      <c r="AA43" s="335"/>
      <c r="AB43" s="335"/>
      <c r="AC43" s="335"/>
      <c r="AD43" s="335"/>
      <c r="AE43" s="335"/>
      <c r="AF43" s="335"/>
      <c r="AG43" s="335"/>
      <c r="AH43" s="335"/>
      <c r="AI43" s="335"/>
      <c r="AJ43" s="335"/>
    </row>
    <row r="44" spans="1:36" ht="6" customHeight="1">
      <c r="B44" s="340"/>
      <c r="C44" s="342"/>
      <c r="D44" s="342"/>
      <c r="E44" s="342"/>
      <c r="F44" s="342"/>
      <c r="G44" s="342"/>
      <c r="H44" s="342"/>
      <c r="I44" s="342"/>
      <c r="J44" s="342"/>
      <c r="K44" s="342"/>
      <c r="L44" s="342"/>
      <c r="M44" s="342"/>
      <c r="N44" s="342"/>
      <c r="O44" s="342"/>
      <c r="P44" s="342"/>
      <c r="Q44" s="342"/>
      <c r="R44" s="342"/>
      <c r="S44" s="343"/>
    </row>
    <row r="45" spans="1:36" ht="21" customHeight="1" thickBot="1">
      <c r="B45" s="2749" t="s">
        <v>205</v>
      </c>
      <c r="C45" s="2750"/>
      <c r="D45" s="2750"/>
      <c r="E45" s="2750"/>
      <c r="F45" s="2750"/>
      <c r="G45" s="2750"/>
      <c r="H45" s="2750"/>
      <c r="I45" s="2750"/>
      <c r="J45" s="2750"/>
      <c r="K45" s="2750"/>
      <c r="L45" s="2750"/>
      <c r="M45" s="2750"/>
      <c r="N45" s="2750"/>
      <c r="O45" s="2750"/>
      <c r="P45" s="2750"/>
      <c r="Q45" s="2750"/>
      <c r="R45" s="2750"/>
      <c r="S45" s="2751"/>
    </row>
    <row r="46" spans="1:36" s="251" customFormat="1" ht="18" customHeight="1">
      <c r="A46" s="335"/>
      <c r="B46" s="2752" t="s">
        <v>167</v>
      </c>
      <c r="C46" s="2755" t="s">
        <v>200</v>
      </c>
      <c r="D46" s="2755" t="s">
        <v>201</v>
      </c>
      <c r="E46" s="2758" t="s">
        <v>202</v>
      </c>
      <c r="F46" s="2761" t="s">
        <v>206</v>
      </c>
      <c r="G46" s="2761"/>
      <c r="H46" s="2761"/>
      <c r="I46" s="2761"/>
      <c r="J46" s="2761"/>
      <c r="K46" s="2761"/>
      <c r="L46" s="2761"/>
      <c r="M46" s="2761"/>
      <c r="N46" s="2761"/>
      <c r="O46" s="2761"/>
      <c r="P46" s="2761"/>
      <c r="Q46" s="2761"/>
      <c r="R46" s="2761"/>
      <c r="S46" s="2762"/>
      <c r="T46" s="335"/>
      <c r="U46" s="335"/>
      <c r="V46" s="335"/>
      <c r="W46" s="335"/>
      <c r="X46" s="335"/>
      <c r="Y46" s="335"/>
      <c r="Z46" s="335"/>
      <c r="AA46" s="335"/>
      <c r="AB46" s="335"/>
      <c r="AC46" s="335"/>
      <c r="AD46" s="335"/>
      <c r="AE46" s="335"/>
      <c r="AF46" s="335"/>
      <c r="AG46" s="335"/>
      <c r="AH46" s="335"/>
      <c r="AI46" s="335"/>
      <c r="AJ46" s="335"/>
    </row>
    <row r="47" spans="1:36" hidden="1">
      <c r="B47" s="2753"/>
      <c r="C47" s="2756"/>
      <c r="D47" s="2756"/>
      <c r="E47" s="2759"/>
      <c r="F47" s="348" t="s">
        <v>98</v>
      </c>
      <c r="G47" s="348" t="s">
        <v>99</v>
      </c>
      <c r="H47" s="348" t="s">
        <v>100</v>
      </c>
      <c r="I47" s="348" t="s">
        <v>101</v>
      </c>
      <c r="J47" s="348" t="s">
        <v>102</v>
      </c>
      <c r="K47" s="348" t="s">
        <v>103</v>
      </c>
      <c r="L47" s="348" t="s">
        <v>104</v>
      </c>
      <c r="M47" s="348" t="s">
        <v>105</v>
      </c>
      <c r="N47" s="348" t="s">
        <v>106</v>
      </c>
      <c r="O47" s="348" t="s">
        <v>107</v>
      </c>
      <c r="P47" s="348" t="s">
        <v>108</v>
      </c>
      <c r="Q47" s="348" t="s">
        <v>109</v>
      </c>
      <c r="R47" s="2763" t="s">
        <v>65</v>
      </c>
      <c r="S47" s="2764" t="s">
        <v>207</v>
      </c>
    </row>
    <row r="48" spans="1:36" ht="26.25" customHeight="1">
      <c r="B48" s="2754"/>
      <c r="C48" s="2757"/>
      <c r="D48" s="2757"/>
      <c r="E48" s="2760"/>
      <c r="F48" s="349" t="e">
        <f>#REF!</f>
        <v>#REF!</v>
      </c>
      <c r="G48" s="349" t="e">
        <f>#REF!</f>
        <v>#REF!</v>
      </c>
      <c r="H48" s="349" t="e">
        <f>#REF!</f>
        <v>#REF!</v>
      </c>
      <c r="I48" s="349" t="e">
        <f>#REF!</f>
        <v>#REF!</v>
      </c>
      <c r="J48" s="349" t="e">
        <f>#REF!</f>
        <v>#REF!</v>
      </c>
      <c r="K48" s="349" t="e">
        <f>#REF!</f>
        <v>#REF!</v>
      </c>
      <c r="L48" s="349" t="e">
        <f>#REF!</f>
        <v>#REF!</v>
      </c>
      <c r="M48" s="349" t="e">
        <f>#REF!</f>
        <v>#REF!</v>
      </c>
      <c r="N48" s="349" t="e">
        <f>#REF!</f>
        <v>#REF!</v>
      </c>
      <c r="O48" s="349" t="e">
        <f>#REF!</f>
        <v>#REF!</v>
      </c>
      <c r="P48" s="349" t="e">
        <f>#REF!</f>
        <v>#REF!</v>
      </c>
      <c r="Q48" s="349" t="e">
        <f>#REF!</f>
        <v>#REF!</v>
      </c>
      <c r="R48" s="2763"/>
      <c r="S48" s="2764"/>
    </row>
    <row r="49" spans="2:19">
      <c r="B49" s="2768" t="e">
        <f>#REF!</f>
        <v>#REF!</v>
      </c>
      <c r="C49" s="2771" t="e">
        <f>#REF!</f>
        <v>#REF!</v>
      </c>
      <c r="D49" s="2774" t="e">
        <f>#REF!</f>
        <v>#REF!</v>
      </c>
      <c r="E49" s="2775" t="e">
        <f>#REF!</f>
        <v>#REF!</v>
      </c>
      <c r="F49" s="2765"/>
      <c r="G49" s="2765"/>
      <c r="H49" s="2781">
        <f>Seguimiento!$J$38</f>
        <v>0</v>
      </c>
      <c r="I49" s="2765"/>
      <c r="J49" s="2765"/>
      <c r="K49" s="2765">
        <f>+Seguimiento!$AC$38</f>
        <v>0</v>
      </c>
      <c r="L49" s="2765"/>
      <c r="M49" s="2765"/>
      <c r="N49" s="2765">
        <f>+Seguimiento!$AV$38</f>
        <v>0</v>
      </c>
      <c r="O49" s="2765"/>
      <c r="P49" s="2765"/>
      <c r="Q49" s="2765"/>
      <c r="R49" s="2766">
        <f>SUM(F49:Q52)</f>
        <v>0</v>
      </c>
      <c r="S49" s="2767" t="e">
        <f>R49/D49</f>
        <v>#REF!</v>
      </c>
    </row>
    <row r="50" spans="2:19">
      <c r="B50" s="2769"/>
      <c r="C50" s="2772"/>
      <c r="D50" s="2772"/>
      <c r="E50" s="2776"/>
      <c r="F50" s="2765"/>
      <c r="G50" s="2765"/>
      <c r="H50" s="2782"/>
      <c r="I50" s="2765"/>
      <c r="J50" s="2765"/>
      <c r="K50" s="2765"/>
      <c r="L50" s="2765"/>
      <c r="M50" s="2765"/>
      <c r="N50" s="2765"/>
      <c r="O50" s="2765"/>
      <c r="P50" s="2765"/>
      <c r="Q50" s="2765"/>
      <c r="R50" s="2766"/>
      <c r="S50" s="2767"/>
    </row>
    <row r="51" spans="2:19">
      <c r="B51" s="2769"/>
      <c r="C51" s="2772"/>
      <c r="D51" s="2772"/>
      <c r="E51" s="2776"/>
      <c r="F51" s="2765"/>
      <c r="G51" s="2765"/>
      <c r="H51" s="2782"/>
      <c r="I51" s="2765"/>
      <c r="J51" s="2765"/>
      <c r="K51" s="2765"/>
      <c r="L51" s="2765"/>
      <c r="M51" s="2765"/>
      <c r="N51" s="2765"/>
      <c r="O51" s="2765"/>
      <c r="P51" s="2765"/>
      <c r="Q51" s="2765"/>
      <c r="R51" s="2766"/>
      <c r="S51" s="2767"/>
    </row>
    <row r="52" spans="2:19">
      <c r="B52" s="2770"/>
      <c r="C52" s="2773"/>
      <c r="D52" s="2773"/>
      <c r="E52" s="2777"/>
      <c r="F52" s="2765"/>
      <c r="G52" s="2765"/>
      <c r="H52" s="2783"/>
      <c r="I52" s="2765"/>
      <c r="J52" s="2765"/>
      <c r="K52" s="2765"/>
      <c r="L52" s="2765"/>
      <c r="M52" s="2765"/>
      <c r="N52" s="2765"/>
      <c r="O52" s="2765"/>
      <c r="P52" s="2765"/>
      <c r="Q52" s="2765"/>
      <c r="R52" s="2766"/>
      <c r="S52" s="2767"/>
    </row>
    <row r="53" spans="2:19">
      <c r="B53" s="2768" t="e">
        <f>#REF!</f>
        <v>#REF!</v>
      </c>
      <c r="C53" s="2771" t="e">
        <f>#REF!</f>
        <v>#REF!</v>
      </c>
      <c r="D53" s="2774" t="e">
        <f>#REF!</f>
        <v>#REF!</v>
      </c>
      <c r="E53" s="2775" t="e">
        <f>#REF!</f>
        <v>#REF!</v>
      </c>
      <c r="F53" s="2765"/>
      <c r="G53" s="2765"/>
      <c r="H53" s="2781">
        <f>Seguimiento!$J$60</f>
        <v>0</v>
      </c>
      <c r="I53" s="2765"/>
      <c r="J53" s="2765"/>
      <c r="K53" s="2765">
        <f>+Seguimiento!$AC$60</f>
        <v>0</v>
      </c>
      <c r="L53" s="2765"/>
      <c r="M53" s="2765"/>
      <c r="N53" s="2765">
        <f>+Seguimiento!$AV$60</f>
        <v>0</v>
      </c>
      <c r="O53" s="2765"/>
      <c r="P53" s="2765"/>
      <c r="Q53" s="2765"/>
      <c r="R53" s="2766">
        <f>SUM(F53:Q56)</f>
        <v>0</v>
      </c>
      <c r="S53" s="2767" t="e">
        <f>R53/D53</f>
        <v>#REF!</v>
      </c>
    </row>
    <row r="54" spans="2:19">
      <c r="B54" s="2769"/>
      <c r="C54" s="2772"/>
      <c r="D54" s="2772"/>
      <c r="E54" s="2776"/>
      <c r="F54" s="2765"/>
      <c r="G54" s="2765"/>
      <c r="H54" s="2782"/>
      <c r="I54" s="2765"/>
      <c r="J54" s="2765"/>
      <c r="K54" s="2765"/>
      <c r="L54" s="2765"/>
      <c r="M54" s="2765"/>
      <c r="N54" s="2765"/>
      <c r="O54" s="2765"/>
      <c r="P54" s="2765"/>
      <c r="Q54" s="2765"/>
      <c r="R54" s="2766"/>
      <c r="S54" s="2767"/>
    </row>
    <row r="55" spans="2:19">
      <c r="B55" s="2769"/>
      <c r="C55" s="2772"/>
      <c r="D55" s="2772"/>
      <c r="E55" s="2776"/>
      <c r="F55" s="2765"/>
      <c r="G55" s="2765"/>
      <c r="H55" s="2782"/>
      <c r="I55" s="2765"/>
      <c r="J55" s="2765"/>
      <c r="K55" s="2765"/>
      <c r="L55" s="2765"/>
      <c r="M55" s="2765"/>
      <c r="N55" s="2765"/>
      <c r="O55" s="2765"/>
      <c r="P55" s="2765"/>
      <c r="Q55" s="2765"/>
      <c r="R55" s="2766"/>
      <c r="S55" s="2767"/>
    </row>
    <row r="56" spans="2:19">
      <c r="B56" s="2770"/>
      <c r="C56" s="2773"/>
      <c r="D56" s="2773"/>
      <c r="E56" s="2777"/>
      <c r="F56" s="2765"/>
      <c r="G56" s="2765"/>
      <c r="H56" s="2783"/>
      <c r="I56" s="2765"/>
      <c r="J56" s="2765"/>
      <c r="K56" s="2765"/>
      <c r="L56" s="2765"/>
      <c r="M56" s="2765"/>
      <c r="N56" s="2765"/>
      <c r="O56" s="2765"/>
      <c r="P56" s="2765"/>
      <c r="Q56" s="2765"/>
      <c r="R56" s="2766"/>
      <c r="S56" s="2767"/>
    </row>
    <row r="57" spans="2:19">
      <c r="B57" s="2768" t="e">
        <f>#REF!</f>
        <v>#REF!</v>
      </c>
      <c r="C57" s="2771" t="e">
        <f>#REF!</f>
        <v>#REF!</v>
      </c>
      <c r="D57" s="2774" t="e">
        <f>#REF!</f>
        <v>#REF!</v>
      </c>
      <c r="E57" s="2775" t="e">
        <f>#REF!</f>
        <v>#REF!</v>
      </c>
      <c r="F57" s="2765"/>
      <c r="G57" s="2765"/>
      <c r="H57" s="2781">
        <f>Seguimiento!$J$82</f>
        <v>0</v>
      </c>
      <c r="I57" s="2765"/>
      <c r="J57" s="2765"/>
      <c r="K57" s="2765">
        <f>+Seguimiento!$AC$82</f>
        <v>0</v>
      </c>
      <c r="L57" s="2765"/>
      <c r="M57" s="2765"/>
      <c r="N57" s="2765">
        <f>+Seguimiento!$AV$82</f>
        <v>0</v>
      </c>
      <c r="O57" s="2765"/>
      <c r="P57" s="2765"/>
      <c r="Q57" s="2765"/>
      <c r="R57" s="2766">
        <f>SUM(F57:Q60)</f>
        <v>0</v>
      </c>
      <c r="S57" s="2767" t="e">
        <f>R57/D57</f>
        <v>#REF!</v>
      </c>
    </row>
    <row r="58" spans="2:19">
      <c r="B58" s="2769"/>
      <c r="C58" s="2772"/>
      <c r="D58" s="2772"/>
      <c r="E58" s="2776"/>
      <c r="F58" s="2765"/>
      <c r="G58" s="2765"/>
      <c r="H58" s="2782"/>
      <c r="I58" s="2765"/>
      <c r="J58" s="2765"/>
      <c r="K58" s="2765"/>
      <c r="L58" s="2765"/>
      <c r="M58" s="2765"/>
      <c r="N58" s="2765"/>
      <c r="O58" s="2765"/>
      <c r="P58" s="2765"/>
      <c r="Q58" s="2765"/>
      <c r="R58" s="2766"/>
      <c r="S58" s="2767"/>
    </row>
    <row r="59" spans="2:19">
      <c r="B59" s="2769"/>
      <c r="C59" s="2772"/>
      <c r="D59" s="2772"/>
      <c r="E59" s="2776"/>
      <c r="F59" s="2765"/>
      <c r="G59" s="2765"/>
      <c r="H59" s="2782"/>
      <c r="I59" s="2765"/>
      <c r="J59" s="2765"/>
      <c r="K59" s="2765"/>
      <c r="L59" s="2765"/>
      <c r="M59" s="2765"/>
      <c r="N59" s="2765"/>
      <c r="O59" s="2765"/>
      <c r="P59" s="2765"/>
      <c r="Q59" s="2765"/>
      <c r="R59" s="2766"/>
      <c r="S59" s="2767"/>
    </row>
    <row r="60" spans="2:19">
      <c r="B60" s="2770"/>
      <c r="C60" s="2773"/>
      <c r="D60" s="2773"/>
      <c r="E60" s="2777"/>
      <c r="F60" s="2765"/>
      <c r="G60" s="2765"/>
      <c r="H60" s="2783"/>
      <c r="I60" s="2765"/>
      <c r="J60" s="2765"/>
      <c r="K60" s="2765"/>
      <c r="L60" s="2765"/>
      <c r="M60" s="2765"/>
      <c r="N60" s="2765"/>
      <c r="O60" s="2765"/>
      <c r="P60" s="2765"/>
      <c r="Q60" s="2765"/>
      <c r="R60" s="2766"/>
      <c r="S60" s="2767"/>
    </row>
    <row r="61" spans="2:19">
      <c r="B61" s="2768" t="e">
        <f>#REF!</f>
        <v>#REF!</v>
      </c>
      <c r="C61" s="2771" t="e">
        <f>#REF!</f>
        <v>#REF!</v>
      </c>
      <c r="D61" s="2774" t="e">
        <f>#REF!</f>
        <v>#REF!</v>
      </c>
      <c r="E61" s="2775" t="e">
        <f>#REF!</f>
        <v>#REF!</v>
      </c>
      <c r="F61" s="2765"/>
      <c r="G61" s="2765"/>
      <c r="H61" s="2781">
        <f>Seguimiento!$J$104</f>
        <v>0</v>
      </c>
      <c r="I61" s="2765"/>
      <c r="J61" s="2765"/>
      <c r="K61" s="2765">
        <f>+Seguimiento!$AC$104</f>
        <v>0</v>
      </c>
      <c r="L61" s="2765"/>
      <c r="M61" s="2765"/>
      <c r="N61" s="2765">
        <f>+Seguimiento!$AV$104</f>
        <v>0</v>
      </c>
      <c r="O61" s="2765"/>
      <c r="P61" s="2765"/>
      <c r="Q61" s="2765"/>
      <c r="R61" s="2766">
        <f>SUM(F61:Q64)</f>
        <v>0</v>
      </c>
      <c r="S61" s="2767" t="e">
        <f>R61/D61</f>
        <v>#REF!</v>
      </c>
    </row>
    <row r="62" spans="2:19">
      <c r="B62" s="2769"/>
      <c r="C62" s="2772"/>
      <c r="D62" s="2772"/>
      <c r="E62" s="2776"/>
      <c r="F62" s="2765"/>
      <c r="G62" s="2765"/>
      <c r="H62" s="2782"/>
      <c r="I62" s="2765"/>
      <c r="J62" s="2765"/>
      <c r="K62" s="2765"/>
      <c r="L62" s="2765"/>
      <c r="M62" s="2765"/>
      <c r="N62" s="2765"/>
      <c r="O62" s="2765"/>
      <c r="P62" s="2765"/>
      <c r="Q62" s="2765"/>
      <c r="R62" s="2766"/>
      <c r="S62" s="2767"/>
    </row>
    <row r="63" spans="2:19">
      <c r="B63" s="2769"/>
      <c r="C63" s="2772"/>
      <c r="D63" s="2772"/>
      <c r="E63" s="2776"/>
      <c r="F63" s="2765"/>
      <c r="G63" s="2765"/>
      <c r="H63" s="2782"/>
      <c r="I63" s="2765"/>
      <c r="J63" s="2765"/>
      <c r="K63" s="2765"/>
      <c r="L63" s="2765"/>
      <c r="M63" s="2765"/>
      <c r="N63" s="2765"/>
      <c r="O63" s="2765"/>
      <c r="P63" s="2765"/>
      <c r="Q63" s="2765"/>
      <c r="R63" s="2766"/>
      <c r="S63" s="2767"/>
    </row>
    <row r="64" spans="2:19">
      <c r="B64" s="2770"/>
      <c r="C64" s="2773"/>
      <c r="D64" s="2773"/>
      <c r="E64" s="2777"/>
      <c r="F64" s="2765"/>
      <c r="G64" s="2765"/>
      <c r="H64" s="2783"/>
      <c r="I64" s="2765"/>
      <c r="J64" s="2765"/>
      <c r="K64" s="2765"/>
      <c r="L64" s="2765"/>
      <c r="M64" s="2765"/>
      <c r="N64" s="2765"/>
      <c r="O64" s="2765"/>
      <c r="P64" s="2765"/>
      <c r="Q64" s="2765"/>
      <c r="R64" s="2766"/>
      <c r="S64" s="2767"/>
    </row>
    <row r="65" spans="1:36">
      <c r="B65" s="2768" t="e">
        <f>#REF!</f>
        <v>#REF!</v>
      </c>
      <c r="C65" s="2771" t="e">
        <f>#REF!</f>
        <v>#REF!</v>
      </c>
      <c r="D65" s="2774" t="e">
        <f>#REF!</f>
        <v>#REF!</v>
      </c>
      <c r="E65" s="2775" t="e">
        <f>#REF!</f>
        <v>#REF!</v>
      </c>
      <c r="F65" s="2765"/>
      <c r="G65" s="2765"/>
      <c r="H65" s="2781">
        <f>Seguimiento!$J$126</f>
        <v>0</v>
      </c>
      <c r="I65" s="2765"/>
      <c r="J65" s="2765"/>
      <c r="K65" s="2765">
        <f>+Seguimiento!$AC$126</f>
        <v>0</v>
      </c>
      <c r="L65" s="2765"/>
      <c r="M65" s="2765"/>
      <c r="N65" s="2765">
        <f>+Seguimiento!$AV$126</f>
        <v>0</v>
      </c>
      <c r="O65" s="2765"/>
      <c r="P65" s="2765"/>
      <c r="Q65" s="2765"/>
      <c r="R65" s="2766">
        <f>SUM(F65:Q67)</f>
        <v>0</v>
      </c>
      <c r="S65" s="2767" t="e">
        <f>R65/D65</f>
        <v>#REF!</v>
      </c>
    </row>
    <row r="66" spans="1:36">
      <c r="B66" s="2769"/>
      <c r="C66" s="2772"/>
      <c r="D66" s="2772"/>
      <c r="E66" s="2776"/>
      <c r="F66" s="2765"/>
      <c r="G66" s="2765"/>
      <c r="H66" s="2782"/>
      <c r="I66" s="2765"/>
      <c r="J66" s="2765"/>
      <c r="K66" s="2765"/>
      <c r="L66" s="2765"/>
      <c r="M66" s="2765"/>
      <c r="N66" s="2765"/>
      <c r="O66" s="2765"/>
      <c r="P66" s="2765"/>
      <c r="Q66" s="2765"/>
      <c r="R66" s="2766"/>
      <c r="S66" s="2767"/>
    </row>
    <row r="67" spans="1:36">
      <c r="B67" s="2769"/>
      <c r="C67" s="2772"/>
      <c r="D67" s="2772"/>
      <c r="E67" s="2776"/>
      <c r="F67" s="2765"/>
      <c r="G67" s="2765"/>
      <c r="H67" s="2783"/>
      <c r="I67" s="2765"/>
      <c r="J67" s="2765"/>
      <c r="K67" s="2765"/>
      <c r="L67" s="2765"/>
      <c r="M67" s="2765"/>
      <c r="N67" s="2765"/>
      <c r="O67" s="2765"/>
      <c r="P67" s="2765"/>
      <c r="Q67" s="2765"/>
      <c r="R67" s="2766"/>
      <c r="S67" s="2767"/>
    </row>
    <row r="68" spans="1:36">
      <c r="B68" s="2768" t="e">
        <f>#REF!</f>
        <v>#REF!</v>
      </c>
      <c r="C68" s="2771" t="e">
        <f>#REF!</f>
        <v>#REF!</v>
      </c>
      <c r="D68" s="2774" t="e">
        <f>#REF!</f>
        <v>#REF!</v>
      </c>
      <c r="E68" s="2775" t="e">
        <f>#REF!</f>
        <v>#REF!</v>
      </c>
      <c r="F68" s="2765"/>
      <c r="G68" s="2765"/>
      <c r="H68" s="2781">
        <f>Seguimiento!$J$148</f>
        <v>0</v>
      </c>
      <c r="I68" s="2765"/>
      <c r="J68" s="2765"/>
      <c r="K68" s="2765">
        <f>+Seguimiento!$AC$148</f>
        <v>0</v>
      </c>
      <c r="L68" s="2765"/>
      <c r="M68" s="2765"/>
      <c r="N68" s="2765">
        <f>+Seguimiento!$AV$148</f>
        <v>0</v>
      </c>
      <c r="O68" s="2765"/>
      <c r="P68" s="2765"/>
      <c r="Q68" s="2765"/>
      <c r="R68" s="2766">
        <f>SUM(F68:Q71)</f>
        <v>0</v>
      </c>
      <c r="S68" s="2767" t="e">
        <f>R68/D68</f>
        <v>#REF!</v>
      </c>
    </row>
    <row r="69" spans="1:36">
      <c r="B69" s="2769"/>
      <c r="C69" s="2772"/>
      <c r="D69" s="2772"/>
      <c r="E69" s="2776"/>
      <c r="F69" s="2765"/>
      <c r="G69" s="2765"/>
      <c r="H69" s="2782"/>
      <c r="I69" s="2765"/>
      <c r="J69" s="2765"/>
      <c r="K69" s="2765"/>
      <c r="L69" s="2765"/>
      <c r="M69" s="2765"/>
      <c r="N69" s="2765"/>
      <c r="O69" s="2765"/>
      <c r="P69" s="2765"/>
      <c r="Q69" s="2765"/>
      <c r="R69" s="2766"/>
      <c r="S69" s="2767"/>
    </row>
    <row r="70" spans="1:36">
      <c r="B70" s="2769"/>
      <c r="C70" s="2772"/>
      <c r="D70" s="2772"/>
      <c r="E70" s="2776"/>
      <c r="F70" s="2765"/>
      <c r="G70" s="2765"/>
      <c r="H70" s="2782"/>
      <c r="I70" s="2765"/>
      <c r="J70" s="2765"/>
      <c r="K70" s="2765"/>
      <c r="L70" s="2765"/>
      <c r="M70" s="2765"/>
      <c r="N70" s="2765"/>
      <c r="O70" s="2765"/>
      <c r="P70" s="2765"/>
      <c r="Q70" s="2765"/>
      <c r="R70" s="2766"/>
      <c r="S70" s="2767"/>
    </row>
    <row r="71" spans="1:36">
      <c r="B71" s="2770"/>
      <c r="C71" s="2773"/>
      <c r="D71" s="2773"/>
      <c r="E71" s="2777"/>
      <c r="F71" s="2765"/>
      <c r="G71" s="2765"/>
      <c r="H71" s="2783"/>
      <c r="I71" s="2765"/>
      <c r="J71" s="2765"/>
      <c r="K71" s="2765"/>
      <c r="L71" s="2765"/>
      <c r="M71" s="2765"/>
      <c r="N71" s="2765"/>
      <c r="O71" s="2765"/>
      <c r="P71" s="2765"/>
      <c r="Q71" s="2765"/>
      <c r="R71" s="2766"/>
      <c r="S71" s="2767"/>
    </row>
    <row r="72" spans="1:36">
      <c r="B72" s="2928" t="e">
        <f>#REF!</f>
        <v>#REF!</v>
      </c>
      <c r="C72" s="2798" t="e">
        <f>#REF!</f>
        <v>#REF!</v>
      </c>
      <c r="D72" s="2800" t="e">
        <f>#REF!</f>
        <v>#REF!</v>
      </c>
      <c r="E72" s="2775" t="e">
        <f>#REF!</f>
        <v>#REF!</v>
      </c>
      <c r="F72" s="2765"/>
      <c r="G72" s="2765"/>
      <c r="H72" s="2781">
        <f>Seguimiento!$J$170</f>
        <v>0</v>
      </c>
      <c r="I72" s="2765"/>
      <c r="J72" s="2765"/>
      <c r="K72" s="2765">
        <f>+Seguimiento!$AC$170</f>
        <v>0</v>
      </c>
      <c r="L72" s="2765"/>
      <c r="M72" s="2765"/>
      <c r="N72" s="2765">
        <f>+Seguimiento!$AV$170</f>
        <v>0</v>
      </c>
      <c r="O72" s="2765"/>
      <c r="P72" s="2765"/>
      <c r="Q72" s="2765"/>
      <c r="R72" s="2766">
        <f>SUM(F72:Q74)</f>
        <v>0</v>
      </c>
      <c r="S72" s="2767" t="e">
        <f>R72/D72</f>
        <v>#REF!</v>
      </c>
    </row>
    <row r="73" spans="1:36">
      <c r="B73" s="2929"/>
      <c r="C73" s="2798"/>
      <c r="D73" s="2798"/>
      <c r="E73" s="2776"/>
      <c r="F73" s="2765"/>
      <c r="G73" s="2765"/>
      <c r="H73" s="2782"/>
      <c r="I73" s="2765"/>
      <c r="J73" s="2765"/>
      <c r="K73" s="2765"/>
      <c r="L73" s="2765"/>
      <c r="M73" s="2765"/>
      <c r="N73" s="2765"/>
      <c r="O73" s="2765"/>
      <c r="P73" s="2765"/>
      <c r="Q73" s="2765"/>
      <c r="R73" s="2766"/>
      <c r="S73" s="2767"/>
    </row>
    <row r="74" spans="1:36" ht="13.5" thickBot="1">
      <c r="B74" s="2930"/>
      <c r="C74" s="2799"/>
      <c r="D74" s="2799"/>
      <c r="E74" s="2931"/>
      <c r="F74" s="2780"/>
      <c r="G74" s="2780"/>
      <c r="H74" s="2784"/>
      <c r="I74" s="2780"/>
      <c r="J74" s="2780"/>
      <c r="K74" s="2780"/>
      <c r="L74" s="2780"/>
      <c r="M74" s="2780"/>
      <c r="N74" s="2780"/>
      <c r="O74" s="2780"/>
      <c r="P74" s="2780"/>
      <c r="Q74" s="2780"/>
      <c r="R74" s="2794"/>
      <c r="S74" s="2927"/>
    </row>
    <row r="75" spans="1:36" s="321" customFormat="1">
      <c r="B75" s="210"/>
      <c r="C75" s="209"/>
      <c r="D75" s="209"/>
      <c r="E75" s="209"/>
      <c r="F75" s="209"/>
      <c r="G75" s="209"/>
      <c r="H75" s="209"/>
      <c r="I75" s="209"/>
      <c r="J75" s="209"/>
      <c r="K75" s="209"/>
      <c r="L75" s="209"/>
      <c r="M75" s="209"/>
      <c r="N75" s="209"/>
      <c r="O75" s="209"/>
      <c r="P75" s="209"/>
      <c r="Q75" s="209"/>
      <c r="R75" s="209"/>
      <c r="S75" s="350"/>
    </row>
    <row r="76" spans="1:36" s="326" customFormat="1" ht="16.5">
      <c r="A76" s="321"/>
      <c r="B76" s="351" t="s">
        <v>64</v>
      </c>
      <c r="C76" s="313"/>
      <c r="D76" s="313"/>
      <c r="E76" s="313"/>
      <c r="F76" s="313"/>
      <c r="G76" s="313"/>
      <c r="H76" s="313"/>
      <c r="I76" s="313"/>
      <c r="J76" s="313"/>
      <c r="K76" s="313"/>
      <c r="L76" s="313"/>
      <c r="M76" s="313"/>
      <c r="N76" s="313"/>
      <c r="O76" s="313"/>
      <c r="P76" s="313"/>
      <c r="Q76" s="313"/>
      <c r="R76" s="313"/>
      <c r="S76" s="330"/>
      <c r="T76" s="321"/>
      <c r="U76" s="321"/>
      <c r="V76" s="321"/>
      <c r="W76" s="321"/>
      <c r="X76" s="321"/>
      <c r="Y76" s="321"/>
      <c r="Z76" s="321"/>
      <c r="AA76" s="321"/>
      <c r="AB76" s="321"/>
      <c r="AC76" s="321"/>
      <c r="AD76" s="321"/>
      <c r="AE76" s="321"/>
      <c r="AF76" s="321"/>
      <c r="AG76" s="321"/>
      <c r="AH76" s="321"/>
      <c r="AI76" s="321"/>
      <c r="AJ76" s="321"/>
    </row>
    <row r="77" spans="1:36" s="321" customFormat="1" ht="13.5" thickBot="1">
      <c r="B77" s="210"/>
      <c r="C77" s="209"/>
      <c r="D77" s="209"/>
      <c r="E77" s="209"/>
      <c r="F77" s="209"/>
      <c r="G77" s="209"/>
      <c r="H77" s="209"/>
      <c r="I77" s="209"/>
      <c r="J77" s="209"/>
      <c r="K77" s="209"/>
      <c r="L77" s="209"/>
      <c r="M77" s="209"/>
      <c r="N77" s="209"/>
      <c r="O77" s="209"/>
      <c r="P77" s="209"/>
      <c r="Q77" s="209"/>
      <c r="R77" s="209"/>
      <c r="S77" s="350"/>
    </row>
    <row r="78" spans="1:36" s="321" customFormat="1">
      <c r="B78" s="2785"/>
      <c r="C78" s="2786"/>
      <c r="D78" s="2786"/>
      <c r="E78" s="2786"/>
      <c r="F78" s="2786"/>
      <c r="G78" s="2786"/>
      <c r="H78" s="2786"/>
      <c r="I78" s="2786"/>
      <c r="J78" s="2786"/>
      <c r="K78" s="2786"/>
      <c r="L78" s="2786"/>
      <c r="M78" s="2786"/>
      <c r="N78" s="2786"/>
      <c r="O78" s="2786"/>
      <c r="P78" s="2786"/>
      <c r="Q78" s="2786"/>
      <c r="R78" s="2786"/>
      <c r="S78" s="2787"/>
    </row>
    <row r="79" spans="1:36" s="321" customFormat="1">
      <c r="B79" s="2788"/>
      <c r="C79" s="2789"/>
      <c r="D79" s="2789"/>
      <c r="E79" s="2789"/>
      <c r="F79" s="2789"/>
      <c r="G79" s="2789"/>
      <c r="H79" s="2789"/>
      <c r="I79" s="2789"/>
      <c r="J79" s="2789"/>
      <c r="K79" s="2789"/>
      <c r="L79" s="2789"/>
      <c r="M79" s="2789"/>
      <c r="N79" s="2789"/>
      <c r="O79" s="2789"/>
      <c r="P79" s="2789"/>
      <c r="Q79" s="2789"/>
      <c r="R79" s="2789"/>
      <c r="S79" s="2790"/>
    </row>
    <row r="80" spans="1:36" s="321" customFormat="1">
      <c r="B80" s="2788"/>
      <c r="C80" s="2789"/>
      <c r="D80" s="2789"/>
      <c r="E80" s="2789"/>
      <c r="F80" s="2789"/>
      <c r="G80" s="2789"/>
      <c r="H80" s="2789"/>
      <c r="I80" s="2789"/>
      <c r="J80" s="2789"/>
      <c r="K80" s="2789"/>
      <c r="L80" s="2789"/>
      <c r="M80" s="2789"/>
      <c r="N80" s="2789"/>
      <c r="O80" s="2789"/>
      <c r="P80" s="2789"/>
      <c r="Q80" s="2789"/>
      <c r="R80" s="2789"/>
      <c r="S80" s="2790"/>
    </row>
    <row r="81" spans="2:19" s="321" customFormat="1">
      <c r="B81" s="2788"/>
      <c r="C81" s="2789"/>
      <c r="D81" s="2789"/>
      <c r="E81" s="2789"/>
      <c r="F81" s="2789"/>
      <c r="G81" s="2789"/>
      <c r="H81" s="2789"/>
      <c r="I81" s="2789"/>
      <c r="J81" s="2789"/>
      <c r="K81" s="2789"/>
      <c r="L81" s="2789"/>
      <c r="M81" s="2789"/>
      <c r="N81" s="2789"/>
      <c r="O81" s="2789"/>
      <c r="P81" s="2789"/>
      <c r="Q81" s="2789"/>
      <c r="R81" s="2789"/>
      <c r="S81" s="2790"/>
    </row>
    <row r="82" spans="2:19" s="321" customFormat="1">
      <c r="B82" s="2788"/>
      <c r="C82" s="2789"/>
      <c r="D82" s="2789"/>
      <c r="E82" s="2789"/>
      <c r="F82" s="2789"/>
      <c r="G82" s="2789"/>
      <c r="H82" s="2789"/>
      <c r="I82" s="2789"/>
      <c r="J82" s="2789"/>
      <c r="K82" s="2789"/>
      <c r="L82" s="2789"/>
      <c r="M82" s="2789"/>
      <c r="N82" s="2789"/>
      <c r="O82" s="2789"/>
      <c r="P82" s="2789"/>
      <c r="Q82" s="2789"/>
      <c r="R82" s="2789"/>
      <c r="S82" s="2790"/>
    </row>
    <row r="83" spans="2:19" s="321" customFormat="1">
      <c r="B83" s="2788"/>
      <c r="C83" s="2789"/>
      <c r="D83" s="2789"/>
      <c r="E83" s="2789"/>
      <c r="F83" s="2789"/>
      <c r="G83" s="2789"/>
      <c r="H83" s="2789"/>
      <c r="I83" s="2789"/>
      <c r="J83" s="2789"/>
      <c r="K83" s="2789"/>
      <c r="L83" s="2789"/>
      <c r="M83" s="2789"/>
      <c r="N83" s="2789"/>
      <c r="O83" s="2789"/>
      <c r="P83" s="2789"/>
      <c r="Q83" s="2789"/>
      <c r="R83" s="2789"/>
      <c r="S83" s="2790"/>
    </row>
    <row r="84" spans="2:19" s="321" customFormat="1" ht="13.5" thickBot="1">
      <c r="B84" s="2791"/>
      <c r="C84" s="2792"/>
      <c r="D84" s="2792"/>
      <c r="E84" s="2792"/>
      <c r="F84" s="2792"/>
      <c r="G84" s="2792"/>
      <c r="H84" s="2792"/>
      <c r="I84" s="2792"/>
      <c r="J84" s="2792"/>
      <c r="K84" s="2792"/>
      <c r="L84" s="2792"/>
      <c r="M84" s="2792"/>
      <c r="N84" s="2792"/>
      <c r="O84" s="2792"/>
      <c r="P84" s="2792"/>
      <c r="Q84" s="2792"/>
      <c r="R84" s="2792"/>
      <c r="S84" s="2793"/>
    </row>
    <row r="85" spans="2:19" s="321" customFormat="1"/>
    <row r="86" spans="2:19" s="321" customFormat="1"/>
    <row r="87" spans="2:19" s="321" customFormat="1"/>
    <row r="88" spans="2:19" s="321" customFormat="1"/>
    <row r="89" spans="2:19" s="321" customFormat="1"/>
    <row r="90" spans="2:19" s="321" customFormat="1"/>
    <row r="91" spans="2:19" s="321" customFormat="1"/>
    <row r="92" spans="2:19" s="321" customFormat="1"/>
    <row r="93" spans="2:19" s="321" customFormat="1"/>
    <row r="94" spans="2:19" s="321" customFormat="1"/>
    <row r="95" spans="2:19" s="321" customFormat="1"/>
    <row r="96" spans="2:19"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sheetData>
  <sheetProtection password="CDBD" sheet="1" objects="1" scenarios="1"/>
  <mergeCells count="192">
    <mergeCell ref="B78:S84"/>
    <mergeCell ref="N72:N74"/>
    <mergeCell ref="O72:O74"/>
    <mergeCell ref="P72:P74"/>
    <mergeCell ref="Q72:Q74"/>
    <mergeCell ref="R72:R74"/>
    <mergeCell ref="S72:S74"/>
    <mergeCell ref="H72:H74"/>
    <mergeCell ref="I72:I74"/>
    <mergeCell ref="J72:J74"/>
    <mergeCell ref="K72:K74"/>
    <mergeCell ref="L72:L74"/>
    <mergeCell ref="M72:M74"/>
    <mergeCell ref="B72:B74"/>
    <mergeCell ref="C72:C74"/>
    <mergeCell ref="D72:D74"/>
    <mergeCell ref="E72:E74"/>
    <mergeCell ref="F72:F74"/>
    <mergeCell ref="G72:G74"/>
    <mergeCell ref="Q68:Q71"/>
    <mergeCell ref="R68:R71"/>
    <mergeCell ref="S68:S71"/>
    <mergeCell ref="H68:H71"/>
    <mergeCell ref="I68:I71"/>
    <mergeCell ref="J68:J71"/>
    <mergeCell ref="K68:K71"/>
    <mergeCell ref="L68:L71"/>
    <mergeCell ref="M68:M71"/>
    <mergeCell ref="B68:B71"/>
    <mergeCell ref="C68:C71"/>
    <mergeCell ref="D68:D71"/>
    <mergeCell ref="E68:E71"/>
    <mergeCell ref="F68:F71"/>
    <mergeCell ref="G68:G71"/>
    <mergeCell ref="N65:N67"/>
    <mergeCell ref="O65:O67"/>
    <mergeCell ref="P65:P67"/>
    <mergeCell ref="B65:B67"/>
    <mergeCell ref="C65:C67"/>
    <mergeCell ref="D65:D67"/>
    <mergeCell ref="E65:E67"/>
    <mergeCell ref="F65:F67"/>
    <mergeCell ref="G65:G67"/>
    <mergeCell ref="N68:N71"/>
    <mergeCell ref="O68:O71"/>
    <mergeCell ref="P68:P71"/>
    <mergeCell ref="Q65:Q67"/>
    <mergeCell ref="R65:R67"/>
    <mergeCell ref="S65:S67"/>
    <mergeCell ref="H65:H67"/>
    <mergeCell ref="I65:I67"/>
    <mergeCell ref="J65:J67"/>
    <mergeCell ref="K65:K67"/>
    <mergeCell ref="L65:L67"/>
    <mergeCell ref="M65:M67"/>
    <mergeCell ref="Q61:Q64"/>
    <mergeCell ref="R61:R64"/>
    <mergeCell ref="S61:S64"/>
    <mergeCell ref="H61:H64"/>
    <mergeCell ref="I61:I64"/>
    <mergeCell ref="J61:J64"/>
    <mergeCell ref="K61:K64"/>
    <mergeCell ref="L61:L64"/>
    <mergeCell ref="M61:M64"/>
    <mergeCell ref="B61:B64"/>
    <mergeCell ref="C61:C64"/>
    <mergeCell ref="D61:D64"/>
    <mergeCell ref="E61:E64"/>
    <mergeCell ref="F61:F64"/>
    <mergeCell ref="G61:G64"/>
    <mergeCell ref="N57:N60"/>
    <mergeCell ref="O57:O60"/>
    <mergeCell ref="P57:P60"/>
    <mergeCell ref="B57:B60"/>
    <mergeCell ref="C57:C60"/>
    <mergeCell ref="D57:D60"/>
    <mergeCell ref="E57:E60"/>
    <mergeCell ref="F57:F60"/>
    <mergeCell ref="G57:G60"/>
    <mergeCell ref="N61:N64"/>
    <mergeCell ref="O61:O64"/>
    <mergeCell ref="P61:P64"/>
    <mergeCell ref="Q57:Q60"/>
    <mergeCell ref="R57:R60"/>
    <mergeCell ref="S57:S60"/>
    <mergeCell ref="H57:H60"/>
    <mergeCell ref="I57:I60"/>
    <mergeCell ref="J57:J60"/>
    <mergeCell ref="K57:K60"/>
    <mergeCell ref="L57:L60"/>
    <mergeCell ref="M57:M60"/>
    <mergeCell ref="Q53:Q56"/>
    <mergeCell ref="R53:R56"/>
    <mergeCell ref="S53:S56"/>
    <mergeCell ref="H53:H56"/>
    <mergeCell ref="I53:I56"/>
    <mergeCell ref="J53:J56"/>
    <mergeCell ref="K53:K56"/>
    <mergeCell ref="L53:L56"/>
    <mergeCell ref="M53:M56"/>
    <mergeCell ref="B53:B56"/>
    <mergeCell ref="C53:C56"/>
    <mergeCell ref="D53:D56"/>
    <mergeCell ref="E53:E56"/>
    <mergeCell ref="F53:F56"/>
    <mergeCell ref="G53:G56"/>
    <mergeCell ref="N49:N52"/>
    <mergeCell ref="O49:O52"/>
    <mergeCell ref="P49:P52"/>
    <mergeCell ref="B49:B52"/>
    <mergeCell ref="C49:C52"/>
    <mergeCell ref="D49:D52"/>
    <mergeCell ref="E49:E52"/>
    <mergeCell ref="F49:F52"/>
    <mergeCell ref="G49:G52"/>
    <mergeCell ref="N53:N56"/>
    <mergeCell ref="O53:O56"/>
    <mergeCell ref="P53:P56"/>
    <mergeCell ref="Q49:Q52"/>
    <mergeCell ref="R49:R52"/>
    <mergeCell ref="S49:S52"/>
    <mergeCell ref="H49:H52"/>
    <mergeCell ref="I49:I52"/>
    <mergeCell ref="J49:J52"/>
    <mergeCell ref="K49:K52"/>
    <mergeCell ref="L49:L52"/>
    <mergeCell ref="M49:M52"/>
    <mergeCell ref="B43:S43"/>
    <mergeCell ref="B45:S45"/>
    <mergeCell ref="B46:B48"/>
    <mergeCell ref="C46:C48"/>
    <mergeCell ref="D46:D48"/>
    <mergeCell ref="E46:E48"/>
    <mergeCell ref="F46:S46"/>
    <mergeCell ref="R47:R48"/>
    <mergeCell ref="S47:S48"/>
    <mergeCell ref="B31:S31"/>
    <mergeCell ref="B33:S33"/>
    <mergeCell ref="B35:S35"/>
    <mergeCell ref="B37:S37"/>
    <mergeCell ref="B39:S39"/>
    <mergeCell ref="B41:S41"/>
    <mergeCell ref="D24:E24"/>
    <mergeCell ref="F24:H24"/>
    <mergeCell ref="I24:K24"/>
    <mergeCell ref="L24:N24"/>
    <mergeCell ref="B26:B27"/>
    <mergeCell ref="C26:S27"/>
    <mergeCell ref="D22:E22"/>
    <mergeCell ref="F22:H22"/>
    <mergeCell ref="I22:K22"/>
    <mergeCell ref="L22:N22"/>
    <mergeCell ref="D23:E23"/>
    <mergeCell ref="F23:H23"/>
    <mergeCell ref="I23:K23"/>
    <mergeCell ref="L23:N23"/>
    <mergeCell ref="D20:E20"/>
    <mergeCell ref="F20:H20"/>
    <mergeCell ref="I20:K20"/>
    <mergeCell ref="L20:N20"/>
    <mergeCell ref="D21:E21"/>
    <mergeCell ref="F21:H21"/>
    <mergeCell ref="I21:K21"/>
    <mergeCell ref="L21:N21"/>
    <mergeCell ref="D18:E18"/>
    <mergeCell ref="F18:H18"/>
    <mergeCell ref="I18:K18"/>
    <mergeCell ref="L18:N18"/>
    <mergeCell ref="D19:E19"/>
    <mergeCell ref="F19:H19"/>
    <mergeCell ref="I19:K19"/>
    <mergeCell ref="L19:N19"/>
    <mergeCell ref="G15:H15"/>
    <mergeCell ref="I15:J15"/>
    <mergeCell ref="D17:E17"/>
    <mergeCell ref="F17:H17"/>
    <mergeCell ref="I17:K17"/>
    <mergeCell ref="L17:N17"/>
    <mergeCell ref="B4:B5"/>
    <mergeCell ref="R4:S5"/>
    <mergeCell ref="C7:S7"/>
    <mergeCell ref="C9:S9"/>
    <mergeCell ref="C11:E11"/>
    <mergeCell ref="G11:H11"/>
    <mergeCell ref="I11:K11"/>
    <mergeCell ref="P11:S11"/>
    <mergeCell ref="C13:D13"/>
    <mergeCell ref="F13:H13"/>
    <mergeCell ref="I13:K13"/>
    <mergeCell ref="M13:O13"/>
    <mergeCell ref="C2:Q5"/>
    <mergeCell ref="R2:S3"/>
  </mergeCells>
  <conditionalFormatting sqref="F48:Q48">
    <cfRule type="cellIs" dxfId="11" priority="2" stopIfTrue="1" operator="equal">
      <formula>0</formula>
    </cfRule>
  </conditionalFormatting>
  <conditionalFormatting sqref="E19:E22 G19:H22 J19:K22 L18:N24 I18:I24 F18:F24 C18:D24">
    <cfRule type="cellIs" dxfId="10" priority="1" operator="equal">
      <formula>0</formula>
    </cfRule>
  </conditionalFormatting>
  <printOptions horizontalCentered="1" verticalCentered="1"/>
  <pageMargins left="0.39370078740157483" right="0.39370078740157483" top="0.39370078740157483" bottom="0.39370078740157483" header="0.31496062992125984" footer="0.31496062992125984"/>
  <pageSetup scale="49" orientation="landscape" r:id="rId1"/>
  <drawing r:id="rId2"/>
  <legacyDrawing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Hoja33">
    <tabColor rgb="FF0070C0"/>
    <pageSetUpPr fitToPage="1"/>
  </sheetPr>
  <dimension ref="A1:AJ176"/>
  <sheetViews>
    <sheetView workbookViewId="0"/>
  </sheetViews>
  <sheetFormatPr baseColWidth="10" defaultColWidth="11.42578125" defaultRowHeight="12.75"/>
  <cols>
    <col min="1" max="1" width="2.5703125" style="321" customWidth="1"/>
    <col min="2" max="2" width="29.7109375" style="200" customWidth="1"/>
    <col min="3" max="3" width="29" style="200" customWidth="1"/>
    <col min="4" max="4" width="38.7109375" style="200" customWidth="1"/>
    <col min="5" max="5" width="11.42578125" style="200"/>
    <col min="6" max="17" width="12.7109375" style="200" customWidth="1"/>
    <col min="18" max="19" width="11.42578125" style="200"/>
    <col min="20" max="34" width="11.42578125" style="321"/>
    <col min="35" max="16384" width="11.42578125" style="200"/>
  </cols>
  <sheetData>
    <row r="1" spans="1:36" s="321" customFormat="1" ht="13.5" thickBot="1"/>
    <row r="2" spans="1:36" ht="32.25" customHeight="1">
      <c r="B2" s="322"/>
      <c r="C2" s="2723" t="s">
        <v>322</v>
      </c>
      <c r="D2" s="2724"/>
      <c r="E2" s="2724"/>
      <c r="F2" s="2724"/>
      <c r="G2" s="2724"/>
      <c r="H2" s="2724"/>
      <c r="I2" s="2724"/>
      <c r="J2" s="2724"/>
      <c r="K2" s="2724"/>
      <c r="L2" s="2724"/>
      <c r="M2" s="2724"/>
      <c r="N2" s="2724"/>
      <c r="O2" s="2724"/>
      <c r="P2" s="2724"/>
      <c r="Q2" s="2725"/>
      <c r="R2" s="2732" t="e">
        <f>#REF!</f>
        <v>#REF!</v>
      </c>
      <c r="S2" s="2733"/>
      <c r="AI2" s="321"/>
      <c r="AJ2" s="321"/>
    </row>
    <row r="3" spans="1:36" ht="32.25" customHeight="1">
      <c r="B3" s="216"/>
      <c r="C3" s="2726"/>
      <c r="D3" s="2727"/>
      <c r="E3" s="2727"/>
      <c r="F3" s="2727"/>
      <c r="G3" s="2727"/>
      <c r="H3" s="2727"/>
      <c r="I3" s="2727"/>
      <c r="J3" s="2727"/>
      <c r="K3" s="2727"/>
      <c r="L3" s="2727"/>
      <c r="M3" s="2727"/>
      <c r="N3" s="2727"/>
      <c r="O3" s="2727"/>
      <c r="P3" s="2727"/>
      <c r="Q3" s="2728"/>
      <c r="R3" s="2734"/>
      <c r="S3" s="2735"/>
      <c r="AI3" s="321"/>
      <c r="AJ3" s="321"/>
    </row>
    <row r="4" spans="1:36" ht="17.25" customHeight="1">
      <c r="B4" s="2704"/>
      <c r="C4" s="2726"/>
      <c r="D4" s="2727"/>
      <c r="E4" s="2727"/>
      <c r="F4" s="2727"/>
      <c r="G4" s="2727"/>
      <c r="H4" s="2727"/>
      <c r="I4" s="2727"/>
      <c r="J4" s="2727"/>
      <c r="K4" s="2727"/>
      <c r="L4" s="2727"/>
      <c r="M4" s="2727"/>
      <c r="N4" s="2727"/>
      <c r="O4" s="2727"/>
      <c r="P4" s="2727"/>
      <c r="Q4" s="2728"/>
      <c r="R4" s="2706" t="e">
        <f>#REF!</f>
        <v>#REF!</v>
      </c>
      <c r="S4" s="2707"/>
      <c r="AI4" s="321"/>
      <c r="AJ4" s="321"/>
    </row>
    <row r="5" spans="1:36" ht="17.25" customHeight="1">
      <c r="B5" s="2704"/>
      <c r="C5" s="2726"/>
      <c r="D5" s="2727"/>
      <c r="E5" s="2727"/>
      <c r="F5" s="2727"/>
      <c r="G5" s="2727"/>
      <c r="H5" s="2727"/>
      <c r="I5" s="2727"/>
      <c r="J5" s="2727"/>
      <c r="K5" s="2727"/>
      <c r="L5" s="2727"/>
      <c r="M5" s="2727"/>
      <c r="N5" s="2727"/>
      <c r="O5" s="2727"/>
      <c r="P5" s="2727"/>
      <c r="Q5" s="2728"/>
      <c r="R5" s="2706"/>
      <c r="S5" s="2707"/>
      <c r="AI5" s="321"/>
      <c r="AJ5" s="321"/>
    </row>
    <row r="6" spans="1:36" ht="12.75" customHeight="1">
      <c r="B6" s="352"/>
      <c r="C6" s="353"/>
      <c r="D6" s="353"/>
      <c r="E6" s="353"/>
      <c r="F6" s="353"/>
      <c r="G6" s="353"/>
      <c r="H6" s="353"/>
      <c r="I6" s="353"/>
      <c r="J6" s="353"/>
      <c r="K6" s="353"/>
      <c r="L6" s="353"/>
      <c r="M6" s="353"/>
      <c r="N6" s="353"/>
      <c r="O6" s="353"/>
      <c r="P6" s="353"/>
      <c r="Q6" s="353"/>
      <c r="R6" s="354"/>
      <c r="S6" s="355"/>
    </row>
    <row r="7" spans="1:36" ht="17.25" customHeight="1">
      <c r="B7" s="356" t="s">
        <v>166</v>
      </c>
      <c r="C7" s="2805" t="e">
        <f>+#REF!</f>
        <v>#REF!</v>
      </c>
      <c r="D7" s="2805"/>
      <c r="E7" s="2805"/>
      <c r="F7" s="2805"/>
      <c r="G7" s="2805"/>
      <c r="H7" s="2805"/>
      <c r="I7" s="2805"/>
      <c r="J7" s="2805"/>
      <c r="K7" s="2805"/>
      <c r="L7" s="2805"/>
      <c r="M7" s="2805"/>
      <c r="N7" s="2805"/>
      <c r="O7" s="2805"/>
      <c r="P7" s="2805"/>
      <c r="Q7" s="2805"/>
      <c r="R7" s="2805"/>
      <c r="S7" s="2806"/>
    </row>
    <row r="8" spans="1:36">
      <c r="B8" s="356"/>
      <c r="S8" s="204"/>
    </row>
    <row r="9" spans="1:36" ht="24.75" customHeight="1">
      <c r="B9" s="356" t="s">
        <v>248</v>
      </c>
      <c r="C9" s="2595" t="e">
        <f>+#REF!</f>
        <v>#REF!</v>
      </c>
      <c r="D9" s="2595"/>
      <c r="E9" s="2595"/>
      <c r="F9" s="2595"/>
      <c r="G9" s="2595"/>
      <c r="H9" s="2595"/>
      <c r="I9" s="2595"/>
      <c r="J9" s="2595"/>
      <c r="K9" s="2595"/>
      <c r="L9" s="2595"/>
      <c r="M9" s="2595"/>
      <c r="N9" s="2595"/>
      <c r="O9" s="2595"/>
      <c r="P9" s="2595"/>
      <c r="Q9" s="2595"/>
      <c r="R9" s="2595"/>
      <c r="S9" s="2596"/>
    </row>
    <row r="10" spans="1:36">
      <c r="B10" s="356"/>
      <c r="C10" s="2807"/>
      <c r="D10" s="2807"/>
      <c r="E10" s="2807"/>
      <c r="F10" s="2807"/>
      <c r="G10" s="2807"/>
      <c r="H10" s="2807"/>
      <c r="I10" s="2807"/>
      <c r="J10" s="2807"/>
      <c r="K10" s="2807"/>
      <c r="L10" s="2807"/>
      <c r="M10" s="2807"/>
      <c r="N10" s="2807"/>
      <c r="O10" s="2807"/>
      <c r="P10" s="2807"/>
      <c r="Q10" s="2807"/>
      <c r="R10" s="2807"/>
      <c r="S10" s="2808"/>
    </row>
    <row r="11" spans="1:36" s="251" customFormat="1" ht="17.25" customHeight="1">
      <c r="A11" s="335"/>
      <c r="B11" s="357" t="s">
        <v>214</v>
      </c>
      <c r="C11" s="358">
        <f>'EJEC-1III'!I11</f>
        <v>0</v>
      </c>
      <c r="D11" s="359"/>
      <c r="E11" s="2809" t="s">
        <v>254</v>
      </c>
      <c r="F11" s="2810"/>
      <c r="G11" s="2803">
        <f>'EJEC-1III'!P11</f>
        <v>0</v>
      </c>
      <c r="H11" s="2804"/>
      <c r="J11" s="360"/>
      <c r="K11" s="360"/>
      <c r="M11" s="359"/>
      <c r="N11" s="361"/>
      <c r="O11" s="360"/>
      <c r="S11" s="362"/>
      <c r="T11" s="335"/>
      <c r="U11" s="335"/>
      <c r="V11" s="335"/>
      <c r="W11" s="335"/>
      <c r="X11" s="335"/>
      <c r="Y11" s="335"/>
      <c r="Z11" s="335"/>
      <c r="AA11" s="335"/>
      <c r="AB11" s="335"/>
      <c r="AC11" s="335"/>
      <c r="AD11" s="335"/>
      <c r="AE11" s="335"/>
      <c r="AF11" s="335"/>
      <c r="AG11" s="335"/>
      <c r="AH11" s="335"/>
    </row>
    <row r="12" spans="1:36">
      <c r="B12" s="216"/>
      <c r="J12" s="209"/>
      <c r="K12" s="209"/>
      <c r="S12" s="204"/>
    </row>
    <row r="13" spans="1:36" ht="12.75" customHeight="1">
      <c r="B13" s="329" t="s">
        <v>319</v>
      </c>
      <c r="C13" s="363" t="str">
        <f>'EJEC-1I'!C15</f>
        <v>Marzo</v>
      </c>
      <c r="D13" s="364"/>
      <c r="E13" s="2721" t="s">
        <v>320</v>
      </c>
      <c r="F13" s="2721"/>
      <c r="G13" s="2811">
        <f>'EJEC-1I'!I15</f>
        <v>0</v>
      </c>
      <c r="H13" s="2811"/>
      <c r="J13" s="209"/>
      <c r="K13" s="364"/>
      <c r="S13" s="204"/>
    </row>
    <row r="14" spans="1:36">
      <c r="B14" s="216"/>
      <c r="S14" s="204"/>
    </row>
    <row r="15" spans="1:36" ht="21.75" customHeight="1" thickBot="1">
      <c r="B15" s="2812" t="s">
        <v>208</v>
      </c>
      <c r="C15" s="2813"/>
      <c r="D15" s="2813"/>
      <c r="E15" s="2813"/>
      <c r="F15" s="2813"/>
      <c r="G15" s="2813"/>
      <c r="H15" s="2813"/>
      <c r="I15" s="2813"/>
      <c r="J15" s="2813"/>
      <c r="K15" s="2813"/>
      <c r="L15" s="2813"/>
      <c r="M15" s="2813"/>
      <c r="N15" s="2813"/>
      <c r="O15" s="2813"/>
      <c r="P15" s="2813"/>
      <c r="Q15" s="2813"/>
      <c r="R15" s="2813"/>
      <c r="S15" s="2814"/>
    </row>
    <row r="16" spans="1:36" s="251" customFormat="1" ht="19.5" customHeight="1">
      <c r="A16" s="335"/>
      <c r="B16" s="2822" t="s">
        <v>167</v>
      </c>
      <c r="C16" s="2755" t="s">
        <v>203</v>
      </c>
      <c r="D16" s="2825" t="s">
        <v>204</v>
      </c>
      <c r="E16" s="2755" t="s">
        <v>201</v>
      </c>
      <c r="F16" s="2761" t="s">
        <v>206</v>
      </c>
      <c r="G16" s="2761"/>
      <c r="H16" s="2761"/>
      <c r="I16" s="2761"/>
      <c r="J16" s="2761"/>
      <c r="K16" s="2761"/>
      <c r="L16" s="2761"/>
      <c r="M16" s="2761"/>
      <c r="N16" s="2761"/>
      <c r="O16" s="2761"/>
      <c r="P16" s="2761"/>
      <c r="Q16" s="2761"/>
      <c r="R16" s="2761"/>
      <c r="S16" s="2762"/>
      <c r="T16" s="335"/>
      <c r="U16" s="335"/>
      <c r="V16" s="335"/>
      <c r="W16" s="335"/>
      <c r="X16" s="335"/>
      <c r="Y16" s="335"/>
      <c r="Z16" s="335"/>
      <c r="AA16" s="335"/>
      <c r="AB16" s="335"/>
      <c r="AC16" s="335"/>
      <c r="AD16" s="335"/>
      <c r="AE16" s="335"/>
      <c r="AF16" s="335"/>
      <c r="AG16" s="335"/>
      <c r="AH16" s="335"/>
    </row>
    <row r="17" spans="2:19" ht="26.25" customHeight="1" thickBot="1">
      <c r="B17" s="2823"/>
      <c r="C17" s="2824"/>
      <c r="D17" s="2826"/>
      <c r="E17" s="2824"/>
      <c r="F17" s="365" t="e">
        <f>'EJEC-1I'!F48</f>
        <v>#REF!</v>
      </c>
      <c r="G17" s="365" t="e">
        <f>'EJEC-1I'!G48</f>
        <v>#REF!</v>
      </c>
      <c r="H17" s="365" t="e">
        <f>'EJEC-1I'!H48</f>
        <v>#REF!</v>
      </c>
      <c r="I17" s="365" t="e">
        <f>'EJEC-1I'!I48</f>
        <v>#REF!</v>
      </c>
      <c r="J17" s="365" t="e">
        <f>'EJEC-1I'!J48</f>
        <v>#REF!</v>
      </c>
      <c r="K17" s="365" t="e">
        <f>'EJEC-1I'!K48</f>
        <v>#REF!</v>
      </c>
      <c r="L17" s="365" t="e">
        <f>'EJEC-1I'!L48</f>
        <v>#REF!</v>
      </c>
      <c r="M17" s="365" t="e">
        <f>'EJEC-1I'!M48</f>
        <v>#REF!</v>
      </c>
      <c r="N17" s="365" t="e">
        <f>'EJEC-1I'!N48</f>
        <v>#REF!</v>
      </c>
      <c r="O17" s="365" t="e">
        <f>'EJEC-1I'!O48</f>
        <v>#REF!</v>
      </c>
      <c r="P17" s="365" t="e">
        <f>'EJEC-1I'!P48</f>
        <v>#REF!</v>
      </c>
      <c r="Q17" s="365" t="e">
        <f>'EJEC-1I'!Q48</f>
        <v>#REF!</v>
      </c>
      <c r="R17" s="366" t="s">
        <v>65</v>
      </c>
      <c r="S17" s="367" t="s">
        <v>207</v>
      </c>
    </row>
    <row r="18" spans="2:19">
      <c r="B18" s="2818" t="e">
        <f>#REF!</f>
        <v>#REF!</v>
      </c>
      <c r="C18" s="368" t="e">
        <f>#REF!</f>
        <v>#REF!</v>
      </c>
      <c r="D18" s="369" t="e">
        <f>#REF!</f>
        <v>#REF!</v>
      </c>
      <c r="E18" s="370" t="e">
        <f>#REF!</f>
        <v>#REF!</v>
      </c>
      <c r="F18" s="371"/>
      <c r="G18" s="371"/>
      <c r="H18" s="371" t="e">
        <f>+$E$18*Seguimiento!$L$34</f>
        <v>#REF!</v>
      </c>
      <c r="I18" s="371"/>
      <c r="J18" s="371"/>
      <c r="K18" s="371" t="e">
        <f>+$E$18*Seguimiento!$AE$34-H18</f>
        <v>#REF!</v>
      </c>
      <c r="L18" s="371"/>
      <c r="M18" s="371"/>
      <c r="N18" s="371" t="e">
        <f>+$E$18*Seguimiento!$AX$34-H18-K18</f>
        <v>#REF!</v>
      </c>
      <c r="O18" s="371"/>
      <c r="P18" s="371"/>
      <c r="Q18" s="371"/>
      <c r="R18" s="372" t="e">
        <f>SUM(F18:Q18)</f>
        <v>#REF!</v>
      </c>
      <c r="S18" s="373" t="e">
        <f>+R18/E18</f>
        <v>#REF!</v>
      </c>
    </row>
    <row r="19" spans="2:19">
      <c r="B19" s="2769"/>
      <c r="C19" s="374" t="e">
        <f>#REF!</f>
        <v>#REF!</v>
      </c>
      <c r="D19" s="375" t="e">
        <f>#REF!</f>
        <v>#REF!</v>
      </c>
      <c r="E19" s="376" t="e">
        <f>#REF!</f>
        <v>#REF!</v>
      </c>
      <c r="F19" s="377"/>
      <c r="G19" s="377"/>
      <c r="H19" s="377">
        <f>+'EJEC-1I'!$H$49</f>
        <v>0</v>
      </c>
      <c r="I19" s="377"/>
      <c r="J19" s="377"/>
      <c r="K19" s="377">
        <f>+'EJEC-1II'!$K$49</f>
        <v>0</v>
      </c>
      <c r="L19" s="377"/>
      <c r="M19" s="377"/>
      <c r="N19" s="377">
        <f>+'EJEC-1III'!$N$49</f>
        <v>0</v>
      </c>
      <c r="O19" s="377"/>
      <c r="P19" s="377"/>
      <c r="Q19" s="377"/>
      <c r="R19" s="378">
        <f t="shared" ref="R19:R40" si="0">SUM(F19:Q19)</f>
        <v>0</v>
      </c>
      <c r="S19" s="373" t="e">
        <f t="shared" ref="S19:S40" si="1">+R19/E19</f>
        <v>#REF!</v>
      </c>
    </row>
    <row r="20" spans="2:19">
      <c r="B20" s="2769"/>
      <c r="C20" s="374" t="e">
        <f>#REF!</f>
        <v>#REF!</v>
      </c>
      <c r="D20" s="375" t="e">
        <f>#REF!</f>
        <v>#REF!</v>
      </c>
      <c r="E20" s="376" t="e">
        <f>#REF!</f>
        <v>#REF!</v>
      </c>
      <c r="F20" s="377"/>
      <c r="G20" s="377"/>
      <c r="H20" s="377">
        <f>+'EJEC-2II'!H20</f>
        <v>0</v>
      </c>
      <c r="I20" s="377"/>
      <c r="J20" s="377"/>
      <c r="K20" s="377">
        <f>+'EJEC-2II'!K20</f>
        <v>0</v>
      </c>
      <c r="L20" s="377"/>
      <c r="M20" s="377"/>
      <c r="N20" s="377">
        <f>+Seguimiento!$AV$182</f>
        <v>0</v>
      </c>
      <c r="O20" s="377"/>
      <c r="P20" s="377"/>
      <c r="Q20" s="377"/>
      <c r="R20" s="378">
        <f t="shared" si="0"/>
        <v>0</v>
      </c>
      <c r="S20" s="373" t="e">
        <f t="shared" si="1"/>
        <v>#REF!</v>
      </c>
    </row>
    <row r="21" spans="2:19" ht="13.5" thickBot="1">
      <c r="B21" s="2769"/>
      <c r="C21" s="379" t="e">
        <f>#REF!</f>
        <v>#REF!</v>
      </c>
      <c r="D21" s="380" t="e">
        <f>#REF!</f>
        <v>#REF!</v>
      </c>
      <c r="E21" s="381" t="e">
        <f>#REF!</f>
        <v>#REF!</v>
      </c>
      <c r="F21" s="382"/>
      <c r="G21" s="382"/>
      <c r="H21" s="383" t="e">
        <f>+$E$21*Seguimiento!$K$231</f>
        <v>#REF!</v>
      </c>
      <c r="I21" s="382"/>
      <c r="J21" s="382"/>
      <c r="K21" s="383" t="e">
        <f>+$E$21*Seguimiento!$AD$231</f>
        <v>#REF!</v>
      </c>
      <c r="L21" s="382"/>
      <c r="M21" s="382"/>
      <c r="N21" s="383" t="e">
        <f>+$E$21*Seguimiento!$AW$231</f>
        <v>#REF!</v>
      </c>
      <c r="O21" s="382"/>
      <c r="P21" s="382"/>
      <c r="Q21" s="382"/>
      <c r="R21" s="384" t="e">
        <f t="shared" si="0"/>
        <v>#REF!</v>
      </c>
      <c r="S21" s="385" t="e">
        <f t="shared" si="1"/>
        <v>#REF!</v>
      </c>
    </row>
    <row r="22" spans="2:19">
      <c r="B22" s="2819" t="e">
        <f>#REF!</f>
        <v>#REF!</v>
      </c>
      <c r="C22" s="386" t="e">
        <f>#REF!</f>
        <v>#REF!</v>
      </c>
      <c r="D22" s="387" t="e">
        <f>#REF!</f>
        <v>#REF!</v>
      </c>
      <c r="E22" s="388" t="e">
        <f>#REF!</f>
        <v>#REF!</v>
      </c>
      <c r="F22" s="389"/>
      <c r="G22" s="389"/>
      <c r="H22" s="371" t="e">
        <f>+$E$22*Seguimiento!$L$34</f>
        <v>#REF!</v>
      </c>
      <c r="I22" s="389"/>
      <c r="J22" s="389"/>
      <c r="K22" s="371" t="e">
        <f>+$E$22*Seguimiento!$AE$34-H22</f>
        <v>#REF!</v>
      </c>
      <c r="L22" s="389"/>
      <c r="M22" s="389"/>
      <c r="N22" s="371" t="e">
        <f>+$E$22*Seguimiento!$AX$34-H22-K22</f>
        <v>#REF!</v>
      </c>
      <c r="O22" s="389"/>
      <c r="P22" s="389"/>
      <c r="Q22" s="389"/>
      <c r="R22" s="390" t="e">
        <f t="shared" si="0"/>
        <v>#REF!</v>
      </c>
      <c r="S22" s="373" t="e">
        <f t="shared" si="1"/>
        <v>#REF!</v>
      </c>
    </row>
    <row r="23" spans="2:19">
      <c r="B23" s="2820"/>
      <c r="C23" s="374" t="e">
        <f>#REF!</f>
        <v>#REF!</v>
      </c>
      <c r="D23" s="375" t="e">
        <f>#REF!</f>
        <v>#REF!</v>
      </c>
      <c r="E23" s="376" t="e">
        <f>#REF!</f>
        <v>#REF!</v>
      </c>
      <c r="F23" s="377"/>
      <c r="G23" s="377"/>
      <c r="H23" s="377">
        <f>+'EJEC-1I'!$H$53</f>
        <v>0</v>
      </c>
      <c r="I23" s="377"/>
      <c r="J23" s="377"/>
      <c r="K23" s="377">
        <f>+'EJEC-1II'!$K$53</f>
        <v>0</v>
      </c>
      <c r="L23" s="377"/>
      <c r="M23" s="377"/>
      <c r="N23" s="377">
        <f>+'EJEC-1III'!$N$53</f>
        <v>0</v>
      </c>
      <c r="O23" s="377"/>
      <c r="P23" s="377"/>
      <c r="Q23" s="377"/>
      <c r="R23" s="378">
        <f t="shared" si="0"/>
        <v>0</v>
      </c>
      <c r="S23" s="373" t="e">
        <f t="shared" si="1"/>
        <v>#REF!</v>
      </c>
    </row>
    <row r="24" spans="2:19">
      <c r="B24" s="2820"/>
      <c r="C24" s="374" t="e">
        <f>#REF!</f>
        <v>#REF!</v>
      </c>
      <c r="D24" s="375" t="e">
        <f>#REF!</f>
        <v>#REF!</v>
      </c>
      <c r="E24" s="376" t="e">
        <f>#REF!</f>
        <v>#REF!</v>
      </c>
      <c r="F24" s="377"/>
      <c r="G24" s="377"/>
      <c r="H24" s="377">
        <f>+'EJEC-2II'!H24</f>
        <v>0</v>
      </c>
      <c r="I24" s="377"/>
      <c r="J24" s="377"/>
      <c r="K24" s="377">
        <f>+'EJEC-2II'!K24</f>
        <v>0</v>
      </c>
      <c r="L24" s="377"/>
      <c r="M24" s="377"/>
      <c r="N24" s="377">
        <f>+Seguimiento!$AV$192</f>
        <v>0</v>
      </c>
      <c r="O24" s="377"/>
      <c r="P24" s="377"/>
      <c r="Q24" s="377"/>
      <c r="R24" s="378">
        <f t="shared" si="0"/>
        <v>0</v>
      </c>
      <c r="S24" s="373" t="e">
        <f t="shared" si="1"/>
        <v>#REF!</v>
      </c>
    </row>
    <row r="25" spans="2:19" ht="13.5" thickBot="1">
      <c r="B25" s="2821"/>
      <c r="C25" s="391" t="e">
        <f>#REF!</f>
        <v>#REF!</v>
      </c>
      <c r="D25" s="392" t="e">
        <f>#REF!</f>
        <v>#REF!</v>
      </c>
      <c r="E25" s="393" t="e">
        <f>#REF!</f>
        <v>#REF!</v>
      </c>
      <c r="F25" s="383"/>
      <c r="G25" s="383"/>
      <c r="H25" s="383" t="e">
        <f>+$E$25*Seguimiento!$K$231</f>
        <v>#REF!</v>
      </c>
      <c r="I25" s="383"/>
      <c r="J25" s="383"/>
      <c r="K25" s="383" t="e">
        <f>+$E$25*Seguimiento!$AD$231</f>
        <v>#REF!</v>
      </c>
      <c r="L25" s="383"/>
      <c r="M25" s="383"/>
      <c r="N25" s="383" t="e">
        <f>+$E$25*Seguimiento!$AW$231</f>
        <v>#REF!</v>
      </c>
      <c r="O25" s="383"/>
      <c r="P25" s="383"/>
      <c r="Q25" s="383"/>
      <c r="R25" s="394" t="e">
        <f t="shared" si="0"/>
        <v>#REF!</v>
      </c>
      <c r="S25" s="385" t="e">
        <f t="shared" si="1"/>
        <v>#REF!</v>
      </c>
    </row>
    <row r="26" spans="2:19">
      <c r="B26" s="2818" t="e">
        <f>#REF!</f>
        <v>#REF!</v>
      </c>
      <c r="C26" s="368" t="e">
        <f>#REF!</f>
        <v>#REF!</v>
      </c>
      <c r="D26" s="369" t="e">
        <f>#REF!</f>
        <v>#REF!</v>
      </c>
      <c r="E26" s="370" t="e">
        <f>#REF!</f>
        <v>#REF!</v>
      </c>
      <c r="F26" s="371"/>
      <c r="G26" s="371"/>
      <c r="H26" s="371" t="e">
        <f>+$E$26*Seguimiento!$L$34</f>
        <v>#REF!</v>
      </c>
      <c r="I26" s="371"/>
      <c r="J26" s="371"/>
      <c r="K26" s="371" t="e">
        <f>+$E$26*Seguimiento!$AE$34-H26</f>
        <v>#REF!</v>
      </c>
      <c r="L26" s="371"/>
      <c r="M26" s="371"/>
      <c r="N26" s="371" t="e">
        <f>+$E$26*Seguimiento!$AX$34-H26-K26</f>
        <v>#REF!</v>
      </c>
      <c r="O26" s="371"/>
      <c r="P26" s="371"/>
      <c r="Q26" s="371"/>
      <c r="R26" s="372" t="e">
        <f t="shared" si="0"/>
        <v>#REF!</v>
      </c>
      <c r="S26" s="373" t="e">
        <f t="shared" si="1"/>
        <v>#REF!</v>
      </c>
    </row>
    <row r="27" spans="2:19">
      <c r="B27" s="2769"/>
      <c r="C27" s="374" t="e">
        <f>#REF!</f>
        <v>#REF!</v>
      </c>
      <c r="D27" s="375" t="e">
        <f>#REF!</f>
        <v>#REF!</v>
      </c>
      <c r="E27" s="376" t="e">
        <f>#REF!</f>
        <v>#REF!</v>
      </c>
      <c r="F27" s="377"/>
      <c r="G27" s="377"/>
      <c r="H27" s="377">
        <f>+'EJEC-1I'!$H$57</f>
        <v>0</v>
      </c>
      <c r="I27" s="377"/>
      <c r="J27" s="377"/>
      <c r="K27" s="377">
        <f>+'EJEC-1II'!$K$57</f>
        <v>0</v>
      </c>
      <c r="L27" s="377"/>
      <c r="M27" s="377"/>
      <c r="N27" s="377">
        <f>+'EJEC-1III'!$N$57</f>
        <v>0</v>
      </c>
      <c r="O27" s="377"/>
      <c r="P27" s="377"/>
      <c r="Q27" s="377"/>
      <c r="R27" s="378">
        <f t="shared" si="0"/>
        <v>0</v>
      </c>
      <c r="S27" s="373" t="e">
        <f t="shared" si="1"/>
        <v>#REF!</v>
      </c>
    </row>
    <row r="28" spans="2:19">
      <c r="B28" s="2769"/>
      <c r="C28" s="374" t="e">
        <f>#REF!</f>
        <v>#REF!</v>
      </c>
      <c r="D28" s="375" t="e">
        <f>#REF!</f>
        <v>#REF!</v>
      </c>
      <c r="E28" s="376" t="e">
        <f>#REF!</f>
        <v>#REF!</v>
      </c>
      <c r="F28" s="377"/>
      <c r="G28" s="377"/>
      <c r="H28" s="377">
        <f>+'EJEC-2II'!H28</f>
        <v>0</v>
      </c>
      <c r="I28" s="377"/>
      <c r="J28" s="377"/>
      <c r="K28" s="377">
        <f>+'EJEC-2II'!K28</f>
        <v>0</v>
      </c>
      <c r="L28" s="377"/>
      <c r="M28" s="377"/>
      <c r="N28" s="377">
        <f>+Seguimiento!$AV$202</f>
        <v>0</v>
      </c>
      <c r="O28" s="377"/>
      <c r="P28" s="377"/>
      <c r="Q28" s="377"/>
      <c r="R28" s="378">
        <f t="shared" si="0"/>
        <v>0</v>
      </c>
      <c r="S28" s="373" t="e">
        <f t="shared" si="1"/>
        <v>#REF!</v>
      </c>
    </row>
    <row r="29" spans="2:19" ht="13.5" thickBot="1">
      <c r="B29" s="2769"/>
      <c r="C29" s="379" t="e">
        <f>#REF!</f>
        <v>#REF!</v>
      </c>
      <c r="D29" s="380" t="e">
        <f>#REF!</f>
        <v>#REF!</v>
      </c>
      <c r="E29" s="381" t="e">
        <f>#REF!</f>
        <v>#REF!</v>
      </c>
      <c r="F29" s="382"/>
      <c r="G29" s="382"/>
      <c r="H29" s="383" t="e">
        <f>+$E$29*Seguimiento!$K$231</f>
        <v>#REF!</v>
      </c>
      <c r="I29" s="382"/>
      <c r="J29" s="382"/>
      <c r="K29" s="383" t="e">
        <f>+$E$29*Seguimiento!$AD$231</f>
        <v>#REF!</v>
      </c>
      <c r="L29" s="382"/>
      <c r="M29" s="382"/>
      <c r="N29" s="383" t="e">
        <f>+$E$29*Seguimiento!$AW$231</f>
        <v>#REF!</v>
      </c>
      <c r="O29" s="382"/>
      <c r="P29" s="382"/>
      <c r="Q29" s="382"/>
      <c r="R29" s="384" t="e">
        <f t="shared" si="0"/>
        <v>#REF!</v>
      </c>
      <c r="S29" s="385" t="e">
        <f t="shared" si="1"/>
        <v>#REF!</v>
      </c>
    </row>
    <row r="30" spans="2:19">
      <c r="B30" s="2819" t="e">
        <f>#REF!</f>
        <v>#REF!</v>
      </c>
      <c r="C30" s="386" t="e">
        <f>#REF!</f>
        <v>#REF!</v>
      </c>
      <c r="D30" s="387" t="e">
        <f>#REF!</f>
        <v>#REF!</v>
      </c>
      <c r="E30" s="388" t="e">
        <f>#REF!</f>
        <v>#REF!</v>
      </c>
      <c r="F30" s="389"/>
      <c r="G30" s="389"/>
      <c r="H30" s="371" t="e">
        <f>+$E$30*Seguimiento!$L$34</f>
        <v>#REF!</v>
      </c>
      <c r="I30" s="389"/>
      <c r="J30" s="389"/>
      <c r="K30" s="371" t="e">
        <f>+$E$30*Seguimiento!$AE$34-H30</f>
        <v>#REF!</v>
      </c>
      <c r="L30" s="389"/>
      <c r="M30" s="389"/>
      <c r="N30" s="371" t="e">
        <f>+$E$30*Seguimiento!$AX$34-H30-K30</f>
        <v>#REF!</v>
      </c>
      <c r="O30" s="389"/>
      <c r="P30" s="389"/>
      <c r="Q30" s="389"/>
      <c r="R30" s="390" t="e">
        <f t="shared" si="0"/>
        <v>#REF!</v>
      </c>
      <c r="S30" s="373" t="e">
        <f t="shared" si="1"/>
        <v>#REF!</v>
      </c>
    </row>
    <row r="31" spans="2:19">
      <c r="B31" s="2769"/>
      <c r="C31" s="374" t="e">
        <f>#REF!</f>
        <v>#REF!</v>
      </c>
      <c r="D31" s="375" t="e">
        <f>#REF!</f>
        <v>#REF!</v>
      </c>
      <c r="E31" s="376" t="e">
        <f>#REF!</f>
        <v>#REF!</v>
      </c>
      <c r="F31" s="377"/>
      <c r="G31" s="377"/>
      <c r="H31" s="377">
        <f>+'EJEC-1I'!$H$61</f>
        <v>0</v>
      </c>
      <c r="I31" s="377"/>
      <c r="J31" s="377"/>
      <c r="K31" s="377">
        <f>+'EJEC-1II'!$K$61</f>
        <v>0</v>
      </c>
      <c r="L31" s="377"/>
      <c r="M31" s="377"/>
      <c r="N31" s="377">
        <f>+'EJEC-1III'!$N$61</f>
        <v>0</v>
      </c>
      <c r="O31" s="377"/>
      <c r="P31" s="377"/>
      <c r="Q31" s="377"/>
      <c r="R31" s="378">
        <f t="shared" si="0"/>
        <v>0</v>
      </c>
      <c r="S31" s="373" t="e">
        <f t="shared" si="1"/>
        <v>#REF!</v>
      </c>
    </row>
    <row r="32" spans="2:19">
      <c r="B32" s="2769"/>
      <c r="C32" s="374" t="e">
        <f>#REF!</f>
        <v>#REF!</v>
      </c>
      <c r="D32" s="375" t="e">
        <f>#REF!</f>
        <v>#REF!</v>
      </c>
      <c r="E32" s="376" t="e">
        <f>#REF!</f>
        <v>#REF!</v>
      </c>
      <c r="F32" s="377"/>
      <c r="G32" s="377"/>
      <c r="H32" s="377">
        <f>+'EJEC-2II'!H32</f>
        <v>0</v>
      </c>
      <c r="I32" s="377"/>
      <c r="J32" s="377"/>
      <c r="K32" s="377">
        <f>+'EJEC-2II'!K32</f>
        <v>0</v>
      </c>
      <c r="L32" s="377"/>
      <c r="M32" s="377"/>
      <c r="N32" s="377">
        <f>+Seguimiento!$AV$212</f>
        <v>0</v>
      </c>
      <c r="O32" s="377"/>
      <c r="P32" s="377"/>
      <c r="Q32" s="377"/>
      <c r="R32" s="378">
        <f t="shared" si="0"/>
        <v>0</v>
      </c>
      <c r="S32" s="373" t="e">
        <f t="shared" si="1"/>
        <v>#REF!</v>
      </c>
    </row>
    <row r="33" spans="2:19" ht="13.5" thickBot="1">
      <c r="B33" s="2797"/>
      <c r="C33" s="391" t="e">
        <f>#REF!</f>
        <v>#REF!</v>
      </c>
      <c r="D33" s="392" t="e">
        <f>#REF!</f>
        <v>#REF!</v>
      </c>
      <c r="E33" s="393" t="e">
        <f>#REF!</f>
        <v>#REF!</v>
      </c>
      <c r="F33" s="383"/>
      <c r="G33" s="383"/>
      <c r="H33" s="383" t="e">
        <f>+$E$33*Seguimiento!$K$231</f>
        <v>#REF!</v>
      </c>
      <c r="I33" s="383"/>
      <c r="J33" s="383"/>
      <c r="K33" s="383" t="e">
        <f>+$E$33*Seguimiento!$AD$231</f>
        <v>#REF!</v>
      </c>
      <c r="L33" s="383"/>
      <c r="M33" s="383"/>
      <c r="N33" s="383" t="e">
        <f>+$E$33*Seguimiento!$AW$231</f>
        <v>#REF!</v>
      </c>
      <c r="O33" s="383"/>
      <c r="P33" s="383"/>
      <c r="Q33" s="383"/>
      <c r="R33" s="394" t="e">
        <f t="shared" si="0"/>
        <v>#REF!</v>
      </c>
      <c r="S33" s="385" t="e">
        <f t="shared" si="1"/>
        <v>#REF!</v>
      </c>
    </row>
    <row r="34" spans="2:19">
      <c r="B34" s="2818" t="e">
        <f>#REF!</f>
        <v>#REF!</v>
      </c>
      <c r="C34" s="368" t="e">
        <f>#REF!</f>
        <v>#REF!</v>
      </c>
      <c r="D34" s="369" t="e">
        <f>#REF!</f>
        <v>#REF!</v>
      </c>
      <c r="E34" s="370" t="e">
        <f>#REF!</f>
        <v>#REF!</v>
      </c>
      <c r="F34" s="371"/>
      <c r="G34" s="371"/>
      <c r="H34" s="371" t="e">
        <f>+$E$34*Seguimiento!$L$34</f>
        <v>#REF!</v>
      </c>
      <c r="I34" s="371"/>
      <c r="J34" s="371"/>
      <c r="K34" s="371" t="e">
        <f>+$E$34*Seguimiento!$AE$34-H34</f>
        <v>#REF!</v>
      </c>
      <c r="L34" s="371"/>
      <c r="M34" s="371"/>
      <c r="N34" s="371" t="e">
        <f>+$E$34*Seguimiento!$AX$34-H34-K34</f>
        <v>#REF!</v>
      </c>
      <c r="O34" s="371"/>
      <c r="P34" s="371"/>
      <c r="Q34" s="371"/>
      <c r="R34" s="372" t="e">
        <f t="shared" si="0"/>
        <v>#REF!</v>
      </c>
      <c r="S34" s="373" t="e">
        <f t="shared" si="1"/>
        <v>#REF!</v>
      </c>
    </row>
    <row r="35" spans="2:19">
      <c r="B35" s="2769"/>
      <c r="C35" s="374" t="e">
        <f>#REF!</f>
        <v>#REF!</v>
      </c>
      <c r="D35" s="375" t="e">
        <f>#REF!</f>
        <v>#REF!</v>
      </c>
      <c r="E35" s="376" t="e">
        <f>#REF!</f>
        <v>#REF!</v>
      </c>
      <c r="F35" s="377"/>
      <c r="G35" s="377"/>
      <c r="H35" s="377">
        <f>+'EJEC-1I'!$H$65</f>
        <v>0</v>
      </c>
      <c r="I35" s="377"/>
      <c r="J35" s="377"/>
      <c r="K35" s="377">
        <f>+'EJEC-1II'!$K$65</f>
        <v>0</v>
      </c>
      <c r="L35" s="377"/>
      <c r="M35" s="377"/>
      <c r="N35" s="377">
        <f>+'EJEC-1III'!$N$65</f>
        <v>0</v>
      </c>
      <c r="O35" s="377"/>
      <c r="P35" s="377"/>
      <c r="Q35" s="377"/>
      <c r="R35" s="378">
        <f t="shared" si="0"/>
        <v>0</v>
      </c>
      <c r="S35" s="373" t="e">
        <f t="shared" si="1"/>
        <v>#REF!</v>
      </c>
    </row>
    <row r="36" spans="2:19" ht="13.5" thickBot="1">
      <c r="B36" s="2769"/>
      <c r="C36" s="379" t="e">
        <f>#REF!</f>
        <v>#REF!</v>
      </c>
      <c r="D36" s="380" t="e">
        <f>#REF!</f>
        <v>#REF!</v>
      </c>
      <c r="E36" s="381" t="e">
        <f>#REF!</f>
        <v>#REF!</v>
      </c>
      <c r="F36" s="382"/>
      <c r="G36" s="382"/>
      <c r="H36" s="383" t="e">
        <f>+$E$36*Seguimiento!$K$231</f>
        <v>#REF!</v>
      </c>
      <c r="I36" s="382"/>
      <c r="J36" s="382"/>
      <c r="K36" s="383" t="e">
        <f>+$E$36*Seguimiento!$AD$231</f>
        <v>#REF!</v>
      </c>
      <c r="L36" s="382"/>
      <c r="M36" s="382"/>
      <c r="N36" s="383" t="e">
        <f>+$E$36*Seguimiento!$AW$231</f>
        <v>#REF!</v>
      </c>
      <c r="O36" s="382"/>
      <c r="P36" s="382"/>
      <c r="Q36" s="382"/>
      <c r="R36" s="384" t="e">
        <f t="shared" si="0"/>
        <v>#REF!</v>
      </c>
      <c r="S36" s="385" t="e">
        <f t="shared" si="1"/>
        <v>#REF!</v>
      </c>
    </row>
    <row r="37" spans="2:19">
      <c r="B37" s="2819" t="e">
        <f>#REF!</f>
        <v>#REF!</v>
      </c>
      <c r="C37" s="386" t="e">
        <f>#REF!</f>
        <v>#REF!</v>
      </c>
      <c r="D37" s="387" t="e">
        <f>#REF!</f>
        <v>#REF!</v>
      </c>
      <c r="E37" s="388" t="e">
        <f>#REF!</f>
        <v>#REF!</v>
      </c>
      <c r="F37" s="389"/>
      <c r="G37" s="389"/>
      <c r="H37" s="371" t="e">
        <f>+$E$37*Seguimiento!$L$34</f>
        <v>#REF!</v>
      </c>
      <c r="I37" s="389"/>
      <c r="J37" s="389"/>
      <c r="K37" s="371" t="e">
        <f>+$E$37*Seguimiento!$AE$34-H37</f>
        <v>#REF!</v>
      </c>
      <c r="L37" s="389"/>
      <c r="M37" s="389"/>
      <c r="N37" s="371" t="e">
        <f>+$E$37*Seguimiento!$AX$34-H37-K37</f>
        <v>#REF!</v>
      </c>
      <c r="O37" s="389"/>
      <c r="P37" s="389"/>
      <c r="Q37" s="389"/>
      <c r="R37" s="390" t="e">
        <f t="shared" si="0"/>
        <v>#REF!</v>
      </c>
      <c r="S37" s="373" t="e">
        <f t="shared" si="1"/>
        <v>#REF!</v>
      </c>
    </row>
    <row r="38" spans="2:19">
      <c r="B38" s="2769"/>
      <c r="C38" s="374" t="e">
        <f>#REF!</f>
        <v>#REF!</v>
      </c>
      <c r="D38" s="375" t="e">
        <f>#REF!</f>
        <v>#REF!</v>
      </c>
      <c r="E38" s="376" t="e">
        <f>#REF!</f>
        <v>#REF!</v>
      </c>
      <c r="F38" s="377"/>
      <c r="G38" s="377"/>
      <c r="H38" s="377">
        <f>+'EJEC-1I'!$H$68</f>
        <v>0</v>
      </c>
      <c r="I38" s="377"/>
      <c r="J38" s="377"/>
      <c r="K38" s="377">
        <f>+'EJEC-1II'!$K$68</f>
        <v>0</v>
      </c>
      <c r="L38" s="377"/>
      <c r="M38" s="377"/>
      <c r="N38" s="377">
        <f>+'EJEC-1III'!$N$68</f>
        <v>0</v>
      </c>
      <c r="O38" s="377"/>
      <c r="P38" s="377"/>
      <c r="Q38" s="377"/>
      <c r="R38" s="378">
        <f t="shared" si="0"/>
        <v>0</v>
      </c>
      <c r="S38" s="373" t="e">
        <f t="shared" si="1"/>
        <v>#REF!</v>
      </c>
    </row>
    <row r="39" spans="2:19">
      <c r="B39" s="2769"/>
      <c r="C39" s="374" t="e">
        <f>#REF!</f>
        <v>#REF!</v>
      </c>
      <c r="D39" s="375" t="e">
        <f>#REF!</f>
        <v>#REF!</v>
      </c>
      <c r="E39" s="376" t="e">
        <f>#REF!</f>
        <v>#REF!</v>
      </c>
      <c r="F39" s="377"/>
      <c r="G39" s="377"/>
      <c r="H39" s="377">
        <f>+'EJEC-2II'!H39</f>
        <v>0</v>
      </c>
      <c r="I39" s="377"/>
      <c r="J39" s="377"/>
      <c r="K39" s="377">
        <f>+'EJEC-2II'!K39</f>
        <v>0</v>
      </c>
      <c r="L39" s="377"/>
      <c r="M39" s="377"/>
      <c r="N39" s="377">
        <f>+Seguimiento!$AV$222</f>
        <v>0</v>
      </c>
      <c r="O39" s="377"/>
      <c r="P39" s="377"/>
      <c r="Q39" s="377"/>
      <c r="R39" s="378">
        <f t="shared" si="0"/>
        <v>0</v>
      </c>
      <c r="S39" s="373" t="e">
        <f t="shared" si="1"/>
        <v>#REF!</v>
      </c>
    </row>
    <row r="40" spans="2:19" ht="13.5" thickBot="1">
      <c r="B40" s="2797"/>
      <c r="C40" s="391" t="e">
        <f>#REF!</f>
        <v>#REF!</v>
      </c>
      <c r="D40" s="392" t="e">
        <f>#REF!</f>
        <v>#REF!</v>
      </c>
      <c r="E40" s="393" t="e">
        <f>#REF!</f>
        <v>#REF!</v>
      </c>
      <c r="F40" s="383"/>
      <c r="G40" s="383"/>
      <c r="H40" s="383" t="e">
        <f>+$E$40*Seguimiento!$K$231</f>
        <v>#REF!</v>
      </c>
      <c r="I40" s="383"/>
      <c r="J40" s="383"/>
      <c r="K40" s="383" t="e">
        <f>+$E$40*Seguimiento!$AD$231</f>
        <v>#REF!</v>
      </c>
      <c r="L40" s="383"/>
      <c r="M40" s="383"/>
      <c r="N40" s="383" t="e">
        <f>+$E$40*Seguimiento!$AW$231</f>
        <v>#REF!</v>
      </c>
      <c r="O40" s="383"/>
      <c r="P40" s="383"/>
      <c r="Q40" s="383"/>
      <c r="R40" s="394" t="e">
        <f t="shared" si="0"/>
        <v>#REF!</v>
      </c>
      <c r="S40" s="385" t="e">
        <f t="shared" si="1"/>
        <v>#REF!</v>
      </c>
    </row>
    <row r="41" spans="2:19">
      <c r="B41" s="2818" t="e">
        <f>#REF!</f>
        <v>#REF!</v>
      </c>
      <c r="C41" s="368" t="e">
        <f>#REF!</f>
        <v>#REF!</v>
      </c>
      <c r="D41" s="369" t="e">
        <f>#REF!</f>
        <v>#REF!</v>
      </c>
      <c r="E41" s="376" t="e">
        <f>#REF!</f>
        <v>#REF!</v>
      </c>
      <c r="F41" s="377"/>
      <c r="G41" s="377"/>
      <c r="H41" s="377" t="e">
        <f>+'EJEC-2II'!H41</f>
        <v>#REF!</v>
      </c>
      <c r="I41" s="377"/>
      <c r="J41" s="377"/>
      <c r="K41" s="377" t="e">
        <f>+'EJEC-2II'!K41</f>
        <v>#REF!</v>
      </c>
      <c r="L41" s="377"/>
      <c r="M41" s="377"/>
      <c r="N41" s="371" t="e">
        <f>+$E$41*Seguimiento!$AX$34-H41-K41</f>
        <v>#REF!</v>
      </c>
      <c r="O41" s="377"/>
      <c r="P41" s="377"/>
      <c r="Q41" s="377"/>
      <c r="R41" s="378" t="e">
        <f>SUM(F41:Q41)</f>
        <v>#REF!</v>
      </c>
      <c r="S41" s="373" t="e">
        <f>+R41/E41</f>
        <v>#REF!</v>
      </c>
    </row>
    <row r="42" spans="2:19">
      <c r="B42" s="2769"/>
      <c r="C42" s="374" t="e">
        <f>#REF!</f>
        <v>#REF!</v>
      </c>
      <c r="D42" s="375" t="e">
        <f>#REF!</f>
        <v>#REF!</v>
      </c>
      <c r="E42" s="376" t="e">
        <f>#REF!</f>
        <v>#REF!</v>
      </c>
      <c r="F42" s="377"/>
      <c r="G42" s="377"/>
      <c r="H42" s="377">
        <f>+'EJEC-2II'!H42</f>
        <v>0</v>
      </c>
      <c r="I42" s="377"/>
      <c r="J42" s="377"/>
      <c r="K42" s="377">
        <f>+'EJEC-2II'!K42</f>
        <v>0</v>
      </c>
      <c r="L42" s="377"/>
      <c r="M42" s="377"/>
      <c r="N42" s="377">
        <f>+Seguimiento!AV170</f>
        <v>0</v>
      </c>
      <c r="O42" s="377"/>
      <c r="P42" s="377"/>
      <c r="Q42" s="377"/>
      <c r="R42" s="378">
        <f>SUM(F42:Q42)</f>
        <v>0</v>
      </c>
      <c r="S42" s="373" t="e">
        <f>+R42/E42</f>
        <v>#REF!</v>
      </c>
    </row>
    <row r="43" spans="2:19" ht="13.5" thickBot="1">
      <c r="B43" s="2797"/>
      <c r="C43" s="391" t="e">
        <f>#REF!</f>
        <v>#REF!</v>
      </c>
      <c r="D43" s="392" t="e">
        <f>#REF!</f>
        <v>#REF!</v>
      </c>
      <c r="E43" s="376" t="e">
        <f>#REF!</f>
        <v>#REF!</v>
      </c>
      <c r="F43" s="377"/>
      <c r="G43" s="377"/>
      <c r="H43" s="377" t="e">
        <f>+'EJEC-2II'!H43</f>
        <v>#REF!</v>
      </c>
      <c r="I43" s="377"/>
      <c r="J43" s="377"/>
      <c r="K43" s="377" t="e">
        <f>+'EJEC-2II'!K43</f>
        <v>#REF!</v>
      </c>
      <c r="L43" s="377"/>
      <c r="M43" s="377"/>
      <c r="N43" s="383" t="e">
        <f>+$E$43*Seguimiento!$AW$231</f>
        <v>#REF!</v>
      </c>
      <c r="O43" s="377"/>
      <c r="P43" s="377"/>
      <c r="Q43" s="377"/>
      <c r="R43" s="378" t="e">
        <f>SUM(F43:Q43)</f>
        <v>#REF!</v>
      </c>
      <c r="S43" s="373" t="e">
        <f>+R43/E43</f>
        <v>#REF!</v>
      </c>
    </row>
    <row r="44" spans="2:19" s="321" customFormat="1">
      <c r="B44" s="395"/>
      <c r="C44" s="396"/>
      <c r="D44" s="396"/>
      <c r="E44" s="396"/>
      <c r="F44" s="396"/>
      <c r="G44" s="396"/>
      <c r="H44" s="396"/>
      <c r="I44" s="396"/>
      <c r="J44" s="396"/>
      <c r="K44" s="396"/>
      <c r="L44" s="396"/>
      <c r="M44" s="396"/>
      <c r="N44" s="396"/>
      <c r="O44" s="396"/>
      <c r="P44" s="396"/>
      <c r="Q44" s="396"/>
      <c r="R44" s="396"/>
      <c r="S44" s="397"/>
    </row>
    <row r="45" spans="2:19" s="321" customFormat="1">
      <c r="B45" s="398" t="s">
        <v>64</v>
      </c>
      <c r="C45" s="209"/>
      <c r="D45" s="209"/>
      <c r="E45" s="209"/>
      <c r="F45" s="209"/>
      <c r="G45" s="209"/>
      <c r="H45" s="209"/>
      <c r="I45" s="209"/>
      <c r="J45" s="209"/>
      <c r="K45" s="209"/>
      <c r="L45" s="209"/>
      <c r="M45" s="209"/>
      <c r="N45" s="209"/>
      <c r="O45" s="209"/>
      <c r="P45" s="209"/>
      <c r="Q45" s="209"/>
      <c r="R45" s="209"/>
      <c r="S45" s="350"/>
    </row>
    <row r="46" spans="2:19" s="321" customFormat="1" ht="13.5" thickBot="1">
      <c r="B46" s="210"/>
      <c r="C46" s="209"/>
      <c r="D46" s="209"/>
      <c r="E46" s="209"/>
      <c r="F46" s="209"/>
      <c r="G46" s="209"/>
      <c r="H46" s="209"/>
      <c r="I46" s="209"/>
      <c r="J46" s="209"/>
      <c r="K46" s="209"/>
      <c r="L46" s="209"/>
      <c r="M46" s="209"/>
      <c r="N46" s="209"/>
      <c r="O46" s="209"/>
      <c r="P46" s="209"/>
      <c r="Q46" s="209"/>
      <c r="R46" s="209"/>
      <c r="S46" s="350"/>
    </row>
    <row r="47" spans="2:19" s="321" customFormat="1">
      <c r="B47" s="2785"/>
      <c r="C47" s="2786"/>
      <c r="D47" s="2786"/>
      <c r="E47" s="2786"/>
      <c r="F47" s="2786"/>
      <c r="G47" s="2786"/>
      <c r="H47" s="2786"/>
      <c r="I47" s="2786"/>
      <c r="J47" s="2786"/>
      <c r="K47" s="2786"/>
      <c r="L47" s="2786"/>
      <c r="M47" s="2786"/>
      <c r="N47" s="2786"/>
      <c r="O47" s="2786"/>
      <c r="P47" s="2786"/>
      <c r="Q47" s="2786"/>
      <c r="R47" s="2786"/>
      <c r="S47" s="2787"/>
    </row>
    <row r="48" spans="2:19" s="321" customFormat="1">
      <c r="B48" s="2788"/>
      <c r="C48" s="2789"/>
      <c r="D48" s="2789"/>
      <c r="E48" s="2789"/>
      <c r="F48" s="2789"/>
      <c r="G48" s="2789"/>
      <c r="H48" s="2789"/>
      <c r="I48" s="2789"/>
      <c r="J48" s="2789"/>
      <c r="K48" s="2789"/>
      <c r="L48" s="2789"/>
      <c r="M48" s="2789"/>
      <c r="N48" s="2789"/>
      <c r="O48" s="2789"/>
      <c r="P48" s="2789"/>
      <c r="Q48" s="2789"/>
      <c r="R48" s="2789"/>
      <c r="S48" s="2790"/>
    </row>
    <row r="49" spans="2:19" s="321" customFormat="1">
      <c r="B49" s="2788"/>
      <c r="C49" s="2789"/>
      <c r="D49" s="2789"/>
      <c r="E49" s="2789"/>
      <c r="F49" s="2789"/>
      <c r="G49" s="2789"/>
      <c r="H49" s="2789"/>
      <c r="I49" s="2789"/>
      <c r="J49" s="2789"/>
      <c r="K49" s="2789"/>
      <c r="L49" s="2789"/>
      <c r="M49" s="2789"/>
      <c r="N49" s="2789"/>
      <c r="O49" s="2789"/>
      <c r="P49" s="2789"/>
      <c r="Q49" s="2789"/>
      <c r="R49" s="2789"/>
      <c r="S49" s="2790"/>
    </row>
    <row r="50" spans="2:19" s="321" customFormat="1">
      <c r="B50" s="2788"/>
      <c r="C50" s="2789"/>
      <c r="D50" s="2789"/>
      <c r="E50" s="2789"/>
      <c r="F50" s="2789"/>
      <c r="G50" s="2789"/>
      <c r="H50" s="2789"/>
      <c r="I50" s="2789"/>
      <c r="J50" s="2789"/>
      <c r="K50" s="2789"/>
      <c r="L50" s="2789"/>
      <c r="M50" s="2789"/>
      <c r="N50" s="2789"/>
      <c r="O50" s="2789"/>
      <c r="P50" s="2789"/>
      <c r="Q50" s="2789"/>
      <c r="R50" s="2789"/>
      <c r="S50" s="2790"/>
    </row>
    <row r="51" spans="2:19" s="321" customFormat="1">
      <c r="B51" s="2788"/>
      <c r="C51" s="2789"/>
      <c r="D51" s="2789"/>
      <c r="E51" s="2789"/>
      <c r="F51" s="2789"/>
      <c r="G51" s="2789"/>
      <c r="H51" s="2789"/>
      <c r="I51" s="2789"/>
      <c r="J51" s="2789"/>
      <c r="K51" s="2789"/>
      <c r="L51" s="2789"/>
      <c r="M51" s="2789"/>
      <c r="N51" s="2789"/>
      <c r="O51" s="2789"/>
      <c r="P51" s="2789"/>
      <c r="Q51" s="2789"/>
      <c r="R51" s="2789"/>
      <c r="S51" s="2790"/>
    </row>
    <row r="52" spans="2:19" s="321" customFormat="1">
      <c r="B52" s="2788"/>
      <c r="C52" s="2789"/>
      <c r="D52" s="2789"/>
      <c r="E52" s="2789"/>
      <c r="F52" s="2789"/>
      <c r="G52" s="2789"/>
      <c r="H52" s="2789"/>
      <c r="I52" s="2789"/>
      <c r="J52" s="2789"/>
      <c r="K52" s="2789"/>
      <c r="L52" s="2789"/>
      <c r="M52" s="2789"/>
      <c r="N52" s="2789"/>
      <c r="O52" s="2789"/>
      <c r="P52" s="2789"/>
      <c r="Q52" s="2789"/>
      <c r="R52" s="2789"/>
      <c r="S52" s="2790"/>
    </row>
    <row r="53" spans="2:19" s="321" customFormat="1" ht="13.5" thickBot="1">
      <c r="B53" s="2791"/>
      <c r="C53" s="2792"/>
      <c r="D53" s="2792"/>
      <c r="E53" s="2792"/>
      <c r="F53" s="2792"/>
      <c r="G53" s="2792"/>
      <c r="H53" s="2792"/>
      <c r="I53" s="2792"/>
      <c r="J53" s="2792"/>
      <c r="K53" s="2792"/>
      <c r="L53" s="2792"/>
      <c r="M53" s="2792"/>
      <c r="N53" s="2792"/>
      <c r="O53" s="2792"/>
      <c r="P53" s="2792"/>
      <c r="Q53" s="2792"/>
      <c r="R53" s="2792"/>
      <c r="S53" s="2793"/>
    </row>
    <row r="54" spans="2:19" s="321" customFormat="1"/>
    <row r="55" spans="2:19" s="321" customFormat="1"/>
    <row r="56" spans="2:19" s="321" customFormat="1"/>
    <row r="57" spans="2:19" s="321" customFormat="1"/>
    <row r="58" spans="2:19" s="321" customFormat="1"/>
    <row r="59" spans="2:19" s="321" customFormat="1"/>
    <row r="60" spans="2:19" s="321" customFormat="1"/>
    <row r="61" spans="2:19" s="321" customFormat="1"/>
    <row r="62" spans="2:19" s="321" customFormat="1"/>
    <row r="63" spans="2:19" s="321" customFormat="1"/>
    <row r="64" spans="2:19" s="321" customFormat="1"/>
    <row r="65" s="321" customFormat="1"/>
    <row r="66" s="321" customFormat="1"/>
    <row r="67" s="321" customFormat="1"/>
    <row r="68" s="321" customFormat="1"/>
    <row r="69" s="321" customFormat="1"/>
    <row r="70" s="321" customFormat="1"/>
    <row r="71" s="321" customFormat="1"/>
    <row r="72" s="321" customFormat="1"/>
    <row r="73" s="321" customFormat="1"/>
    <row r="74" s="321" customFormat="1"/>
    <row r="75" s="321" customFormat="1"/>
    <row r="76" s="321" customFormat="1"/>
    <row r="77" s="321" customFormat="1"/>
    <row r="78" s="321" customFormat="1"/>
    <row r="79" s="321" customFormat="1"/>
    <row r="80" s="321" customFormat="1"/>
    <row r="81" s="321" customFormat="1"/>
    <row r="82" s="321" customFormat="1"/>
    <row r="83" s="321" customFormat="1"/>
    <row r="84" s="321" customFormat="1"/>
    <row r="85" s="321" customFormat="1"/>
    <row r="86" s="321" customFormat="1"/>
    <row r="87" s="321" customFormat="1"/>
    <row r="88" s="321" customFormat="1"/>
    <row r="89" s="321" customFormat="1"/>
    <row r="90" s="321" customFormat="1"/>
    <row r="91" s="321" customFormat="1"/>
    <row r="92" s="321" customFormat="1"/>
    <row r="93" s="321" customFormat="1"/>
    <row r="94" s="321" customFormat="1"/>
    <row r="95" s="321" customFormat="1"/>
    <row r="96"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row r="113" s="321" customFormat="1"/>
    <row r="114" s="321" customFormat="1"/>
    <row r="115" s="321" customFormat="1"/>
    <row r="116" s="321" customFormat="1"/>
    <row r="117" s="321" customFormat="1"/>
    <row r="118" s="321" customFormat="1"/>
    <row r="119" s="321" customFormat="1"/>
    <row r="120" s="321" customFormat="1"/>
    <row r="121" s="321" customFormat="1"/>
    <row r="122" s="321" customFormat="1"/>
    <row r="123" s="321" customFormat="1"/>
    <row r="124" s="321" customFormat="1"/>
    <row r="125" s="321" customFormat="1"/>
    <row r="126" s="321" customFormat="1"/>
    <row r="127" s="321" customFormat="1"/>
    <row r="128" s="321" customFormat="1"/>
    <row r="129" s="321" customFormat="1"/>
    <row r="130" s="321" customFormat="1"/>
    <row r="131" s="321" customFormat="1"/>
    <row r="132" s="321" customFormat="1"/>
    <row r="133" s="321" customFormat="1"/>
    <row r="134" s="321" customFormat="1"/>
    <row r="135" s="321" customFormat="1"/>
    <row r="136" s="321" customFormat="1"/>
    <row r="137" s="321" customFormat="1"/>
    <row r="138" s="321" customFormat="1"/>
    <row r="139" s="321" customFormat="1"/>
    <row r="140" s="321" customFormat="1"/>
    <row r="141" s="321" customFormat="1"/>
    <row r="142" s="321" customFormat="1"/>
    <row r="143" s="321" customFormat="1"/>
    <row r="144" s="321" customFormat="1"/>
    <row r="145" s="321" customFormat="1"/>
    <row r="146" s="321" customFormat="1"/>
    <row r="147" s="321" customFormat="1"/>
    <row r="148" s="321" customFormat="1"/>
    <row r="149" s="321" customFormat="1"/>
    <row r="150" s="321" customFormat="1"/>
    <row r="151" s="321" customFormat="1"/>
    <row r="152" s="321" customFormat="1"/>
    <row r="153" s="321" customFormat="1"/>
    <row r="154" s="321" customFormat="1"/>
    <row r="155" s="321" customFormat="1"/>
    <row r="156" s="321" customFormat="1"/>
    <row r="157" s="321" customFormat="1"/>
    <row r="158" s="321" customFormat="1"/>
    <row r="159" s="321" customFormat="1"/>
    <row r="160" s="321" customFormat="1"/>
    <row r="161" s="321" customFormat="1"/>
    <row r="162" s="321" customFormat="1"/>
    <row r="163" s="321" customFormat="1"/>
    <row r="164" s="321" customFormat="1"/>
    <row r="165" s="321" customFormat="1"/>
    <row r="166" s="321" customFormat="1"/>
    <row r="167" s="321" customFormat="1"/>
    <row r="168" s="321" customFormat="1"/>
    <row r="169" s="321" customFormat="1"/>
    <row r="170" s="321" customFormat="1"/>
    <row r="171" s="321" customFormat="1"/>
    <row r="172" s="321" customFormat="1"/>
    <row r="173" s="321" customFormat="1"/>
    <row r="174" s="321" customFormat="1"/>
    <row r="175" s="321" customFormat="1"/>
    <row r="176" s="321" customFormat="1"/>
  </sheetData>
  <sheetProtection password="CDBD" sheet="1" objects="1" scenarios="1"/>
  <mergeCells count="25">
    <mergeCell ref="E13:F13"/>
    <mergeCell ref="G13:H13"/>
    <mergeCell ref="B15:S15"/>
    <mergeCell ref="B41:B43"/>
    <mergeCell ref="B47:S53"/>
    <mergeCell ref="B18:B21"/>
    <mergeCell ref="B22:B25"/>
    <mergeCell ref="B26:B29"/>
    <mergeCell ref="B30:B33"/>
    <mergeCell ref="B34:B36"/>
    <mergeCell ref="B37:B40"/>
    <mergeCell ref="B16:B17"/>
    <mergeCell ref="C16:C17"/>
    <mergeCell ref="D16:D17"/>
    <mergeCell ref="E16:E17"/>
    <mergeCell ref="F16:S16"/>
    <mergeCell ref="C9:S9"/>
    <mergeCell ref="G11:H11"/>
    <mergeCell ref="C2:Q5"/>
    <mergeCell ref="R2:S3"/>
    <mergeCell ref="B4:B5"/>
    <mergeCell ref="R4:S5"/>
    <mergeCell ref="C7:S7"/>
    <mergeCell ref="C10:S10"/>
    <mergeCell ref="E11:F11"/>
  </mergeCells>
  <conditionalFormatting sqref="F17:Q17">
    <cfRule type="cellIs" dxfId="9" priority="2" stopIfTrue="1" operator="equal">
      <formula>0</formula>
    </cfRule>
  </conditionalFormatting>
  <conditionalFormatting sqref="M11:N11 C11:D11 G11">
    <cfRule type="cellIs" dxfId="8" priority="1" operator="notEqual">
      <formula>0</formula>
    </cfRule>
  </conditionalFormatting>
  <dataValidations count="1">
    <dataValidation allowBlank="1" showInputMessage="1" showErrorMessage="1" sqref="M11:N11 G11" xr:uid="{00000000-0002-0000-3C00-000000000000}"/>
  </dataValidations>
  <printOptions horizontalCentered="1" verticalCentered="1"/>
  <pageMargins left="0.31496062992125984" right="0.19685039370078741" top="0.35433070866141736" bottom="0.35433070866141736" header="0.31496062992125984" footer="0.19685039370078741"/>
  <pageSetup scale="48" orientation="landscape"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Hoja34">
    <tabColor rgb="FF0070C0"/>
    <pageSetUpPr fitToPage="1"/>
  </sheetPr>
  <dimension ref="A1:AJ134"/>
  <sheetViews>
    <sheetView workbookViewId="0"/>
  </sheetViews>
  <sheetFormatPr baseColWidth="10" defaultColWidth="11.42578125" defaultRowHeight="12.75"/>
  <cols>
    <col min="1" max="1" width="2.5703125" style="321" customWidth="1"/>
    <col min="2" max="2" width="34.140625" style="200" customWidth="1"/>
    <col min="3" max="3" width="29" style="200" customWidth="1"/>
    <col min="4" max="4" width="15.85546875" style="200" customWidth="1"/>
    <col min="5" max="5" width="15.7109375" style="200" customWidth="1"/>
    <col min="6" max="17" width="10.7109375" style="200" customWidth="1"/>
    <col min="18" max="19" width="11.42578125" style="200"/>
    <col min="20" max="31" width="11.42578125" style="321"/>
    <col min="32" max="16384" width="11.42578125" style="200"/>
  </cols>
  <sheetData>
    <row r="1" spans="2:36" s="321" customFormat="1" ht="13.5" thickBot="1"/>
    <row r="2" spans="2:36" ht="32.25" customHeight="1">
      <c r="B2" s="322"/>
      <c r="C2" s="2723" t="s">
        <v>323</v>
      </c>
      <c r="D2" s="2724"/>
      <c r="E2" s="2724"/>
      <c r="F2" s="2724"/>
      <c r="G2" s="2724"/>
      <c r="H2" s="2724"/>
      <c r="I2" s="2724"/>
      <c r="J2" s="2724"/>
      <c r="K2" s="2724"/>
      <c r="L2" s="2724"/>
      <c r="M2" s="2724"/>
      <c r="N2" s="2724"/>
      <c r="O2" s="2724"/>
      <c r="P2" s="2724"/>
      <c r="Q2" s="2725"/>
      <c r="R2" s="2732" t="e">
        <f>#REF!</f>
        <v>#REF!</v>
      </c>
      <c r="S2" s="2733"/>
      <c r="AF2" s="321"/>
      <c r="AG2" s="321"/>
      <c r="AH2" s="321"/>
      <c r="AI2" s="321"/>
      <c r="AJ2" s="321"/>
    </row>
    <row r="3" spans="2:36" ht="32.25" customHeight="1">
      <c r="B3" s="216"/>
      <c r="C3" s="2726"/>
      <c r="D3" s="2727"/>
      <c r="E3" s="2727"/>
      <c r="F3" s="2727"/>
      <c r="G3" s="2727"/>
      <c r="H3" s="2727"/>
      <c r="I3" s="2727"/>
      <c r="J3" s="2727"/>
      <c r="K3" s="2727"/>
      <c r="L3" s="2727"/>
      <c r="M3" s="2727"/>
      <c r="N3" s="2727"/>
      <c r="O3" s="2727"/>
      <c r="P3" s="2727"/>
      <c r="Q3" s="2728"/>
      <c r="R3" s="2734"/>
      <c r="S3" s="2735"/>
      <c r="AF3" s="321"/>
      <c r="AG3" s="321"/>
      <c r="AH3" s="321"/>
      <c r="AI3" s="321"/>
      <c r="AJ3" s="321"/>
    </row>
    <row r="4" spans="2:36" ht="39" customHeight="1">
      <c r="B4" s="399"/>
      <c r="C4" s="2729"/>
      <c r="D4" s="2730"/>
      <c r="E4" s="2730"/>
      <c r="F4" s="2730"/>
      <c r="G4" s="2730"/>
      <c r="H4" s="2730"/>
      <c r="I4" s="2730"/>
      <c r="J4" s="2730"/>
      <c r="K4" s="2730"/>
      <c r="L4" s="2730"/>
      <c r="M4" s="2730"/>
      <c r="N4" s="2730"/>
      <c r="O4" s="2730"/>
      <c r="P4" s="2730"/>
      <c r="Q4" s="2731"/>
      <c r="R4" s="2828" t="e">
        <f>#REF!</f>
        <v>#REF!</v>
      </c>
      <c r="S4" s="2829"/>
      <c r="AF4" s="321"/>
      <c r="AG4" s="321"/>
      <c r="AH4" s="321"/>
      <c r="AI4" s="321"/>
      <c r="AJ4" s="321"/>
    </row>
    <row r="5" spans="2:36" ht="21" customHeight="1">
      <c r="B5" s="400"/>
      <c r="C5" s="323"/>
      <c r="D5" s="323"/>
      <c r="E5" s="323"/>
      <c r="F5" s="323"/>
      <c r="G5" s="323"/>
      <c r="H5" s="323"/>
      <c r="I5" s="323"/>
      <c r="J5" s="323"/>
      <c r="K5" s="323"/>
      <c r="L5" s="323"/>
      <c r="M5" s="323"/>
      <c r="N5" s="323"/>
      <c r="O5" s="323"/>
      <c r="P5" s="323"/>
      <c r="Q5" s="323"/>
      <c r="R5" s="331"/>
      <c r="S5" s="324"/>
      <c r="AF5" s="321"/>
      <c r="AG5" s="321"/>
      <c r="AH5" s="321"/>
      <c r="AI5" s="321"/>
      <c r="AJ5" s="321"/>
    </row>
    <row r="6" spans="2:36" ht="18.75" customHeight="1">
      <c r="B6" s="356" t="s">
        <v>166</v>
      </c>
      <c r="C6" s="2805" t="str">
        <f>+Seguimiento!H7</f>
        <v>Municipio del Tablón de Gómez</v>
      </c>
      <c r="D6" s="2805"/>
      <c r="E6" s="2805"/>
      <c r="F6" s="2805"/>
      <c r="G6" s="2805"/>
      <c r="H6" s="2805"/>
      <c r="I6" s="2805"/>
      <c r="J6" s="2805"/>
      <c r="K6" s="2805"/>
      <c r="L6" s="2805"/>
      <c r="M6" s="2805"/>
      <c r="N6" s="2805"/>
      <c r="O6" s="2805"/>
      <c r="P6" s="2805"/>
      <c r="Q6" s="2805"/>
      <c r="R6" s="2805"/>
      <c r="S6" s="2806"/>
    </row>
    <row r="7" spans="2:36">
      <c r="B7" s="356"/>
      <c r="S7" s="204"/>
      <c r="AF7" s="321"/>
      <c r="AG7" s="321"/>
      <c r="AH7" s="321"/>
    </row>
    <row r="8" spans="2:36" ht="24" customHeight="1">
      <c r="B8" s="356" t="s">
        <v>248</v>
      </c>
      <c r="C8" s="2595" t="e">
        <f>+#REF!</f>
        <v>#REF!</v>
      </c>
      <c r="D8" s="2595"/>
      <c r="E8" s="2595"/>
      <c r="F8" s="2595"/>
      <c r="G8" s="2595"/>
      <c r="H8" s="2595"/>
      <c r="I8" s="2595"/>
      <c r="J8" s="2595"/>
      <c r="K8" s="2595"/>
      <c r="L8" s="2595"/>
      <c r="M8" s="2595"/>
      <c r="N8" s="2595"/>
      <c r="O8" s="2595"/>
      <c r="P8" s="2595"/>
      <c r="Q8" s="2595"/>
      <c r="R8" s="2595"/>
      <c r="S8" s="2596"/>
      <c r="AF8" s="321"/>
      <c r="AG8" s="321"/>
      <c r="AH8" s="321"/>
    </row>
    <row r="9" spans="2:36">
      <c r="B9" s="356"/>
      <c r="C9" s="401"/>
      <c r="D9" s="401"/>
      <c r="E9" s="401"/>
      <c r="F9" s="401"/>
      <c r="G9" s="401"/>
      <c r="H9" s="401"/>
      <c r="I9" s="401"/>
      <c r="J9" s="401"/>
      <c r="K9" s="401"/>
      <c r="L9" s="401"/>
      <c r="M9" s="401"/>
      <c r="N9" s="401"/>
      <c r="O9" s="401"/>
      <c r="P9" s="401"/>
      <c r="Q9" s="401"/>
      <c r="R9" s="401"/>
      <c r="S9" s="402"/>
      <c r="AF9" s="321"/>
      <c r="AG9" s="321"/>
      <c r="AH9" s="321"/>
    </row>
    <row r="10" spans="2:36">
      <c r="B10" s="403" t="s">
        <v>324</v>
      </c>
      <c r="C10" s="404">
        <f>'EJEC-2III'!C11</f>
        <v>0</v>
      </c>
      <c r="E10" s="405" t="s">
        <v>254</v>
      </c>
      <c r="F10" s="2827">
        <f>'EJEC-2III'!G11</f>
        <v>0</v>
      </c>
      <c r="G10" s="2827"/>
      <c r="H10" s="406"/>
      <c r="I10" s="406"/>
      <c r="J10" s="209"/>
      <c r="S10" s="204"/>
      <c r="AF10" s="321"/>
      <c r="AG10" s="321"/>
      <c r="AH10" s="321"/>
    </row>
    <row r="11" spans="2:36">
      <c r="B11" s="216"/>
      <c r="S11" s="204"/>
      <c r="AF11" s="321"/>
      <c r="AG11" s="321"/>
      <c r="AH11" s="321"/>
    </row>
    <row r="12" spans="2:36" ht="12.75" customHeight="1">
      <c r="B12" s="407" t="s">
        <v>319</v>
      </c>
      <c r="C12" s="363" t="str">
        <f>'EJEC-2III'!C13</f>
        <v>Marzo</v>
      </c>
      <c r="D12" s="364"/>
      <c r="E12" s="408" t="s">
        <v>320</v>
      </c>
      <c r="F12" s="2811">
        <f>'EJEC-2III'!G13</f>
        <v>0</v>
      </c>
      <c r="G12" s="2811"/>
      <c r="I12" s="409"/>
      <c r="O12" s="409"/>
      <c r="P12" s="409"/>
      <c r="Q12" s="409"/>
      <c r="R12" s="410"/>
      <c r="S12" s="411"/>
    </row>
    <row r="13" spans="2:36">
      <c r="B13" s="216"/>
      <c r="C13" s="323"/>
      <c r="D13" s="323"/>
      <c r="E13" s="323"/>
      <c r="F13" s="323"/>
      <c r="G13" s="323"/>
      <c r="H13" s="323"/>
      <c r="I13" s="323"/>
      <c r="J13" s="323"/>
      <c r="K13" s="323"/>
      <c r="L13" s="323"/>
      <c r="M13" s="323"/>
      <c r="N13" s="323"/>
      <c r="O13" s="323"/>
      <c r="P13" s="323"/>
      <c r="Q13" s="323"/>
      <c r="S13" s="204"/>
    </row>
    <row r="14" spans="2:36" ht="24" thickBot="1">
      <c r="B14" s="2830" t="s">
        <v>209</v>
      </c>
      <c r="C14" s="2831"/>
      <c r="D14" s="2831"/>
      <c r="E14" s="2831"/>
      <c r="F14" s="2831"/>
      <c r="G14" s="2831"/>
      <c r="H14" s="2831"/>
      <c r="I14" s="2831"/>
      <c r="J14" s="2831"/>
      <c r="K14" s="2831"/>
      <c r="L14" s="2831"/>
      <c r="M14" s="2831"/>
      <c r="N14" s="2831"/>
      <c r="O14" s="2831"/>
      <c r="P14" s="2831"/>
      <c r="Q14" s="2831"/>
      <c r="R14" s="2831"/>
      <c r="S14" s="2832"/>
      <c r="AF14" s="321"/>
      <c r="AG14" s="321"/>
      <c r="AH14" s="321"/>
    </row>
    <row r="15" spans="2:36" ht="12.75" customHeight="1">
      <c r="B15" s="2833" t="s">
        <v>167</v>
      </c>
      <c r="C15" s="2834" t="s">
        <v>203</v>
      </c>
      <c r="D15" s="2755" t="s">
        <v>261</v>
      </c>
      <c r="E15" s="2834" t="s">
        <v>210</v>
      </c>
      <c r="F15" s="2835" t="s">
        <v>213</v>
      </c>
      <c r="G15" s="2836"/>
      <c r="H15" s="2836"/>
      <c r="I15" s="2836"/>
      <c r="J15" s="2836"/>
      <c r="K15" s="2836"/>
      <c r="L15" s="2836"/>
      <c r="M15" s="2836"/>
      <c r="N15" s="2836"/>
      <c r="O15" s="2836"/>
      <c r="P15" s="2836"/>
      <c r="Q15" s="2836"/>
      <c r="R15" s="2836"/>
      <c r="S15" s="2837"/>
    </row>
    <row r="16" spans="2:36" ht="22.5">
      <c r="B16" s="2754"/>
      <c r="C16" s="2757"/>
      <c r="D16" s="2757"/>
      <c r="E16" s="2757"/>
      <c r="F16" s="349" t="e">
        <f>'EJEC-2III'!F17</f>
        <v>#REF!</v>
      </c>
      <c r="G16" s="349" t="e">
        <f>'EJEC-2III'!G17</f>
        <v>#REF!</v>
      </c>
      <c r="H16" s="349" t="e">
        <f>'EJEC-2III'!H17</f>
        <v>#REF!</v>
      </c>
      <c r="I16" s="349" t="e">
        <f>'EJEC-2III'!I17</f>
        <v>#REF!</v>
      </c>
      <c r="J16" s="349" t="e">
        <f>'EJEC-2III'!J17</f>
        <v>#REF!</v>
      </c>
      <c r="K16" s="349" t="e">
        <f>'EJEC-2III'!K17</f>
        <v>#REF!</v>
      </c>
      <c r="L16" s="349" t="e">
        <f>'EJEC-2III'!L17</f>
        <v>#REF!</v>
      </c>
      <c r="M16" s="349" t="e">
        <f>'EJEC-2III'!M17</f>
        <v>#REF!</v>
      </c>
      <c r="N16" s="349" t="e">
        <f>'EJEC-2III'!N17</f>
        <v>#REF!</v>
      </c>
      <c r="O16" s="349" t="e">
        <f>'EJEC-2III'!O17</f>
        <v>#REF!</v>
      </c>
      <c r="P16" s="349" t="e">
        <f>'EJEC-2III'!P17</f>
        <v>#REF!</v>
      </c>
      <c r="Q16" s="349" t="e">
        <f>'EJEC-2III'!Q17</f>
        <v>#REF!</v>
      </c>
      <c r="R16" s="412" t="s">
        <v>65</v>
      </c>
      <c r="S16" s="413" t="s">
        <v>207</v>
      </c>
    </row>
    <row r="17" spans="2:19" ht="12.75" customHeight="1">
      <c r="B17" s="2838" t="e">
        <f>#REF!</f>
        <v>#REF!</v>
      </c>
      <c r="C17" s="2840" t="e">
        <f>#REF!</f>
        <v>#REF!</v>
      </c>
      <c r="D17" s="2843" t="e">
        <f>#REF!</f>
        <v>#REF!</v>
      </c>
      <c r="E17" s="414" t="s">
        <v>211</v>
      </c>
      <c r="F17" s="415" t="e">
        <f>#REF!</f>
        <v>#REF!</v>
      </c>
      <c r="G17" s="415" t="e">
        <f>#REF!</f>
        <v>#REF!</v>
      </c>
      <c r="H17" s="415" t="e">
        <f>#REF!</f>
        <v>#REF!</v>
      </c>
      <c r="I17" s="415" t="e">
        <f>#REF!</f>
        <v>#REF!</v>
      </c>
      <c r="J17" s="415" t="e">
        <f>#REF!</f>
        <v>#REF!</v>
      </c>
      <c r="K17" s="415" t="e">
        <f>#REF!</f>
        <v>#REF!</v>
      </c>
      <c r="L17" s="415" t="e">
        <f>#REF!</f>
        <v>#REF!</v>
      </c>
      <c r="M17" s="415" t="e">
        <f>#REF!</f>
        <v>#REF!</v>
      </c>
      <c r="N17" s="415" t="e">
        <f>#REF!</f>
        <v>#REF!</v>
      </c>
      <c r="O17" s="415" t="e">
        <f>#REF!</f>
        <v>#REF!</v>
      </c>
      <c r="P17" s="415" t="e">
        <f>#REF!</f>
        <v>#REF!</v>
      </c>
      <c r="Q17" s="415" t="e">
        <f>#REF!</f>
        <v>#REF!</v>
      </c>
      <c r="R17" s="416" t="e">
        <f t="shared" ref="R17:R28" si="0">SUM(F17:Q17)</f>
        <v>#REF!</v>
      </c>
      <c r="S17" s="417"/>
    </row>
    <row r="18" spans="2:19" ht="12.75" customHeight="1">
      <c r="B18" s="2815"/>
      <c r="C18" s="2841"/>
      <c r="D18" s="2844"/>
      <c r="E18" s="418" t="s">
        <v>212</v>
      </c>
      <c r="F18" s="421">
        <f>+'EJEC-3I'!F18</f>
        <v>0</v>
      </c>
      <c r="G18" s="421">
        <f>+'EJEC-3I'!G18</f>
        <v>0</v>
      </c>
      <c r="H18" s="421">
        <f>+'EJEC-3I'!H18</f>
        <v>0</v>
      </c>
      <c r="I18" s="421">
        <f>+'EJEC-3II'!I18</f>
        <v>0</v>
      </c>
      <c r="J18" s="421">
        <f>+'EJEC-3II'!J18</f>
        <v>0</v>
      </c>
      <c r="K18" s="421">
        <f>+'EJEC-3II'!K18</f>
        <v>0</v>
      </c>
      <c r="L18" s="419">
        <f>+'EJEC-3II'!L18</f>
        <v>0</v>
      </c>
      <c r="M18" s="419">
        <f>+'EJEC-3II'!M18</f>
        <v>0</v>
      </c>
      <c r="N18" s="419">
        <f>+'EJEC-3II'!N18</f>
        <v>0</v>
      </c>
      <c r="O18" s="419">
        <f>+'EJEC-3II'!O18</f>
        <v>0</v>
      </c>
      <c r="P18" s="419">
        <f>+'EJEC-3II'!P18</f>
        <v>0</v>
      </c>
      <c r="Q18" s="419">
        <f>+'EJEC-3II'!Q18</f>
        <v>0</v>
      </c>
      <c r="R18" s="420">
        <f t="shared" si="0"/>
        <v>0</v>
      </c>
      <c r="S18" s="101">
        <f>+IF(ISERROR(R18/D17),0%,R18/D17)</f>
        <v>0</v>
      </c>
    </row>
    <row r="19" spans="2:19" ht="12.75" customHeight="1">
      <c r="B19" s="2815"/>
      <c r="C19" s="2842"/>
      <c r="D19" s="2845"/>
      <c r="E19" s="418" t="s">
        <v>260</v>
      </c>
      <c r="F19" s="421">
        <f>+'EJEC-3I'!F19</f>
        <v>0</v>
      </c>
      <c r="G19" s="421">
        <f>+'EJEC-3I'!G19</f>
        <v>0</v>
      </c>
      <c r="H19" s="421">
        <f>+'EJEC-3I'!H19</f>
        <v>0</v>
      </c>
      <c r="I19" s="421">
        <f>+'EJEC-3II'!I19</f>
        <v>0</v>
      </c>
      <c r="J19" s="421">
        <f>+'EJEC-3II'!J19</f>
        <v>0</v>
      </c>
      <c r="K19" s="421">
        <f>+'EJEC-3II'!K19</f>
        <v>0</v>
      </c>
      <c r="L19" s="419"/>
      <c r="M19" s="419"/>
      <c r="N19" s="419"/>
      <c r="O19" s="419"/>
      <c r="P19" s="419"/>
      <c r="Q19" s="419"/>
      <c r="R19" s="420">
        <f t="shared" si="0"/>
        <v>0</v>
      </c>
      <c r="S19" s="101">
        <f>+IF(ISERROR(R19/D17),0%,R19/D17)</f>
        <v>0</v>
      </c>
    </row>
    <row r="20" spans="2:19" ht="12.75" customHeight="1">
      <c r="B20" s="2815"/>
      <c r="C20" s="2840" t="e">
        <f>#REF!</f>
        <v>#REF!</v>
      </c>
      <c r="D20" s="2843" t="e">
        <f>#REF!</f>
        <v>#REF!</v>
      </c>
      <c r="E20" s="414" t="s">
        <v>211</v>
      </c>
      <c r="F20" s="415" t="e">
        <f>#REF!</f>
        <v>#REF!</v>
      </c>
      <c r="G20" s="415" t="e">
        <f>#REF!</f>
        <v>#REF!</v>
      </c>
      <c r="H20" s="415" t="e">
        <f>#REF!</f>
        <v>#REF!</v>
      </c>
      <c r="I20" s="415" t="e">
        <f>#REF!</f>
        <v>#REF!</v>
      </c>
      <c r="J20" s="415" t="e">
        <f>#REF!</f>
        <v>#REF!</v>
      </c>
      <c r="K20" s="415" t="e">
        <f>#REF!</f>
        <v>#REF!</v>
      </c>
      <c r="L20" s="415" t="e">
        <f>#REF!</f>
        <v>#REF!</v>
      </c>
      <c r="M20" s="415" t="e">
        <f>#REF!</f>
        <v>#REF!</v>
      </c>
      <c r="N20" s="415" t="e">
        <f>#REF!</f>
        <v>#REF!</v>
      </c>
      <c r="O20" s="415" t="e">
        <f>#REF!</f>
        <v>#REF!</v>
      </c>
      <c r="P20" s="415" t="e">
        <f>#REF!</f>
        <v>#REF!</v>
      </c>
      <c r="Q20" s="415" t="e">
        <f>#REF!</f>
        <v>#REF!</v>
      </c>
      <c r="R20" s="416" t="e">
        <f t="shared" si="0"/>
        <v>#REF!</v>
      </c>
      <c r="S20" s="417"/>
    </row>
    <row r="21" spans="2:19" ht="12.75" customHeight="1">
      <c r="B21" s="2815"/>
      <c r="C21" s="2841"/>
      <c r="D21" s="2844"/>
      <c r="E21" s="418" t="s">
        <v>212</v>
      </c>
      <c r="F21" s="421">
        <f>+'EJEC-3I'!F21</f>
        <v>0</v>
      </c>
      <c r="G21" s="421">
        <f>+'EJEC-3I'!G21</f>
        <v>0</v>
      </c>
      <c r="H21" s="421">
        <f>+'EJEC-3I'!H21</f>
        <v>0</v>
      </c>
      <c r="I21" s="421">
        <f>+'EJEC-3II'!I21</f>
        <v>0</v>
      </c>
      <c r="J21" s="421">
        <f>+'EJEC-3II'!J21</f>
        <v>0</v>
      </c>
      <c r="K21" s="421">
        <f>+'EJEC-3II'!K21</f>
        <v>0</v>
      </c>
      <c r="L21" s="419">
        <f>+'EJEC-3II'!L21</f>
        <v>0</v>
      </c>
      <c r="M21" s="419">
        <f>+'EJEC-3II'!M21</f>
        <v>0</v>
      </c>
      <c r="N21" s="419">
        <f>+'EJEC-3II'!N21</f>
        <v>0</v>
      </c>
      <c r="O21" s="419">
        <f>+'EJEC-3II'!O21</f>
        <v>0</v>
      </c>
      <c r="P21" s="419">
        <f>+'EJEC-3II'!P21</f>
        <v>0</v>
      </c>
      <c r="Q21" s="419">
        <f>+'EJEC-3II'!Q21</f>
        <v>0</v>
      </c>
      <c r="R21" s="420">
        <f t="shared" si="0"/>
        <v>0</v>
      </c>
      <c r="S21" s="101">
        <f>+IF(ISERROR(R21/D20),0%,R21/D20)</f>
        <v>0</v>
      </c>
    </row>
    <row r="22" spans="2:19" ht="12.75" customHeight="1">
      <c r="B22" s="2815"/>
      <c r="C22" s="2842"/>
      <c r="D22" s="2845"/>
      <c r="E22" s="418" t="s">
        <v>260</v>
      </c>
      <c r="F22" s="421">
        <f>+'EJEC-3I'!F22</f>
        <v>0</v>
      </c>
      <c r="G22" s="421">
        <f>+'EJEC-3I'!G22</f>
        <v>0</v>
      </c>
      <c r="H22" s="421">
        <f>+'EJEC-3I'!H22</f>
        <v>0</v>
      </c>
      <c r="I22" s="421">
        <f>+'EJEC-3II'!I22</f>
        <v>0</v>
      </c>
      <c r="J22" s="421">
        <f>+'EJEC-3II'!J22</f>
        <v>0</v>
      </c>
      <c r="K22" s="421">
        <f>+'EJEC-3II'!K22</f>
        <v>0</v>
      </c>
      <c r="L22" s="419"/>
      <c r="M22" s="419"/>
      <c r="N22" s="419"/>
      <c r="O22" s="419"/>
      <c r="P22" s="419"/>
      <c r="Q22" s="419"/>
      <c r="R22" s="420">
        <f t="shared" si="0"/>
        <v>0</v>
      </c>
      <c r="S22" s="101">
        <f>+IF(ISERROR(R22/D20),0%,R22/D20)</f>
        <v>0</v>
      </c>
    </row>
    <row r="23" spans="2:19" ht="12.75" customHeight="1">
      <c r="B23" s="2815"/>
      <c r="C23" s="2840" t="e">
        <f>#REF!</f>
        <v>#REF!</v>
      </c>
      <c r="D23" s="2843" t="e">
        <f>#REF!</f>
        <v>#REF!</v>
      </c>
      <c r="E23" s="414" t="s">
        <v>211</v>
      </c>
      <c r="F23" s="415" t="e">
        <f>#REF!</f>
        <v>#REF!</v>
      </c>
      <c r="G23" s="415" t="e">
        <f>#REF!</f>
        <v>#REF!</v>
      </c>
      <c r="H23" s="415" t="e">
        <f>#REF!</f>
        <v>#REF!</v>
      </c>
      <c r="I23" s="415" t="e">
        <f>#REF!</f>
        <v>#REF!</v>
      </c>
      <c r="J23" s="415" t="e">
        <f>#REF!</f>
        <v>#REF!</v>
      </c>
      <c r="K23" s="415" t="e">
        <f>#REF!</f>
        <v>#REF!</v>
      </c>
      <c r="L23" s="415" t="e">
        <f>#REF!</f>
        <v>#REF!</v>
      </c>
      <c r="M23" s="415" t="e">
        <f>#REF!</f>
        <v>#REF!</v>
      </c>
      <c r="N23" s="415" t="e">
        <f>#REF!</f>
        <v>#REF!</v>
      </c>
      <c r="O23" s="415" t="e">
        <f>#REF!</f>
        <v>#REF!</v>
      </c>
      <c r="P23" s="415" t="e">
        <f>#REF!</f>
        <v>#REF!</v>
      </c>
      <c r="Q23" s="415" t="e">
        <f>#REF!</f>
        <v>#REF!</v>
      </c>
      <c r="R23" s="416" t="e">
        <f t="shared" si="0"/>
        <v>#REF!</v>
      </c>
      <c r="S23" s="417"/>
    </row>
    <row r="24" spans="2:19" ht="12.75" customHeight="1">
      <c r="B24" s="2815"/>
      <c r="C24" s="2841"/>
      <c r="D24" s="2844"/>
      <c r="E24" s="418" t="s">
        <v>212</v>
      </c>
      <c r="F24" s="421">
        <f>+'EJEC-3I'!F24</f>
        <v>0</v>
      </c>
      <c r="G24" s="421">
        <f>+'EJEC-3I'!G24</f>
        <v>0</v>
      </c>
      <c r="H24" s="421">
        <f>+'EJEC-3I'!H24</f>
        <v>0</v>
      </c>
      <c r="I24" s="421">
        <f>+'EJEC-3II'!I24</f>
        <v>0</v>
      </c>
      <c r="J24" s="421">
        <f>+'EJEC-3II'!J24</f>
        <v>0</v>
      </c>
      <c r="K24" s="421">
        <f>+'EJEC-3II'!K24</f>
        <v>0</v>
      </c>
      <c r="L24" s="419">
        <f>+'EJEC-3II'!L24</f>
        <v>0</v>
      </c>
      <c r="M24" s="419">
        <f>+'EJEC-3II'!M24</f>
        <v>0</v>
      </c>
      <c r="N24" s="419">
        <f>+'EJEC-3II'!N24</f>
        <v>0</v>
      </c>
      <c r="O24" s="419">
        <f>+'EJEC-3II'!O24</f>
        <v>0</v>
      </c>
      <c r="P24" s="419">
        <f>+'EJEC-3II'!P24</f>
        <v>0</v>
      </c>
      <c r="Q24" s="419">
        <f>+'EJEC-3II'!Q24</f>
        <v>0</v>
      </c>
      <c r="R24" s="420">
        <f t="shared" si="0"/>
        <v>0</v>
      </c>
      <c r="S24" s="101">
        <f>+IF(ISERROR(R24/D23),0%,R24/D23)</f>
        <v>0</v>
      </c>
    </row>
    <row r="25" spans="2:19" ht="12.75" customHeight="1">
      <c r="B25" s="2815"/>
      <c r="C25" s="2842"/>
      <c r="D25" s="2845"/>
      <c r="E25" s="418" t="s">
        <v>260</v>
      </c>
      <c r="F25" s="421">
        <f>+'EJEC-3I'!F25</f>
        <v>0</v>
      </c>
      <c r="G25" s="421">
        <f>+'EJEC-3I'!G25</f>
        <v>0</v>
      </c>
      <c r="H25" s="421">
        <f>+'EJEC-3I'!H25</f>
        <v>0</v>
      </c>
      <c r="I25" s="421">
        <f>+'EJEC-3II'!I25</f>
        <v>0</v>
      </c>
      <c r="J25" s="421">
        <f>+'EJEC-3II'!J25</f>
        <v>0</v>
      </c>
      <c r="K25" s="421">
        <f>+'EJEC-3II'!K25</f>
        <v>0</v>
      </c>
      <c r="L25" s="419"/>
      <c r="M25" s="419"/>
      <c r="N25" s="419"/>
      <c r="O25" s="419"/>
      <c r="P25" s="419"/>
      <c r="Q25" s="419"/>
      <c r="R25" s="420">
        <f t="shared" si="0"/>
        <v>0</v>
      </c>
      <c r="S25" s="101">
        <f>+IF(ISERROR(R25/D23),0%,R25/D23)</f>
        <v>0</v>
      </c>
    </row>
    <row r="26" spans="2:19" ht="12.75" customHeight="1">
      <c r="B26" s="2815"/>
      <c r="C26" s="2840" t="e">
        <f>#REF!</f>
        <v>#REF!</v>
      </c>
      <c r="D26" s="2843" t="e">
        <f>#REF!</f>
        <v>#REF!</v>
      </c>
      <c r="E26" s="414" t="s">
        <v>211</v>
      </c>
      <c r="F26" s="415" t="e">
        <f>#REF!</f>
        <v>#REF!</v>
      </c>
      <c r="G26" s="415" t="e">
        <f>#REF!</f>
        <v>#REF!</v>
      </c>
      <c r="H26" s="415" t="e">
        <f>#REF!</f>
        <v>#REF!</v>
      </c>
      <c r="I26" s="415" t="e">
        <f>#REF!</f>
        <v>#REF!</v>
      </c>
      <c r="J26" s="415" t="e">
        <f>#REF!</f>
        <v>#REF!</v>
      </c>
      <c r="K26" s="415" t="e">
        <f>#REF!</f>
        <v>#REF!</v>
      </c>
      <c r="L26" s="415" t="e">
        <f>#REF!</f>
        <v>#REF!</v>
      </c>
      <c r="M26" s="415" t="e">
        <f>#REF!</f>
        <v>#REF!</v>
      </c>
      <c r="N26" s="415" t="e">
        <f>#REF!</f>
        <v>#REF!</v>
      </c>
      <c r="O26" s="415" t="e">
        <f>#REF!</f>
        <v>#REF!</v>
      </c>
      <c r="P26" s="415" t="e">
        <f>#REF!</f>
        <v>#REF!</v>
      </c>
      <c r="Q26" s="415" t="e">
        <f>#REF!</f>
        <v>#REF!</v>
      </c>
      <c r="R26" s="416" t="e">
        <f t="shared" si="0"/>
        <v>#REF!</v>
      </c>
      <c r="S26" s="417"/>
    </row>
    <row r="27" spans="2:19" ht="12.75" customHeight="1">
      <c r="B27" s="2815"/>
      <c r="C27" s="2841"/>
      <c r="D27" s="2844"/>
      <c r="E27" s="418" t="s">
        <v>212</v>
      </c>
      <c r="F27" s="421">
        <f>+'EJEC-3I'!F27</f>
        <v>0</v>
      </c>
      <c r="G27" s="421">
        <f>+'EJEC-3I'!G27</f>
        <v>0</v>
      </c>
      <c r="H27" s="421">
        <f>+'EJEC-3I'!H27</f>
        <v>0</v>
      </c>
      <c r="I27" s="421">
        <f>+'EJEC-3II'!I27</f>
        <v>0</v>
      </c>
      <c r="J27" s="421">
        <f>+'EJEC-3II'!J27</f>
        <v>0</v>
      </c>
      <c r="K27" s="421">
        <f>+'EJEC-3II'!K27</f>
        <v>0</v>
      </c>
      <c r="L27" s="419">
        <f>+'EJEC-3II'!L27</f>
        <v>0</v>
      </c>
      <c r="M27" s="419">
        <f>+'EJEC-3II'!M27</f>
        <v>0</v>
      </c>
      <c r="N27" s="419">
        <f>+'EJEC-3II'!N27</f>
        <v>0</v>
      </c>
      <c r="O27" s="419">
        <f>+'EJEC-3II'!O27</f>
        <v>0</v>
      </c>
      <c r="P27" s="419">
        <f>+'EJEC-3II'!P27</f>
        <v>0</v>
      </c>
      <c r="Q27" s="419">
        <f>+'EJEC-3II'!Q27</f>
        <v>0</v>
      </c>
      <c r="R27" s="420">
        <f t="shared" si="0"/>
        <v>0</v>
      </c>
      <c r="S27" s="101">
        <f>+IF(ISERROR(R27/D26),0%,R27/D26)</f>
        <v>0</v>
      </c>
    </row>
    <row r="28" spans="2:19" ht="12.75" customHeight="1">
      <c r="B28" s="2839"/>
      <c r="C28" s="2842"/>
      <c r="D28" s="2845"/>
      <c r="E28" s="418" t="s">
        <v>260</v>
      </c>
      <c r="F28" s="421">
        <f>+'EJEC-3I'!F28</f>
        <v>0</v>
      </c>
      <c r="G28" s="421">
        <f>+'EJEC-3I'!G28</f>
        <v>0</v>
      </c>
      <c r="H28" s="421">
        <f>+'EJEC-3I'!H28</f>
        <v>0</v>
      </c>
      <c r="I28" s="421">
        <f>+'EJEC-3II'!I28</f>
        <v>0</v>
      </c>
      <c r="J28" s="421">
        <f>+'EJEC-3II'!J28</f>
        <v>0</v>
      </c>
      <c r="K28" s="421">
        <f>+'EJEC-3II'!K28</f>
        <v>0</v>
      </c>
      <c r="L28" s="419"/>
      <c r="M28" s="419"/>
      <c r="N28" s="419"/>
      <c r="O28" s="419"/>
      <c r="P28" s="419"/>
      <c r="Q28" s="419"/>
      <c r="R28" s="420">
        <f t="shared" si="0"/>
        <v>0</v>
      </c>
      <c r="S28" s="101">
        <f>+IF(ISERROR(R28/D26),0%,R28/D26)</f>
        <v>0</v>
      </c>
    </row>
    <row r="29" spans="2:19" ht="12.75" customHeight="1">
      <c r="B29" s="2838" t="e">
        <f>#REF!</f>
        <v>#REF!</v>
      </c>
      <c r="C29" s="2840" t="e">
        <f>#REF!</f>
        <v>#REF!</v>
      </c>
      <c r="D29" s="2843" t="e">
        <f>#REF!</f>
        <v>#REF!</v>
      </c>
      <c r="E29" s="414" t="s">
        <v>211</v>
      </c>
      <c r="F29" s="415" t="e">
        <f>#REF!</f>
        <v>#REF!</v>
      </c>
      <c r="G29" s="415" t="e">
        <f>#REF!</f>
        <v>#REF!</v>
      </c>
      <c r="H29" s="415" t="e">
        <f>#REF!</f>
        <v>#REF!</v>
      </c>
      <c r="I29" s="415" t="e">
        <f>#REF!</f>
        <v>#REF!</v>
      </c>
      <c r="J29" s="415" t="e">
        <f>#REF!</f>
        <v>#REF!</v>
      </c>
      <c r="K29" s="415" t="e">
        <f>#REF!</f>
        <v>#REF!</v>
      </c>
      <c r="L29" s="415" t="e">
        <f>#REF!</f>
        <v>#REF!</v>
      </c>
      <c r="M29" s="415" t="e">
        <f>#REF!</f>
        <v>#REF!</v>
      </c>
      <c r="N29" s="415" t="e">
        <f>#REF!</f>
        <v>#REF!</v>
      </c>
      <c r="O29" s="415" t="e">
        <f>#REF!</f>
        <v>#REF!</v>
      </c>
      <c r="P29" s="415" t="e">
        <f>#REF!</f>
        <v>#REF!</v>
      </c>
      <c r="Q29" s="415" t="e">
        <f>#REF!</f>
        <v>#REF!</v>
      </c>
      <c r="R29" s="416" t="e">
        <f>SUM(F29:Q29)</f>
        <v>#REF!</v>
      </c>
      <c r="S29" s="417"/>
    </row>
    <row r="30" spans="2:19" ht="12.75" customHeight="1">
      <c r="B30" s="2815"/>
      <c r="C30" s="2841"/>
      <c r="D30" s="2844"/>
      <c r="E30" s="418" t="s">
        <v>212</v>
      </c>
      <c r="F30" s="421">
        <f>+'EJEC-3I'!F30</f>
        <v>0</v>
      </c>
      <c r="G30" s="421">
        <f>+'EJEC-3I'!G30</f>
        <v>0</v>
      </c>
      <c r="H30" s="421">
        <f>+'EJEC-3I'!H30</f>
        <v>0</v>
      </c>
      <c r="I30" s="421">
        <f>+'EJEC-3II'!I30</f>
        <v>0</v>
      </c>
      <c r="J30" s="421">
        <f>+'EJEC-3II'!J30</f>
        <v>0</v>
      </c>
      <c r="K30" s="421">
        <f>+'EJEC-3II'!K30</f>
        <v>0</v>
      </c>
      <c r="L30" s="419">
        <f>+'EJEC-3II'!L30</f>
        <v>0</v>
      </c>
      <c r="M30" s="419">
        <f>+'EJEC-3II'!M30</f>
        <v>0</v>
      </c>
      <c r="N30" s="419">
        <f>+'EJEC-3II'!N30</f>
        <v>0</v>
      </c>
      <c r="O30" s="419">
        <f>+'EJEC-3II'!O30</f>
        <v>0</v>
      </c>
      <c r="P30" s="419">
        <f>+'EJEC-3II'!P30</f>
        <v>0</v>
      </c>
      <c r="Q30" s="419">
        <f>+'EJEC-3II'!Q30</f>
        <v>0</v>
      </c>
      <c r="R30" s="420">
        <f t="shared" ref="R30:R93" si="1">SUM(F30:Q30)</f>
        <v>0</v>
      </c>
      <c r="S30" s="101">
        <f>+IF(ISERROR(R30/D29),0%,R30/D29)</f>
        <v>0</v>
      </c>
    </row>
    <row r="31" spans="2:19" ht="12.75" customHeight="1">
      <c r="B31" s="2815"/>
      <c r="C31" s="2842"/>
      <c r="D31" s="2845"/>
      <c r="E31" s="418" t="s">
        <v>260</v>
      </c>
      <c r="F31" s="421">
        <f>+'EJEC-3I'!F31</f>
        <v>0</v>
      </c>
      <c r="G31" s="421">
        <f>+'EJEC-3I'!G31</f>
        <v>0</v>
      </c>
      <c r="H31" s="421">
        <f>+'EJEC-3I'!H31</f>
        <v>0</v>
      </c>
      <c r="I31" s="421">
        <f>+'EJEC-3II'!I31</f>
        <v>0</v>
      </c>
      <c r="J31" s="421">
        <f>+'EJEC-3II'!J31</f>
        <v>0</v>
      </c>
      <c r="K31" s="421">
        <f>+'EJEC-3II'!K31</f>
        <v>0</v>
      </c>
      <c r="L31" s="419"/>
      <c r="M31" s="419"/>
      <c r="N31" s="419"/>
      <c r="O31" s="419"/>
      <c r="P31" s="419"/>
      <c r="Q31" s="419"/>
      <c r="R31" s="420">
        <f t="shared" si="1"/>
        <v>0</v>
      </c>
      <c r="S31" s="101">
        <f>+IF(ISERROR(R31/D29),0%,R31/D29)</f>
        <v>0</v>
      </c>
    </row>
    <row r="32" spans="2:19" ht="12.75" customHeight="1">
      <c r="B32" s="2815"/>
      <c r="C32" s="2840" t="e">
        <f>#REF!</f>
        <v>#REF!</v>
      </c>
      <c r="D32" s="2843" t="e">
        <f>#REF!</f>
        <v>#REF!</v>
      </c>
      <c r="E32" s="414" t="s">
        <v>211</v>
      </c>
      <c r="F32" s="415" t="e">
        <f>#REF!</f>
        <v>#REF!</v>
      </c>
      <c r="G32" s="415" t="e">
        <f>#REF!</f>
        <v>#REF!</v>
      </c>
      <c r="H32" s="415" t="e">
        <f>#REF!</f>
        <v>#REF!</v>
      </c>
      <c r="I32" s="415" t="e">
        <f>#REF!</f>
        <v>#REF!</v>
      </c>
      <c r="J32" s="415" t="e">
        <f>#REF!</f>
        <v>#REF!</v>
      </c>
      <c r="K32" s="415" t="e">
        <f>#REF!</f>
        <v>#REF!</v>
      </c>
      <c r="L32" s="415" t="e">
        <f>#REF!</f>
        <v>#REF!</v>
      </c>
      <c r="M32" s="415" t="e">
        <f>#REF!</f>
        <v>#REF!</v>
      </c>
      <c r="N32" s="415" t="e">
        <f>#REF!</f>
        <v>#REF!</v>
      </c>
      <c r="O32" s="415" t="e">
        <f>#REF!</f>
        <v>#REF!</v>
      </c>
      <c r="P32" s="415" t="e">
        <f>#REF!</f>
        <v>#REF!</v>
      </c>
      <c r="Q32" s="415" t="e">
        <f>#REF!</f>
        <v>#REF!</v>
      </c>
      <c r="R32" s="416" t="e">
        <f t="shared" si="1"/>
        <v>#REF!</v>
      </c>
      <c r="S32" s="417"/>
    </row>
    <row r="33" spans="2:19" ht="12.75" customHeight="1">
      <c r="B33" s="2815"/>
      <c r="C33" s="2841"/>
      <c r="D33" s="2844"/>
      <c r="E33" s="418" t="s">
        <v>212</v>
      </c>
      <c r="F33" s="421">
        <f>+'EJEC-3I'!F33</f>
        <v>0</v>
      </c>
      <c r="G33" s="421">
        <f>+'EJEC-3I'!G33</f>
        <v>0</v>
      </c>
      <c r="H33" s="421">
        <f>+'EJEC-3I'!H33</f>
        <v>0</v>
      </c>
      <c r="I33" s="421">
        <f>+'EJEC-3II'!I33</f>
        <v>0</v>
      </c>
      <c r="J33" s="421">
        <f>+'EJEC-3II'!J33</f>
        <v>0</v>
      </c>
      <c r="K33" s="421">
        <f>+'EJEC-3II'!K33</f>
        <v>0</v>
      </c>
      <c r="L33" s="419">
        <f>+'EJEC-3II'!L33</f>
        <v>0</v>
      </c>
      <c r="M33" s="419">
        <f>+'EJEC-3II'!M33</f>
        <v>0</v>
      </c>
      <c r="N33" s="419">
        <f>+'EJEC-3II'!N33</f>
        <v>0</v>
      </c>
      <c r="O33" s="419">
        <f>+'EJEC-3II'!O33</f>
        <v>0</v>
      </c>
      <c r="P33" s="419">
        <f>+'EJEC-3II'!P33</f>
        <v>0</v>
      </c>
      <c r="Q33" s="419">
        <f>+'EJEC-3II'!Q33</f>
        <v>0</v>
      </c>
      <c r="R33" s="420">
        <f t="shared" si="1"/>
        <v>0</v>
      </c>
      <c r="S33" s="101">
        <f>+IF(ISERROR(R33/D32),0%,R33/D32)</f>
        <v>0</v>
      </c>
    </row>
    <row r="34" spans="2:19" ht="12.75" customHeight="1">
      <c r="B34" s="2815"/>
      <c r="C34" s="2842"/>
      <c r="D34" s="2845"/>
      <c r="E34" s="418" t="s">
        <v>260</v>
      </c>
      <c r="F34" s="421">
        <f>+'EJEC-3I'!F34</f>
        <v>0</v>
      </c>
      <c r="G34" s="421">
        <f>+'EJEC-3I'!G34</f>
        <v>0</v>
      </c>
      <c r="H34" s="421">
        <f>+'EJEC-3I'!H34</f>
        <v>0</v>
      </c>
      <c r="I34" s="421">
        <f>+'EJEC-3II'!I34</f>
        <v>0</v>
      </c>
      <c r="J34" s="421">
        <f>+'EJEC-3II'!J34</f>
        <v>0</v>
      </c>
      <c r="K34" s="421">
        <f>+'EJEC-3II'!K34</f>
        <v>0</v>
      </c>
      <c r="L34" s="419"/>
      <c r="M34" s="419"/>
      <c r="N34" s="419"/>
      <c r="O34" s="419"/>
      <c r="P34" s="419"/>
      <c r="Q34" s="419"/>
      <c r="R34" s="420">
        <f t="shared" si="1"/>
        <v>0</v>
      </c>
      <c r="S34" s="101">
        <f>+IF(ISERROR(R34/D32),0%,R34/D32)</f>
        <v>0</v>
      </c>
    </row>
    <row r="35" spans="2:19" ht="12.75" customHeight="1">
      <c r="B35" s="2815"/>
      <c r="C35" s="2840" t="e">
        <f>#REF!</f>
        <v>#REF!</v>
      </c>
      <c r="D35" s="2843" t="e">
        <f>#REF!</f>
        <v>#REF!</v>
      </c>
      <c r="E35" s="414" t="s">
        <v>211</v>
      </c>
      <c r="F35" s="415" t="e">
        <f>#REF!</f>
        <v>#REF!</v>
      </c>
      <c r="G35" s="415" t="e">
        <f>#REF!</f>
        <v>#REF!</v>
      </c>
      <c r="H35" s="415" t="e">
        <f>#REF!</f>
        <v>#REF!</v>
      </c>
      <c r="I35" s="415" t="e">
        <f>#REF!</f>
        <v>#REF!</v>
      </c>
      <c r="J35" s="415" t="e">
        <f>#REF!</f>
        <v>#REF!</v>
      </c>
      <c r="K35" s="415" t="e">
        <f>#REF!</f>
        <v>#REF!</v>
      </c>
      <c r="L35" s="415" t="e">
        <f>#REF!</f>
        <v>#REF!</v>
      </c>
      <c r="M35" s="415" t="e">
        <f>#REF!</f>
        <v>#REF!</v>
      </c>
      <c r="N35" s="415" t="e">
        <f>#REF!</f>
        <v>#REF!</v>
      </c>
      <c r="O35" s="415" t="e">
        <f>#REF!</f>
        <v>#REF!</v>
      </c>
      <c r="P35" s="415" t="e">
        <f>#REF!</f>
        <v>#REF!</v>
      </c>
      <c r="Q35" s="415" t="e">
        <f>#REF!</f>
        <v>#REF!</v>
      </c>
      <c r="R35" s="416" t="e">
        <f t="shared" si="1"/>
        <v>#REF!</v>
      </c>
      <c r="S35" s="417"/>
    </row>
    <row r="36" spans="2:19" ht="12.75" customHeight="1">
      <c r="B36" s="2815"/>
      <c r="C36" s="2841"/>
      <c r="D36" s="2844"/>
      <c r="E36" s="418" t="s">
        <v>212</v>
      </c>
      <c r="F36" s="421">
        <f>+'EJEC-3I'!F36</f>
        <v>0</v>
      </c>
      <c r="G36" s="421">
        <f>+'EJEC-3I'!G36</f>
        <v>0</v>
      </c>
      <c r="H36" s="421">
        <f>+'EJEC-3I'!H36</f>
        <v>0</v>
      </c>
      <c r="I36" s="421">
        <f>+'EJEC-3II'!I36</f>
        <v>0</v>
      </c>
      <c r="J36" s="421">
        <f>+'EJEC-3II'!J36</f>
        <v>0</v>
      </c>
      <c r="K36" s="421">
        <f>+'EJEC-3II'!K36</f>
        <v>0</v>
      </c>
      <c r="L36" s="419">
        <f>+'EJEC-3II'!L36</f>
        <v>0</v>
      </c>
      <c r="M36" s="419">
        <f>+'EJEC-3II'!M36</f>
        <v>0</v>
      </c>
      <c r="N36" s="419">
        <f>+'EJEC-3II'!N36</f>
        <v>0</v>
      </c>
      <c r="O36" s="419">
        <f>+'EJEC-3II'!O36</f>
        <v>0</v>
      </c>
      <c r="P36" s="419">
        <f>+'EJEC-3II'!P36</f>
        <v>0</v>
      </c>
      <c r="Q36" s="419">
        <f>+'EJEC-3II'!Q36</f>
        <v>0</v>
      </c>
      <c r="R36" s="420">
        <f t="shared" si="1"/>
        <v>0</v>
      </c>
      <c r="S36" s="101">
        <f>+IF(ISERROR(R36/D35),0%,R36/D35)</f>
        <v>0</v>
      </c>
    </row>
    <row r="37" spans="2:19" ht="12.75" customHeight="1">
      <c r="B37" s="2815"/>
      <c r="C37" s="2842"/>
      <c r="D37" s="2845"/>
      <c r="E37" s="418" t="s">
        <v>260</v>
      </c>
      <c r="F37" s="421">
        <f>+'EJEC-3I'!F37</f>
        <v>0</v>
      </c>
      <c r="G37" s="421">
        <f>+'EJEC-3I'!G37</f>
        <v>0</v>
      </c>
      <c r="H37" s="421">
        <f>+'EJEC-3I'!H37</f>
        <v>0</v>
      </c>
      <c r="I37" s="421">
        <f>+'EJEC-3II'!I37</f>
        <v>0</v>
      </c>
      <c r="J37" s="421">
        <f>+'EJEC-3II'!J37</f>
        <v>0</v>
      </c>
      <c r="K37" s="421">
        <f>+'EJEC-3II'!K37</f>
        <v>0</v>
      </c>
      <c r="L37" s="419"/>
      <c r="M37" s="419"/>
      <c r="N37" s="419"/>
      <c r="O37" s="419"/>
      <c r="P37" s="419"/>
      <c r="Q37" s="419"/>
      <c r="R37" s="420">
        <f t="shared" si="1"/>
        <v>0</v>
      </c>
      <c r="S37" s="101">
        <f>+IF(ISERROR(R37/D35),0%,R37/D35)</f>
        <v>0</v>
      </c>
    </row>
    <row r="38" spans="2:19" ht="12.75" customHeight="1">
      <c r="B38" s="2815"/>
      <c r="C38" s="2840" t="e">
        <f>#REF!</f>
        <v>#REF!</v>
      </c>
      <c r="D38" s="2843" t="e">
        <f>#REF!</f>
        <v>#REF!</v>
      </c>
      <c r="E38" s="414" t="s">
        <v>211</v>
      </c>
      <c r="F38" s="415" t="e">
        <f>#REF!</f>
        <v>#REF!</v>
      </c>
      <c r="G38" s="415" t="e">
        <f>#REF!</f>
        <v>#REF!</v>
      </c>
      <c r="H38" s="415" t="e">
        <f>#REF!</f>
        <v>#REF!</v>
      </c>
      <c r="I38" s="415" t="e">
        <f>#REF!</f>
        <v>#REF!</v>
      </c>
      <c r="J38" s="415" t="e">
        <f>#REF!</f>
        <v>#REF!</v>
      </c>
      <c r="K38" s="415" t="e">
        <f>#REF!</f>
        <v>#REF!</v>
      </c>
      <c r="L38" s="415" t="e">
        <f>#REF!</f>
        <v>#REF!</v>
      </c>
      <c r="M38" s="415" t="e">
        <f>#REF!</f>
        <v>#REF!</v>
      </c>
      <c r="N38" s="415" t="e">
        <f>#REF!</f>
        <v>#REF!</v>
      </c>
      <c r="O38" s="415" t="e">
        <f>#REF!</f>
        <v>#REF!</v>
      </c>
      <c r="P38" s="415" t="e">
        <f>#REF!</f>
        <v>#REF!</v>
      </c>
      <c r="Q38" s="415" t="e">
        <f>#REF!</f>
        <v>#REF!</v>
      </c>
      <c r="R38" s="416" t="e">
        <f t="shared" si="1"/>
        <v>#REF!</v>
      </c>
      <c r="S38" s="417"/>
    </row>
    <row r="39" spans="2:19" ht="12.75" customHeight="1">
      <c r="B39" s="2815"/>
      <c r="C39" s="2841"/>
      <c r="D39" s="2844"/>
      <c r="E39" s="418" t="s">
        <v>212</v>
      </c>
      <c r="F39" s="421">
        <f>+'EJEC-3I'!F39</f>
        <v>0</v>
      </c>
      <c r="G39" s="421">
        <f>+'EJEC-3I'!G39</f>
        <v>0</v>
      </c>
      <c r="H39" s="421">
        <f>+'EJEC-3I'!H39</f>
        <v>0</v>
      </c>
      <c r="I39" s="421">
        <f>+'EJEC-3II'!I39</f>
        <v>0</v>
      </c>
      <c r="J39" s="421">
        <f>+'EJEC-3II'!J39</f>
        <v>0</v>
      </c>
      <c r="K39" s="421">
        <f>+'EJEC-3II'!K39</f>
        <v>0</v>
      </c>
      <c r="L39" s="419">
        <f>+'EJEC-3II'!L39</f>
        <v>0</v>
      </c>
      <c r="M39" s="419">
        <f>+'EJEC-3II'!M39</f>
        <v>0</v>
      </c>
      <c r="N39" s="419">
        <f>+'EJEC-3II'!N39</f>
        <v>0</v>
      </c>
      <c r="O39" s="419">
        <f>+'EJEC-3II'!O39</f>
        <v>0</v>
      </c>
      <c r="P39" s="419">
        <f>+'EJEC-3II'!P39</f>
        <v>0</v>
      </c>
      <c r="Q39" s="419">
        <f>+'EJEC-3II'!Q39</f>
        <v>0</v>
      </c>
      <c r="R39" s="420">
        <f t="shared" si="1"/>
        <v>0</v>
      </c>
      <c r="S39" s="101">
        <f>+IF(ISERROR(R39/D38),0%,R39/D38)</f>
        <v>0</v>
      </c>
    </row>
    <row r="40" spans="2:19" ht="12.75" customHeight="1">
      <c r="B40" s="2839"/>
      <c r="C40" s="2842"/>
      <c r="D40" s="2845"/>
      <c r="E40" s="418" t="s">
        <v>260</v>
      </c>
      <c r="F40" s="421">
        <f>+'EJEC-3I'!F40</f>
        <v>0</v>
      </c>
      <c r="G40" s="421">
        <f>+'EJEC-3I'!G40</f>
        <v>0</v>
      </c>
      <c r="H40" s="421">
        <f>+'EJEC-3I'!H40</f>
        <v>0</v>
      </c>
      <c r="I40" s="421">
        <f>+'EJEC-3II'!I40</f>
        <v>0</v>
      </c>
      <c r="J40" s="421">
        <f>+'EJEC-3II'!J40</f>
        <v>0</v>
      </c>
      <c r="K40" s="421">
        <f>+'EJEC-3II'!K40</f>
        <v>0</v>
      </c>
      <c r="L40" s="419"/>
      <c r="M40" s="419"/>
      <c r="N40" s="419"/>
      <c r="O40" s="419"/>
      <c r="P40" s="419"/>
      <c r="Q40" s="419"/>
      <c r="R40" s="420">
        <f t="shared" si="1"/>
        <v>0</v>
      </c>
      <c r="S40" s="101">
        <f>+IF(ISERROR(R40/D38),0%,R40/D38)</f>
        <v>0</v>
      </c>
    </row>
    <row r="41" spans="2:19" ht="12.75" customHeight="1">
      <c r="B41" s="2838" t="e">
        <f>#REF!</f>
        <v>#REF!</v>
      </c>
      <c r="C41" s="2840" t="e">
        <f>#REF!</f>
        <v>#REF!</v>
      </c>
      <c r="D41" s="2843" t="e">
        <f>#REF!</f>
        <v>#REF!</v>
      </c>
      <c r="E41" s="414" t="s">
        <v>211</v>
      </c>
      <c r="F41" s="415" t="e">
        <f>#REF!</f>
        <v>#REF!</v>
      </c>
      <c r="G41" s="415" t="e">
        <f>#REF!</f>
        <v>#REF!</v>
      </c>
      <c r="H41" s="415" t="e">
        <f>#REF!</f>
        <v>#REF!</v>
      </c>
      <c r="I41" s="415" t="e">
        <f>#REF!</f>
        <v>#REF!</v>
      </c>
      <c r="J41" s="415" t="e">
        <f>#REF!</f>
        <v>#REF!</v>
      </c>
      <c r="K41" s="415" t="e">
        <f>#REF!</f>
        <v>#REF!</v>
      </c>
      <c r="L41" s="415" t="e">
        <f>#REF!</f>
        <v>#REF!</v>
      </c>
      <c r="M41" s="415" t="e">
        <f>#REF!</f>
        <v>#REF!</v>
      </c>
      <c r="N41" s="415" t="e">
        <f>#REF!</f>
        <v>#REF!</v>
      </c>
      <c r="O41" s="415" t="e">
        <f>#REF!</f>
        <v>#REF!</v>
      </c>
      <c r="P41" s="415" t="e">
        <f>#REF!</f>
        <v>#REF!</v>
      </c>
      <c r="Q41" s="415" t="e">
        <f>#REF!</f>
        <v>#REF!</v>
      </c>
      <c r="R41" s="416" t="e">
        <f t="shared" si="1"/>
        <v>#REF!</v>
      </c>
      <c r="S41" s="417"/>
    </row>
    <row r="42" spans="2:19" ht="12.75" customHeight="1">
      <c r="B42" s="2815"/>
      <c r="C42" s="2841"/>
      <c r="D42" s="2844"/>
      <c r="E42" s="418" t="s">
        <v>212</v>
      </c>
      <c r="F42" s="421">
        <f>+'EJEC-3I'!F42</f>
        <v>0</v>
      </c>
      <c r="G42" s="421">
        <f>+'EJEC-3I'!G42</f>
        <v>0</v>
      </c>
      <c r="H42" s="421">
        <f>+'EJEC-3I'!H42</f>
        <v>0</v>
      </c>
      <c r="I42" s="421">
        <f>+'EJEC-3II'!I42</f>
        <v>0</v>
      </c>
      <c r="J42" s="421">
        <f>+'EJEC-3II'!J42</f>
        <v>0</v>
      </c>
      <c r="K42" s="421">
        <f>+'EJEC-3II'!K42</f>
        <v>0</v>
      </c>
      <c r="L42" s="419">
        <f>+'EJEC-3II'!L42</f>
        <v>0</v>
      </c>
      <c r="M42" s="419">
        <f>+'EJEC-3II'!M42</f>
        <v>0</v>
      </c>
      <c r="N42" s="419">
        <f>+'EJEC-3II'!N42</f>
        <v>0</v>
      </c>
      <c r="O42" s="419">
        <f>+'EJEC-3II'!O42</f>
        <v>0</v>
      </c>
      <c r="P42" s="419">
        <f>+'EJEC-3II'!P42</f>
        <v>0</v>
      </c>
      <c r="Q42" s="419">
        <f>+'EJEC-3II'!Q42</f>
        <v>0</v>
      </c>
      <c r="R42" s="420">
        <f t="shared" si="1"/>
        <v>0</v>
      </c>
      <c r="S42" s="101">
        <f>+IF(ISERROR(R42/D41),0%,R42/D41)</f>
        <v>0</v>
      </c>
    </row>
    <row r="43" spans="2:19" ht="12.75" customHeight="1">
      <c r="B43" s="2815"/>
      <c r="C43" s="2842"/>
      <c r="D43" s="2845"/>
      <c r="E43" s="418" t="s">
        <v>260</v>
      </c>
      <c r="F43" s="421">
        <f>+'EJEC-3I'!F43</f>
        <v>0</v>
      </c>
      <c r="G43" s="421">
        <f>+'EJEC-3I'!G43</f>
        <v>0</v>
      </c>
      <c r="H43" s="421">
        <f>+'EJEC-3I'!H43</f>
        <v>0</v>
      </c>
      <c r="I43" s="421">
        <f>+'EJEC-3II'!I43</f>
        <v>0</v>
      </c>
      <c r="J43" s="421">
        <f>+'EJEC-3II'!J43</f>
        <v>0</v>
      </c>
      <c r="K43" s="421">
        <f>+'EJEC-3II'!K43</f>
        <v>0</v>
      </c>
      <c r="L43" s="419"/>
      <c r="M43" s="419"/>
      <c r="N43" s="419"/>
      <c r="O43" s="419"/>
      <c r="P43" s="419"/>
      <c r="Q43" s="419"/>
      <c r="R43" s="420">
        <f t="shared" si="1"/>
        <v>0</v>
      </c>
      <c r="S43" s="101">
        <f>+IF(ISERROR(R43/D41),0%,R43/D41)</f>
        <v>0</v>
      </c>
    </row>
    <row r="44" spans="2:19" ht="12.75" customHeight="1">
      <c r="B44" s="2815"/>
      <c r="C44" s="2840" t="e">
        <f>#REF!</f>
        <v>#REF!</v>
      </c>
      <c r="D44" s="2843" t="e">
        <f>#REF!</f>
        <v>#REF!</v>
      </c>
      <c r="E44" s="414" t="s">
        <v>211</v>
      </c>
      <c r="F44" s="415" t="e">
        <f>#REF!</f>
        <v>#REF!</v>
      </c>
      <c r="G44" s="415" t="e">
        <f>#REF!</f>
        <v>#REF!</v>
      </c>
      <c r="H44" s="415" t="e">
        <f>#REF!</f>
        <v>#REF!</v>
      </c>
      <c r="I44" s="415" t="e">
        <f>#REF!</f>
        <v>#REF!</v>
      </c>
      <c r="J44" s="415" t="e">
        <f>#REF!</f>
        <v>#REF!</v>
      </c>
      <c r="K44" s="415" t="e">
        <f>#REF!</f>
        <v>#REF!</v>
      </c>
      <c r="L44" s="415" t="e">
        <f>#REF!</f>
        <v>#REF!</v>
      </c>
      <c r="M44" s="415" t="e">
        <f>#REF!</f>
        <v>#REF!</v>
      </c>
      <c r="N44" s="415" t="e">
        <f>#REF!</f>
        <v>#REF!</v>
      </c>
      <c r="O44" s="415" t="e">
        <f>#REF!</f>
        <v>#REF!</v>
      </c>
      <c r="P44" s="415" t="e">
        <f>#REF!</f>
        <v>#REF!</v>
      </c>
      <c r="Q44" s="415" t="e">
        <f>#REF!</f>
        <v>#REF!</v>
      </c>
      <c r="R44" s="416" t="e">
        <f t="shared" si="1"/>
        <v>#REF!</v>
      </c>
      <c r="S44" s="417"/>
    </row>
    <row r="45" spans="2:19" ht="12.75" customHeight="1">
      <c r="B45" s="2815"/>
      <c r="C45" s="2841"/>
      <c r="D45" s="2844"/>
      <c r="E45" s="418" t="s">
        <v>212</v>
      </c>
      <c r="F45" s="421">
        <f>+'EJEC-3I'!F45</f>
        <v>0</v>
      </c>
      <c r="G45" s="421">
        <f>+'EJEC-3I'!G45</f>
        <v>0</v>
      </c>
      <c r="H45" s="421">
        <f>+'EJEC-3I'!H45</f>
        <v>0</v>
      </c>
      <c r="I45" s="421">
        <f>+'EJEC-3II'!I45</f>
        <v>0</v>
      </c>
      <c r="J45" s="421">
        <f>+'EJEC-3II'!J45</f>
        <v>0</v>
      </c>
      <c r="K45" s="421">
        <f>+'EJEC-3II'!K45</f>
        <v>0</v>
      </c>
      <c r="L45" s="419">
        <f>+'EJEC-3II'!L45</f>
        <v>0</v>
      </c>
      <c r="M45" s="419">
        <f>+'EJEC-3II'!M45</f>
        <v>0</v>
      </c>
      <c r="N45" s="419">
        <f>+'EJEC-3II'!N45</f>
        <v>0</v>
      </c>
      <c r="O45" s="419">
        <f>+'EJEC-3II'!O45</f>
        <v>0</v>
      </c>
      <c r="P45" s="419">
        <f>+'EJEC-3II'!P45</f>
        <v>0</v>
      </c>
      <c r="Q45" s="419">
        <f>+'EJEC-3II'!Q45</f>
        <v>0</v>
      </c>
      <c r="R45" s="420">
        <f t="shared" si="1"/>
        <v>0</v>
      </c>
      <c r="S45" s="101">
        <f>+IF(ISERROR(R45/D44),0%,R45/D44)</f>
        <v>0</v>
      </c>
    </row>
    <row r="46" spans="2:19" ht="12.75" customHeight="1">
      <c r="B46" s="2815"/>
      <c r="C46" s="2842"/>
      <c r="D46" s="2845"/>
      <c r="E46" s="418" t="s">
        <v>260</v>
      </c>
      <c r="F46" s="421">
        <f>+'EJEC-3I'!F46</f>
        <v>0</v>
      </c>
      <c r="G46" s="421">
        <f>+'EJEC-3I'!G46</f>
        <v>0</v>
      </c>
      <c r="H46" s="421">
        <f>+'EJEC-3I'!H46</f>
        <v>0</v>
      </c>
      <c r="I46" s="421">
        <f>+'EJEC-3II'!I46</f>
        <v>0</v>
      </c>
      <c r="J46" s="421">
        <f>+'EJEC-3II'!J46</f>
        <v>0</v>
      </c>
      <c r="K46" s="421">
        <f>+'EJEC-3II'!K46</f>
        <v>0</v>
      </c>
      <c r="L46" s="419"/>
      <c r="M46" s="419"/>
      <c r="N46" s="419"/>
      <c r="O46" s="419"/>
      <c r="P46" s="419"/>
      <c r="Q46" s="419"/>
      <c r="R46" s="420">
        <f t="shared" si="1"/>
        <v>0</v>
      </c>
      <c r="S46" s="101">
        <f>+IF(ISERROR(R46/D44),0%,R46/D44)</f>
        <v>0</v>
      </c>
    </row>
    <row r="47" spans="2:19" ht="12.75" customHeight="1">
      <c r="B47" s="2815"/>
      <c r="C47" s="2840" t="e">
        <f>#REF!</f>
        <v>#REF!</v>
      </c>
      <c r="D47" s="2843" t="e">
        <f>#REF!</f>
        <v>#REF!</v>
      </c>
      <c r="E47" s="414" t="s">
        <v>211</v>
      </c>
      <c r="F47" s="415" t="e">
        <f>#REF!</f>
        <v>#REF!</v>
      </c>
      <c r="G47" s="415" t="e">
        <f>#REF!</f>
        <v>#REF!</v>
      </c>
      <c r="H47" s="415" t="e">
        <f>#REF!</f>
        <v>#REF!</v>
      </c>
      <c r="I47" s="415" t="e">
        <f>#REF!</f>
        <v>#REF!</v>
      </c>
      <c r="J47" s="415" t="e">
        <f>#REF!</f>
        <v>#REF!</v>
      </c>
      <c r="K47" s="415" t="e">
        <f>#REF!</f>
        <v>#REF!</v>
      </c>
      <c r="L47" s="415" t="e">
        <f>#REF!</f>
        <v>#REF!</v>
      </c>
      <c r="M47" s="415" t="e">
        <f>#REF!</f>
        <v>#REF!</v>
      </c>
      <c r="N47" s="415" t="e">
        <f>#REF!</f>
        <v>#REF!</v>
      </c>
      <c r="O47" s="415" t="e">
        <f>#REF!</f>
        <v>#REF!</v>
      </c>
      <c r="P47" s="415" t="e">
        <f>#REF!</f>
        <v>#REF!</v>
      </c>
      <c r="Q47" s="415" t="e">
        <f>#REF!</f>
        <v>#REF!</v>
      </c>
      <c r="R47" s="416" t="e">
        <f t="shared" si="1"/>
        <v>#REF!</v>
      </c>
      <c r="S47" s="417"/>
    </row>
    <row r="48" spans="2:19" ht="12.75" customHeight="1">
      <c r="B48" s="2815"/>
      <c r="C48" s="2841"/>
      <c r="D48" s="2844"/>
      <c r="E48" s="418" t="s">
        <v>212</v>
      </c>
      <c r="F48" s="421">
        <f>+'EJEC-3I'!F48</f>
        <v>0</v>
      </c>
      <c r="G48" s="421">
        <f>+'EJEC-3I'!G48</f>
        <v>0</v>
      </c>
      <c r="H48" s="421">
        <f>+'EJEC-3I'!H48</f>
        <v>0</v>
      </c>
      <c r="I48" s="421">
        <f>+'EJEC-3II'!I48</f>
        <v>0</v>
      </c>
      <c r="J48" s="421">
        <f>+'EJEC-3II'!J48</f>
        <v>0</v>
      </c>
      <c r="K48" s="421">
        <f>+'EJEC-3II'!K48</f>
        <v>0</v>
      </c>
      <c r="L48" s="419">
        <f>+'EJEC-3II'!L48</f>
        <v>0</v>
      </c>
      <c r="M48" s="419">
        <f>+'EJEC-3II'!M48</f>
        <v>0</v>
      </c>
      <c r="N48" s="419">
        <f>+'EJEC-3II'!N48</f>
        <v>0</v>
      </c>
      <c r="O48" s="419">
        <f>+'EJEC-3II'!O48</f>
        <v>0</v>
      </c>
      <c r="P48" s="419">
        <f>+'EJEC-3II'!P48</f>
        <v>0</v>
      </c>
      <c r="Q48" s="419">
        <f>+'EJEC-3II'!Q48</f>
        <v>0</v>
      </c>
      <c r="R48" s="420">
        <f t="shared" si="1"/>
        <v>0</v>
      </c>
      <c r="S48" s="101">
        <f>+IF(ISERROR(R48/D47),0%,R48/D47)</f>
        <v>0</v>
      </c>
    </row>
    <row r="49" spans="2:19" ht="12.75" customHeight="1">
      <c r="B49" s="2815"/>
      <c r="C49" s="2842"/>
      <c r="D49" s="2845"/>
      <c r="E49" s="418" t="s">
        <v>260</v>
      </c>
      <c r="F49" s="421">
        <f>+'EJEC-3I'!F49</f>
        <v>0</v>
      </c>
      <c r="G49" s="421">
        <f>+'EJEC-3I'!G49</f>
        <v>0</v>
      </c>
      <c r="H49" s="421">
        <f>+'EJEC-3I'!H49</f>
        <v>0</v>
      </c>
      <c r="I49" s="421">
        <f>+'EJEC-3II'!I49</f>
        <v>0</v>
      </c>
      <c r="J49" s="421">
        <f>+'EJEC-3II'!J49</f>
        <v>0</v>
      </c>
      <c r="K49" s="421">
        <f>+'EJEC-3II'!K49</f>
        <v>0</v>
      </c>
      <c r="L49" s="419"/>
      <c r="M49" s="419"/>
      <c r="N49" s="419"/>
      <c r="O49" s="419"/>
      <c r="P49" s="419"/>
      <c r="Q49" s="419"/>
      <c r="R49" s="420">
        <f t="shared" si="1"/>
        <v>0</v>
      </c>
      <c r="S49" s="101">
        <f>+IF(ISERROR(R49/D47),0%,R49/D47)</f>
        <v>0</v>
      </c>
    </row>
    <row r="50" spans="2:19" ht="12.75" customHeight="1">
      <c r="B50" s="2815"/>
      <c r="C50" s="2840" t="e">
        <f>#REF!</f>
        <v>#REF!</v>
      </c>
      <c r="D50" s="2843" t="e">
        <f>#REF!</f>
        <v>#REF!</v>
      </c>
      <c r="E50" s="414" t="s">
        <v>211</v>
      </c>
      <c r="F50" s="415" t="e">
        <f>#REF!</f>
        <v>#REF!</v>
      </c>
      <c r="G50" s="415" t="e">
        <f>#REF!</f>
        <v>#REF!</v>
      </c>
      <c r="H50" s="415" t="e">
        <f>#REF!</f>
        <v>#REF!</v>
      </c>
      <c r="I50" s="415" t="e">
        <f>#REF!</f>
        <v>#REF!</v>
      </c>
      <c r="J50" s="415" t="e">
        <f>#REF!</f>
        <v>#REF!</v>
      </c>
      <c r="K50" s="415" t="e">
        <f>#REF!</f>
        <v>#REF!</v>
      </c>
      <c r="L50" s="415" t="e">
        <f>#REF!</f>
        <v>#REF!</v>
      </c>
      <c r="M50" s="415" t="e">
        <f>#REF!</f>
        <v>#REF!</v>
      </c>
      <c r="N50" s="415" t="e">
        <f>#REF!</f>
        <v>#REF!</v>
      </c>
      <c r="O50" s="415" t="e">
        <f>#REF!</f>
        <v>#REF!</v>
      </c>
      <c r="P50" s="415" t="e">
        <f>#REF!</f>
        <v>#REF!</v>
      </c>
      <c r="Q50" s="415" t="e">
        <f>#REF!</f>
        <v>#REF!</v>
      </c>
      <c r="R50" s="416" t="e">
        <f t="shared" si="1"/>
        <v>#REF!</v>
      </c>
      <c r="S50" s="417"/>
    </row>
    <row r="51" spans="2:19" ht="12.75" customHeight="1">
      <c r="B51" s="2815"/>
      <c r="C51" s="2841"/>
      <c r="D51" s="2844"/>
      <c r="E51" s="418" t="s">
        <v>212</v>
      </c>
      <c r="F51" s="421">
        <f>+'EJEC-3I'!F51</f>
        <v>0</v>
      </c>
      <c r="G51" s="421">
        <f>+'EJEC-3I'!G51</f>
        <v>0</v>
      </c>
      <c r="H51" s="421">
        <f>+'EJEC-3I'!H51</f>
        <v>0</v>
      </c>
      <c r="I51" s="421">
        <f>+'EJEC-3II'!I51</f>
        <v>0</v>
      </c>
      <c r="J51" s="421">
        <f>+'EJEC-3II'!J51</f>
        <v>0</v>
      </c>
      <c r="K51" s="421">
        <f>+'EJEC-3II'!K51</f>
        <v>0</v>
      </c>
      <c r="L51" s="419">
        <f>+'EJEC-3II'!L51</f>
        <v>0</v>
      </c>
      <c r="M51" s="419">
        <f>+'EJEC-3II'!M51</f>
        <v>0</v>
      </c>
      <c r="N51" s="419">
        <f>+'EJEC-3II'!N51</f>
        <v>0</v>
      </c>
      <c r="O51" s="419">
        <f>+'EJEC-3II'!O51</f>
        <v>0</v>
      </c>
      <c r="P51" s="419">
        <f>+'EJEC-3II'!P51</f>
        <v>0</v>
      </c>
      <c r="Q51" s="419">
        <f>+'EJEC-3II'!Q51</f>
        <v>0</v>
      </c>
      <c r="R51" s="420">
        <f t="shared" si="1"/>
        <v>0</v>
      </c>
      <c r="S51" s="101">
        <f>+IF(ISERROR(R51/D50),0%,R51/D50)</f>
        <v>0</v>
      </c>
    </row>
    <row r="52" spans="2:19" ht="12.75" customHeight="1">
      <c r="B52" s="2839"/>
      <c r="C52" s="2842"/>
      <c r="D52" s="2845"/>
      <c r="E52" s="418" t="s">
        <v>260</v>
      </c>
      <c r="F52" s="421">
        <f>+'EJEC-3I'!F52</f>
        <v>0</v>
      </c>
      <c r="G52" s="421">
        <f>+'EJEC-3I'!G52</f>
        <v>0</v>
      </c>
      <c r="H52" s="421">
        <f>+'EJEC-3I'!H52</f>
        <v>0</v>
      </c>
      <c r="I52" s="421">
        <f>+'EJEC-3II'!I52</f>
        <v>0</v>
      </c>
      <c r="J52" s="421">
        <f>+'EJEC-3II'!J52</f>
        <v>0</v>
      </c>
      <c r="K52" s="421">
        <f>+'EJEC-3II'!K52</f>
        <v>0</v>
      </c>
      <c r="L52" s="419"/>
      <c r="M52" s="419"/>
      <c r="N52" s="419"/>
      <c r="O52" s="419"/>
      <c r="P52" s="419"/>
      <c r="Q52" s="419"/>
      <c r="R52" s="420">
        <f t="shared" si="1"/>
        <v>0</v>
      </c>
      <c r="S52" s="101">
        <f>+IF(ISERROR(R52/D50),0%,R52/D50)</f>
        <v>0</v>
      </c>
    </row>
    <row r="53" spans="2:19" ht="12.75" customHeight="1">
      <c r="B53" s="2838" t="e">
        <f>#REF!</f>
        <v>#REF!</v>
      </c>
      <c r="C53" s="2840" t="e">
        <f>#REF!</f>
        <v>#REF!</v>
      </c>
      <c r="D53" s="2843" t="e">
        <f>#REF!</f>
        <v>#REF!</v>
      </c>
      <c r="E53" s="414" t="s">
        <v>211</v>
      </c>
      <c r="F53" s="415" t="e">
        <f>#REF!</f>
        <v>#REF!</v>
      </c>
      <c r="G53" s="415" t="e">
        <f>#REF!</f>
        <v>#REF!</v>
      </c>
      <c r="H53" s="415" t="e">
        <f>#REF!</f>
        <v>#REF!</v>
      </c>
      <c r="I53" s="415" t="e">
        <f>#REF!</f>
        <v>#REF!</v>
      </c>
      <c r="J53" s="415" t="e">
        <f>#REF!</f>
        <v>#REF!</v>
      </c>
      <c r="K53" s="415" t="e">
        <f>#REF!</f>
        <v>#REF!</v>
      </c>
      <c r="L53" s="415" t="e">
        <f>#REF!</f>
        <v>#REF!</v>
      </c>
      <c r="M53" s="415" t="e">
        <f>#REF!</f>
        <v>#REF!</v>
      </c>
      <c r="N53" s="415" t="e">
        <f>#REF!</f>
        <v>#REF!</v>
      </c>
      <c r="O53" s="415" t="e">
        <f>#REF!</f>
        <v>#REF!</v>
      </c>
      <c r="P53" s="415" t="e">
        <f>#REF!</f>
        <v>#REF!</v>
      </c>
      <c r="Q53" s="415" t="e">
        <f>#REF!</f>
        <v>#REF!</v>
      </c>
      <c r="R53" s="416" t="e">
        <f t="shared" si="1"/>
        <v>#REF!</v>
      </c>
      <c r="S53" s="417"/>
    </row>
    <row r="54" spans="2:19" ht="12.75" customHeight="1">
      <c r="B54" s="2815"/>
      <c r="C54" s="2841"/>
      <c r="D54" s="2844"/>
      <c r="E54" s="418" t="s">
        <v>212</v>
      </c>
      <c r="F54" s="421">
        <f>+'EJEC-3I'!F54</f>
        <v>0</v>
      </c>
      <c r="G54" s="421">
        <f>+'EJEC-3I'!G54</f>
        <v>0</v>
      </c>
      <c r="H54" s="421">
        <f>+'EJEC-3I'!H54</f>
        <v>0</v>
      </c>
      <c r="I54" s="421">
        <f>+'EJEC-3II'!I54</f>
        <v>0</v>
      </c>
      <c r="J54" s="421">
        <f>+'EJEC-3II'!J54</f>
        <v>0</v>
      </c>
      <c r="K54" s="421">
        <f>+'EJEC-3II'!K54</f>
        <v>0</v>
      </c>
      <c r="L54" s="419">
        <f>+'EJEC-3II'!L54</f>
        <v>0</v>
      </c>
      <c r="M54" s="419">
        <f>+'EJEC-3II'!M54</f>
        <v>0</v>
      </c>
      <c r="N54" s="419">
        <f>+'EJEC-3II'!N54</f>
        <v>0</v>
      </c>
      <c r="O54" s="419">
        <f>+'EJEC-3II'!O54</f>
        <v>0</v>
      </c>
      <c r="P54" s="419">
        <f>+'EJEC-3II'!P54</f>
        <v>0</v>
      </c>
      <c r="Q54" s="419">
        <f>+'EJEC-3II'!Q54</f>
        <v>0</v>
      </c>
      <c r="R54" s="420">
        <f t="shared" si="1"/>
        <v>0</v>
      </c>
      <c r="S54" s="101">
        <f>+IF(ISERROR(R54/D53),0%,R54/D53)</f>
        <v>0</v>
      </c>
    </row>
    <row r="55" spans="2:19" ht="12.75" customHeight="1">
      <c r="B55" s="2815"/>
      <c r="C55" s="2842"/>
      <c r="D55" s="2845"/>
      <c r="E55" s="418" t="s">
        <v>260</v>
      </c>
      <c r="F55" s="421">
        <f>+'EJEC-3I'!F55</f>
        <v>0</v>
      </c>
      <c r="G55" s="421">
        <f>+'EJEC-3I'!G55</f>
        <v>0</v>
      </c>
      <c r="H55" s="421">
        <f>+'EJEC-3I'!H55</f>
        <v>0</v>
      </c>
      <c r="I55" s="421">
        <f>+'EJEC-3II'!I55</f>
        <v>0</v>
      </c>
      <c r="J55" s="421">
        <f>+'EJEC-3II'!J55</f>
        <v>0</v>
      </c>
      <c r="K55" s="421">
        <f>+'EJEC-3II'!K55</f>
        <v>0</v>
      </c>
      <c r="L55" s="419"/>
      <c r="M55" s="419"/>
      <c r="N55" s="419"/>
      <c r="O55" s="419"/>
      <c r="P55" s="419"/>
      <c r="Q55" s="419"/>
      <c r="R55" s="420">
        <f t="shared" si="1"/>
        <v>0</v>
      </c>
      <c r="S55" s="101">
        <f>+IF(ISERROR(R55/D53),0%,R55/D53)</f>
        <v>0</v>
      </c>
    </row>
    <row r="56" spans="2:19" ht="12.75" customHeight="1">
      <c r="B56" s="2815"/>
      <c r="C56" s="2840" t="e">
        <f>#REF!</f>
        <v>#REF!</v>
      </c>
      <c r="D56" s="2843" t="e">
        <f>#REF!</f>
        <v>#REF!</v>
      </c>
      <c r="E56" s="414" t="s">
        <v>211</v>
      </c>
      <c r="F56" s="415" t="e">
        <f>#REF!</f>
        <v>#REF!</v>
      </c>
      <c r="G56" s="415" t="e">
        <f>#REF!</f>
        <v>#REF!</v>
      </c>
      <c r="H56" s="415" t="e">
        <f>#REF!</f>
        <v>#REF!</v>
      </c>
      <c r="I56" s="415" t="e">
        <f>#REF!</f>
        <v>#REF!</v>
      </c>
      <c r="J56" s="415" t="e">
        <f>#REF!</f>
        <v>#REF!</v>
      </c>
      <c r="K56" s="415" t="e">
        <f>#REF!</f>
        <v>#REF!</v>
      </c>
      <c r="L56" s="415" t="e">
        <f>#REF!</f>
        <v>#REF!</v>
      </c>
      <c r="M56" s="415" t="e">
        <f>#REF!</f>
        <v>#REF!</v>
      </c>
      <c r="N56" s="415" t="e">
        <f>#REF!</f>
        <v>#REF!</v>
      </c>
      <c r="O56" s="415" t="e">
        <f>#REF!</f>
        <v>#REF!</v>
      </c>
      <c r="P56" s="415" t="e">
        <f>#REF!</f>
        <v>#REF!</v>
      </c>
      <c r="Q56" s="415" t="e">
        <f>#REF!</f>
        <v>#REF!</v>
      </c>
      <c r="R56" s="416" t="e">
        <f t="shared" si="1"/>
        <v>#REF!</v>
      </c>
      <c r="S56" s="417"/>
    </row>
    <row r="57" spans="2:19" ht="12.75" customHeight="1">
      <c r="B57" s="2815"/>
      <c r="C57" s="2841"/>
      <c r="D57" s="2844"/>
      <c r="E57" s="418" t="s">
        <v>212</v>
      </c>
      <c r="F57" s="421">
        <f>+'EJEC-3I'!F57</f>
        <v>0</v>
      </c>
      <c r="G57" s="421">
        <f>+'EJEC-3I'!G57</f>
        <v>0</v>
      </c>
      <c r="H57" s="421">
        <f>+'EJEC-3I'!H57</f>
        <v>0</v>
      </c>
      <c r="I57" s="421">
        <f>+'EJEC-3II'!I57</f>
        <v>0</v>
      </c>
      <c r="J57" s="421">
        <f>+'EJEC-3II'!J57</f>
        <v>0</v>
      </c>
      <c r="K57" s="421">
        <f>+'EJEC-3II'!K57</f>
        <v>0</v>
      </c>
      <c r="L57" s="419">
        <f>+'EJEC-3II'!L57</f>
        <v>0</v>
      </c>
      <c r="M57" s="419">
        <f>+'EJEC-3II'!M57</f>
        <v>0</v>
      </c>
      <c r="N57" s="419">
        <f>+'EJEC-3II'!N57</f>
        <v>0</v>
      </c>
      <c r="O57" s="419">
        <f>+'EJEC-3II'!O57</f>
        <v>0</v>
      </c>
      <c r="P57" s="419">
        <f>+'EJEC-3II'!P57</f>
        <v>0</v>
      </c>
      <c r="Q57" s="419">
        <f>+'EJEC-3II'!Q57</f>
        <v>0</v>
      </c>
      <c r="R57" s="420">
        <f t="shared" si="1"/>
        <v>0</v>
      </c>
      <c r="S57" s="101">
        <f>+IF(ISERROR(R57/D56),0%,R57/D56)</f>
        <v>0</v>
      </c>
    </row>
    <row r="58" spans="2:19" ht="12.75" customHeight="1">
      <c r="B58" s="2815"/>
      <c r="C58" s="2842"/>
      <c r="D58" s="2845"/>
      <c r="E58" s="418" t="s">
        <v>260</v>
      </c>
      <c r="F58" s="421">
        <f>+'EJEC-3I'!F58</f>
        <v>0</v>
      </c>
      <c r="G58" s="421">
        <f>+'EJEC-3I'!G58</f>
        <v>0</v>
      </c>
      <c r="H58" s="421">
        <f>+'EJEC-3I'!H58</f>
        <v>0</v>
      </c>
      <c r="I58" s="421">
        <f>+'EJEC-3II'!I58</f>
        <v>0</v>
      </c>
      <c r="J58" s="421">
        <f>+'EJEC-3II'!J58</f>
        <v>0</v>
      </c>
      <c r="K58" s="421">
        <f>+'EJEC-3II'!K58</f>
        <v>0</v>
      </c>
      <c r="L58" s="419"/>
      <c r="M58" s="419"/>
      <c r="N58" s="419"/>
      <c r="O58" s="419"/>
      <c r="P58" s="419"/>
      <c r="Q58" s="419"/>
      <c r="R58" s="420">
        <f t="shared" si="1"/>
        <v>0</v>
      </c>
      <c r="S58" s="101">
        <f>+IF(ISERROR(R58/D56),0%,R58/D56)</f>
        <v>0</v>
      </c>
    </row>
    <row r="59" spans="2:19" ht="12.75" customHeight="1">
      <c r="B59" s="2815"/>
      <c r="C59" s="2840" t="e">
        <f>#REF!</f>
        <v>#REF!</v>
      </c>
      <c r="D59" s="2843" t="e">
        <f>#REF!</f>
        <v>#REF!</v>
      </c>
      <c r="E59" s="414" t="s">
        <v>211</v>
      </c>
      <c r="F59" s="415" t="e">
        <f>#REF!</f>
        <v>#REF!</v>
      </c>
      <c r="G59" s="415" t="e">
        <f>#REF!</f>
        <v>#REF!</v>
      </c>
      <c r="H59" s="415" t="e">
        <f>#REF!</f>
        <v>#REF!</v>
      </c>
      <c r="I59" s="415" t="e">
        <f>#REF!</f>
        <v>#REF!</v>
      </c>
      <c r="J59" s="415" t="e">
        <f>#REF!</f>
        <v>#REF!</v>
      </c>
      <c r="K59" s="415" t="e">
        <f>#REF!</f>
        <v>#REF!</v>
      </c>
      <c r="L59" s="415" t="e">
        <f>#REF!</f>
        <v>#REF!</v>
      </c>
      <c r="M59" s="415" t="e">
        <f>#REF!</f>
        <v>#REF!</v>
      </c>
      <c r="N59" s="415" t="e">
        <f>#REF!</f>
        <v>#REF!</v>
      </c>
      <c r="O59" s="415" t="e">
        <f>#REF!</f>
        <v>#REF!</v>
      </c>
      <c r="P59" s="415" t="e">
        <f>#REF!</f>
        <v>#REF!</v>
      </c>
      <c r="Q59" s="415" t="e">
        <f>#REF!</f>
        <v>#REF!</v>
      </c>
      <c r="R59" s="416" t="e">
        <f t="shared" si="1"/>
        <v>#REF!</v>
      </c>
      <c r="S59" s="417"/>
    </row>
    <row r="60" spans="2:19" ht="12.75" customHeight="1">
      <c r="B60" s="2815"/>
      <c r="C60" s="2841"/>
      <c r="D60" s="2844"/>
      <c r="E60" s="418" t="s">
        <v>212</v>
      </c>
      <c r="F60" s="421">
        <f>+'EJEC-3I'!F60</f>
        <v>0</v>
      </c>
      <c r="G60" s="421">
        <f>+'EJEC-3I'!G60</f>
        <v>0</v>
      </c>
      <c r="H60" s="421">
        <f>+'EJEC-3I'!H60</f>
        <v>0</v>
      </c>
      <c r="I60" s="421">
        <f>+'EJEC-3II'!I60</f>
        <v>0</v>
      </c>
      <c r="J60" s="421">
        <f>+'EJEC-3II'!J60</f>
        <v>0</v>
      </c>
      <c r="K60" s="421">
        <f>+'EJEC-3II'!K60</f>
        <v>0</v>
      </c>
      <c r="L60" s="419">
        <f>+'EJEC-3II'!L60</f>
        <v>0</v>
      </c>
      <c r="M60" s="419">
        <f>+'EJEC-3II'!M60</f>
        <v>0</v>
      </c>
      <c r="N60" s="419">
        <f>+'EJEC-3II'!N60</f>
        <v>0</v>
      </c>
      <c r="O60" s="419">
        <f>+'EJEC-3II'!O60</f>
        <v>0</v>
      </c>
      <c r="P60" s="419">
        <f>+'EJEC-3II'!P60</f>
        <v>0</v>
      </c>
      <c r="Q60" s="419">
        <f>+'EJEC-3II'!Q60</f>
        <v>0</v>
      </c>
      <c r="R60" s="420">
        <f t="shared" si="1"/>
        <v>0</v>
      </c>
      <c r="S60" s="101">
        <f>+IF(ISERROR(R60/D59),0%,R60/D59)</f>
        <v>0</v>
      </c>
    </row>
    <row r="61" spans="2:19" ht="12.75" customHeight="1">
      <c r="B61" s="2815"/>
      <c r="C61" s="2842"/>
      <c r="D61" s="2845"/>
      <c r="E61" s="418" t="s">
        <v>260</v>
      </c>
      <c r="F61" s="421">
        <f>+'EJEC-3I'!F61</f>
        <v>0</v>
      </c>
      <c r="G61" s="421">
        <f>+'EJEC-3I'!G61</f>
        <v>0</v>
      </c>
      <c r="H61" s="421">
        <f>+'EJEC-3I'!H61</f>
        <v>0</v>
      </c>
      <c r="I61" s="421">
        <f>+'EJEC-3II'!I61</f>
        <v>0</v>
      </c>
      <c r="J61" s="421">
        <f>+'EJEC-3II'!J61</f>
        <v>0</v>
      </c>
      <c r="K61" s="421">
        <f>+'EJEC-3II'!K61</f>
        <v>0</v>
      </c>
      <c r="L61" s="419"/>
      <c r="M61" s="419"/>
      <c r="N61" s="419"/>
      <c r="O61" s="419"/>
      <c r="P61" s="419"/>
      <c r="Q61" s="419"/>
      <c r="R61" s="420">
        <f t="shared" si="1"/>
        <v>0</v>
      </c>
      <c r="S61" s="101">
        <f>+IF(ISERROR(R61/D59),0%,R61/D59)</f>
        <v>0</v>
      </c>
    </row>
    <row r="62" spans="2:19" ht="12.75" customHeight="1">
      <c r="B62" s="2815"/>
      <c r="C62" s="2840" t="e">
        <f>#REF!</f>
        <v>#REF!</v>
      </c>
      <c r="D62" s="2843" t="e">
        <f>#REF!</f>
        <v>#REF!</v>
      </c>
      <c r="E62" s="414" t="s">
        <v>211</v>
      </c>
      <c r="F62" s="415" t="e">
        <f>#REF!</f>
        <v>#REF!</v>
      </c>
      <c r="G62" s="415" t="e">
        <f>#REF!</f>
        <v>#REF!</v>
      </c>
      <c r="H62" s="415" t="e">
        <f>#REF!</f>
        <v>#REF!</v>
      </c>
      <c r="I62" s="415" t="e">
        <f>#REF!</f>
        <v>#REF!</v>
      </c>
      <c r="J62" s="415" t="e">
        <f>#REF!</f>
        <v>#REF!</v>
      </c>
      <c r="K62" s="415" t="e">
        <f>#REF!</f>
        <v>#REF!</v>
      </c>
      <c r="L62" s="415" t="e">
        <f>#REF!</f>
        <v>#REF!</v>
      </c>
      <c r="M62" s="415" t="e">
        <f>#REF!</f>
        <v>#REF!</v>
      </c>
      <c r="N62" s="415" t="e">
        <f>#REF!</f>
        <v>#REF!</v>
      </c>
      <c r="O62" s="415" t="e">
        <f>#REF!</f>
        <v>#REF!</v>
      </c>
      <c r="P62" s="415" t="e">
        <f>#REF!</f>
        <v>#REF!</v>
      </c>
      <c r="Q62" s="415" t="e">
        <f>#REF!</f>
        <v>#REF!</v>
      </c>
      <c r="R62" s="416" t="e">
        <f t="shared" si="1"/>
        <v>#REF!</v>
      </c>
      <c r="S62" s="417"/>
    </row>
    <row r="63" spans="2:19" ht="12.75" customHeight="1">
      <c r="B63" s="2815"/>
      <c r="C63" s="2841"/>
      <c r="D63" s="2844"/>
      <c r="E63" s="418" t="s">
        <v>212</v>
      </c>
      <c r="F63" s="421">
        <f>+'EJEC-3I'!F63</f>
        <v>0</v>
      </c>
      <c r="G63" s="421">
        <f>+'EJEC-3I'!G63</f>
        <v>0</v>
      </c>
      <c r="H63" s="421">
        <f>+'EJEC-3I'!H63</f>
        <v>0</v>
      </c>
      <c r="I63" s="421">
        <f>+'EJEC-3II'!I63</f>
        <v>0</v>
      </c>
      <c r="J63" s="421">
        <f>+'EJEC-3II'!J63</f>
        <v>0</v>
      </c>
      <c r="K63" s="421">
        <f>+'EJEC-3II'!K63</f>
        <v>0</v>
      </c>
      <c r="L63" s="419">
        <f>+'EJEC-3II'!L63</f>
        <v>0</v>
      </c>
      <c r="M63" s="419">
        <f>+'EJEC-3II'!M63</f>
        <v>0</v>
      </c>
      <c r="N63" s="419">
        <f>+'EJEC-3II'!N63</f>
        <v>0</v>
      </c>
      <c r="O63" s="419">
        <f>+'EJEC-3II'!O63</f>
        <v>0</v>
      </c>
      <c r="P63" s="419">
        <f>+'EJEC-3II'!P63</f>
        <v>0</v>
      </c>
      <c r="Q63" s="419">
        <f>+'EJEC-3II'!Q63</f>
        <v>0</v>
      </c>
      <c r="R63" s="420">
        <f t="shared" si="1"/>
        <v>0</v>
      </c>
      <c r="S63" s="101">
        <f>+IF(ISERROR(R63/D62),0%,R63/D62)</f>
        <v>0</v>
      </c>
    </row>
    <row r="64" spans="2:19" ht="12.75" customHeight="1">
      <c r="B64" s="2839"/>
      <c r="C64" s="2842"/>
      <c r="D64" s="2845"/>
      <c r="E64" s="418" t="s">
        <v>260</v>
      </c>
      <c r="F64" s="421">
        <f>+'EJEC-3I'!F64</f>
        <v>0</v>
      </c>
      <c r="G64" s="421">
        <f>+'EJEC-3I'!G64</f>
        <v>0</v>
      </c>
      <c r="H64" s="421">
        <f>+'EJEC-3I'!H64</f>
        <v>0</v>
      </c>
      <c r="I64" s="421">
        <f>+'EJEC-3II'!I64</f>
        <v>0</v>
      </c>
      <c r="J64" s="421">
        <f>+'EJEC-3II'!J64</f>
        <v>0</v>
      </c>
      <c r="K64" s="421">
        <f>+'EJEC-3II'!K64</f>
        <v>0</v>
      </c>
      <c r="L64" s="419"/>
      <c r="M64" s="419"/>
      <c r="N64" s="419"/>
      <c r="O64" s="419"/>
      <c r="P64" s="419"/>
      <c r="Q64" s="419"/>
      <c r="R64" s="420">
        <f t="shared" si="1"/>
        <v>0</v>
      </c>
      <c r="S64" s="101">
        <f>+IF(ISERROR(R64/D62),0%,R64/D62)</f>
        <v>0</v>
      </c>
    </row>
    <row r="65" spans="2:19" ht="12.75" customHeight="1">
      <c r="B65" s="2838" t="e">
        <f>#REF!</f>
        <v>#REF!</v>
      </c>
      <c r="C65" s="2840" t="e">
        <f>#REF!</f>
        <v>#REF!</v>
      </c>
      <c r="D65" s="2843" t="e">
        <f>#REF!</f>
        <v>#REF!</v>
      </c>
      <c r="E65" s="414" t="s">
        <v>211</v>
      </c>
      <c r="F65" s="415" t="e">
        <f>#REF!</f>
        <v>#REF!</v>
      </c>
      <c r="G65" s="415" t="e">
        <f>#REF!</f>
        <v>#REF!</v>
      </c>
      <c r="H65" s="415" t="e">
        <f>#REF!</f>
        <v>#REF!</v>
      </c>
      <c r="I65" s="415" t="e">
        <f>#REF!</f>
        <v>#REF!</v>
      </c>
      <c r="J65" s="415" t="e">
        <f>#REF!</f>
        <v>#REF!</v>
      </c>
      <c r="K65" s="415" t="e">
        <f>#REF!</f>
        <v>#REF!</v>
      </c>
      <c r="L65" s="415" t="e">
        <f>#REF!</f>
        <v>#REF!</v>
      </c>
      <c r="M65" s="415" t="e">
        <f>#REF!</f>
        <v>#REF!</v>
      </c>
      <c r="N65" s="415" t="e">
        <f>#REF!</f>
        <v>#REF!</v>
      </c>
      <c r="O65" s="415" t="e">
        <f>#REF!</f>
        <v>#REF!</v>
      </c>
      <c r="P65" s="415" t="e">
        <f>#REF!</f>
        <v>#REF!</v>
      </c>
      <c r="Q65" s="415" t="e">
        <f>#REF!</f>
        <v>#REF!</v>
      </c>
      <c r="R65" s="416" t="e">
        <f t="shared" si="1"/>
        <v>#REF!</v>
      </c>
      <c r="S65" s="417"/>
    </row>
    <row r="66" spans="2:19" ht="12.75" customHeight="1">
      <c r="B66" s="2815"/>
      <c r="C66" s="2841"/>
      <c r="D66" s="2844"/>
      <c r="E66" s="418" t="s">
        <v>212</v>
      </c>
      <c r="F66" s="421">
        <f>+'EJEC-3I'!F66</f>
        <v>0</v>
      </c>
      <c r="G66" s="421">
        <f>+'EJEC-3I'!G66</f>
        <v>0</v>
      </c>
      <c r="H66" s="421">
        <f>+'EJEC-3I'!H66</f>
        <v>0</v>
      </c>
      <c r="I66" s="421">
        <f>+'EJEC-3II'!I66</f>
        <v>0</v>
      </c>
      <c r="J66" s="421">
        <f>+'EJEC-3II'!J66</f>
        <v>0</v>
      </c>
      <c r="K66" s="421">
        <f>+'EJEC-3II'!K66</f>
        <v>0</v>
      </c>
      <c r="L66" s="419">
        <f>+'EJEC-3II'!L66</f>
        <v>0</v>
      </c>
      <c r="M66" s="419">
        <f>+'EJEC-3II'!M66</f>
        <v>0</v>
      </c>
      <c r="N66" s="419">
        <f>+'EJEC-3II'!N66</f>
        <v>0</v>
      </c>
      <c r="O66" s="419">
        <f>+'EJEC-3II'!O66</f>
        <v>0</v>
      </c>
      <c r="P66" s="419">
        <f>+'EJEC-3II'!P66</f>
        <v>0</v>
      </c>
      <c r="Q66" s="419">
        <f>+'EJEC-3II'!Q66</f>
        <v>0</v>
      </c>
      <c r="R66" s="420">
        <f t="shared" si="1"/>
        <v>0</v>
      </c>
      <c r="S66" s="101">
        <f>+IF(ISERROR(R66/D65),0%,R66/D65)</f>
        <v>0</v>
      </c>
    </row>
    <row r="67" spans="2:19" ht="12.75" customHeight="1">
      <c r="B67" s="2815"/>
      <c r="C67" s="2842"/>
      <c r="D67" s="2845"/>
      <c r="E67" s="418" t="s">
        <v>260</v>
      </c>
      <c r="F67" s="421">
        <f>+'EJEC-3I'!F67</f>
        <v>0</v>
      </c>
      <c r="G67" s="421">
        <f>+'EJEC-3I'!G67</f>
        <v>0</v>
      </c>
      <c r="H67" s="421">
        <f>+'EJEC-3I'!H67</f>
        <v>0</v>
      </c>
      <c r="I67" s="421">
        <f>+'EJEC-3II'!I67</f>
        <v>0</v>
      </c>
      <c r="J67" s="421">
        <f>+'EJEC-3II'!J67</f>
        <v>0</v>
      </c>
      <c r="K67" s="421">
        <f>+'EJEC-3II'!K67</f>
        <v>0</v>
      </c>
      <c r="L67" s="419"/>
      <c r="M67" s="419"/>
      <c r="N67" s="419"/>
      <c r="O67" s="419"/>
      <c r="P67" s="419"/>
      <c r="Q67" s="419"/>
      <c r="R67" s="420">
        <f t="shared" si="1"/>
        <v>0</v>
      </c>
      <c r="S67" s="101">
        <f>+IF(ISERROR(R67/D65),0%,R67/D65)</f>
        <v>0</v>
      </c>
    </row>
    <row r="68" spans="2:19" ht="12.75" customHeight="1">
      <c r="B68" s="2815"/>
      <c r="C68" s="2840" t="e">
        <f>#REF!</f>
        <v>#REF!</v>
      </c>
      <c r="D68" s="2843" t="e">
        <f>#REF!</f>
        <v>#REF!</v>
      </c>
      <c r="E68" s="414" t="s">
        <v>211</v>
      </c>
      <c r="F68" s="415" t="e">
        <f>#REF!</f>
        <v>#REF!</v>
      </c>
      <c r="G68" s="415" t="e">
        <f>#REF!</f>
        <v>#REF!</v>
      </c>
      <c r="H68" s="415" t="e">
        <f>#REF!</f>
        <v>#REF!</v>
      </c>
      <c r="I68" s="415" t="e">
        <f>#REF!</f>
        <v>#REF!</v>
      </c>
      <c r="J68" s="415" t="e">
        <f>#REF!</f>
        <v>#REF!</v>
      </c>
      <c r="K68" s="415" t="e">
        <f>#REF!</f>
        <v>#REF!</v>
      </c>
      <c r="L68" s="415" t="e">
        <f>#REF!</f>
        <v>#REF!</v>
      </c>
      <c r="M68" s="415" t="e">
        <f>#REF!</f>
        <v>#REF!</v>
      </c>
      <c r="N68" s="415" t="e">
        <f>#REF!</f>
        <v>#REF!</v>
      </c>
      <c r="O68" s="415" t="e">
        <f>#REF!</f>
        <v>#REF!</v>
      </c>
      <c r="P68" s="415" t="e">
        <f>#REF!</f>
        <v>#REF!</v>
      </c>
      <c r="Q68" s="415" t="e">
        <f>#REF!</f>
        <v>#REF!</v>
      </c>
      <c r="R68" s="416" t="e">
        <f t="shared" si="1"/>
        <v>#REF!</v>
      </c>
      <c r="S68" s="417"/>
    </row>
    <row r="69" spans="2:19" ht="12.75" customHeight="1">
      <c r="B69" s="2815"/>
      <c r="C69" s="2841"/>
      <c r="D69" s="2844"/>
      <c r="E69" s="418" t="s">
        <v>212</v>
      </c>
      <c r="F69" s="421">
        <f>+'EJEC-3I'!F69</f>
        <v>0</v>
      </c>
      <c r="G69" s="421">
        <f>+'EJEC-3I'!G69</f>
        <v>0</v>
      </c>
      <c r="H69" s="421">
        <f>+'EJEC-3I'!H69</f>
        <v>0</v>
      </c>
      <c r="I69" s="421">
        <f>+'EJEC-3II'!I69</f>
        <v>0</v>
      </c>
      <c r="J69" s="421">
        <f>+'EJEC-3II'!J69</f>
        <v>0</v>
      </c>
      <c r="K69" s="421">
        <f>+'EJEC-3II'!K69</f>
        <v>0</v>
      </c>
      <c r="L69" s="419">
        <f>+'EJEC-3II'!L69</f>
        <v>0</v>
      </c>
      <c r="M69" s="419">
        <f>+'EJEC-3II'!M69</f>
        <v>0</v>
      </c>
      <c r="N69" s="419">
        <f>+'EJEC-3II'!N69</f>
        <v>0</v>
      </c>
      <c r="O69" s="419">
        <f>+'EJEC-3II'!O69</f>
        <v>0</v>
      </c>
      <c r="P69" s="419">
        <f>+'EJEC-3II'!P69</f>
        <v>0</v>
      </c>
      <c r="Q69" s="419">
        <f>+'EJEC-3II'!Q69</f>
        <v>0</v>
      </c>
      <c r="R69" s="420">
        <f t="shared" si="1"/>
        <v>0</v>
      </c>
      <c r="S69" s="101">
        <f>+IF(ISERROR(R69/D68),0%,R69/D68)</f>
        <v>0</v>
      </c>
    </row>
    <row r="70" spans="2:19" ht="12.75" customHeight="1">
      <c r="B70" s="2815"/>
      <c r="C70" s="2842"/>
      <c r="D70" s="2845"/>
      <c r="E70" s="418" t="s">
        <v>260</v>
      </c>
      <c r="F70" s="421">
        <f>+'EJEC-3I'!F70</f>
        <v>0</v>
      </c>
      <c r="G70" s="421">
        <f>+'EJEC-3I'!G70</f>
        <v>0</v>
      </c>
      <c r="H70" s="421">
        <f>+'EJEC-3I'!H70</f>
        <v>0</v>
      </c>
      <c r="I70" s="421">
        <f>+'EJEC-3II'!I70</f>
        <v>0</v>
      </c>
      <c r="J70" s="421">
        <f>+'EJEC-3II'!J70</f>
        <v>0</v>
      </c>
      <c r="K70" s="421">
        <f>+'EJEC-3II'!K70</f>
        <v>0</v>
      </c>
      <c r="L70" s="419"/>
      <c r="M70" s="419"/>
      <c r="N70" s="419"/>
      <c r="O70" s="419"/>
      <c r="P70" s="419"/>
      <c r="Q70" s="419"/>
      <c r="R70" s="420">
        <f t="shared" si="1"/>
        <v>0</v>
      </c>
      <c r="S70" s="101">
        <f>+IF(ISERROR(R70/D68),0%,R70/D68)</f>
        <v>0</v>
      </c>
    </row>
    <row r="71" spans="2:19" ht="12.75" customHeight="1">
      <c r="B71" s="2815"/>
      <c r="C71" s="2840" t="e">
        <f>#REF!</f>
        <v>#REF!</v>
      </c>
      <c r="D71" s="2843" t="e">
        <f>#REF!</f>
        <v>#REF!</v>
      </c>
      <c r="E71" s="414" t="s">
        <v>211</v>
      </c>
      <c r="F71" s="415" t="e">
        <f>#REF!</f>
        <v>#REF!</v>
      </c>
      <c r="G71" s="415" t="e">
        <f>#REF!</f>
        <v>#REF!</v>
      </c>
      <c r="H71" s="415" t="e">
        <f>#REF!</f>
        <v>#REF!</v>
      </c>
      <c r="I71" s="415" t="e">
        <f>#REF!</f>
        <v>#REF!</v>
      </c>
      <c r="J71" s="415" t="e">
        <f>#REF!</f>
        <v>#REF!</v>
      </c>
      <c r="K71" s="415" t="e">
        <f>#REF!</f>
        <v>#REF!</v>
      </c>
      <c r="L71" s="415" t="e">
        <f>#REF!</f>
        <v>#REF!</v>
      </c>
      <c r="M71" s="415" t="e">
        <f>#REF!</f>
        <v>#REF!</v>
      </c>
      <c r="N71" s="415" t="e">
        <f>#REF!</f>
        <v>#REF!</v>
      </c>
      <c r="O71" s="415" t="e">
        <f>#REF!</f>
        <v>#REF!</v>
      </c>
      <c r="P71" s="415" t="e">
        <f>#REF!</f>
        <v>#REF!</v>
      </c>
      <c r="Q71" s="415" t="e">
        <f>#REF!</f>
        <v>#REF!</v>
      </c>
      <c r="R71" s="416" t="e">
        <f t="shared" si="1"/>
        <v>#REF!</v>
      </c>
      <c r="S71" s="417"/>
    </row>
    <row r="72" spans="2:19" ht="12.75" customHeight="1">
      <c r="B72" s="2815"/>
      <c r="C72" s="2841"/>
      <c r="D72" s="2844"/>
      <c r="E72" s="418" t="s">
        <v>212</v>
      </c>
      <c r="F72" s="421">
        <f>+'EJEC-3I'!F72</f>
        <v>0</v>
      </c>
      <c r="G72" s="421">
        <f>+'EJEC-3I'!G72</f>
        <v>0</v>
      </c>
      <c r="H72" s="421">
        <f>+'EJEC-3I'!H72</f>
        <v>0</v>
      </c>
      <c r="I72" s="421">
        <f>+'EJEC-3II'!I72</f>
        <v>0</v>
      </c>
      <c r="J72" s="421">
        <f>+'EJEC-3II'!J72</f>
        <v>0</v>
      </c>
      <c r="K72" s="421">
        <f>+'EJEC-3II'!K72</f>
        <v>0</v>
      </c>
      <c r="L72" s="419">
        <f>+'EJEC-3II'!L72</f>
        <v>0</v>
      </c>
      <c r="M72" s="419">
        <f>+'EJEC-3II'!M72</f>
        <v>0</v>
      </c>
      <c r="N72" s="419">
        <f>+'EJEC-3II'!N72</f>
        <v>0</v>
      </c>
      <c r="O72" s="419">
        <f>+'EJEC-3II'!O72</f>
        <v>0</v>
      </c>
      <c r="P72" s="419">
        <f>+'EJEC-3II'!P72</f>
        <v>0</v>
      </c>
      <c r="Q72" s="419">
        <f>+'EJEC-3II'!Q72</f>
        <v>0</v>
      </c>
      <c r="R72" s="420">
        <f t="shared" si="1"/>
        <v>0</v>
      </c>
      <c r="S72" s="101">
        <f>+IF(ISERROR(R72/D71),0%,R72/D71)</f>
        <v>0</v>
      </c>
    </row>
    <row r="73" spans="2:19" ht="12.75" customHeight="1">
      <c r="B73" s="2839"/>
      <c r="C73" s="2842"/>
      <c r="D73" s="2845"/>
      <c r="E73" s="418" t="s">
        <v>260</v>
      </c>
      <c r="F73" s="421">
        <f>+'EJEC-3I'!F73</f>
        <v>0</v>
      </c>
      <c r="G73" s="421">
        <f>+'EJEC-3I'!G73</f>
        <v>0</v>
      </c>
      <c r="H73" s="421">
        <f>+'EJEC-3I'!H73</f>
        <v>0</v>
      </c>
      <c r="I73" s="421">
        <f>+'EJEC-3II'!I73</f>
        <v>0</v>
      </c>
      <c r="J73" s="421">
        <f>+'EJEC-3II'!J73</f>
        <v>0</v>
      </c>
      <c r="K73" s="421">
        <f>+'EJEC-3II'!K73</f>
        <v>0</v>
      </c>
      <c r="L73" s="419"/>
      <c r="M73" s="419"/>
      <c r="N73" s="419"/>
      <c r="O73" s="419"/>
      <c r="P73" s="419"/>
      <c r="Q73" s="419"/>
      <c r="R73" s="420">
        <f t="shared" si="1"/>
        <v>0</v>
      </c>
      <c r="S73" s="101">
        <f>+IF(ISERROR(R73/D71),0%,R73/D71)</f>
        <v>0</v>
      </c>
    </row>
    <row r="74" spans="2:19" ht="12.75" customHeight="1">
      <c r="B74" s="2838" t="e">
        <f>#REF!</f>
        <v>#REF!</v>
      </c>
      <c r="C74" s="2840" t="e">
        <f>#REF!</f>
        <v>#REF!</v>
      </c>
      <c r="D74" s="2846" t="e">
        <f>#REF!</f>
        <v>#REF!</v>
      </c>
      <c r="E74" s="414" t="s">
        <v>211</v>
      </c>
      <c r="F74" s="415" t="e">
        <f>#REF!</f>
        <v>#REF!</v>
      </c>
      <c r="G74" s="415" t="e">
        <f>#REF!</f>
        <v>#REF!</v>
      </c>
      <c r="H74" s="415" t="e">
        <f>#REF!</f>
        <v>#REF!</v>
      </c>
      <c r="I74" s="415" t="e">
        <f>#REF!</f>
        <v>#REF!</v>
      </c>
      <c r="J74" s="415" t="e">
        <f>#REF!</f>
        <v>#REF!</v>
      </c>
      <c r="K74" s="415" t="e">
        <f>#REF!</f>
        <v>#REF!</v>
      </c>
      <c r="L74" s="415" t="e">
        <f>#REF!</f>
        <v>#REF!</v>
      </c>
      <c r="M74" s="415" t="e">
        <f>#REF!</f>
        <v>#REF!</v>
      </c>
      <c r="N74" s="415" t="e">
        <f>#REF!</f>
        <v>#REF!</v>
      </c>
      <c r="O74" s="415" t="e">
        <f>#REF!</f>
        <v>#REF!</v>
      </c>
      <c r="P74" s="415" t="e">
        <f>#REF!</f>
        <v>#REF!</v>
      </c>
      <c r="Q74" s="415" t="e">
        <f>#REF!</f>
        <v>#REF!</v>
      </c>
      <c r="R74" s="416" t="e">
        <f t="shared" si="1"/>
        <v>#REF!</v>
      </c>
      <c r="S74" s="417"/>
    </row>
    <row r="75" spans="2:19" ht="12.75" customHeight="1">
      <c r="B75" s="2815"/>
      <c r="C75" s="2841"/>
      <c r="D75" s="2847"/>
      <c r="E75" s="418" t="s">
        <v>212</v>
      </c>
      <c r="F75" s="421">
        <f>+'EJEC-3I'!F75</f>
        <v>0</v>
      </c>
      <c r="G75" s="421">
        <f>+'EJEC-3I'!G75</f>
        <v>0</v>
      </c>
      <c r="H75" s="421">
        <f>+'EJEC-3I'!H75</f>
        <v>0</v>
      </c>
      <c r="I75" s="421">
        <f>+'EJEC-3II'!I75</f>
        <v>0</v>
      </c>
      <c r="J75" s="421">
        <f>+'EJEC-3II'!J75</f>
        <v>0</v>
      </c>
      <c r="K75" s="421">
        <f>+'EJEC-3II'!K75</f>
        <v>0</v>
      </c>
      <c r="L75" s="419">
        <f>+'EJEC-3II'!L75</f>
        <v>0</v>
      </c>
      <c r="M75" s="419">
        <f>+'EJEC-3II'!M75</f>
        <v>0</v>
      </c>
      <c r="N75" s="419">
        <f>+'EJEC-3II'!N75</f>
        <v>0</v>
      </c>
      <c r="O75" s="419">
        <f>+'EJEC-3II'!O75</f>
        <v>0</v>
      </c>
      <c r="P75" s="419">
        <f>+'EJEC-3II'!P75</f>
        <v>0</v>
      </c>
      <c r="Q75" s="419">
        <f>+'EJEC-3II'!Q75</f>
        <v>0</v>
      </c>
      <c r="R75" s="420">
        <f t="shared" si="1"/>
        <v>0</v>
      </c>
      <c r="S75" s="101">
        <f>+IF(ISERROR(R75/D74),0%,R75/D74)</f>
        <v>0</v>
      </c>
    </row>
    <row r="76" spans="2:19" ht="12.75" customHeight="1">
      <c r="B76" s="2815"/>
      <c r="C76" s="2842"/>
      <c r="D76" s="2848"/>
      <c r="E76" s="418" t="s">
        <v>260</v>
      </c>
      <c r="F76" s="421">
        <f>+'EJEC-3I'!F76</f>
        <v>0</v>
      </c>
      <c r="G76" s="421">
        <f>+'EJEC-3I'!G76</f>
        <v>0</v>
      </c>
      <c r="H76" s="421">
        <f>+'EJEC-3I'!H76</f>
        <v>0</v>
      </c>
      <c r="I76" s="421">
        <f>+'EJEC-3II'!I76</f>
        <v>0</v>
      </c>
      <c r="J76" s="421">
        <f>+'EJEC-3II'!J76</f>
        <v>0</v>
      </c>
      <c r="K76" s="421">
        <f>+'EJEC-3II'!K76</f>
        <v>0</v>
      </c>
      <c r="L76" s="419"/>
      <c r="M76" s="419"/>
      <c r="N76" s="419"/>
      <c r="O76" s="419"/>
      <c r="P76" s="419"/>
      <c r="Q76" s="419"/>
      <c r="R76" s="420">
        <f t="shared" si="1"/>
        <v>0</v>
      </c>
      <c r="S76" s="101">
        <f>+IF(ISERROR(R76/D74),0%,R76/D74)</f>
        <v>0</v>
      </c>
    </row>
    <row r="77" spans="2:19" ht="12.75" customHeight="1">
      <c r="B77" s="2815"/>
      <c r="C77" s="2840" t="e">
        <f>#REF!</f>
        <v>#REF!</v>
      </c>
      <c r="D77" s="2846" t="e">
        <f>#REF!</f>
        <v>#REF!</v>
      </c>
      <c r="E77" s="414" t="s">
        <v>211</v>
      </c>
      <c r="F77" s="415" t="e">
        <f>#REF!</f>
        <v>#REF!</v>
      </c>
      <c r="G77" s="415" t="e">
        <f>#REF!</f>
        <v>#REF!</v>
      </c>
      <c r="H77" s="415" t="e">
        <f>#REF!</f>
        <v>#REF!</v>
      </c>
      <c r="I77" s="415" t="e">
        <f>#REF!</f>
        <v>#REF!</v>
      </c>
      <c r="J77" s="415" t="e">
        <f>#REF!</f>
        <v>#REF!</v>
      </c>
      <c r="K77" s="415" t="e">
        <f>#REF!</f>
        <v>#REF!</v>
      </c>
      <c r="L77" s="415" t="e">
        <f>#REF!</f>
        <v>#REF!</v>
      </c>
      <c r="M77" s="415" t="e">
        <f>#REF!</f>
        <v>#REF!</v>
      </c>
      <c r="N77" s="415" t="e">
        <f>#REF!</f>
        <v>#REF!</v>
      </c>
      <c r="O77" s="415" t="e">
        <f>#REF!</f>
        <v>#REF!</v>
      </c>
      <c r="P77" s="415" t="e">
        <f>#REF!</f>
        <v>#REF!</v>
      </c>
      <c r="Q77" s="415" t="e">
        <f>#REF!</f>
        <v>#REF!</v>
      </c>
      <c r="R77" s="416" t="e">
        <f t="shared" si="1"/>
        <v>#REF!</v>
      </c>
      <c r="S77" s="417"/>
    </row>
    <row r="78" spans="2:19" ht="12.75" customHeight="1">
      <c r="B78" s="2815"/>
      <c r="C78" s="2841"/>
      <c r="D78" s="2847"/>
      <c r="E78" s="418" t="s">
        <v>212</v>
      </c>
      <c r="F78" s="421">
        <f>+'EJEC-3I'!F78</f>
        <v>0</v>
      </c>
      <c r="G78" s="421">
        <f>+'EJEC-3I'!G78</f>
        <v>0</v>
      </c>
      <c r="H78" s="421">
        <f>+'EJEC-3I'!H78</f>
        <v>0</v>
      </c>
      <c r="I78" s="421">
        <f>+'EJEC-3II'!I78</f>
        <v>0</v>
      </c>
      <c r="J78" s="421">
        <f>+'EJEC-3II'!J78</f>
        <v>0</v>
      </c>
      <c r="K78" s="421">
        <f>+'EJEC-3II'!K78</f>
        <v>0</v>
      </c>
      <c r="L78" s="419">
        <f>+'EJEC-3II'!L78</f>
        <v>0</v>
      </c>
      <c r="M78" s="419">
        <f>+'EJEC-3II'!M78</f>
        <v>0</v>
      </c>
      <c r="N78" s="419">
        <f>+'EJEC-3II'!N78</f>
        <v>0</v>
      </c>
      <c r="O78" s="419">
        <f>+'EJEC-3II'!O78</f>
        <v>0</v>
      </c>
      <c r="P78" s="419">
        <f>+'EJEC-3II'!P78</f>
        <v>0</v>
      </c>
      <c r="Q78" s="419">
        <f>+'EJEC-3II'!Q78</f>
        <v>0</v>
      </c>
      <c r="R78" s="420">
        <f t="shared" si="1"/>
        <v>0</v>
      </c>
      <c r="S78" s="101">
        <f>+IF(ISERROR(R78/D77),0%,R78/D77)</f>
        <v>0</v>
      </c>
    </row>
    <row r="79" spans="2:19" ht="12.75" customHeight="1">
      <c r="B79" s="2815"/>
      <c r="C79" s="2842"/>
      <c r="D79" s="2848"/>
      <c r="E79" s="418" t="s">
        <v>260</v>
      </c>
      <c r="F79" s="421">
        <f>+'EJEC-3I'!F79</f>
        <v>0</v>
      </c>
      <c r="G79" s="421">
        <f>+'EJEC-3I'!G79</f>
        <v>0</v>
      </c>
      <c r="H79" s="421">
        <f>+'EJEC-3I'!H79</f>
        <v>0</v>
      </c>
      <c r="I79" s="421">
        <f>+'EJEC-3II'!I79</f>
        <v>0</v>
      </c>
      <c r="J79" s="421">
        <f>+'EJEC-3II'!J79</f>
        <v>0</v>
      </c>
      <c r="K79" s="421">
        <f>+'EJEC-3II'!K79</f>
        <v>0</v>
      </c>
      <c r="L79" s="419"/>
      <c r="M79" s="419"/>
      <c r="N79" s="419"/>
      <c r="O79" s="419"/>
      <c r="P79" s="419"/>
      <c r="Q79" s="419"/>
      <c r="R79" s="420">
        <f t="shared" si="1"/>
        <v>0</v>
      </c>
      <c r="S79" s="101">
        <f>+IF(ISERROR(R79/D77),0%,R79/D77)</f>
        <v>0</v>
      </c>
    </row>
    <row r="80" spans="2:19" ht="12.75" customHeight="1">
      <c r="B80" s="2815"/>
      <c r="C80" s="2840" t="e">
        <f>#REF!</f>
        <v>#REF!</v>
      </c>
      <c r="D80" s="2846" t="e">
        <f>#REF!</f>
        <v>#REF!</v>
      </c>
      <c r="E80" s="414" t="s">
        <v>211</v>
      </c>
      <c r="F80" s="415" t="e">
        <f>#REF!</f>
        <v>#REF!</v>
      </c>
      <c r="G80" s="415" t="e">
        <f>#REF!</f>
        <v>#REF!</v>
      </c>
      <c r="H80" s="415" t="e">
        <f>#REF!</f>
        <v>#REF!</v>
      </c>
      <c r="I80" s="415" t="e">
        <f>#REF!</f>
        <v>#REF!</v>
      </c>
      <c r="J80" s="415" t="e">
        <f>#REF!</f>
        <v>#REF!</v>
      </c>
      <c r="K80" s="415" t="e">
        <f>#REF!</f>
        <v>#REF!</v>
      </c>
      <c r="L80" s="415" t="e">
        <f>#REF!</f>
        <v>#REF!</v>
      </c>
      <c r="M80" s="415" t="e">
        <f>#REF!</f>
        <v>#REF!</v>
      </c>
      <c r="N80" s="415" t="e">
        <f>#REF!</f>
        <v>#REF!</v>
      </c>
      <c r="O80" s="415" t="e">
        <f>#REF!</f>
        <v>#REF!</v>
      </c>
      <c r="P80" s="415" t="e">
        <f>#REF!</f>
        <v>#REF!</v>
      </c>
      <c r="Q80" s="415" t="e">
        <f>#REF!</f>
        <v>#REF!</v>
      </c>
      <c r="R80" s="416" t="e">
        <f t="shared" si="1"/>
        <v>#REF!</v>
      </c>
      <c r="S80" s="417"/>
    </row>
    <row r="81" spans="2:19" ht="12.75" customHeight="1">
      <c r="B81" s="2815"/>
      <c r="C81" s="2841"/>
      <c r="D81" s="2847"/>
      <c r="E81" s="418" t="s">
        <v>212</v>
      </c>
      <c r="F81" s="421">
        <f>+'EJEC-3I'!F81</f>
        <v>0</v>
      </c>
      <c r="G81" s="421">
        <f>+'EJEC-3I'!G81</f>
        <v>0</v>
      </c>
      <c r="H81" s="421">
        <f>+'EJEC-3I'!H81</f>
        <v>0</v>
      </c>
      <c r="I81" s="421">
        <f>+'EJEC-3II'!I81</f>
        <v>0</v>
      </c>
      <c r="J81" s="421">
        <f>+'EJEC-3II'!J81</f>
        <v>0</v>
      </c>
      <c r="K81" s="421">
        <f>+'EJEC-3II'!K81</f>
        <v>0</v>
      </c>
      <c r="L81" s="419">
        <f>+'EJEC-3II'!L81</f>
        <v>0</v>
      </c>
      <c r="M81" s="419">
        <f>+'EJEC-3II'!M81</f>
        <v>0</v>
      </c>
      <c r="N81" s="419">
        <f>+'EJEC-3II'!N81</f>
        <v>0</v>
      </c>
      <c r="O81" s="419">
        <f>+'EJEC-3II'!O81</f>
        <v>0</v>
      </c>
      <c r="P81" s="419">
        <f>+'EJEC-3II'!P81</f>
        <v>0</v>
      </c>
      <c r="Q81" s="419">
        <f>+'EJEC-3II'!Q81</f>
        <v>0</v>
      </c>
      <c r="R81" s="420">
        <f t="shared" si="1"/>
        <v>0</v>
      </c>
      <c r="S81" s="101">
        <f>+IF(ISERROR(R81/D80),0%,R81/D80)</f>
        <v>0</v>
      </c>
    </row>
    <row r="82" spans="2:19" ht="12.75" customHeight="1">
      <c r="B82" s="2815"/>
      <c r="C82" s="2842"/>
      <c r="D82" s="2848"/>
      <c r="E82" s="418" t="s">
        <v>260</v>
      </c>
      <c r="F82" s="421">
        <f>+'EJEC-3I'!F82</f>
        <v>0</v>
      </c>
      <c r="G82" s="421">
        <f>+'EJEC-3I'!G82</f>
        <v>0</v>
      </c>
      <c r="H82" s="421">
        <f>+'EJEC-3I'!H82</f>
        <v>0</v>
      </c>
      <c r="I82" s="421">
        <f>+'EJEC-3II'!I82</f>
        <v>0</v>
      </c>
      <c r="J82" s="421">
        <f>+'EJEC-3II'!J82</f>
        <v>0</v>
      </c>
      <c r="K82" s="421">
        <f>+'EJEC-3II'!K82</f>
        <v>0</v>
      </c>
      <c r="L82" s="419"/>
      <c r="M82" s="419"/>
      <c r="N82" s="419"/>
      <c r="O82" s="419"/>
      <c r="P82" s="419"/>
      <c r="Q82" s="419"/>
      <c r="R82" s="420">
        <f t="shared" si="1"/>
        <v>0</v>
      </c>
      <c r="S82" s="101">
        <f>+IF(ISERROR(R82/D80),0%,R82/D80)</f>
        <v>0</v>
      </c>
    </row>
    <row r="83" spans="2:19" ht="12.75" customHeight="1">
      <c r="B83" s="2815"/>
      <c r="C83" s="2840" t="e">
        <f>#REF!</f>
        <v>#REF!</v>
      </c>
      <c r="D83" s="2846" t="e">
        <f>#REF!</f>
        <v>#REF!</v>
      </c>
      <c r="E83" s="414" t="s">
        <v>211</v>
      </c>
      <c r="F83" s="415" t="e">
        <f>#REF!</f>
        <v>#REF!</v>
      </c>
      <c r="G83" s="415" t="e">
        <f>#REF!</f>
        <v>#REF!</v>
      </c>
      <c r="H83" s="415" t="e">
        <f>#REF!</f>
        <v>#REF!</v>
      </c>
      <c r="I83" s="415" t="e">
        <f>#REF!</f>
        <v>#REF!</v>
      </c>
      <c r="J83" s="415" t="e">
        <f>#REF!</f>
        <v>#REF!</v>
      </c>
      <c r="K83" s="415" t="e">
        <f>#REF!</f>
        <v>#REF!</v>
      </c>
      <c r="L83" s="415" t="e">
        <f>#REF!</f>
        <v>#REF!</v>
      </c>
      <c r="M83" s="415" t="e">
        <f>#REF!</f>
        <v>#REF!</v>
      </c>
      <c r="N83" s="415" t="e">
        <f>#REF!</f>
        <v>#REF!</v>
      </c>
      <c r="O83" s="415" t="e">
        <f>#REF!</f>
        <v>#REF!</v>
      </c>
      <c r="P83" s="415" t="e">
        <f>#REF!</f>
        <v>#REF!</v>
      </c>
      <c r="Q83" s="415" t="e">
        <f>#REF!</f>
        <v>#REF!</v>
      </c>
      <c r="R83" s="416" t="e">
        <f t="shared" si="1"/>
        <v>#REF!</v>
      </c>
      <c r="S83" s="417"/>
    </row>
    <row r="84" spans="2:19" ht="12.75" customHeight="1">
      <c r="B84" s="2815"/>
      <c r="C84" s="2841"/>
      <c r="D84" s="2847"/>
      <c r="E84" s="418" t="s">
        <v>212</v>
      </c>
      <c r="F84" s="421">
        <f>+'EJEC-3I'!F84</f>
        <v>0</v>
      </c>
      <c r="G84" s="421">
        <f>+'EJEC-3I'!G84</f>
        <v>0</v>
      </c>
      <c r="H84" s="421">
        <f>+'EJEC-3I'!H84</f>
        <v>0</v>
      </c>
      <c r="I84" s="421">
        <f>+'EJEC-3II'!I84</f>
        <v>0</v>
      </c>
      <c r="J84" s="421">
        <f>+'EJEC-3II'!J84</f>
        <v>0</v>
      </c>
      <c r="K84" s="421">
        <f>+'EJEC-3II'!K84</f>
        <v>0</v>
      </c>
      <c r="L84" s="419">
        <f>+'EJEC-3II'!L84</f>
        <v>0</v>
      </c>
      <c r="M84" s="419">
        <f>+'EJEC-3II'!M84</f>
        <v>0</v>
      </c>
      <c r="N84" s="419">
        <f>+'EJEC-3II'!N84</f>
        <v>0</v>
      </c>
      <c r="O84" s="419">
        <f>+'EJEC-3II'!O84</f>
        <v>0</v>
      </c>
      <c r="P84" s="419">
        <f>+'EJEC-3II'!P84</f>
        <v>0</v>
      </c>
      <c r="Q84" s="419">
        <f>+'EJEC-3II'!Q84</f>
        <v>0</v>
      </c>
      <c r="R84" s="420">
        <f t="shared" si="1"/>
        <v>0</v>
      </c>
      <c r="S84" s="101">
        <f>+IF(ISERROR(R84/D83),0%,R84/D83)</f>
        <v>0</v>
      </c>
    </row>
    <row r="85" spans="2:19" ht="12.75" customHeight="1">
      <c r="B85" s="2839"/>
      <c r="C85" s="2842"/>
      <c r="D85" s="2848"/>
      <c r="E85" s="418" t="s">
        <v>260</v>
      </c>
      <c r="F85" s="421">
        <f>+'EJEC-3I'!F85</f>
        <v>0</v>
      </c>
      <c r="G85" s="421">
        <f>+'EJEC-3I'!G85</f>
        <v>0</v>
      </c>
      <c r="H85" s="421">
        <f>+'EJEC-3I'!H85</f>
        <v>0</v>
      </c>
      <c r="I85" s="421">
        <f>+'EJEC-3II'!I85</f>
        <v>0</v>
      </c>
      <c r="J85" s="421">
        <f>+'EJEC-3II'!J85</f>
        <v>0</v>
      </c>
      <c r="K85" s="421">
        <f>+'EJEC-3II'!K85</f>
        <v>0</v>
      </c>
      <c r="L85" s="419"/>
      <c r="M85" s="419"/>
      <c r="N85" s="419"/>
      <c r="O85" s="419"/>
      <c r="P85" s="419"/>
      <c r="Q85" s="419"/>
      <c r="R85" s="420">
        <f t="shared" si="1"/>
        <v>0</v>
      </c>
      <c r="S85" s="101">
        <f>+IF(ISERROR(R85/D83),0%,R85/D83)</f>
        <v>0</v>
      </c>
    </row>
    <row r="86" spans="2:19" ht="12.75" customHeight="1">
      <c r="B86" s="2838" t="e">
        <f>#REF!</f>
        <v>#REF!</v>
      </c>
      <c r="C86" s="2840" t="e">
        <f>#REF!</f>
        <v>#REF!</v>
      </c>
      <c r="D86" s="2846" t="e">
        <f>#REF!</f>
        <v>#REF!</v>
      </c>
      <c r="E86" s="414" t="s">
        <v>211</v>
      </c>
      <c r="F86" s="415" t="e">
        <f>#REF!</f>
        <v>#REF!</v>
      </c>
      <c r="G86" s="415" t="e">
        <f>#REF!</f>
        <v>#REF!</v>
      </c>
      <c r="H86" s="415" t="e">
        <f>#REF!</f>
        <v>#REF!</v>
      </c>
      <c r="I86" s="415" t="e">
        <f>#REF!</f>
        <v>#REF!</v>
      </c>
      <c r="J86" s="415" t="e">
        <f>#REF!</f>
        <v>#REF!</v>
      </c>
      <c r="K86" s="415" t="e">
        <f>#REF!</f>
        <v>#REF!</v>
      </c>
      <c r="L86" s="415" t="e">
        <f>#REF!</f>
        <v>#REF!</v>
      </c>
      <c r="M86" s="415" t="e">
        <f>#REF!</f>
        <v>#REF!</v>
      </c>
      <c r="N86" s="415" t="e">
        <f>#REF!</f>
        <v>#REF!</v>
      </c>
      <c r="O86" s="415" t="e">
        <f>#REF!</f>
        <v>#REF!</v>
      </c>
      <c r="P86" s="415" t="e">
        <f>#REF!</f>
        <v>#REF!</v>
      </c>
      <c r="Q86" s="415" t="e">
        <f>#REF!</f>
        <v>#REF!</v>
      </c>
      <c r="R86" s="416" t="e">
        <f t="shared" si="1"/>
        <v>#REF!</v>
      </c>
      <c r="S86" s="417"/>
    </row>
    <row r="87" spans="2:19" ht="12.75" customHeight="1">
      <c r="B87" s="2815"/>
      <c r="C87" s="2841"/>
      <c r="D87" s="2847"/>
      <c r="E87" s="418" t="s">
        <v>212</v>
      </c>
      <c r="F87" s="421">
        <f>+'EJEC-3I'!F87</f>
        <v>0</v>
      </c>
      <c r="G87" s="421">
        <f>+'EJEC-3I'!G87</f>
        <v>0</v>
      </c>
      <c r="H87" s="421">
        <f>+'EJEC-3I'!H87</f>
        <v>0</v>
      </c>
      <c r="I87" s="421">
        <f>+'EJEC-3II'!I87</f>
        <v>0</v>
      </c>
      <c r="J87" s="421">
        <f>+'EJEC-3II'!J87</f>
        <v>0</v>
      </c>
      <c r="K87" s="421">
        <f>+'EJEC-3II'!K87</f>
        <v>0</v>
      </c>
      <c r="L87" s="419">
        <f>+'EJEC-3II'!L87</f>
        <v>0</v>
      </c>
      <c r="M87" s="419">
        <f>+'EJEC-3II'!M87</f>
        <v>0</v>
      </c>
      <c r="N87" s="419">
        <f>+'EJEC-3II'!N87</f>
        <v>0</v>
      </c>
      <c r="O87" s="419">
        <f>+'EJEC-3II'!O87</f>
        <v>0</v>
      </c>
      <c r="P87" s="419">
        <f>+'EJEC-3II'!P87</f>
        <v>0</v>
      </c>
      <c r="Q87" s="419">
        <f>+'EJEC-3II'!Q87</f>
        <v>0</v>
      </c>
      <c r="R87" s="420">
        <f t="shared" si="1"/>
        <v>0</v>
      </c>
      <c r="S87" s="101">
        <f>+IF(ISERROR(R87/D86),0%,R87/D86)</f>
        <v>0</v>
      </c>
    </row>
    <row r="88" spans="2:19" ht="12.75" customHeight="1">
      <c r="B88" s="2815"/>
      <c r="C88" s="2842"/>
      <c r="D88" s="2848"/>
      <c r="E88" s="418" t="s">
        <v>260</v>
      </c>
      <c r="F88" s="421">
        <f>+'EJEC-3I'!F88</f>
        <v>0</v>
      </c>
      <c r="G88" s="421">
        <f>+'EJEC-3I'!G88</f>
        <v>0</v>
      </c>
      <c r="H88" s="421">
        <f>+'EJEC-3I'!H88</f>
        <v>0</v>
      </c>
      <c r="I88" s="421">
        <f>+'EJEC-3II'!I88</f>
        <v>0</v>
      </c>
      <c r="J88" s="421">
        <f>+'EJEC-3II'!J88</f>
        <v>0</v>
      </c>
      <c r="K88" s="421">
        <f>+'EJEC-3II'!K88</f>
        <v>0</v>
      </c>
      <c r="L88" s="419"/>
      <c r="M88" s="419"/>
      <c r="N88" s="419"/>
      <c r="O88" s="419"/>
      <c r="P88" s="419"/>
      <c r="Q88" s="419"/>
      <c r="R88" s="420">
        <f t="shared" si="1"/>
        <v>0</v>
      </c>
      <c r="S88" s="101">
        <f>+IF(ISERROR(R88/D86),0%,R88/D86)</f>
        <v>0</v>
      </c>
    </row>
    <row r="89" spans="2:19" ht="12.75" customHeight="1">
      <c r="B89" s="2815"/>
      <c r="C89" s="2840" t="e">
        <f>#REF!</f>
        <v>#REF!</v>
      </c>
      <c r="D89" s="2846" t="e">
        <f>#REF!</f>
        <v>#REF!</v>
      </c>
      <c r="E89" s="414" t="s">
        <v>211</v>
      </c>
      <c r="F89" s="415" t="e">
        <f>#REF!</f>
        <v>#REF!</v>
      </c>
      <c r="G89" s="415" t="e">
        <f>#REF!</f>
        <v>#REF!</v>
      </c>
      <c r="H89" s="415" t="e">
        <f>#REF!</f>
        <v>#REF!</v>
      </c>
      <c r="I89" s="415" t="e">
        <f>#REF!</f>
        <v>#REF!</v>
      </c>
      <c r="J89" s="415" t="e">
        <f>#REF!</f>
        <v>#REF!</v>
      </c>
      <c r="K89" s="415" t="e">
        <f>#REF!</f>
        <v>#REF!</v>
      </c>
      <c r="L89" s="415" t="e">
        <f>#REF!</f>
        <v>#REF!</v>
      </c>
      <c r="M89" s="415" t="e">
        <f>#REF!</f>
        <v>#REF!</v>
      </c>
      <c r="N89" s="415" t="e">
        <f>#REF!</f>
        <v>#REF!</v>
      </c>
      <c r="O89" s="415" t="e">
        <f>#REF!</f>
        <v>#REF!</v>
      </c>
      <c r="P89" s="415" t="e">
        <f>#REF!</f>
        <v>#REF!</v>
      </c>
      <c r="Q89" s="415" t="e">
        <f>#REF!</f>
        <v>#REF!</v>
      </c>
      <c r="R89" s="416" t="e">
        <f t="shared" si="1"/>
        <v>#REF!</v>
      </c>
      <c r="S89" s="417"/>
    </row>
    <row r="90" spans="2:19" ht="12.75" customHeight="1">
      <c r="B90" s="2815"/>
      <c r="C90" s="2841"/>
      <c r="D90" s="2847"/>
      <c r="E90" s="418" t="s">
        <v>212</v>
      </c>
      <c r="F90" s="421">
        <f>+'EJEC-3I'!F90</f>
        <v>0</v>
      </c>
      <c r="G90" s="421">
        <f>+'EJEC-3I'!G90</f>
        <v>0</v>
      </c>
      <c r="H90" s="421">
        <f>+'EJEC-3I'!H90</f>
        <v>0</v>
      </c>
      <c r="I90" s="421">
        <f>+'EJEC-3II'!I90</f>
        <v>0</v>
      </c>
      <c r="J90" s="421">
        <f>+'EJEC-3II'!J90</f>
        <v>0</v>
      </c>
      <c r="K90" s="421">
        <f>+'EJEC-3II'!K90</f>
        <v>0</v>
      </c>
      <c r="L90" s="419">
        <f>+'EJEC-3II'!L90</f>
        <v>0</v>
      </c>
      <c r="M90" s="419">
        <f>+'EJEC-3II'!M90</f>
        <v>0</v>
      </c>
      <c r="N90" s="419">
        <f>+'EJEC-3II'!N90</f>
        <v>0</v>
      </c>
      <c r="O90" s="419">
        <f>+'EJEC-3II'!O90</f>
        <v>0</v>
      </c>
      <c r="P90" s="419">
        <f>+'EJEC-3II'!P90</f>
        <v>0</v>
      </c>
      <c r="Q90" s="419">
        <f>+'EJEC-3II'!Q90</f>
        <v>0</v>
      </c>
      <c r="R90" s="420">
        <f t="shared" si="1"/>
        <v>0</v>
      </c>
      <c r="S90" s="101">
        <f>+IF(ISERROR(R90/D89),0%,R90/D89)</f>
        <v>0</v>
      </c>
    </row>
    <row r="91" spans="2:19" ht="12.75" customHeight="1">
      <c r="B91" s="2815"/>
      <c r="C91" s="2842"/>
      <c r="D91" s="2848"/>
      <c r="E91" s="418" t="s">
        <v>260</v>
      </c>
      <c r="F91" s="421">
        <f>+'EJEC-3I'!F91</f>
        <v>0</v>
      </c>
      <c r="G91" s="421">
        <f>+'EJEC-3I'!G91</f>
        <v>0</v>
      </c>
      <c r="H91" s="421">
        <f>+'EJEC-3I'!H91</f>
        <v>0</v>
      </c>
      <c r="I91" s="421">
        <f>+'EJEC-3II'!I91</f>
        <v>0</v>
      </c>
      <c r="J91" s="421">
        <f>+'EJEC-3II'!J91</f>
        <v>0</v>
      </c>
      <c r="K91" s="421">
        <f>+'EJEC-3II'!K91</f>
        <v>0</v>
      </c>
      <c r="L91" s="419"/>
      <c r="M91" s="419"/>
      <c r="N91" s="419"/>
      <c r="O91" s="419"/>
      <c r="P91" s="419"/>
      <c r="Q91" s="419"/>
      <c r="R91" s="420">
        <f t="shared" si="1"/>
        <v>0</v>
      </c>
      <c r="S91" s="101">
        <f>+IF(ISERROR(R91/D89),0%,R91/D89)</f>
        <v>0</v>
      </c>
    </row>
    <row r="92" spans="2:19" ht="12.75" customHeight="1">
      <c r="B92" s="2815"/>
      <c r="C92" s="2840" t="e">
        <f>#REF!</f>
        <v>#REF!</v>
      </c>
      <c r="D92" s="2846" t="e">
        <f>#REF!</f>
        <v>#REF!</v>
      </c>
      <c r="E92" s="414" t="s">
        <v>211</v>
      </c>
      <c r="F92" s="415" t="e">
        <f>#REF!</f>
        <v>#REF!</v>
      </c>
      <c r="G92" s="415" t="e">
        <f>#REF!</f>
        <v>#REF!</v>
      </c>
      <c r="H92" s="415" t="e">
        <f>#REF!</f>
        <v>#REF!</v>
      </c>
      <c r="I92" s="415" t="e">
        <f>#REF!</f>
        <v>#REF!</v>
      </c>
      <c r="J92" s="415" t="e">
        <f>#REF!</f>
        <v>#REF!</v>
      </c>
      <c r="K92" s="415" t="e">
        <f>#REF!</f>
        <v>#REF!</v>
      </c>
      <c r="L92" s="415" t="e">
        <f>#REF!</f>
        <v>#REF!</v>
      </c>
      <c r="M92" s="415" t="e">
        <f>#REF!</f>
        <v>#REF!</v>
      </c>
      <c r="N92" s="415" t="e">
        <f>#REF!</f>
        <v>#REF!</v>
      </c>
      <c r="O92" s="415" t="e">
        <f>#REF!</f>
        <v>#REF!</v>
      </c>
      <c r="P92" s="415" t="e">
        <f>#REF!</f>
        <v>#REF!</v>
      </c>
      <c r="Q92" s="415" t="e">
        <f>#REF!</f>
        <v>#REF!</v>
      </c>
      <c r="R92" s="416" t="e">
        <f t="shared" si="1"/>
        <v>#REF!</v>
      </c>
      <c r="S92" s="417"/>
    </row>
    <row r="93" spans="2:19" ht="12.75" customHeight="1">
      <c r="B93" s="2815"/>
      <c r="C93" s="2841"/>
      <c r="D93" s="2847"/>
      <c r="E93" s="418" t="s">
        <v>212</v>
      </c>
      <c r="F93" s="421">
        <f>+'EJEC-3I'!F93</f>
        <v>0</v>
      </c>
      <c r="G93" s="421">
        <f>+'EJEC-3I'!G93</f>
        <v>0</v>
      </c>
      <c r="H93" s="421">
        <f>+'EJEC-3I'!H93</f>
        <v>0</v>
      </c>
      <c r="I93" s="421">
        <f>+'EJEC-3II'!I93</f>
        <v>0</v>
      </c>
      <c r="J93" s="421">
        <f>+'EJEC-3II'!J93</f>
        <v>0</v>
      </c>
      <c r="K93" s="421">
        <f>+'EJEC-3II'!K93</f>
        <v>0</v>
      </c>
      <c r="L93" s="419">
        <f>+'EJEC-3II'!L93</f>
        <v>0</v>
      </c>
      <c r="M93" s="419">
        <f>+'EJEC-3II'!M93</f>
        <v>0</v>
      </c>
      <c r="N93" s="419">
        <f>+'EJEC-3II'!N93</f>
        <v>0</v>
      </c>
      <c r="O93" s="419">
        <f>+'EJEC-3II'!O93</f>
        <v>0</v>
      </c>
      <c r="P93" s="419">
        <f>+'EJEC-3II'!P93</f>
        <v>0</v>
      </c>
      <c r="Q93" s="419">
        <f>+'EJEC-3II'!Q93</f>
        <v>0</v>
      </c>
      <c r="R93" s="420">
        <f t="shared" si="1"/>
        <v>0</v>
      </c>
      <c r="S93" s="101">
        <f>+IF(ISERROR(R93/D92),0%,R93/D92)</f>
        <v>0</v>
      </c>
    </row>
    <row r="94" spans="2:19" ht="12.75" customHeight="1" thickBot="1">
      <c r="B94" s="2815"/>
      <c r="C94" s="2841"/>
      <c r="D94" s="2847"/>
      <c r="E94" s="422" t="s">
        <v>260</v>
      </c>
      <c r="F94" s="421">
        <f>+'EJEC-3I'!F94</f>
        <v>0</v>
      </c>
      <c r="G94" s="421">
        <f>+'EJEC-3I'!G94</f>
        <v>0</v>
      </c>
      <c r="H94" s="421">
        <f>+'EJEC-3I'!H94</f>
        <v>0</v>
      </c>
      <c r="I94" s="421">
        <f>+'EJEC-3II'!I94</f>
        <v>0</v>
      </c>
      <c r="J94" s="421">
        <f>+'EJEC-3II'!J94</f>
        <v>0</v>
      </c>
      <c r="K94" s="421">
        <f>+'EJEC-3II'!K94</f>
        <v>0</v>
      </c>
      <c r="L94" s="419"/>
      <c r="M94" s="419"/>
      <c r="N94" s="419"/>
      <c r="O94" s="419"/>
      <c r="P94" s="419"/>
      <c r="Q94" s="419"/>
      <c r="R94" s="423">
        <f>SUM(F94:Q94)</f>
        <v>0</v>
      </c>
      <c r="S94" s="102">
        <f>+IF(ISERROR(R94/D92),0%,R94/D92)</f>
        <v>0</v>
      </c>
    </row>
    <row r="95" spans="2:19" s="321" customFormat="1">
      <c r="B95" s="2849" t="s">
        <v>251</v>
      </c>
      <c r="C95" s="2850"/>
      <c r="D95" s="2855" t="e">
        <f>SUM(D17:D94)</f>
        <v>#REF!</v>
      </c>
      <c r="E95" s="424" t="s">
        <v>211</v>
      </c>
      <c r="F95" s="425" t="e">
        <f>F92+F89+F86+F83+F80+F77+F74+F71+F68+F65+F62+F59+F56+F53+F50+F47+F44+F41+F38+F35+F32+F29+F26+F23+F20+F17</f>
        <v>#REF!</v>
      </c>
      <c r="G95" s="425" t="e">
        <f t="shared" ref="G95:Q97" si="2">G92+G89+G86+G83+G80+G77+G74+G71+G68+G65+G62+G59+G56+G53+G50+G47+G44+G41+G38+G35+G32+G29+G26+G23+G20+G17</f>
        <v>#REF!</v>
      </c>
      <c r="H95" s="425" t="e">
        <f t="shared" si="2"/>
        <v>#REF!</v>
      </c>
      <c r="I95" s="425" t="e">
        <f t="shared" si="2"/>
        <v>#REF!</v>
      </c>
      <c r="J95" s="425" t="e">
        <f t="shared" si="2"/>
        <v>#REF!</v>
      </c>
      <c r="K95" s="425" t="e">
        <f t="shared" si="2"/>
        <v>#REF!</v>
      </c>
      <c r="L95" s="425" t="e">
        <f t="shared" si="2"/>
        <v>#REF!</v>
      </c>
      <c r="M95" s="425" t="e">
        <f t="shared" si="2"/>
        <v>#REF!</v>
      </c>
      <c r="N95" s="425" t="e">
        <f t="shared" si="2"/>
        <v>#REF!</v>
      </c>
      <c r="O95" s="425" t="e">
        <f t="shared" si="2"/>
        <v>#REF!</v>
      </c>
      <c r="P95" s="425" t="e">
        <f t="shared" si="2"/>
        <v>#REF!</v>
      </c>
      <c r="Q95" s="425" t="e">
        <f t="shared" si="2"/>
        <v>#REF!</v>
      </c>
      <c r="R95" s="426" t="e">
        <f>SUM(F95:Q95)</f>
        <v>#REF!</v>
      </c>
      <c r="S95" s="427"/>
    </row>
    <row r="96" spans="2:19" s="321" customFormat="1">
      <c r="B96" s="2851"/>
      <c r="C96" s="2852"/>
      <c r="D96" s="2852"/>
      <c r="E96" s="418" t="s">
        <v>212</v>
      </c>
      <c r="F96" s="421">
        <f>F93+F90+F87+F84+F81+F78+F75+F72+F69+F66+F63+F60+F57+F54+F51+F48+F45+F42+F39+F36+F33+F30+F27+F24+F21+F18</f>
        <v>0</v>
      </c>
      <c r="G96" s="421">
        <f t="shared" si="2"/>
        <v>0</v>
      </c>
      <c r="H96" s="421">
        <f t="shared" si="2"/>
        <v>0</v>
      </c>
      <c r="I96" s="421">
        <f t="shared" si="2"/>
        <v>0</v>
      </c>
      <c r="J96" s="421">
        <f t="shared" si="2"/>
        <v>0</v>
      </c>
      <c r="K96" s="421">
        <f t="shared" si="2"/>
        <v>0</v>
      </c>
      <c r="L96" s="421">
        <f t="shared" si="2"/>
        <v>0</v>
      </c>
      <c r="M96" s="421">
        <f t="shared" si="2"/>
        <v>0</v>
      </c>
      <c r="N96" s="421">
        <f t="shared" si="2"/>
        <v>0</v>
      </c>
      <c r="O96" s="421">
        <f t="shared" si="2"/>
        <v>0</v>
      </c>
      <c r="P96" s="421">
        <f t="shared" si="2"/>
        <v>0</v>
      </c>
      <c r="Q96" s="421">
        <f t="shared" si="2"/>
        <v>0</v>
      </c>
      <c r="R96" s="420">
        <f>SUM(F96:Q96)</f>
        <v>0</v>
      </c>
      <c r="S96" s="101">
        <f>+IF(ISERROR(R96/D95),0%,R96/D95)</f>
        <v>0</v>
      </c>
    </row>
    <row r="97" spans="2:19" s="321" customFormat="1" ht="13.5" thickBot="1">
      <c r="B97" s="2853"/>
      <c r="C97" s="2854"/>
      <c r="D97" s="2854"/>
      <c r="E97" s="428" t="s">
        <v>260</v>
      </c>
      <c r="F97" s="429">
        <f>F94+F91+F88+F85+F82+F79+F76+F73+F70+F67+F64+F61+F58+F55+F52+F49+F46+F43+F40+F37+F34+F31+F28+F25+F22+F19</f>
        <v>0</v>
      </c>
      <c r="G97" s="429">
        <f t="shared" si="2"/>
        <v>0</v>
      </c>
      <c r="H97" s="429">
        <f t="shared" si="2"/>
        <v>0</v>
      </c>
      <c r="I97" s="429">
        <f t="shared" si="2"/>
        <v>0</v>
      </c>
      <c r="J97" s="429">
        <f t="shared" si="2"/>
        <v>0</v>
      </c>
      <c r="K97" s="429">
        <f t="shared" si="2"/>
        <v>0</v>
      </c>
      <c r="L97" s="429">
        <f t="shared" si="2"/>
        <v>0</v>
      </c>
      <c r="M97" s="429">
        <f t="shared" si="2"/>
        <v>0</v>
      </c>
      <c r="N97" s="429">
        <f t="shared" si="2"/>
        <v>0</v>
      </c>
      <c r="O97" s="429">
        <f t="shared" si="2"/>
        <v>0</v>
      </c>
      <c r="P97" s="429">
        <f t="shared" si="2"/>
        <v>0</v>
      </c>
      <c r="Q97" s="429">
        <f t="shared" si="2"/>
        <v>0</v>
      </c>
      <c r="R97" s="430">
        <f>SUM(F97:Q97)</f>
        <v>0</v>
      </c>
      <c r="S97" s="103">
        <f>+IF(ISERROR(R97/D95),0%,R97/D95)</f>
        <v>0</v>
      </c>
    </row>
    <row r="98" spans="2:19" s="321" customFormat="1" ht="13.5" thickBot="1">
      <c r="B98" s="210" t="s">
        <v>64</v>
      </c>
      <c r="C98" s="209"/>
      <c r="D98" s="209"/>
      <c r="E98" s="209"/>
      <c r="F98" s="209"/>
      <c r="G98" s="209"/>
      <c r="H98" s="209"/>
      <c r="I98" s="209"/>
      <c r="J98" s="209"/>
      <c r="K98" s="209"/>
      <c r="L98" s="209"/>
      <c r="M98" s="209"/>
      <c r="N98" s="209"/>
      <c r="O98" s="209"/>
      <c r="P98" s="209"/>
      <c r="Q98" s="209"/>
      <c r="R98" s="209"/>
      <c r="S98" s="350"/>
    </row>
    <row r="99" spans="2:19" s="321" customFormat="1">
      <c r="B99" s="2856"/>
      <c r="C99" s="2857"/>
      <c r="D99" s="2857"/>
      <c r="E99" s="2857"/>
      <c r="F99" s="2857"/>
      <c r="G99" s="2857"/>
      <c r="H99" s="2857"/>
      <c r="I99" s="2857"/>
      <c r="J99" s="2857"/>
      <c r="K99" s="2857"/>
      <c r="L99" s="2857"/>
      <c r="M99" s="2857"/>
      <c r="N99" s="2857"/>
      <c r="O99" s="2857"/>
      <c r="P99" s="2857"/>
      <c r="Q99" s="2857"/>
      <c r="R99" s="2857"/>
      <c r="S99" s="2858"/>
    </row>
    <row r="100" spans="2:19" s="321" customFormat="1">
      <c r="B100" s="2859"/>
      <c r="C100" s="2860"/>
      <c r="D100" s="2860"/>
      <c r="E100" s="2860"/>
      <c r="F100" s="2860"/>
      <c r="G100" s="2860"/>
      <c r="H100" s="2860"/>
      <c r="I100" s="2860"/>
      <c r="J100" s="2860"/>
      <c r="K100" s="2860"/>
      <c r="L100" s="2860"/>
      <c r="M100" s="2860"/>
      <c r="N100" s="2860"/>
      <c r="O100" s="2860"/>
      <c r="P100" s="2860"/>
      <c r="Q100" s="2860"/>
      <c r="R100" s="2860"/>
      <c r="S100" s="2861"/>
    </row>
    <row r="101" spans="2:19" s="321" customFormat="1">
      <c r="B101" s="2859"/>
      <c r="C101" s="2860"/>
      <c r="D101" s="2860"/>
      <c r="E101" s="2860"/>
      <c r="F101" s="2860"/>
      <c r="G101" s="2860"/>
      <c r="H101" s="2860"/>
      <c r="I101" s="2860"/>
      <c r="J101" s="2860"/>
      <c r="K101" s="2860"/>
      <c r="L101" s="2860"/>
      <c r="M101" s="2860"/>
      <c r="N101" s="2860"/>
      <c r="O101" s="2860"/>
      <c r="P101" s="2860"/>
      <c r="Q101" s="2860"/>
      <c r="R101" s="2860"/>
      <c r="S101" s="2861"/>
    </row>
    <row r="102" spans="2:19" s="321" customFormat="1">
      <c r="B102" s="2859"/>
      <c r="C102" s="2860"/>
      <c r="D102" s="2860"/>
      <c r="E102" s="2860"/>
      <c r="F102" s="2860"/>
      <c r="G102" s="2860"/>
      <c r="H102" s="2860"/>
      <c r="I102" s="2860"/>
      <c r="J102" s="2860"/>
      <c r="K102" s="2860"/>
      <c r="L102" s="2860"/>
      <c r="M102" s="2860"/>
      <c r="N102" s="2860"/>
      <c r="O102" s="2860"/>
      <c r="P102" s="2860"/>
      <c r="Q102" s="2860"/>
      <c r="R102" s="2860"/>
      <c r="S102" s="2861"/>
    </row>
    <row r="103" spans="2:19" s="321" customFormat="1">
      <c r="B103" s="2859"/>
      <c r="C103" s="2860"/>
      <c r="D103" s="2860"/>
      <c r="E103" s="2860"/>
      <c r="F103" s="2860"/>
      <c r="G103" s="2860"/>
      <c r="H103" s="2860"/>
      <c r="I103" s="2860"/>
      <c r="J103" s="2860"/>
      <c r="K103" s="2860"/>
      <c r="L103" s="2860"/>
      <c r="M103" s="2860"/>
      <c r="N103" s="2860"/>
      <c r="O103" s="2860"/>
      <c r="P103" s="2860"/>
      <c r="Q103" s="2860"/>
      <c r="R103" s="2860"/>
      <c r="S103" s="2861"/>
    </row>
    <row r="104" spans="2:19" s="321" customFormat="1">
      <c r="B104" s="2859"/>
      <c r="C104" s="2860"/>
      <c r="D104" s="2860"/>
      <c r="E104" s="2860"/>
      <c r="F104" s="2860"/>
      <c r="G104" s="2860"/>
      <c r="H104" s="2860"/>
      <c r="I104" s="2860"/>
      <c r="J104" s="2860"/>
      <c r="K104" s="2860"/>
      <c r="L104" s="2860"/>
      <c r="M104" s="2860"/>
      <c r="N104" s="2860"/>
      <c r="O104" s="2860"/>
      <c r="P104" s="2860"/>
      <c r="Q104" s="2860"/>
      <c r="R104" s="2860"/>
      <c r="S104" s="2861"/>
    </row>
    <row r="105" spans="2:19" s="321" customFormat="1" ht="13.5" thickBot="1">
      <c r="B105" s="2862"/>
      <c r="C105" s="2863"/>
      <c r="D105" s="2863"/>
      <c r="E105" s="2863"/>
      <c r="F105" s="2863"/>
      <c r="G105" s="2863"/>
      <c r="H105" s="2863"/>
      <c r="I105" s="2863"/>
      <c r="J105" s="2863"/>
      <c r="K105" s="2863"/>
      <c r="L105" s="2863"/>
      <c r="M105" s="2863"/>
      <c r="N105" s="2863"/>
      <c r="O105" s="2863"/>
      <c r="P105" s="2863"/>
      <c r="Q105" s="2863"/>
      <c r="R105" s="2863"/>
      <c r="S105" s="2864"/>
    </row>
    <row r="106" spans="2:19" s="321" customFormat="1"/>
    <row r="107" spans="2:19" s="321" customFormat="1"/>
    <row r="108" spans="2:19" s="321" customFormat="1"/>
    <row r="109" spans="2:19" s="321" customFormat="1"/>
    <row r="110" spans="2:19" s="321" customFormat="1"/>
    <row r="111" spans="2:19" s="321" customFormat="1"/>
    <row r="112" spans="2:19" s="321" customFormat="1"/>
    <row r="113" s="321" customFormat="1"/>
    <row r="114" s="321" customFormat="1"/>
    <row r="115" s="321" customFormat="1"/>
    <row r="116" s="321" customFormat="1"/>
    <row r="117" s="321" customFormat="1"/>
    <row r="118" s="321" customFormat="1"/>
    <row r="119" s="321" customFormat="1"/>
    <row r="120" s="321" customFormat="1"/>
    <row r="121" s="321" customFormat="1"/>
    <row r="122" s="321" customFormat="1"/>
    <row r="123" s="321" customFormat="1"/>
    <row r="124" s="321" customFormat="1"/>
    <row r="125" s="321" customFormat="1"/>
    <row r="126" s="321" customFormat="1"/>
    <row r="127" s="321" customFormat="1"/>
    <row r="128" s="321" customFormat="1"/>
    <row r="129" s="321" customFormat="1"/>
    <row r="130" s="321" customFormat="1"/>
    <row r="131" s="321" customFormat="1"/>
    <row r="132" s="321" customFormat="1"/>
    <row r="133" s="321" customFormat="1"/>
    <row r="134" s="321" customFormat="1"/>
  </sheetData>
  <sheetProtection password="CDBD" sheet="1" objects="1" scenarios="1"/>
  <mergeCells count="75">
    <mergeCell ref="B95:C97"/>
    <mergeCell ref="D95:D97"/>
    <mergeCell ref="B99:S105"/>
    <mergeCell ref="B86:B94"/>
    <mergeCell ref="C86:C88"/>
    <mergeCell ref="D86:D88"/>
    <mergeCell ref="C89:C91"/>
    <mergeCell ref="D89:D91"/>
    <mergeCell ref="C92:C94"/>
    <mergeCell ref="D92:D94"/>
    <mergeCell ref="B74:B85"/>
    <mergeCell ref="C74:C76"/>
    <mergeCell ref="D74:D76"/>
    <mergeCell ref="C77:C79"/>
    <mergeCell ref="D77:D79"/>
    <mergeCell ref="C80:C82"/>
    <mergeCell ref="D80:D82"/>
    <mergeCell ref="C83:C85"/>
    <mergeCell ref="D83:D85"/>
    <mergeCell ref="B65:B73"/>
    <mergeCell ref="C65:C67"/>
    <mergeCell ref="D65:D67"/>
    <mergeCell ref="C68:C70"/>
    <mergeCell ref="D68:D70"/>
    <mergeCell ref="C71:C73"/>
    <mergeCell ref="D71:D73"/>
    <mergeCell ref="B53:B64"/>
    <mergeCell ref="C53:C55"/>
    <mergeCell ref="D53:D55"/>
    <mergeCell ref="C56:C58"/>
    <mergeCell ref="D56:D58"/>
    <mergeCell ref="C59:C61"/>
    <mergeCell ref="D59:D61"/>
    <mergeCell ref="C62:C64"/>
    <mergeCell ref="D62:D64"/>
    <mergeCell ref="B41:B52"/>
    <mergeCell ref="C41:C43"/>
    <mergeCell ref="D41:D43"/>
    <mergeCell ref="C44:C46"/>
    <mergeCell ref="D44:D46"/>
    <mergeCell ref="C47:C49"/>
    <mergeCell ref="D47:D49"/>
    <mergeCell ref="C50:C52"/>
    <mergeCell ref="D50:D52"/>
    <mergeCell ref="B29:B40"/>
    <mergeCell ref="C29:C31"/>
    <mergeCell ref="D29:D31"/>
    <mergeCell ref="C32:C34"/>
    <mergeCell ref="D32:D34"/>
    <mergeCell ref="C35:C37"/>
    <mergeCell ref="D35:D37"/>
    <mergeCell ref="C38:C40"/>
    <mergeCell ref="D38:D40"/>
    <mergeCell ref="B17:B28"/>
    <mergeCell ref="C17:C19"/>
    <mergeCell ref="D17:D19"/>
    <mergeCell ref="C20:C22"/>
    <mergeCell ref="D20:D22"/>
    <mergeCell ref="C23:C25"/>
    <mergeCell ref="D23:D25"/>
    <mergeCell ref="C26:C28"/>
    <mergeCell ref="D26:D28"/>
    <mergeCell ref="F12:G12"/>
    <mergeCell ref="B14:S14"/>
    <mergeCell ref="B15:B16"/>
    <mergeCell ref="C15:C16"/>
    <mergeCell ref="D15:D16"/>
    <mergeCell ref="E15:E16"/>
    <mergeCell ref="F15:S15"/>
    <mergeCell ref="F10:G10"/>
    <mergeCell ref="C2:Q4"/>
    <mergeCell ref="R2:S3"/>
    <mergeCell ref="R4:S4"/>
    <mergeCell ref="C6:S6"/>
    <mergeCell ref="C8:S8"/>
  </mergeCells>
  <conditionalFormatting sqref="F16:Q16">
    <cfRule type="cellIs" dxfId="7" priority="2" stopIfTrue="1" operator="equal">
      <formula>0</formula>
    </cfRule>
  </conditionalFormatting>
  <conditionalFormatting sqref="C10 F10 H10:I10">
    <cfRule type="cellIs" dxfId="6" priority="1" operator="notEqual">
      <formula>0</formula>
    </cfRule>
  </conditionalFormatting>
  <dataValidations count="1">
    <dataValidation allowBlank="1" showInputMessage="1" showErrorMessage="1" sqref="F10 H10:I10" xr:uid="{00000000-0002-0000-3D00-000000000000}"/>
  </dataValidations>
  <printOptions horizontalCentered="1" verticalCentered="1"/>
  <pageMargins left="0.39370078740157483" right="0.39370078740157483" top="0.39370078740157483" bottom="0.39370078740157483" header="0.31496062992125984" footer="0.31496062992125984"/>
  <pageSetup scale="49" orientation="landscape" r:id="rId1"/>
  <drawing r:id="rId2"/>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Hoja38">
    <tabColor rgb="FF0070C0"/>
    <pageSetUpPr fitToPage="1"/>
  </sheetPr>
  <dimension ref="A1:AJ144"/>
  <sheetViews>
    <sheetView workbookViewId="0"/>
  </sheetViews>
  <sheetFormatPr baseColWidth="10" defaultColWidth="11.42578125" defaultRowHeight="13.5"/>
  <cols>
    <col min="1" max="1" width="2.140625" style="431" customWidth="1"/>
    <col min="2" max="2" width="31" style="331" customWidth="1"/>
    <col min="3" max="3" width="15.7109375" style="331" customWidth="1"/>
    <col min="4" max="4" width="23.85546875" style="464" customWidth="1"/>
    <col min="5" max="9" width="16.7109375" style="331" customWidth="1"/>
    <col min="10" max="31" width="11.42578125" style="433"/>
    <col min="32" max="16384" width="11.42578125" style="436"/>
  </cols>
  <sheetData>
    <row r="1" spans="1:36" s="433" customFormat="1" ht="14.25" thickBot="1">
      <c r="A1" s="431"/>
      <c r="B1" s="431"/>
      <c r="C1" s="431"/>
      <c r="D1" s="432"/>
      <c r="E1" s="431"/>
      <c r="F1" s="431"/>
      <c r="G1" s="431"/>
      <c r="H1" s="431"/>
      <c r="I1" s="431"/>
    </row>
    <row r="2" spans="1:36" s="200" customFormat="1" ht="32.25" customHeight="1">
      <c r="A2" s="321"/>
      <c r="B2" s="322"/>
      <c r="C2" s="2723" t="s">
        <v>327</v>
      </c>
      <c r="D2" s="2724"/>
      <c r="E2" s="2724"/>
      <c r="F2" s="2724"/>
      <c r="G2" s="2724"/>
      <c r="H2" s="2732" t="e">
        <f>#REF!</f>
        <v>#REF!</v>
      </c>
      <c r="I2" s="2733"/>
      <c r="J2" s="433"/>
      <c r="K2" s="433"/>
      <c r="L2" s="433"/>
      <c r="M2" s="433"/>
      <c r="N2" s="433"/>
      <c r="O2" s="433"/>
      <c r="P2" s="433"/>
      <c r="Q2" s="433"/>
      <c r="R2" s="433"/>
      <c r="S2" s="433"/>
      <c r="T2" s="321"/>
      <c r="U2" s="321"/>
      <c r="V2" s="321"/>
      <c r="W2" s="321"/>
      <c r="X2" s="321"/>
      <c r="Y2" s="321"/>
      <c r="Z2" s="321"/>
      <c r="AA2" s="321"/>
      <c r="AB2" s="321"/>
      <c r="AC2" s="321"/>
      <c r="AD2" s="321"/>
      <c r="AE2" s="321"/>
      <c r="AF2" s="321"/>
      <c r="AG2" s="321"/>
      <c r="AH2" s="321"/>
      <c r="AI2" s="321"/>
      <c r="AJ2" s="321"/>
    </row>
    <row r="3" spans="1:36" s="200" customFormat="1" ht="32.25" customHeight="1">
      <c r="A3" s="321"/>
      <c r="B3" s="216"/>
      <c r="C3" s="2726"/>
      <c r="D3" s="2727"/>
      <c r="E3" s="2727"/>
      <c r="F3" s="2727"/>
      <c r="G3" s="2727"/>
      <c r="H3" s="2734"/>
      <c r="I3" s="2735"/>
      <c r="J3" s="433"/>
      <c r="K3" s="433"/>
      <c r="L3" s="433"/>
      <c r="M3" s="433"/>
      <c r="N3" s="433"/>
      <c r="O3" s="433"/>
      <c r="P3" s="433"/>
      <c r="Q3" s="433"/>
      <c r="R3" s="433"/>
      <c r="S3" s="433"/>
      <c r="T3" s="321"/>
      <c r="U3" s="321"/>
      <c r="V3" s="321"/>
      <c r="W3" s="321"/>
      <c r="X3" s="321"/>
      <c r="Y3" s="321"/>
      <c r="Z3" s="321"/>
      <c r="AA3" s="321"/>
      <c r="AB3" s="321"/>
      <c r="AC3" s="321"/>
      <c r="AD3" s="321"/>
      <c r="AE3" s="321"/>
      <c r="AF3" s="321"/>
      <c r="AG3" s="321"/>
      <c r="AH3" s="321"/>
      <c r="AI3" s="321"/>
      <c r="AJ3" s="321"/>
    </row>
    <row r="4" spans="1:36" s="200" customFormat="1" ht="17.25" customHeight="1">
      <c r="A4" s="321"/>
      <c r="B4" s="2704"/>
      <c r="C4" s="2726"/>
      <c r="D4" s="2727"/>
      <c r="E4" s="2727"/>
      <c r="F4" s="2727"/>
      <c r="G4" s="2727"/>
      <c r="H4" s="2706" t="e">
        <f>#REF!</f>
        <v>#REF!</v>
      </c>
      <c r="I4" s="2707"/>
      <c r="J4" s="433"/>
      <c r="K4" s="433"/>
      <c r="L4" s="433"/>
      <c r="M4" s="433"/>
      <c r="N4" s="433"/>
      <c r="O4" s="433"/>
      <c r="P4" s="433"/>
      <c r="Q4" s="433"/>
      <c r="R4" s="433"/>
      <c r="S4" s="433"/>
      <c r="T4" s="321"/>
      <c r="U4" s="321"/>
      <c r="V4" s="321"/>
      <c r="W4" s="321"/>
      <c r="X4" s="321"/>
      <c r="Y4" s="321"/>
      <c r="Z4" s="321"/>
      <c r="AA4" s="321"/>
      <c r="AB4" s="321"/>
      <c r="AC4" s="321"/>
      <c r="AD4" s="321"/>
      <c r="AE4" s="321"/>
      <c r="AF4" s="321"/>
      <c r="AG4" s="321"/>
      <c r="AH4" s="321"/>
      <c r="AI4" s="321"/>
      <c r="AJ4" s="321"/>
    </row>
    <row r="5" spans="1:36" s="200" customFormat="1" ht="17.25" customHeight="1">
      <c r="A5" s="321"/>
      <c r="B5" s="2704"/>
      <c r="C5" s="2726"/>
      <c r="D5" s="2727"/>
      <c r="E5" s="2727"/>
      <c r="F5" s="2727"/>
      <c r="G5" s="2727"/>
      <c r="H5" s="2706"/>
      <c r="I5" s="2707"/>
      <c r="J5" s="433"/>
      <c r="K5" s="433"/>
      <c r="L5" s="433"/>
      <c r="M5" s="433"/>
      <c r="N5" s="433"/>
      <c r="O5" s="433"/>
      <c r="P5" s="433"/>
      <c r="Q5" s="433"/>
      <c r="R5" s="433"/>
      <c r="S5" s="433"/>
      <c r="T5" s="321"/>
      <c r="U5" s="321"/>
      <c r="V5" s="321"/>
      <c r="W5" s="321"/>
      <c r="X5" s="321"/>
      <c r="Y5" s="321"/>
      <c r="Z5" s="321"/>
      <c r="AA5" s="321"/>
      <c r="AB5" s="321"/>
      <c r="AC5" s="321"/>
      <c r="AD5" s="321"/>
      <c r="AE5" s="321"/>
      <c r="AF5" s="321"/>
      <c r="AG5" s="321"/>
      <c r="AH5" s="321"/>
      <c r="AI5" s="321"/>
      <c r="AJ5" s="321"/>
    </row>
    <row r="6" spans="1:36">
      <c r="B6" s="434"/>
      <c r="C6" s="435"/>
      <c r="D6" s="435"/>
      <c r="E6" s="435"/>
      <c r="F6" s="435"/>
      <c r="G6" s="435"/>
      <c r="H6" s="354"/>
      <c r="I6" s="355"/>
    </row>
    <row r="7" spans="1:36">
      <c r="B7" s="437" t="s">
        <v>166</v>
      </c>
      <c r="C7" s="2867" t="e">
        <f>+#REF!</f>
        <v>#REF!</v>
      </c>
      <c r="D7" s="2867"/>
      <c r="E7" s="2867"/>
      <c r="F7" s="2867"/>
      <c r="G7" s="2867"/>
      <c r="H7" s="2867"/>
      <c r="I7" s="2868"/>
    </row>
    <row r="8" spans="1:36">
      <c r="B8" s="438"/>
      <c r="C8" s="2865"/>
      <c r="D8" s="2865" t="str">
        <f>+'[184]POA-1'!E11</f>
        <v xml:space="preserve">Nombre del Proyecto </v>
      </c>
      <c r="E8" s="2865"/>
      <c r="F8" s="2865"/>
      <c r="G8" s="2865"/>
      <c r="H8" s="2865"/>
      <c r="I8" s="2866"/>
    </row>
    <row r="9" spans="1:36" ht="35.25" customHeight="1">
      <c r="B9" s="437" t="s">
        <v>248</v>
      </c>
      <c r="C9" s="2595" t="e">
        <f>+Seguimiento!H5</f>
        <v>#REF!</v>
      </c>
      <c r="D9" s="2595" t="e">
        <f>+'[184]POA-3'!#REF!</f>
        <v>#REF!</v>
      </c>
      <c r="E9" s="2595" t="e">
        <f>+'[184]POA-3'!#REF!</f>
        <v>#REF!</v>
      </c>
      <c r="F9" s="2595"/>
      <c r="G9" s="2595"/>
      <c r="H9" s="2595"/>
      <c r="I9" s="2596"/>
    </row>
    <row r="10" spans="1:36">
      <c r="B10" s="437"/>
      <c r="C10" s="2865"/>
      <c r="D10" s="2865" t="s">
        <v>187</v>
      </c>
      <c r="E10" s="2865"/>
      <c r="F10" s="2865"/>
      <c r="G10" s="2865"/>
      <c r="H10" s="2865"/>
      <c r="I10" s="2866"/>
    </row>
    <row r="11" spans="1:36">
      <c r="B11" s="437" t="s">
        <v>214</v>
      </c>
      <c r="C11" s="2869">
        <f>'EJEC-1III'!I11</f>
        <v>0</v>
      </c>
      <c r="D11" s="2870"/>
      <c r="E11" s="217"/>
      <c r="F11" s="439" t="s">
        <v>270</v>
      </c>
      <c r="G11" s="2871">
        <f>'EJEC-1III'!P11</f>
        <v>0</v>
      </c>
      <c r="H11" s="2871"/>
      <c r="I11" s="440"/>
    </row>
    <row r="12" spans="1:36" hidden="1">
      <c r="B12" s="441"/>
      <c r="C12" s="436"/>
      <c r="D12" s="436"/>
      <c r="E12" s="436"/>
      <c r="F12" s="436"/>
      <c r="G12" s="436"/>
      <c r="H12" s="436"/>
      <c r="I12" s="442"/>
    </row>
    <row r="13" spans="1:36" ht="12.75" hidden="1" customHeight="1">
      <c r="B13" s="407" t="s">
        <v>325</v>
      </c>
      <c r="C13" s="2872" t="str">
        <f>'EJEC-3III'!C12</f>
        <v>Marzo</v>
      </c>
      <c r="D13" s="2872"/>
      <c r="E13" s="436"/>
      <c r="F13" s="220" t="s">
        <v>326</v>
      </c>
      <c r="G13" s="2872">
        <f>'EJEC-3III'!F12</f>
        <v>0</v>
      </c>
      <c r="H13" s="2872"/>
      <c r="I13" s="442"/>
    </row>
    <row r="14" spans="1:36" hidden="1">
      <c r="B14" s="441"/>
      <c r="C14" s="436"/>
      <c r="D14" s="436"/>
      <c r="E14" s="436"/>
      <c r="F14" s="436"/>
      <c r="G14" s="436"/>
      <c r="H14" s="436"/>
      <c r="I14" s="442"/>
    </row>
    <row r="15" spans="1:36">
      <c r="B15" s="437"/>
      <c r="C15" s="2865"/>
      <c r="D15" s="2865"/>
      <c r="E15" s="2865"/>
      <c r="F15" s="2865"/>
      <c r="G15" s="2865"/>
      <c r="H15" s="2865"/>
      <c r="I15" s="2866"/>
    </row>
    <row r="16" spans="1:36" ht="17.25" customHeight="1" thickBot="1">
      <c r="B16" s="2873" t="s">
        <v>262</v>
      </c>
      <c r="C16" s="2874"/>
      <c r="D16" s="2874"/>
      <c r="E16" s="2874"/>
      <c r="F16" s="2874"/>
      <c r="G16" s="2874"/>
      <c r="H16" s="2874"/>
      <c r="I16" s="2875"/>
    </row>
    <row r="17" spans="2:9" ht="29.25" customHeight="1">
      <c r="B17" s="2876" t="s">
        <v>169</v>
      </c>
      <c r="C17" s="2878" t="s">
        <v>62</v>
      </c>
      <c r="D17" s="2880" t="s">
        <v>170</v>
      </c>
      <c r="E17" s="2882" t="s">
        <v>222</v>
      </c>
      <c r="F17" s="2883"/>
      <c r="G17" s="2883"/>
      <c r="H17" s="2883"/>
      <c r="I17" s="2884"/>
    </row>
    <row r="18" spans="2:9" ht="28.5" customHeight="1" thickBot="1">
      <c r="B18" s="2877"/>
      <c r="C18" s="2879"/>
      <c r="D18" s="2881"/>
      <c r="E18" s="443" t="e">
        <f>#REF!</f>
        <v>#REF!</v>
      </c>
      <c r="F18" s="443" t="e">
        <f>#REF!</f>
        <v>#REF!</v>
      </c>
      <c r="G18" s="443" t="e">
        <f>#REF!</f>
        <v>#REF!</v>
      </c>
      <c r="H18" s="443" t="e">
        <f>#REF!</f>
        <v>#REF!</v>
      </c>
      <c r="I18" s="444" t="s">
        <v>65</v>
      </c>
    </row>
    <row r="19" spans="2:9" ht="12.75" customHeight="1">
      <c r="B19" s="2885" t="e">
        <f>#REF!</f>
        <v>#REF!</v>
      </c>
      <c r="C19" s="2888" t="e">
        <f>#REF!</f>
        <v>#REF!</v>
      </c>
      <c r="D19" s="445" t="s">
        <v>211</v>
      </c>
      <c r="E19" s="446" t="e">
        <f>#REF!</f>
        <v>#REF!</v>
      </c>
      <c r="F19" s="446" t="e">
        <f>#REF!</f>
        <v>#REF!</v>
      </c>
      <c r="G19" s="446" t="e">
        <f>#REF!</f>
        <v>#REF!</v>
      </c>
      <c r="H19" s="446" t="e">
        <f>#REF!</f>
        <v>#REF!</v>
      </c>
      <c r="I19" s="447" t="e">
        <f>SUM(E19:H19)</f>
        <v>#REF!</v>
      </c>
    </row>
    <row r="20" spans="2:9" ht="12.75" customHeight="1">
      <c r="B20" s="2886"/>
      <c r="C20" s="2889"/>
      <c r="D20" s="448" t="s">
        <v>212</v>
      </c>
      <c r="E20" s="449" t="e">
        <f>+'EJEC-3III'!R18*#REF!</f>
        <v>#REF!</v>
      </c>
      <c r="F20" s="449" t="e">
        <f>+'EJEC-3III'!R18*#REF!</f>
        <v>#REF!</v>
      </c>
      <c r="G20" s="449" t="e">
        <f>+'EJEC-3III'!R18*#REF!</f>
        <v>#REF!</v>
      </c>
      <c r="H20" s="449" t="e">
        <f>+'EJEC-3III'!R18*#REF!</f>
        <v>#REF!</v>
      </c>
      <c r="I20" s="450" t="e">
        <f t="shared" ref="I20:I83" si="0">SUM(E20:H20)</f>
        <v>#REF!</v>
      </c>
    </row>
    <row r="21" spans="2:9" ht="12.75" customHeight="1" thickBot="1">
      <c r="B21" s="2886"/>
      <c r="C21" s="2890"/>
      <c r="D21" s="448" t="s">
        <v>260</v>
      </c>
      <c r="E21" s="449" t="e">
        <f>+'EJEC-3III'!R19*#REF!</f>
        <v>#REF!</v>
      </c>
      <c r="F21" s="449" t="e">
        <f>+'EJEC-3III'!R19*#REF!</f>
        <v>#REF!</v>
      </c>
      <c r="G21" s="449" t="e">
        <f>+'EJEC-3III'!R19*#REF!</f>
        <v>#REF!</v>
      </c>
      <c r="H21" s="449" t="e">
        <f>+'EJEC-3III'!R19*#REF!</f>
        <v>#REF!</v>
      </c>
      <c r="I21" s="450" t="e">
        <f t="shared" si="0"/>
        <v>#REF!</v>
      </c>
    </row>
    <row r="22" spans="2:9" ht="12.75" customHeight="1">
      <c r="B22" s="2886"/>
      <c r="C22" s="2891" t="e">
        <f>#REF!</f>
        <v>#REF!</v>
      </c>
      <c r="D22" s="445" t="s">
        <v>211</v>
      </c>
      <c r="E22" s="446" t="e">
        <f>#REF!</f>
        <v>#REF!</v>
      </c>
      <c r="F22" s="446" t="e">
        <f>#REF!</f>
        <v>#REF!</v>
      </c>
      <c r="G22" s="446" t="e">
        <f>#REF!</f>
        <v>#REF!</v>
      </c>
      <c r="H22" s="446" t="e">
        <f>#REF!</f>
        <v>#REF!</v>
      </c>
      <c r="I22" s="447" t="e">
        <f t="shared" si="0"/>
        <v>#REF!</v>
      </c>
    </row>
    <row r="23" spans="2:9" ht="12.75" customHeight="1">
      <c r="B23" s="2886"/>
      <c r="C23" s="2889"/>
      <c r="D23" s="448" t="s">
        <v>212</v>
      </c>
      <c r="E23" s="449" t="e">
        <f>+'EJEC-3III'!R21*#REF!</f>
        <v>#REF!</v>
      </c>
      <c r="F23" s="449" t="e">
        <f>+'EJEC-3III'!R21*#REF!</f>
        <v>#REF!</v>
      </c>
      <c r="G23" s="449" t="e">
        <f>+'EJEC-3III'!R21*#REF!</f>
        <v>#REF!</v>
      </c>
      <c r="H23" s="449" t="e">
        <f>+'EJEC-3III'!R21*#REF!</f>
        <v>#REF!</v>
      </c>
      <c r="I23" s="450" t="e">
        <f t="shared" si="0"/>
        <v>#REF!</v>
      </c>
    </row>
    <row r="24" spans="2:9" ht="12.75" customHeight="1" thickBot="1">
      <c r="B24" s="2886"/>
      <c r="C24" s="2890"/>
      <c r="D24" s="448" t="s">
        <v>260</v>
      </c>
      <c r="E24" s="449" t="e">
        <f>+'EJEC-3III'!R22*#REF!</f>
        <v>#REF!</v>
      </c>
      <c r="F24" s="449" t="e">
        <f>+'EJEC-3III'!R22*#REF!</f>
        <v>#REF!</v>
      </c>
      <c r="G24" s="449" t="e">
        <f>+'EJEC-3III'!R22*#REF!</f>
        <v>#REF!</v>
      </c>
      <c r="H24" s="449" t="e">
        <f>+'EJEC-3III'!R22*#REF!</f>
        <v>#REF!</v>
      </c>
      <c r="I24" s="450" t="e">
        <f t="shared" si="0"/>
        <v>#REF!</v>
      </c>
    </row>
    <row r="25" spans="2:9" ht="12.75" customHeight="1">
      <c r="B25" s="2886"/>
      <c r="C25" s="2891" t="e">
        <f>#REF!</f>
        <v>#REF!</v>
      </c>
      <c r="D25" s="445" t="s">
        <v>211</v>
      </c>
      <c r="E25" s="446" t="e">
        <f>#REF!</f>
        <v>#REF!</v>
      </c>
      <c r="F25" s="446" t="e">
        <f>#REF!</f>
        <v>#REF!</v>
      </c>
      <c r="G25" s="446" t="e">
        <f>#REF!</f>
        <v>#REF!</v>
      </c>
      <c r="H25" s="446" t="e">
        <f>#REF!</f>
        <v>#REF!</v>
      </c>
      <c r="I25" s="447" t="e">
        <f t="shared" si="0"/>
        <v>#REF!</v>
      </c>
    </row>
    <row r="26" spans="2:9" ht="12.75" customHeight="1">
      <c r="B26" s="2886"/>
      <c r="C26" s="2889"/>
      <c r="D26" s="448" t="s">
        <v>212</v>
      </c>
      <c r="E26" s="449" t="e">
        <f>+'EJEC-3III'!R24*#REF!</f>
        <v>#REF!</v>
      </c>
      <c r="F26" s="449" t="e">
        <f>+'EJEC-3III'!R24*#REF!</f>
        <v>#REF!</v>
      </c>
      <c r="G26" s="449" t="e">
        <f>+'EJEC-3III'!R24*#REF!</f>
        <v>#REF!</v>
      </c>
      <c r="H26" s="449" t="e">
        <f>+'EJEC-3III'!R24*#REF!</f>
        <v>#REF!</v>
      </c>
      <c r="I26" s="450" t="e">
        <f t="shared" si="0"/>
        <v>#REF!</v>
      </c>
    </row>
    <row r="27" spans="2:9" ht="12.75" customHeight="1" thickBot="1">
      <c r="B27" s="2886"/>
      <c r="C27" s="2890"/>
      <c r="D27" s="448" t="s">
        <v>260</v>
      </c>
      <c r="E27" s="449" t="e">
        <f>+'EJEC-3III'!R25*#REF!</f>
        <v>#REF!</v>
      </c>
      <c r="F27" s="449" t="e">
        <f>+'EJEC-3III'!R25*#REF!</f>
        <v>#REF!</v>
      </c>
      <c r="G27" s="449" t="e">
        <f>+'EJEC-3III'!R25*#REF!</f>
        <v>#REF!</v>
      </c>
      <c r="H27" s="449" t="e">
        <f>+'EJEC-3III'!R25*#REF!</f>
        <v>#REF!</v>
      </c>
      <c r="I27" s="450" t="e">
        <f t="shared" si="0"/>
        <v>#REF!</v>
      </c>
    </row>
    <row r="28" spans="2:9" ht="12.75" customHeight="1">
      <c r="B28" s="2886"/>
      <c r="C28" s="2891" t="e">
        <f>#REF!</f>
        <v>#REF!</v>
      </c>
      <c r="D28" s="445" t="s">
        <v>211</v>
      </c>
      <c r="E28" s="446" t="e">
        <f>#REF!</f>
        <v>#REF!</v>
      </c>
      <c r="F28" s="446" t="e">
        <f>#REF!</f>
        <v>#REF!</v>
      </c>
      <c r="G28" s="446" t="e">
        <f>#REF!</f>
        <v>#REF!</v>
      </c>
      <c r="H28" s="446" t="e">
        <f>#REF!</f>
        <v>#REF!</v>
      </c>
      <c r="I28" s="447" t="e">
        <f t="shared" si="0"/>
        <v>#REF!</v>
      </c>
    </row>
    <row r="29" spans="2:9" ht="12.75" customHeight="1">
      <c r="B29" s="2886"/>
      <c r="C29" s="2889"/>
      <c r="D29" s="448" t="s">
        <v>212</v>
      </c>
      <c r="E29" s="449" t="e">
        <f>+'EJEC-3III'!R27*#REF!</f>
        <v>#REF!</v>
      </c>
      <c r="F29" s="449" t="e">
        <f>+'EJEC-3III'!R27*#REF!</f>
        <v>#REF!</v>
      </c>
      <c r="G29" s="449" t="e">
        <f>+'EJEC-3III'!R27*#REF!</f>
        <v>#REF!</v>
      </c>
      <c r="H29" s="449" t="e">
        <f>+'EJEC-3III'!R27*#REF!</f>
        <v>#REF!</v>
      </c>
      <c r="I29" s="450" t="e">
        <f t="shared" si="0"/>
        <v>#REF!</v>
      </c>
    </row>
    <row r="30" spans="2:9" ht="12.75" customHeight="1" thickBot="1">
      <c r="B30" s="2887"/>
      <c r="C30" s="2892"/>
      <c r="D30" s="448" t="s">
        <v>260</v>
      </c>
      <c r="E30" s="449" t="e">
        <f>+'EJEC-3III'!R28*#REF!</f>
        <v>#REF!</v>
      </c>
      <c r="F30" s="449" t="e">
        <f>+'EJEC-3III'!R28*#REF!</f>
        <v>#REF!</v>
      </c>
      <c r="G30" s="449" t="e">
        <f>+'EJEC-3III'!R28*#REF!</f>
        <v>#REF!</v>
      </c>
      <c r="H30" s="449" t="e">
        <f>+'EJEC-3III'!R28*#REF!</f>
        <v>#REF!</v>
      </c>
      <c r="I30" s="450" t="e">
        <f t="shared" si="0"/>
        <v>#REF!</v>
      </c>
    </row>
    <row r="31" spans="2:9" ht="12.75" customHeight="1">
      <c r="B31" s="2885" t="e">
        <f>#REF!</f>
        <v>#REF!</v>
      </c>
      <c r="C31" s="2888" t="e">
        <f>#REF!</f>
        <v>#REF!</v>
      </c>
      <c r="D31" s="445" t="s">
        <v>211</v>
      </c>
      <c r="E31" s="446" t="e">
        <f>#REF!</f>
        <v>#REF!</v>
      </c>
      <c r="F31" s="446" t="e">
        <f>#REF!</f>
        <v>#REF!</v>
      </c>
      <c r="G31" s="446" t="e">
        <f>#REF!</f>
        <v>#REF!</v>
      </c>
      <c r="H31" s="446" t="e">
        <f>#REF!</f>
        <v>#REF!</v>
      </c>
      <c r="I31" s="447" t="e">
        <f t="shared" si="0"/>
        <v>#REF!</v>
      </c>
    </row>
    <row r="32" spans="2:9" ht="12.75" customHeight="1">
      <c r="B32" s="2886"/>
      <c r="C32" s="2889"/>
      <c r="D32" s="448" t="s">
        <v>212</v>
      </c>
      <c r="E32" s="449" t="e">
        <f>+'EJEC-3III'!R30*#REF!</f>
        <v>#REF!</v>
      </c>
      <c r="F32" s="449" t="e">
        <f>+'EJEC-3III'!R30*#REF!</f>
        <v>#REF!</v>
      </c>
      <c r="G32" s="449" t="e">
        <f>+'EJEC-3III'!R30*#REF!</f>
        <v>#REF!</v>
      </c>
      <c r="H32" s="449" t="e">
        <f>+'EJEC-3III'!R30*#REF!</f>
        <v>#REF!</v>
      </c>
      <c r="I32" s="450" t="e">
        <f t="shared" si="0"/>
        <v>#REF!</v>
      </c>
    </row>
    <row r="33" spans="2:9" ht="12.75" customHeight="1" thickBot="1">
      <c r="B33" s="2886"/>
      <c r="C33" s="2890"/>
      <c r="D33" s="448" t="s">
        <v>260</v>
      </c>
      <c r="E33" s="449" t="e">
        <f>+'EJEC-3III'!R31*#REF!</f>
        <v>#REF!</v>
      </c>
      <c r="F33" s="449" t="e">
        <f>+'EJEC-3III'!R31*#REF!</f>
        <v>#REF!</v>
      </c>
      <c r="G33" s="449" t="e">
        <f>+'EJEC-3III'!R31*#REF!</f>
        <v>#REF!</v>
      </c>
      <c r="H33" s="449" t="e">
        <f>+'EJEC-3III'!R31*#REF!</f>
        <v>#REF!</v>
      </c>
      <c r="I33" s="450" t="e">
        <f t="shared" si="0"/>
        <v>#REF!</v>
      </c>
    </row>
    <row r="34" spans="2:9" ht="12.75" customHeight="1">
      <c r="B34" s="2886"/>
      <c r="C34" s="2891" t="e">
        <f>#REF!</f>
        <v>#REF!</v>
      </c>
      <c r="D34" s="445" t="s">
        <v>211</v>
      </c>
      <c r="E34" s="446" t="e">
        <f>#REF!</f>
        <v>#REF!</v>
      </c>
      <c r="F34" s="446" t="e">
        <f>#REF!</f>
        <v>#REF!</v>
      </c>
      <c r="G34" s="446" t="e">
        <f>#REF!</f>
        <v>#REF!</v>
      </c>
      <c r="H34" s="446" t="e">
        <f>#REF!</f>
        <v>#REF!</v>
      </c>
      <c r="I34" s="447" t="e">
        <f t="shared" si="0"/>
        <v>#REF!</v>
      </c>
    </row>
    <row r="35" spans="2:9" ht="12.75" customHeight="1">
      <c r="B35" s="2886"/>
      <c r="C35" s="2889"/>
      <c r="D35" s="448" t="s">
        <v>212</v>
      </c>
      <c r="E35" s="449" t="e">
        <f>+'EJEC-3III'!R33*#REF!</f>
        <v>#REF!</v>
      </c>
      <c r="F35" s="449" t="e">
        <f>+'EJEC-3III'!R33*#REF!</f>
        <v>#REF!</v>
      </c>
      <c r="G35" s="449" t="e">
        <f>+'EJEC-3III'!R33*#REF!</f>
        <v>#REF!</v>
      </c>
      <c r="H35" s="449" t="e">
        <f>+'EJEC-3III'!R33*#REF!</f>
        <v>#REF!</v>
      </c>
      <c r="I35" s="450" t="e">
        <f t="shared" si="0"/>
        <v>#REF!</v>
      </c>
    </row>
    <row r="36" spans="2:9" ht="12.75" customHeight="1" thickBot="1">
      <c r="B36" s="2886"/>
      <c r="C36" s="2890"/>
      <c r="D36" s="448" t="s">
        <v>260</v>
      </c>
      <c r="E36" s="449" t="e">
        <f>+'EJEC-3III'!R34*#REF!</f>
        <v>#REF!</v>
      </c>
      <c r="F36" s="449" t="e">
        <f>+'EJEC-3III'!R34*#REF!</f>
        <v>#REF!</v>
      </c>
      <c r="G36" s="449" t="e">
        <f>+'EJEC-3III'!R34*#REF!</f>
        <v>#REF!</v>
      </c>
      <c r="H36" s="449" t="e">
        <f>+'EJEC-3III'!R34*#REF!</f>
        <v>#REF!</v>
      </c>
      <c r="I36" s="450" t="e">
        <f t="shared" si="0"/>
        <v>#REF!</v>
      </c>
    </row>
    <row r="37" spans="2:9" ht="12.75" customHeight="1">
      <c r="B37" s="2886"/>
      <c r="C37" s="2891" t="e">
        <f>#REF!</f>
        <v>#REF!</v>
      </c>
      <c r="D37" s="445" t="s">
        <v>211</v>
      </c>
      <c r="E37" s="446" t="e">
        <f>#REF!</f>
        <v>#REF!</v>
      </c>
      <c r="F37" s="446" t="e">
        <f>#REF!</f>
        <v>#REF!</v>
      </c>
      <c r="G37" s="446" t="e">
        <f>#REF!</f>
        <v>#REF!</v>
      </c>
      <c r="H37" s="446" t="e">
        <f>#REF!</f>
        <v>#REF!</v>
      </c>
      <c r="I37" s="447" t="e">
        <f t="shared" si="0"/>
        <v>#REF!</v>
      </c>
    </row>
    <row r="38" spans="2:9" ht="12.75" customHeight="1">
      <c r="B38" s="2886"/>
      <c r="C38" s="2889"/>
      <c r="D38" s="448" t="s">
        <v>212</v>
      </c>
      <c r="E38" s="449" t="e">
        <f>+'EJEC-3III'!R36*#REF!</f>
        <v>#REF!</v>
      </c>
      <c r="F38" s="449" t="e">
        <f>+'EJEC-3III'!R36*#REF!</f>
        <v>#REF!</v>
      </c>
      <c r="G38" s="449" t="e">
        <f>+'EJEC-3III'!R36*#REF!</f>
        <v>#REF!</v>
      </c>
      <c r="H38" s="449" t="e">
        <f>+'EJEC-3III'!R36*#REF!</f>
        <v>#REF!</v>
      </c>
      <c r="I38" s="450" t="e">
        <f t="shared" si="0"/>
        <v>#REF!</v>
      </c>
    </row>
    <row r="39" spans="2:9" ht="12.75" customHeight="1" thickBot="1">
      <c r="B39" s="2886"/>
      <c r="C39" s="2890"/>
      <c r="D39" s="448" t="s">
        <v>260</v>
      </c>
      <c r="E39" s="449" t="e">
        <f>+'EJEC-3III'!R37*#REF!</f>
        <v>#REF!</v>
      </c>
      <c r="F39" s="449" t="e">
        <f>+'EJEC-3III'!R37*#REF!</f>
        <v>#REF!</v>
      </c>
      <c r="G39" s="449" t="e">
        <f>+'EJEC-3III'!R37*#REF!</f>
        <v>#REF!</v>
      </c>
      <c r="H39" s="449" t="e">
        <f>+'EJEC-3III'!R37*#REF!</f>
        <v>#REF!</v>
      </c>
      <c r="I39" s="450" t="e">
        <f t="shared" si="0"/>
        <v>#REF!</v>
      </c>
    </row>
    <row r="40" spans="2:9" ht="12.75" customHeight="1">
      <c r="B40" s="2886"/>
      <c r="C40" s="2891" t="e">
        <f>#REF!</f>
        <v>#REF!</v>
      </c>
      <c r="D40" s="445" t="s">
        <v>211</v>
      </c>
      <c r="E40" s="446" t="e">
        <f>#REF!</f>
        <v>#REF!</v>
      </c>
      <c r="F40" s="446" t="e">
        <f>#REF!</f>
        <v>#REF!</v>
      </c>
      <c r="G40" s="446" t="e">
        <f>#REF!</f>
        <v>#REF!</v>
      </c>
      <c r="H40" s="446" t="e">
        <f>#REF!</f>
        <v>#REF!</v>
      </c>
      <c r="I40" s="447" t="e">
        <f t="shared" si="0"/>
        <v>#REF!</v>
      </c>
    </row>
    <row r="41" spans="2:9" ht="12.75" customHeight="1">
      <c r="B41" s="2886"/>
      <c r="C41" s="2889"/>
      <c r="D41" s="448" t="s">
        <v>212</v>
      </c>
      <c r="E41" s="449" t="e">
        <f>+'EJEC-3III'!R39*#REF!</f>
        <v>#REF!</v>
      </c>
      <c r="F41" s="449" t="e">
        <f>+'EJEC-3III'!R39*#REF!</f>
        <v>#REF!</v>
      </c>
      <c r="G41" s="449" t="e">
        <f>+'EJEC-3III'!R39*#REF!</f>
        <v>#REF!</v>
      </c>
      <c r="H41" s="449" t="e">
        <f>+'EJEC-3III'!R39*#REF!</f>
        <v>#REF!</v>
      </c>
      <c r="I41" s="450" t="e">
        <f t="shared" si="0"/>
        <v>#REF!</v>
      </c>
    </row>
    <row r="42" spans="2:9" ht="12.75" customHeight="1" thickBot="1">
      <c r="B42" s="2887"/>
      <c r="C42" s="2892"/>
      <c r="D42" s="448" t="s">
        <v>260</v>
      </c>
      <c r="E42" s="449" t="e">
        <f>+'EJEC-3III'!R40*#REF!</f>
        <v>#REF!</v>
      </c>
      <c r="F42" s="449" t="e">
        <f>+'EJEC-3III'!R40*#REF!</f>
        <v>#REF!</v>
      </c>
      <c r="G42" s="449" t="e">
        <f>+'EJEC-3III'!R40*#REF!</f>
        <v>#REF!</v>
      </c>
      <c r="H42" s="449" t="e">
        <f>+'EJEC-3III'!R40*#REF!</f>
        <v>#REF!</v>
      </c>
      <c r="I42" s="450" t="e">
        <f t="shared" si="0"/>
        <v>#REF!</v>
      </c>
    </row>
    <row r="43" spans="2:9" ht="12.75" customHeight="1">
      <c r="B43" s="2886" t="e">
        <f>#REF!</f>
        <v>#REF!</v>
      </c>
      <c r="C43" s="2889" t="e">
        <f>#REF!</f>
        <v>#REF!</v>
      </c>
      <c r="D43" s="445" t="s">
        <v>211</v>
      </c>
      <c r="E43" s="446" t="e">
        <f>#REF!</f>
        <v>#REF!</v>
      </c>
      <c r="F43" s="446" t="e">
        <f>#REF!</f>
        <v>#REF!</v>
      </c>
      <c r="G43" s="446" t="e">
        <f>#REF!</f>
        <v>#REF!</v>
      </c>
      <c r="H43" s="446" t="e">
        <f>#REF!</f>
        <v>#REF!</v>
      </c>
      <c r="I43" s="447" t="e">
        <f t="shared" si="0"/>
        <v>#REF!</v>
      </c>
    </row>
    <row r="44" spans="2:9" ht="12.75" customHeight="1">
      <c r="B44" s="2886"/>
      <c r="C44" s="2889"/>
      <c r="D44" s="448" t="s">
        <v>212</v>
      </c>
      <c r="E44" s="449" t="e">
        <f>+'EJEC-3III'!R42*#REF!</f>
        <v>#REF!</v>
      </c>
      <c r="F44" s="449" t="e">
        <f>+'EJEC-3III'!R42*#REF!</f>
        <v>#REF!</v>
      </c>
      <c r="G44" s="449" t="e">
        <f>+'EJEC-3III'!R42*#REF!</f>
        <v>#REF!</v>
      </c>
      <c r="H44" s="449" t="e">
        <f>+'EJEC-3III'!R42*#REF!</f>
        <v>#REF!</v>
      </c>
      <c r="I44" s="450" t="e">
        <f t="shared" si="0"/>
        <v>#REF!</v>
      </c>
    </row>
    <row r="45" spans="2:9" ht="12.75" customHeight="1" thickBot="1">
      <c r="B45" s="2886"/>
      <c r="C45" s="2890"/>
      <c r="D45" s="448" t="s">
        <v>260</v>
      </c>
      <c r="E45" s="449" t="e">
        <f>+'EJEC-3III'!R43*#REF!</f>
        <v>#REF!</v>
      </c>
      <c r="F45" s="449" t="e">
        <f>+'EJEC-3III'!R43*#REF!</f>
        <v>#REF!</v>
      </c>
      <c r="G45" s="449" t="e">
        <f>+'EJEC-3III'!R43*#REF!</f>
        <v>#REF!</v>
      </c>
      <c r="H45" s="449" t="e">
        <f>+'EJEC-3III'!R43*#REF!</f>
        <v>#REF!</v>
      </c>
      <c r="I45" s="450" t="e">
        <f t="shared" si="0"/>
        <v>#REF!</v>
      </c>
    </row>
    <row r="46" spans="2:9" ht="12.75" customHeight="1">
      <c r="B46" s="2886"/>
      <c r="C46" s="2891" t="e">
        <f>#REF!</f>
        <v>#REF!</v>
      </c>
      <c r="D46" s="445" t="s">
        <v>211</v>
      </c>
      <c r="E46" s="446" t="e">
        <f>#REF!</f>
        <v>#REF!</v>
      </c>
      <c r="F46" s="446" t="e">
        <f>#REF!</f>
        <v>#REF!</v>
      </c>
      <c r="G46" s="446" t="e">
        <f>#REF!</f>
        <v>#REF!</v>
      </c>
      <c r="H46" s="446" t="e">
        <f>#REF!</f>
        <v>#REF!</v>
      </c>
      <c r="I46" s="447" t="e">
        <f t="shared" si="0"/>
        <v>#REF!</v>
      </c>
    </row>
    <row r="47" spans="2:9" ht="12.75" customHeight="1">
      <c r="B47" s="2886"/>
      <c r="C47" s="2889"/>
      <c r="D47" s="448" t="s">
        <v>212</v>
      </c>
      <c r="E47" s="449" t="e">
        <f>+'EJEC-3III'!R45*#REF!</f>
        <v>#REF!</v>
      </c>
      <c r="F47" s="449" t="e">
        <f>+'EJEC-3III'!R45*#REF!</f>
        <v>#REF!</v>
      </c>
      <c r="G47" s="449" t="e">
        <f>+'EJEC-3III'!R45*#REF!</f>
        <v>#REF!</v>
      </c>
      <c r="H47" s="449" t="e">
        <f>+'EJEC-3III'!R45*#REF!</f>
        <v>#REF!</v>
      </c>
      <c r="I47" s="450" t="e">
        <f t="shared" si="0"/>
        <v>#REF!</v>
      </c>
    </row>
    <row r="48" spans="2:9" ht="12.75" customHeight="1" thickBot="1">
      <c r="B48" s="2886"/>
      <c r="C48" s="2890"/>
      <c r="D48" s="448" t="s">
        <v>260</v>
      </c>
      <c r="E48" s="449" t="e">
        <f>+'EJEC-3III'!R46*#REF!</f>
        <v>#REF!</v>
      </c>
      <c r="F48" s="449" t="e">
        <f>+'EJEC-3III'!R46*#REF!</f>
        <v>#REF!</v>
      </c>
      <c r="G48" s="449" t="e">
        <f>+'EJEC-3III'!R46*#REF!</f>
        <v>#REF!</v>
      </c>
      <c r="H48" s="449" t="e">
        <f>+'EJEC-3III'!R46*#REF!</f>
        <v>#REF!</v>
      </c>
      <c r="I48" s="450" t="e">
        <f t="shared" si="0"/>
        <v>#REF!</v>
      </c>
    </row>
    <row r="49" spans="2:9" ht="12.75" customHeight="1">
      <c r="B49" s="2886"/>
      <c r="C49" s="2891" t="e">
        <f>#REF!</f>
        <v>#REF!</v>
      </c>
      <c r="D49" s="445" t="s">
        <v>211</v>
      </c>
      <c r="E49" s="446" t="e">
        <f>#REF!</f>
        <v>#REF!</v>
      </c>
      <c r="F49" s="446" t="e">
        <f>#REF!</f>
        <v>#REF!</v>
      </c>
      <c r="G49" s="446" t="e">
        <f>#REF!</f>
        <v>#REF!</v>
      </c>
      <c r="H49" s="446" t="e">
        <f>#REF!</f>
        <v>#REF!</v>
      </c>
      <c r="I49" s="447" t="e">
        <f t="shared" si="0"/>
        <v>#REF!</v>
      </c>
    </row>
    <row r="50" spans="2:9" ht="12.75" customHeight="1">
      <c r="B50" s="2886"/>
      <c r="C50" s="2889"/>
      <c r="D50" s="448" t="s">
        <v>212</v>
      </c>
      <c r="E50" s="449" t="e">
        <f>+'EJEC-3III'!R48*#REF!</f>
        <v>#REF!</v>
      </c>
      <c r="F50" s="449" t="e">
        <f>+'EJEC-3III'!R48*#REF!</f>
        <v>#REF!</v>
      </c>
      <c r="G50" s="449" t="e">
        <f>+'EJEC-3III'!R48*#REF!</f>
        <v>#REF!</v>
      </c>
      <c r="H50" s="449" t="e">
        <f>+'EJEC-3III'!R48*#REF!</f>
        <v>#REF!</v>
      </c>
      <c r="I50" s="450" t="e">
        <f t="shared" si="0"/>
        <v>#REF!</v>
      </c>
    </row>
    <row r="51" spans="2:9" ht="12.75" customHeight="1" thickBot="1">
      <c r="B51" s="2886"/>
      <c r="C51" s="2890"/>
      <c r="D51" s="448" t="s">
        <v>260</v>
      </c>
      <c r="E51" s="449" t="e">
        <f>+'EJEC-3III'!R49*#REF!</f>
        <v>#REF!</v>
      </c>
      <c r="F51" s="449" t="e">
        <f>+'EJEC-3III'!R49*#REF!</f>
        <v>#REF!</v>
      </c>
      <c r="G51" s="449" t="e">
        <f>+'EJEC-3III'!R49*#REF!</f>
        <v>#REF!</v>
      </c>
      <c r="H51" s="449" t="e">
        <f>+'EJEC-3III'!R49*#REF!</f>
        <v>#REF!</v>
      </c>
      <c r="I51" s="450" t="e">
        <f t="shared" si="0"/>
        <v>#REF!</v>
      </c>
    </row>
    <row r="52" spans="2:9" ht="12.75" customHeight="1">
      <c r="B52" s="2886"/>
      <c r="C52" s="2891" t="e">
        <f>#REF!</f>
        <v>#REF!</v>
      </c>
      <c r="D52" s="445" t="s">
        <v>211</v>
      </c>
      <c r="E52" s="446" t="e">
        <f>#REF!</f>
        <v>#REF!</v>
      </c>
      <c r="F52" s="446" t="e">
        <f>#REF!</f>
        <v>#REF!</v>
      </c>
      <c r="G52" s="446" t="e">
        <f>#REF!</f>
        <v>#REF!</v>
      </c>
      <c r="H52" s="446" t="e">
        <f>#REF!</f>
        <v>#REF!</v>
      </c>
      <c r="I52" s="447" t="e">
        <f t="shared" si="0"/>
        <v>#REF!</v>
      </c>
    </row>
    <row r="53" spans="2:9" ht="12.75" customHeight="1">
      <c r="B53" s="2886"/>
      <c r="C53" s="2889"/>
      <c r="D53" s="448" t="s">
        <v>212</v>
      </c>
      <c r="E53" s="449" t="e">
        <f>+'EJEC-3III'!R51*#REF!</f>
        <v>#REF!</v>
      </c>
      <c r="F53" s="449" t="e">
        <f>+'EJEC-3III'!R51*#REF!</f>
        <v>#REF!</v>
      </c>
      <c r="G53" s="449" t="e">
        <f>+'EJEC-3III'!R51*#REF!</f>
        <v>#REF!</v>
      </c>
      <c r="H53" s="449" t="e">
        <f>+'EJEC-3III'!R51*#REF!</f>
        <v>#REF!</v>
      </c>
      <c r="I53" s="450" t="e">
        <f t="shared" si="0"/>
        <v>#REF!</v>
      </c>
    </row>
    <row r="54" spans="2:9" ht="12.75" customHeight="1" thickBot="1">
      <c r="B54" s="2886"/>
      <c r="C54" s="2889"/>
      <c r="D54" s="448" t="s">
        <v>260</v>
      </c>
      <c r="E54" s="449" t="e">
        <f>+'EJEC-3III'!R52*#REF!</f>
        <v>#REF!</v>
      </c>
      <c r="F54" s="449" t="e">
        <f>+'EJEC-3III'!R52*#REF!</f>
        <v>#REF!</v>
      </c>
      <c r="G54" s="449" t="e">
        <f>+'EJEC-3III'!R52*#REF!</f>
        <v>#REF!</v>
      </c>
      <c r="H54" s="449" t="e">
        <f>+'EJEC-3III'!R52*#REF!</f>
        <v>#REF!</v>
      </c>
      <c r="I54" s="450" t="e">
        <f t="shared" si="0"/>
        <v>#REF!</v>
      </c>
    </row>
    <row r="55" spans="2:9" ht="12.75" customHeight="1">
      <c r="B55" s="2885" t="e">
        <f>#REF!</f>
        <v>#REF!</v>
      </c>
      <c r="C55" s="2888" t="e">
        <f>#REF!</f>
        <v>#REF!</v>
      </c>
      <c r="D55" s="445" t="s">
        <v>211</v>
      </c>
      <c r="E55" s="446" t="e">
        <f>#REF!</f>
        <v>#REF!</v>
      </c>
      <c r="F55" s="446" t="e">
        <f>#REF!</f>
        <v>#REF!</v>
      </c>
      <c r="G55" s="446" t="e">
        <f>#REF!</f>
        <v>#REF!</v>
      </c>
      <c r="H55" s="446" t="e">
        <f>#REF!</f>
        <v>#REF!</v>
      </c>
      <c r="I55" s="447" t="e">
        <f t="shared" si="0"/>
        <v>#REF!</v>
      </c>
    </row>
    <row r="56" spans="2:9" ht="12.75" customHeight="1">
      <c r="B56" s="2886"/>
      <c r="C56" s="2889"/>
      <c r="D56" s="448" t="s">
        <v>212</v>
      </c>
      <c r="E56" s="449" t="e">
        <f>+'EJEC-3III'!R54*#REF!</f>
        <v>#REF!</v>
      </c>
      <c r="F56" s="449" t="e">
        <f>+'EJEC-3III'!R54*#REF!</f>
        <v>#REF!</v>
      </c>
      <c r="G56" s="449" t="e">
        <f>+'EJEC-3III'!R54*#REF!</f>
        <v>#REF!</v>
      </c>
      <c r="H56" s="449" t="e">
        <f>+'EJEC-3III'!R54*#REF!</f>
        <v>#REF!</v>
      </c>
      <c r="I56" s="450" t="e">
        <f t="shared" si="0"/>
        <v>#REF!</v>
      </c>
    </row>
    <row r="57" spans="2:9" ht="12.75" customHeight="1" thickBot="1">
      <c r="B57" s="2886"/>
      <c r="C57" s="2890"/>
      <c r="D57" s="448" t="s">
        <v>260</v>
      </c>
      <c r="E57" s="449" t="e">
        <f>+'EJEC-3III'!R55*#REF!</f>
        <v>#REF!</v>
      </c>
      <c r="F57" s="449" t="e">
        <f>+'EJEC-3III'!R55*#REF!</f>
        <v>#REF!</v>
      </c>
      <c r="G57" s="449" t="e">
        <f>+'EJEC-3III'!R55*#REF!</f>
        <v>#REF!</v>
      </c>
      <c r="H57" s="449" t="e">
        <f>+'EJEC-3III'!R55*#REF!</f>
        <v>#REF!</v>
      </c>
      <c r="I57" s="450" t="e">
        <f t="shared" si="0"/>
        <v>#REF!</v>
      </c>
    </row>
    <row r="58" spans="2:9" ht="12.75" customHeight="1">
      <c r="B58" s="2886"/>
      <c r="C58" s="2891" t="e">
        <f>#REF!</f>
        <v>#REF!</v>
      </c>
      <c r="D58" s="445" t="s">
        <v>211</v>
      </c>
      <c r="E58" s="446" t="e">
        <f>#REF!</f>
        <v>#REF!</v>
      </c>
      <c r="F58" s="446" t="e">
        <f>#REF!</f>
        <v>#REF!</v>
      </c>
      <c r="G58" s="446" t="e">
        <f>#REF!</f>
        <v>#REF!</v>
      </c>
      <c r="H58" s="446" t="e">
        <f>#REF!</f>
        <v>#REF!</v>
      </c>
      <c r="I58" s="447" t="e">
        <f t="shared" si="0"/>
        <v>#REF!</v>
      </c>
    </row>
    <row r="59" spans="2:9" ht="12.75" customHeight="1">
      <c r="B59" s="2886"/>
      <c r="C59" s="2889"/>
      <c r="D59" s="448" t="s">
        <v>212</v>
      </c>
      <c r="E59" s="449" t="e">
        <f>+'EJEC-3III'!R57*#REF!</f>
        <v>#REF!</v>
      </c>
      <c r="F59" s="449" t="e">
        <f>+'EJEC-3III'!R57*#REF!</f>
        <v>#REF!</v>
      </c>
      <c r="G59" s="449" t="e">
        <f>+'EJEC-3III'!R57*#REF!</f>
        <v>#REF!</v>
      </c>
      <c r="H59" s="449" t="e">
        <f>+'EJEC-3III'!R57*#REF!</f>
        <v>#REF!</v>
      </c>
      <c r="I59" s="450" t="e">
        <f t="shared" si="0"/>
        <v>#REF!</v>
      </c>
    </row>
    <row r="60" spans="2:9" ht="12.75" customHeight="1" thickBot="1">
      <c r="B60" s="2886"/>
      <c r="C60" s="2890"/>
      <c r="D60" s="448" t="s">
        <v>260</v>
      </c>
      <c r="E60" s="449" t="e">
        <f>+'EJEC-3III'!R58*#REF!</f>
        <v>#REF!</v>
      </c>
      <c r="F60" s="449" t="e">
        <f>+'EJEC-3III'!R58*#REF!</f>
        <v>#REF!</v>
      </c>
      <c r="G60" s="449" t="e">
        <f>+'EJEC-3III'!R58*#REF!</f>
        <v>#REF!</v>
      </c>
      <c r="H60" s="449" t="e">
        <f>+'EJEC-3III'!R58*#REF!</f>
        <v>#REF!</v>
      </c>
      <c r="I60" s="450" t="e">
        <f t="shared" si="0"/>
        <v>#REF!</v>
      </c>
    </row>
    <row r="61" spans="2:9" ht="12.75" customHeight="1">
      <c r="B61" s="2886"/>
      <c r="C61" s="2891" t="e">
        <f>#REF!</f>
        <v>#REF!</v>
      </c>
      <c r="D61" s="445" t="s">
        <v>211</v>
      </c>
      <c r="E61" s="446" t="e">
        <f>#REF!</f>
        <v>#REF!</v>
      </c>
      <c r="F61" s="446" t="e">
        <f>#REF!</f>
        <v>#REF!</v>
      </c>
      <c r="G61" s="446" t="e">
        <f>#REF!</f>
        <v>#REF!</v>
      </c>
      <c r="H61" s="446" t="e">
        <f>#REF!</f>
        <v>#REF!</v>
      </c>
      <c r="I61" s="447" t="e">
        <f t="shared" si="0"/>
        <v>#REF!</v>
      </c>
    </row>
    <row r="62" spans="2:9" ht="12.75" customHeight="1">
      <c r="B62" s="2886"/>
      <c r="C62" s="2889"/>
      <c r="D62" s="448" t="s">
        <v>212</v>
      </c>
      <c r="E62" s="449" t="e">
        <f>+'EJEC-3III'!R60*#REF!</f>
        <v>#REF!</v>
      </c>
      <c r="F62" s="449" t="e">
        <f>+'EJEC-3III'!R60*#REF!</f>
        <v>#REF!</v>
      </c>
      <c r="G62" s="449" t="e">
        <f>+'EJEC-3III'!R60*#REF!</f>
        <v>#REF!</v>
      </c>
      <c r="H62" s="449" t="e">
        <f>+'EJEC-3III'!R60*#REF!</f>
        <v>#REF!</v>
      </c>
      <c r="I62" s="450" t="e">
        <f t="shared" si="0"/>
        <v>#REF!</v>
      </c>
    </row>
    <row r="63" spans="2:9" ht="12.75" customHeight="1" thickBot="1">
      <c r="B63" s="2886"/>
      <c r="C63" s="2890"/>
      <c r="D63" s="448" t="s">
        <v>260</v>
      </c>
      <c r="E63" s="449" t="e">
        <f>+'EJEC-3III'!R61*#REF!</f>
        <v>#REF!</v>
      </c>
      <c r="F63" s="449" t="e">
        <f>+'EJEC-3III'!R61*#REF!</f>
        <v>#REF!</v>
      </c>
      <c r="G63" s="449" t="e">
        <f>+'EJEC-3III'!R61*#REF!</f>
        <v>#REF!</v>
      </c>
      <c r="H63" s="449" t="e">
        <f>+'EJEC-3III'!R61*#REF!</f>
        <v>#REF!</v>
      </c>
      <c r="I63" s="450" t="e">
        <f t="shared" si="0"/>
        <v>#REF!</v>
      </c>
    </row>
    <row r="64" spans="2:9" ht="12.75" customHeight="1">
      <c r="B64" s="2886"/>
      <c r="C64" s="2891" t="e">
        <f>#REF!</f>
        <v>#REF!</v>
      </c>
      <c r="D64" s="445" t="s">
        <v>211</v>
      </c>
      <c r="E64" s="446" t="e">
        <f>#REF!</f>
        <v>#REF!</v>
      </c>
      <c r="F64" s="446" t="e">
        <f>#REF!</f>
        <v>#REF!</v>
      </c>
      <c r="G64" s="446" t="e">
        <f>#REF!</f>
        <v>#REF!</v>
      </c>
      <c r="H64" s="446" t="e">
        <f>#REF!</f>
        <v>#REF!</v>
      </c>
      <c r="I64" s="447" t="e">
        <f t="shared" si="0"/>
        <v>#REF!</v>
      </c>
    </row>
    <row r="65" spans="2:9" ht="12.75" customHeight="1">
      <c r="B65" s="2886"/>
      <c r="C65" s="2889"/>
      <c r="D65" s="448" t="s">
        <v>212</v>
      </c>
      <c r="E65" s="449" t="e">
        <f>+'EJEC-3III'!R63*#REF!</f>
        <v>#REF!</v>
      </c>
      <c r="F65" s="449" t="e">
        <f>+'EJEC-3III'!R63*#REF!</f>
        <v>#REF!</v>
      </c>
      <c r="G65" s="449" t="e">
        <f>+'EJEC-3III'!R63*#REF!</f>
        <v>#REF!</v>
      </c>
      <c r="H65" s="449" t="e">
        <f>+'EJEC-3III'!R63*#REF!</f>
        <v>#REF!</v>
      </c>
      <c r="I65" s="450" t="e">
        <f t="shared" si="0"/>
        <v>#REF!</v>
      </c>
    </row>
    <row r="66" spans="2:9" ht="12.75" customHeight="1" thickBot="1">
      <c r="B66" s="2887"/>
      <c r="C66" s="2892"/>
      <c r="D66" s="448" t="s">
        <v>260</v>
      </c>
      <c r="E66" s="449" t="e">
        <f>+'EJEC-3III'!R64*#REF!</f>
        <v>#REF!</v>
      </c>
      <c r="F66" s="449" t="e">
        <f>+'EJEC-3III'!R64*#REF!</f>
        <v>#REF!</v>
      </c>
      <c r="G66" s="449" t="e">
        <f>+'EJEC-3III'!R64*#REF!</f>
        <v>#REF!</v>
      </c>
      <c r="H66" s="449" t="e">
        <f>+'EJEC-3III'!R64*#REF!</f>
        <v>#REF!</v>
      </c>
      <c r="I66" s="450" t="e">
        <f t="shared" si="0"/>
        <v>#REF!</v>
      </c>
    </row>
    <row r="67" spans="2:9" ht="12.75" customHeight="1">
      <c r="B67" s="2886" t="e">
        <f>#REF!</f>
        <v>#REF!</v>
      </c>
      <c r="C67" s="2889" t="e">
        <f>#REF!</f>
        <v>#REF!</v>
      </c>
      <c r="D67" s="445" t="s">
        <v>211</v>
      </c>
      <c r="E67" s="446" t="e">
        <f>#REF!</f>
        <v>#REF!</v>
      </c>
      <c r="F67" s="446" t="e">
        <f>#REF!</f>
        <v>#REF!</v>
      </c>
      <c r="G67" s="446" t="e">
        <f>#REF!</f>
        <v>#REF!</v>
      </c>
      <c r="H67" s="446" t="e">
        <f>#REF!</f>
        <v>#REF!</v>
      </c>
      <c r="I67" s="447" t="e">
        <f t="shared" si="0"/>
        <v>#REF!</v>
      </c>
    </row>
    <row r="68" spans="2:9" ht="12.75" customHeight="1">
      <c r="B68" s="2886"/>
      <c r="C68" s="2889"/>
      <c r="D68" s="448" t="s">
        <v>212</v>
      </c>
      <c r="E68" s="449" t="e">
        <f>+'EJEC-3III'!R66*#REF!</f>
        <v>#REF!</v>
      </c>
      <c r="F68" s="449" t="e">
        <f>+'EJEC-3III'!R66*#REF!</f>
        <v>#REF!</v>
      </c>
      <c r="G68" s="449" t="e">
        <f>+'EJEC-3III'!R66*#REF!</f>
        <v>#REF!</v>
      </c>
      <c r="H68" s="449" t="e">
        <f>+'EJEC-3III'!R66*#REF!</f>
        <v>#REF!</v>
      </c>
      <c r="I68" s="450" t="e">
        <f t="shared" si="0"/>
        <v>#REF!</v>
      </c>
    </row>
    <row r="69" spans="2:9" ht="12.75" customHeight="1" thickBot="1">
      <c r="B69" s="2886"/>
      <c r="C69" s="2890"/>
      <c r="D69" s="448" t="s">
        <v>260</v>
      </c>
      <c r="E69" s="449" t="e">
        <f>+'EJEC-3III'!R67*#REF!</f>
        <v>#REF!</v>
      </c>
      <c r="F69" s="449" t="e">
        <f>+'EJEC-3III'!R67*#REF!</f>
        <v>#REF!</v>
      </c>
      <c r="G69" s="449" t="e">
        <f>+'EJEC-3III'!R67*#REF!</f>
        <v>#REF!</v>
      </c>
      <c r="H69" s="449" t="e">
        <f>+'EJEC-3III'!R67*#REF!</f>
        <v>#REF!</v>
      </c>
      <c r="I69" s="450" t="e">
        <f t="shared" si="0"/>
        <v>#REF!</v>
      </c>
    </row>
    <row r="70" spans="2:9" ht="12.75" customHeight="1">
      <c r="B70" s="2886"/>
      <c r="C70" s="2891" t="e">
        <f>#REF!</f>
        <v>#REF!</v>
      </c>
      <c r="D70" s="445" t="s">
        <v>211</v>
      </c>
      <c r="E70" s="446" t="e">
        <f>#REF!</f>
        <v>#REF!</v>
      </c>
      <c r="F70" s="446" t="e">
        <f>#REF!</f>
        <v>#REF!</v>
      </c>
      <c r="G70" s="446" t="e">
        <f>#REF!</f>
        <v>#REF!</v>
      </c>
      <c r="H70" s="446" t="e">
        <f>#REF!</f>
        <v>#REF!</v>
      </c>
      <c r="I70" s="447" t="e">
        <f t="shared" si="0"/>
        <v>#REF!</v>
      </c>
    </row>
    <row r="71" spans="2:9" ht="12.75" customHeight="1">
      <c r="B71" s="2886"/>
      <c r="C71" s="2889"/>
      <c r="D71" s="448" t="s">
        <v>212</v>
      </c>
      <c r="E71" s="449" t="e">
        <f>+'EJEC-3III'!R69*#REF!</f>
        <v>#REF!</v>
      </c>
      <c r="F71" s="449" t="e">
        <f>+'EJEC-3III'!R69*#REF!</f>
        <v>#REF!</v>
      </c>
      <c r="G71" s="449" t="e">
        <f>+'EJEC-3III'!R69*#REF!</f>
        <v>#REF!</v>
      </c>
      <c r="H71" s="449" t="e">
        <f>+'EJEC-3III'!R69*#REF!</f>
        <v>#REF!</v>
      </c>
      <c r="I71" s="450" t="e">
        <f t="shared" si="0"/>
        <v>#REF!</v>
      </c>
    </row>
    <row r="72" spans="2:9" ht="12.75" customHeight="1" thickBot="1">
      <c r="B72" s="2886"/>
      <c r="C72" s="2890"/>
      <c r="D72" s="448" t="s">
        <v>260</v>
      </c>
      <c r="E72" s="449" t="e">
        <f>+'EJEC-3III'!R70*#REF!</f>
        <v>#REF!</v>
      </c>
      <c r="F72" s="449" t="e">
        <f>+'EJEC-3III'!R70*#REF!</f>
        <v>#REF!</v>
      </c>
      <c r="G72" s="449" t="e">
        <f>+'EJEC-3III'!R70*#REF!</f>
        <v>#REF!</v>
      </c>
      <c r="H72" s="449" t="e">
        <f>+'EJEC-3III'!R70*#REF!</f>
        <v>#REF!</v>
      </c>
      <c r="I72" s="450" t="e">
        <f t="shared" si="0"/>
        <v>#REF!</v>
      </c>
    </row>
    <row r="73" spans="2:9" ht="12.75" customHeight="1">
      <c r="B73" s="2886"/>
      <c r="C73" s="2891" t="e">
        <f>#REF!</f>
        <v>#REF!</v>
      </c>
      <c r="D73" s="445" t="s">
        <v>211</v>
      </c>
      <c r="E73" s="446" t="e">
        <f>#REF!</f>
        <v>#REF!</v>
      </c>
      <c r="F73" s="446" t="e">
        <f>#REF!</f>
        <v>#REF!</v>
      </c>
      <c r="G73" s="446" t="e">
        <f>#REF!</f>
        <v>#REF!</v>
      </c>
      <c r="H73" s="446" t="e">
        <f>#REF!</f>
        <v>#REF!</v>
      </c>
      <c r="I73" s="447" t="e">
        <f t="shared" si="0"/>
        <v>#REF!</v>
      </c>
    </row>
    <row r="74" spans="2:9" ht="12.75" customHeight="1">
      <c r="B74" s="2886"/>
      <c r="C74" s="2889"/>
      <c r="D74" s="448" t="s">
        <v>212</v>
      </c>
      <c r="E74" s="449" t="e">
        <f>+'EJEC-3III'!R72*#REF!</f>
        <v>#REF!</v>
      </c>
      <c r="F74" s="449" t="e">
        <f>+'EJEC-3III'!R72*#REF!</f>
        <v>#REF!</v>
      </c>
      <c r="G74" s="449" t="e">
        <f>+'EJEC-3III'!R72*#REF!</f>
        <v>#REF!</v>
      </c>
      <c r="H74" s="449" t="e">
        <f>+'EJEC-3III'!R72*#REF!</f>
        <v>#REF!</v>
      </c>
      <c r="I74" s="450" t="e">
        <f t="shared" si="0"/>
        <v>#REF!</v>
      </c>
    </row>
    <row r="75" spans="2:9" ht="12.75" customHeight="1" thickBot="1">
      <c r="B75" s="2886"/>
      <c r="C75" s="2889"/>
      <c r="D75" s="448" t="s">
        <v>260</v>
      </c>
      <c r="E75" s="449" t="e">
        <f>+'EJEC-3III'!R73*#REF!</f>
        <v>#REF!</v>
      </c>
      <c r="F75" s="449" t="e">
        <f>+'EJEC-3III'!R73*#REF!</f>
        <v>#REF!</v>
      </c>
      <c r="G75" s="449" t="e">
        <f>+'EJEC-3III'!R73*#REF!</f>
        <v>#REF!</v>
      </c>
      <c r="H75" s="449" t="e">
        <f>+'EJEC-3III'!R73*#REF!</f>
        <v>#REF!</v>
      </c>
      <c r="I75" s="450" t="e">
        <f t="shared" si="0"/>
        <v>#REF!</v>
      </c>
    </row>
    <row r="76" spans="2:9" ht="12.75" customHeight="1">
      <c r="B76" s="2885" t="e">
        <f>#REF!</f>
        <v>#REF!</v>
      </c>
      <c r="C76" s="2888" t="e">
        <f>#REF!</f>
        <v>#REF!</v>
      </c>
      <c r="D76" s="445" t="s">
        <v>211</v>
      </c>
      <c r="E76" s="446" t="e">
        <f>#REF!</f>
        <v>#REF!</v>
      </c>
      <c r="F76" s="446" t="e">
        <f>#REF!</f>
        <v>#REF!</v>
      </c>
      <c r="G76" s="446" t="e">
        <f>#REF!</f>
        <v>#REF!</v>
      </c>
      <c r="H76" s="446" t="e">
        <f>#REF!</f>
        <v>#REF!</v>
      </c>
      <c r="I76" s="447" t="e">
        <f t="shared" si="0"/>
        <v>#REF!</v>
      </c>
    </row>
    <row r="77" spans="2:9" ht="12.75" customHeight="1">
      <c r="B77" s="2886"/>
      <c r="C77" s="2889"/>
      <c r="D77" s="448" t="s">
        <v>212</v>
      </c>
      <c r="E77" s="449" t="e">
        <f>+'EJEC-3III'!R75*#REF!</f>
        <v>#REF!</v>
      </c>
      <c r="F77" s="449" t="e">
        <f>+'EJEC-3III'!R75*#REF!</f>
        <v>#REF!</v>
      </c>
      <c r="G77" s="449" t="e">
        <f>+'EJEC-3III'!R75*#REF!</f>
        <v>#REF!</v>
      </c>
      <c r="H77" s="449" t="e">
        <f>+'EJEC-3III'!R75*#REF!</f>
        <v>#REF!</v>
      </c>
      <c r="I77" s="450" t="e">
        <f t="shared" si="0"/>
        <v>#REF!</v>
      </c>
    </row>
    <row r="78" spans="2:9" ht="12.75" customHeight="1" thickBot="1">
      <c r="B78" s="2886"/>
      <c r="C78" s="2890"/>
      <c r="D78" s="448" t="s">
        <v>260</v>
      </c>
      <c r="E78" s="449" t="e">
        <f>+'EJEC-3III'!R76*#REF!</f>
        <v>#REF!</v>
      </c>
      <c r="F78" s="449" t="e">
        <f>+'EJEC-3III'!R76*#REF!</f>
        <v>#REF!</v>
      </c>
      <c r="G78" s="449" t="e">
        <f>+'EJEC-3III'!R76*#REF!</f>
        <v>#REF!</v>
      </c>
      <c r="H78" s="449" t="e">
        <f>+'EJEC-3III'!R76*#REF!</f>
        <v>#REF!</v>
      </c>
      <c r="I78" s="450" t="e">
        <f t="shared" si="0"/>
        <v>#REF!</v>
      </c>
    </row>
    <row r="79" spans="2:9" ht="12.75" customHeight="1">
      <c r="B79" s="2886"/>
      <c r="C79" s="2891" t="e">
        <f>#REF!</f>
        <v>#REF!</v>
      </c>
      <c r="D79" s="445" t="s">
        <v>211</v>
      </c>
      <c r="E79" s="446" t="e">
        <f>#REF!</f>
        <v>#REF!</v>
      </c>
      <c r="F79" s="446" t="e">
        <f>#REF!</f>
        <v>#REF!</v>
      </c>
      <c r="G79" s="446" t="e">
        <f>#REF!</f>
        <v>#REF!</v>
      </c>
      <c r="H79" s="446" t="e">
        <f>#REF!</f>
        <v>#REF!</v>
      </c>
      <c r="I79" s="447" t="e">
        <f t="shared" si="0"/>
        <v>#REF!</v>
      </c>
    </row>
    <row r="80" spans="2:9" ht="12.75" customHeight="1">
      <c r="B80" s="2886"/>
      <c r="C80" s="2889"/>
      <c r="D80" s="448" t="s">
        <v>212</v>
      </c>
      <c r="E80" s="449" t="e">
        <f>+'EJEC-3III'!R78*#REF!</f>
        <v>#REF!</v>
      </c>
      <c r="F80" s="449" t="e">
        <f>+'EJEC-3III'!R78*#REF!</f>
        <v>#REF!</v>
      </c>
      <c r="G80" s="449" t="e">
        <f>+'EJEC-3III'!R78*#REF!</f>
        <v>#REF!</v>
      </c>
      <c r="H80" s="449" t="e">
        <f>+'EJEC-3III'!R78*#REF!</f>
        <v>#REF!</v>
      </c>
      <c r="I80" s="450" t="e">
        <f t="shared" si="0"/>
        <v>#REF!</v>
      </c>
    </row>
    <row r="81" spans="2:9" ht="12.75" customHeight="1" thickBot="1">
      <c r="B81" s="2886"/>
      <c r="C81" s="2890"/>
      <c r="D81" s="448" t="s">
        <v>260</v>
      </c>
      <c r="E81" s="449" t="e">
        <f>+'EJEC-3III'!R79*#REF!</f>
        <v>#REF!</v>
      </c>
      <c r="F81" s="449" t="e">
        <f>+'EJEC-3III'!R79*#REF!</f>
        <v>#REF!</v>
      </c>
      <c r="G81" s="449" t="e">
        <f>+'EJEC-3III'!R79*#REF!</f>
        <v>#REF!</v>
      </c>
      <c r="H81" s="449" t="e">
        <f>+'EJEC-3III'!R79*#REF!</f>
        <v>#REF!</v>
      </c>
      <c r="I81" s="450" t="e">
        <f t="shared" si="0"/>
        <v>#REF!</v>
      </c>
    </row>
    <row r="82" spans="2:9" ht="12.75" customHeight="1">
      <c r="B82" s="2886"/>
      <c r="C82" s="2891" t="e">
        <f>#REF!</f>
        <v>#REF!</v>
      </c>
      <c r="D82" s="445" t="s">
        <v>211</v>
      </c>
      <c r="E82" s="446" t="e">
        <f>#REF!</f>
        <v>#REF!</v>
      </c>
      <c r="F82" s="446" t="e">
        <f>#REF!</f>
        <v>#REF!</v>
      </c>
      <c r="G82" s="446" t="e">
        <f>#REF!</f>
        <v>#REF!</v>
      </c>
      <c r="H82" s="446" t="e">
        <f>#REF!</f>
        <v>#REF!</v>
      </c>
      <c r="I82" s="447" t="e">
        <f t="shared" si="0"/>
        <v>#REF!</v>
      </c>
    </row>
    <row r="83" spans="2:9" ht="12.75" customHeight="1">
      <c r="B83" s="2886"/>
      <c r="C83" s="2889"/>
      <c r="D83" s="448" t="s">
        <v>212</v>
      </c>
      <c r="E83" s="449" t="e">
        <f>+'EJEC-3III'!R81*#REF!</f>
        <v>#REF!</v>
      </c>
      <c r="F83" s="449" t="e">
        <f>+'EJEC-3III'!R81*#REF!</f>
        <v>#REF!</v>
      </c>
      <c r="G83" s="449" t="e">
        <f>+'EJEC-3III'!R81*#REF!</f>
        <v>#REF!</v>
      </c>
      <c r="H83" s="449" t="e">
        <f>+'EJEC-3III'!R81*#REF!</f>
        <v>#REF!</v>
      </c>
      <c r="I83" s="450" t="e">
        <f t="shared" si="0"/>
        <v>#REF!</v>
      </c>
    </row>
    <row r="84" spans="2:9" ht="12.75" customHeight="1" thickBot="1">
      <c r="B84" s="2886"/>
      <c r="C84" s="2890"/>
      <c r="D84" s="448" t="s">
        <v>260</v>
      </c>
      <c r="E84" s="449" t="e">
        <f>+'EJEC-3III'!R82*#REF!</f>
        <v>#REF!</v>
      </c>
      <c r="F84" s="449" t="e">
        <f>+'EJEC-3III'!R82*#REF!</f>
        <v>#REF!</v>
      </c>
      <c r="G84" s="449" t="e">
        <f>+'EJEC-3III'!R82*#REF!</f>
        <v>#REF!</v>
      </c>
      <c r="H84" s="449" t="e">
        <f>+'EJEC-3III'!R82*#REF!</f>
        <v>#REF!</v>
      </c>
      <c r="I84" s="450" t="e">
        <f t="shared" ref="I84:I96" si="1">SUM(E84:H84)</f>
        <v>#REF!</v>
      </c>
    </row>
    <row r="85" spans="2:9" ht="12.75" customHeight="1">
      <c r="B85" s="2886"/>
      <c r="C85" s="2891" t="e">
        <f>#REF!</f>
        <v>#REF!</v>
      </c>
      <c r="D85" s="445" t="s">
        <v>211</v>
      </c>
      <c r="E85" s="446" t="e">
        <f>#REF!</f>
        <v>#REF!</v>
      </c>
      <c r="F85" s="446" t="e">
        <f>#REF!</f>
        <v>#REF!</v>
      </c>
      <c r="G85" s="446" t="e">
        <f>#REF!</f>
        <v>#REF!</v>
      </c>
      <c r="H85" s="446" t="e">
        <f>#REF!</f>
        <v>#REF!</v>
      </c>
      <c r="I85" s="447" t="e">
        <f t="shared" si="1"/>
        <v>#REF!</v>
      </c>
    </row>
    <row r="86" spans="2:9" ht="12.75" customHeight="1">
      <c r="B86" s="2886"/>
      <c r="C86" s="2889"/>
      <c r="D86" s="448" t="s">
        <v>212</v>
      </c>
      <c r="E86" s="449" t="e">
        <f>+'EJEC-3III'!R84*#REF!</f>
        <v>#REF!</v>
      </c>
      <c r="F86" s="449" t="e">
        <f>+'EJEC-3III'!R84*#REF!</f>
        <v>#REF!</v>
      </c>
      <c r="G86" s="449" t="e">
        <f>+'EJEC-3III'!R84*#REF!</f>
        <v>#REF!</v>
      </c>
      <c r="H86" s="449" t="e">
        <f>+'EJEC-3III'!R84*#REF!</f>
        <v>#REF!</v>
      </c>
      <c r="I86" s="450" t="e">
        <f t="shared" si="1"/>
        <v>#REF!</v>
      </c>
    </row>
    <row r="87" spans="2:9" ht="12.75" customHeight="1" thickBot="1">
      <c r="B87" s="2887"/>
      <c r="C87" s="2892"/>
      <c r="D87" s="448" t="s">
        <v>260</v>
      </c>
      <c r="E87" s="449" t="e">
        <f>+'EJEC-3III'!R85*#REF!</f>
        <v>#REF!</v>
      </c>
      <c r="F87" s="449" t="e">
        <f>+'EJEC-3III'!R85*#REF!</f>
        <v>#REF!</v>
      </c>
      <c r="G87" s="449" t="e">
        <f>+'EJEC-3III'!R85*#REF!</f>
        <v>#REF!</v>
      </c>
      <c r="H87" s="449" t="e">
        <f>+'EJEC-3III'!R85*#REF!</f>
        <v>#REF!</v>
      </c>
      <c r="I87" s="450" t="e">
        <f t="shared" si="1"/>
        <v>#REF!</v>
      </c>
    </row>
    <row r="88" spans="2:9" ht="12.75" customHeight="1">
      <c r="B88" s="2885" t="e">
        <f>#REF!</f>
        <v>#REF!</v>
      </c>
      <c r="C88" s="2888" t="e">
        <f>#REF!</f>
        <v>#REF!</v>
      </c>
      <c r="D88" s="445" t="s">
        <v>211</v>
      </c>
      <c r="E88" s="446" t="e">
        <f>#REF!</f>
        <v>#REF!</v>
      </c>
      <c r="F88" s="446" t="e">
        <f>#REF!</f>
        <v>#REF!</v>
      </c>
      <c r="G88" s="446" t="e">
        <f>#REF!</f>
        <v>#REF!</v>
      </c>
      <c r="H88" s="446" t="e">
        <f>#REF!</f>
        <v>#REF!</v>
      </c>
      <c r="I88" s="447" t="e">
        <f t="shared" si="1"/>
        <v>#REF!</v>
      </c>
    </row>
    <row r="89" spans="2:9" ht="12.75" customHeight="1">
      <c r="B89" s="2886"/>
      <c r="C89" s="2889"/>
      <c r="D89" s="448" t="s">
        <v>212</v>
      </c>
      <c r="E89" s="449" t="e">
        <f>+'EJEC-3III'!R87*#REF!</f>
        <v>#REF!</v>
      </c>
      <c r="F89" s="449" t="e">
        <f>+'EJEC-3III'!R87*#REF!</f>
        <v>#REF!</v>
      </c>
      <c r="G89" s="449" t="e">
        <f>+'EJEC-3III'!R87*#REF!</f>
        <v>#REF!</v>
      </c>
      <c r="H89" s="449" t="e">
        <f>+'EJEC-3III'!R87*#REF!</f>
        <v>#REF!</v>
      </c>
      <c r="I89" s="450" t="e">
        <f t="shared" si="1"/>
        <v>#REF!</v>
      </c>
    </row>
    <row r="90" spans="2:9" ht="12.75" customHeight="1" thickBot="1">
      <c r="B90" s="2886"/>
      <c r="C90" s="2890"/>
      <c r="D90" s="448" t="s">
        <v>260</v>
      </c>
      <c r="E90" s="449" t="e">
        <f>+'EJEC-3III'!R88*#REF!</f>
        <v>#REF!</v>
      </c>
      <c r="F90" s="449" t="e">
        <f>+'EJEC-3III'!R88*#REF!</f>
        <v>#REF!</v>
      </c>
      <c r="G90" s="449" t="e">
        <f>+'EJEC-3III'!R88*#REF!</f>
        <v>#REF!</v>
      </c>
      <c r="H90" s="449" t="e">
        <f>+'EJEC-3III'!R88*#REF!</f>
        <v>#REF!</v>
      </c>
      <c r="I90" s="450" t="e">
        <f t="shared" si="1"/>
        <v>#REF!</v>
      </c>
    </row>
    <row r="91" spans="2:9" ht="12.75" customHeight="1">
      <c r="B91" s="2886"/>
      <c r="C91" s="2891" t="e">
        <f>#REF!</f>
        <v>#REF!</v>
      </c>
      <c r="D91" s="445" t="s">
        <v>211</v>
      </c>
      <c r="E91" s="446" t="e">
        <f>#REF!</f>
        <v>#REF!</v>
      </c>
      <c r="F91" s="446" t="e">
        <f>#REF!</f>
        <v>#REF!</v>
      </c>
      <c r="G91" s="446" t="e">
        <f>#REF!</f>
        <v>#REF!</v>
      </c>
      <c r="H91" s="446" t="e">
        <f>#REF!</f>
        <v>#REF!</v>
      </c>
      <c r="I91" s="447" t="e">
        <f t="shared" si="1"/>
        <v>#REF!</v>
      </c>
    </row>
    <row r="92" spans="2:9" ht="12.75" customHeight="1">
      <c r="B92" s="2886"/>
      <c r="C92" s="2889"/>
      <c r="D92" s="448" t="s">
        <v>212</v>
      </c>
      <c r="E92" s="449" t="e">
        <f>+'EJEC-3III'!R90*#REF!</f>
        <v>#REF!</v>
      </c>
      <c r="F92" s="449" t="e">
        <f>+'EJEC-3III'!R90*#REF!</f>
        <v>#REF!</v>
      </c>
      <c r="G92" s="449" t="e">
        <f>+'EJEC-3III'!R90*#REF!</f>
        <v>#REF!</v>
      </c>
      <c r="H92" s="449" t="e">
        <f>+'EJEC-3III'!R90*#REF!</f>
        <v>#REF!</v>
      </c>
      <c r="I92" s="450" t="e">
        <f t="shared" si="1"/>
        <v>#REF!</v>
      </c>
    </row>
    <row r="93" spans="2:9" ht="12.75" customHeight="1" thickBot="1">
      <c r="B93" s="2886"/>
      <c r="C93" s="2890"/>
      <c r="D93" s="448" t="s">
        <v>260</v>
      </c>
      <c r="E93" s="449" t="e">
        <f>+'EJEC-3III'!R91*#REF!</f>
        <v>#REF!</v>
      </c>
      <c r="F93" s="449" t="e">
        <f>+'EJEC-3III'!R91*#REF!</f>
        <v>#REF!</v>
      </c>
      <c r="G93" s="449" t="e">
        <f>+'EJEC-3III'!R91*#REF!</f>
        <v>#REF!</v>
      </c>
      <c r="H93" s="449" t="e">
        <f>+'EJEC-3III'!R91*#REF!</f>
        <v>#REF!</v>
      </c>
      <c r="I93" s="450" t="e">
        <f t="shared" si="1"/>
        <v>#REF!</v>
      </c>
    </row>
    <row r="94" spans="2:9" ht="12.75" customHeight="1">
      <c r="B94" s="2886"/>
      <c r="C94" s="2891" t="e">
        <f>#REF!</f>
        <v>#REF!</v>
      </c>
      <c r="D94" s="445" t="s">
        <v>211</v>
      </c>
      <c r="E94" s="446" t="e">
        <f>#REF!</f>
        <v>#REF!</v>
      </c>
      <c r="F94" s="446" t="e">
        <f>#REF!</f>
        <v>#REF!</v>
      </c>
      <c r="G94" s="446" t="e">
        <f>#REF!</f>
        <v>#REF!</v>
      </c>
      <c r="H94" s="446" t="e">
        <f>#REF!</f>
        <v>#REF!</v>
      </c>
      <c r="I94" s="447" t="e">
        <f t="shared" si="1"/>
        <v>#REF!</v>
      </c>
    </row>
    <row r="95" spans="2:9" ht="12.75" customHeight="1">
      <c r="B95" s="2886"/>
      <c r="C95" s="2889"/>
      <c r="D95" s="448" t="s">
        <v>212</v>
      </c>
      <c r="E95" s="449" t="e">
        <f>+'EJEC-3III'!R93*#REF!</f>
        <v>#REF!</v>
      </c>
      <c r="F95" s="449" t="e">
        <f>+'EJEC-3III'!R93*#REF!</f>
        <v>#REF!</v>
      </c>
      <c r="G95" s="449" t="e">
        <f>+'EJEC-3III'!R93*#REF!</f>
        <v>#REF!</v>
      </c>
      <c r="H95" s="449" t="e">
        <f>+'EJEC-3III'!R93*#REF!</f>
        <v>#REF!</v>
      </c>
      <c r="I95" s="450" t="e">
        <f t="shared" si="1"/>
        <v>#REF!</v>
      </c>
    </row>
    <row r="96" spans="2:9" ht="12.75" customHeight="1" thickBot="1">
      <c r="B96" s="2886"/>
      <c r="C96" s="2889"/>
      <c r="D96" s="451" t="s">
        <v>260</v>
      </c>
      <c r="E96" s="449" t="e">
        <f>+'EJEC-3III'!R94*#REF!</f>
        <v>#REF!</v>
      </c>
      <c r="F96" s="449" t="e">
        <f>+'EJEC-3III'!R94*#REF!</f>
        <v>#REF!</v>
      </c>
      <c r="G96" s="449" t="e">
        <f>+'EJEC-3III'!R94*#REF!</f>
        <v>#REF!</v>
      </c>
      <c r="H96" s="449" t="e">
        <f>+'EJEC-3III'!R94*#REF!</f>
        <v>#REF!</v>
      </c>
      <c r="I96" s="452" t="e">
        <f t="shared" si="1"/>
        <v>#REF!</v>
      </c>
    </row>
    <row r="97" spans="1:9" s="455" customFormat="1" ht="18.75" customHeight="1">
      <c r="A97" s="431"/>
      <c r="B97" s="2904" t="s">
        <v>275</v>
      </c>
      <c r="C97" s="2905"/>
      <c r="D97" s="2905"/>
      <c r="E97" s="453" t="e">
        <f>E94+E91+E88+E85+E82+E79+E76+E73+E70+E67+E64+E61+E58+E55+E52+E49+E46+E43+E40+E37+E34+E31+E28+E25+E22+E19</f>
        <v>#REF!</v>
      </c>
      <c r="F97" s="453" t="e">
        <f>F94+F91+F88+F85+F82+F79+F76+F73+F70+F67+F64+F61+F58+F55+F52+F49+F46+F43+F40+F37+F34+F31+F28+F25+F22+F19</f>
        <v>#REF!</v>
      </c>
      <c r="G97" s="453" t="e">
        <f>G94+G91+G88+G85+G82+G79+G76+G73+G70+G67+G64+G61+G58+G55+G52+G49+G46+G43+G40+G37+G34+G31+G28+G25+G22+G19</f>
        <v>#REF!</v>
      </c>
      <c r="H97" s="453" t="e">
        <f>H94+H91+H88+H85+H82+H79+H76+H73+H70+H67+H64+H61+H58+H55+H52+H49+H46+H43+H40+H37+H34+H31+H28+H25+H22+H19</f>
        <v>#REF!</v>
      </c>
      <c r="I97" s="454" t="e">
        <f>SUM(E97:H97)</f>
        <v>#REF!</v>
      </c>
    </row>
    <row r="98" spans="1:9" s="455" customFormat="1" ht="17.25" customHeight="1">
      <c r="A98" s="431"/>
      <c r="B98" s="2906" t="s">
        <v>276</v>
      </c>
      <c r="C98" s="2907"/>
      <c r="D98" s="2907"/>
      <c r="E98" s="456" t="e">
        <f t="shared" ref="E98:H99" si="2">E95+E92+E89+E86+E83+E80+E77+E74+E71+E68+E65+E62+E59+E56+E53+E50+E47+E44+E41+E38+E35+E32+E29+E26+E23+E20</f>
        <v>#REF!</v>
      </c>
      <c r="F98" s="456" t="e">
        <f t="shared" si="2"/>
        <v>#REF!</v>
      </c>
      <c r="G98" s="456" t="e">
        <f t="shared" si="2"/>
        <v>#REF!</v>
      </c>
      <c r="H98" s="456" t="e">
        <f t="shared" si="2"/>
        <v>#REF!</v>
      </c>
      <c r="I98" s="457" t="e">
        <f>SUM(E98:H98)</f>
        <v>#REF!</v>
      </c>
    </row>
    <row r="99" spans="1:9" s="455" customFormat="1" ht="19.5" customHeight="1" thickBot="1">
      <c r="A99" s="431"/>
      <c r="B99" s="2893" t="s">
        <v>277</v>
      </c>
      <c r="C99" s="2894"/>
      <c r="D99" s="2894"/>
      <c r="E99" s="458" t="e">
        <f t="shared" si="2"/>
        <v>#REF!</v>
      </c>
      <c r="F99" s="458" t="e">
        <f t="shared" si="2"/>
        <v>#REF!</v>
      </c>
      <c r="G99" s="458" t="e">
        <f t="shared" si="2"/>
        <v>#REF!</v>
      </c>
      <c r="H99" s="458" t="e">
        <f t="shared" si="2"/>
        <v>#REF!</v>
      </c>
      <c r="I99" s="459" t="e">
        <f>SUM(E99:H99)</f>
        <v>#REF!</v>
      </c>
    </row>
    <row r="100" spans="1:9" s="433" customFormat="1" ht="14.25" thickBot="1">
      <c r="A100" s="431"/>
      <c r="B100" s="460" t="s">
        <v>64</v>
      </c>
      <c r="C100" s="461"/>
      <c r="D100" s="462"/>
      <c r="E100" s="461"/>
      <c r="F100" s="461"/>
      <c r="G100" s="461"/>
      <c r="H100" s="461"/>
      <c r="I100" s="463"/>
    </row>
    <row r="101" spans="1:9" s="433" customFormat="1">
      <c r="A101" s="431"/>
      <c r="B101" s="2932"/>
      <c r="C101" s="2933"/>
      <c r="D101" s="2933"/>
      <c r="E101" s="2933"/>
      <c r="F101" s="2933"/>
      <c r="G101" s="2933"/>
      <c r="H101" s="2933"/>
      <c r="I101" s="2934"/>
    </row>
    <row r="102" spans="1:9" s="433" customFormat="1">
      <c r="A102" s="431"/>
      <c r="B102" s="2935"/>
      <c r="C102" s="2936"/>
      <c r="D102" s="2936"/>
      <c r="E102" s="2936"/>
      <c r="F102" s="2936"/>
      <c r="G102" s="2936"/>
      <c r="H102" s="2936"/>
      <c r="I102" s="2937"/>
    </row>
    <row r="103" spans="1:9" s="433" customFormat="1">
      <c r="A103" s="431"/>
      <c r="B103" s="2935"/>
      <c r="C103" s="2936"/>
      <c r="D103" s="2936"/>
      <c r="E103" s="2936"/>
      <c r="F103" s="2936"/>
      <c r="G103" s="2936"/>
      <c r="H103" s="2936"/>
      <c r="I103" s="2937"/>
    </row>
    <row r="104" spans="1:9" s="433" customFormat="1">
      <c r="A104" s="431"/>
      <c r="B104" s="2935"/>
      <c r="C104" s="2936"/>
      <c r="D104" s="2936"/>
      <c r="E104" s="2936"/>
      <c r="F104" s="2936"/>
      <c r="G104" s="2936"/>
      <c r="H104" s="2936"/>
      <c r="I104" s="2937"/>
    </row>
    <row r="105" spans="1:9" s="433" customFormat="1" ht="14.25" thickBot="1">
      <c r="A105" s="431"/>
      <c r="B105" s="2938"/>
      <c r="C105" s="2939"/>
      <c r="D105" s="2939"/>
      <c r="E105" s="2939"/>
      <c r="F105" s="2939"/>
      <c r="G105" s="2939"/>
      <c r="H105" s="2939"/>
      <c r="I105" s="2940"/>
    </row>
    <row r="106" spans="1:9" s="433" customFormat="1">
      <c r="A106" s="431"/>
      <c r="B106" s="431"/>
      <c r="C106" s="431"/>
      <c r="D106" s="432"/>
      <c r="E106" s="431"/>
      <c r="F106" s="431"/>
      <c r="G106" s="431"/>
      <c r="H106" s="431"/>
      <c r="I106" s="431"/>
    </row>
    <row r="107" spans="1:9" s="433" customFormat="1">
      <c r="A107" s="431"/>
      <c r="B107" s="431"/>
      <c r="C107" s="431"/>
      <c r="D107" s="432"/>
      <c r="E107" s="431"/>
      <c r="F107" s="431"/>
      <c r="G107" s="431"/>
      <c r="H107" s="431"/>
      <c r="I107" s="431"/>
    </row>
    <row r="108" spans="1:9" s="433" customFormat="1">
      <c r="A108" s="431"/>
      <c r="B108" s="431"/>
      <c r="C108" s="431"/>
      <c r="D108" s="432"/>
      <c r="E108" s="431"/>
      <c r="F108" s="431"/>
      <c r="G108" s="431"/>
      <c r="H108" s="431"/>
      <c r="I108" s="431"/>
    </row>
    <row r="109" spans="1:9" s="433" customFormat="1">
      <c r="A109" s="431"/>
      <c r="B109" s="431"/>
      <c r="C109" s="431"/>
      <c r="D109" s="432"/>
      <c r="E109" s="431"/>
      <c r="F109" s="431"/>
      <c r="G109" s="431"/>
      <c r="H109" s="431"/>
      <c r="I109" s="431"/>
    </row>
    <row r="110" spans="1:9" s="433" customFormat="1">
      <c r="A110" s="431"/>
      <c r="B110" s="431"/>
      <c r="C110" s="431"/>
      <c r="D110" s="432"/>
      <c r="E110" s="431"/>
      <c r="F110" s="431"/>
      <c r="G110" s="431"/>
      <c r="H110" s="431"/>
      <c r="I110" s="431"/>
    </row>
    <row r="111" spans="1:9" s="433" customFormat="1">
      <c r="A111" s="431"/>
      <c r="B111" s="431"/>
      <c r="C111" s="431"/>
      <c r="D111" s="432"/>
      <c r="E111" s="431"/>
      <c r="F111" s="431"/>
      <c r="G111" s="431"/>
      <c r="H111" s="431"/>
      <c r="I111" s="431"/>
    </row>
    <row r="112" spans="1:9" s="433" customFormat="1">
      <c r="A112" s="431"/>
      <c r="B112" s="431"/>
      <c r="C112" s="431"/>
      <c r="D112" s="432"/>
      <c r="E112" s="431"/>
      <c r="F112" s="431"/>
      <c r="G112" s="431"/>
      <c r="H112" s="431"/>
      <c r="I112" s="431"/>
    </row>
    <row r="113" spans="1:9" s="433" customFormat="1">
      <c r="A113" s="431"/>
      <c r="B113" s="431"/>
      <c r="C113" s="431"/>
      <c r="D113" s="432"/>
      <c r="E113" s="431"/>
      <c r="F113" s="431"/>
      <c r="G113" s="431"/>
      <c r="H113" s="431"/>
      <c r="I113" s="431"/>
    </row>
    <row r="114" spans="1:9" s="433" customFormat="1">
      <c r="A114" s="431"/>
      <c r="B114" s="431"/>
      <c r="C114" s="431"/>
      <c r="D114" s="432"/>
      <c r="E114" s="431"/>
      <c r="F114" s="431"/>
      <c r="G114" s="431"/>
      <c r="H114" s="431"/>
      <c r="I114" s="431"/>
    </row>
    <row r="115" spans="1:9" s="433" customFormat="1">
      <c r="A115" s="431"/>
      <c r="B115" s="431"/>
      <c r="C115" s="431"/>
      <c r="D115" s="432"/>
      <c r="E115" s="431"/>
      <c r="F115" s="431"/>
      <c r="G115" s="431"/>
      <c r="H115" s="431"/>
      <c r="I115" s="431"/>
    </row>
    <row r="116" spans="1:9" s="433" customFormat="1">
      <c r="A116" s="431"/>
      <c r="B116" s="431"/>
      <c r="C116" s="431"/>
      <c r="D116" s="432"/>
      <c r="E116" s="431"/>
      <c r="F116" s="431"/>
      <c r="G116" s="431"/>
      <c r="H116" s="431"/>
      <c r="I116" s="431"/>
    </row>
    <row r="117" spans="1:9" s="433" customFormat="1">
      <c r="A117" s="431"/>
      <c r="B117" s="431"/>
      <c r="C117" s="431"/>
      <c r="D117" s="432"/>
      <c r="E117" s="431"/>
      <c r="F117" s="431"/>
      <c r="G117" s="431"/>
      <c r="H117" s="431"/>
      <c r="I117" s="431"/>
    </row>
    <row r="118" spans="1:9" s="433" customFormat="1">
      <c r="A118" s="431"/>
      <c r="B118" s="431"/>
      <c r="C118" s="431"/>
      <c r="D118" s="432"/>
      <c r="E118" s="431"/>
      <c r="F118" s="431"/>
      <c r="G118" s="431"/>
      <c r="H118" s="431"/>
      <c r="I118" s="431"/>
    </row>
    <row r="119" spans="1:9" s="433" customFormat="1">
      <c r="A119" s="431"/>
      <c r="B119" s="431"/>
      <c r="C119" s="431"/>
      <c r="D119" s="432"/>
      <c r="E119" s="431"/>
      <c r="F119" s="431"/>
      <c r="G119" s="431"/>
      <c r="H119" s="431"/>
      <c r="I119" s="431"/>
    </row>
    <row r="120" spans="1:9" s="433" customFormat="1">
      <c r="A120" s="431"/>
      <c r="B120" s="431"/>
      <c r="C120" s="431"/>
      <c r="D120" s="432"/>
      <c r="E120" s="431"/>
      <c r="F120" s="431"/>
      <c r="G120" s="431"/>
      <c r="H120" s="431"/>
      <c r="I120" s="431"/>
    </row>
    <row r="121" spans="1:9" s="433" customFormat="1">
      <c r="A121" s="431"/>
      <c r="B121" s="431"/>
      <c r="C121" s="431"/>
      <c r="D121" s="432"/>
      <c r="E121" s="431"/>
      <c r="F121" s="431"/>
      <c r="G121" s="431"/>
      <c r="H121" s="431"/>
      <c r="I121" s="431"/>
    </row>
    <row r="122" spans="1:9" s="433" customFormat="1">
      <c r="A122" s="431"/>
      <c r="B122" s="431"/>
      <c r="C122" s="431"/>
      <c r="D122" s="432"/>
      <c r="E122" s="431"/>
      <c r="F122" s="431"/>
      <c r="G122" s="431"/>
      <c r="H122" s="431"/>
      <c r="I122" s="431"/>
    </row>
    <row r="123" spans="1:9" s="433" customFormat="1">
      <c r="A123" s="431"/>
      <c r="B123" s="431"/>
      <c r="C123" s="431"/>
      <c r="D123" s="432"/>
      <c r="E123" s="431"/>
      <c r="F123" s="431"/>
      <c r="G123" s="431"/>
      <c r="H123" s="431"/>
      <c r="I123" s="431"/>
    </row>
    <row r="124" spans="1:9" s="433" customFormat="1">
      <c r="A124" s="431"/>
      <c r="B124" s="431"/>
      <c r="C124" s="431"/>
      <c r="D124" s="432"/>
      <c r="E124" s="431"/>
      <c r="F124" s="431"/>
      <c r="G124" s="431"/>
      <c r="H124" s="431"/>
      <c r="I124" s="431"/>
    </row>
    <row r="125" spans="1:9" s="433" customFormat="1">
      <c r="A125" s="431"/>
      <c r="B125" s="431"/>
      <c r="C125" s="431"/>
      <c r="D125" s="432"/>
      <c r="E125" s="431"/>
      <c r="F125" s="431"/>
      <c r="G125" s="431"/>
      <c r="H125" s="431"/>
      <c r="I125" s="431"/>
    </row>
    <row r="126" spans="1:9" s="433" customFormat="1">
      <c r="A126" s="431"/>
      <c r="B126" s="431"/>
      <c r="C126" s="431"/>
      <c r="D126" s="432"/>
      <c r="E126" s="431"/>
      <c r="F126" s="431"/>
      <c r="G126" s="431"/>
      <c r="H126" s="431"/>
      <c r="I126" s="431"/>
    </row>
    <row r="127" spans="1:9" s="433" customFormat="1">
      <c r="A127" s="431"/>
      <c r="B127" s="431"/>
      <c r="C127" s="431"/>
      <c r="D127" s="432"/>
      <c r="E127" s="431"/>
      <c r="F127" s="431"/>
      <c r="G127" s="431"/>
      <c r="H127" s="431"/>
      <c r="I127" s="431"/>
    </row>
    <row r="128" spans="1:9" s="433" customFormat="1">
      <c r="A128" s="431"/>
      <c r="B128" s="431"/>
      <c r="C128" s="431"/>
      <c r="D128" s="432"/>
      <c r="E128" s="431"/>
      <c r="F128" s="431"/>
      <c r="G128" s="431"/>
      <c r="H128" s="431"/>
      <c r="I128" s="431"/>
    </row>
    <row r="129" spans="1:9" s="433" customFormat="1">
      <c r="A129" s="431"/>
      <c r="B129" s="431"/>
      <c r="C129" s="431"/>
      <c r="D129" s="432"/>
      <c r="E129" s="431"/>
      <c r="F129" s="431"/>
      <c r="G129" s="431"/>
      <c r="H129" s="431"/>
      <c r="I129" s="431"/>
    </row>
    <row r="130" spans="1:9" s="433" customFormat="1">
      <c r="A130" s="431"/>
      <c r="B130" s="431"/>
      <c r="C130" s="431"/>
      <c r="D130" s="432"/>
      <c r="E130" s="431"/>
      <c r="F130" s="431"/>
      <c r="G130" s="431"/>
      <c r="H130" s="431"/>
      <c r="I130" s="431"/>
    </row>
    <row r="131" spans="1:9" s="433" customFormat="1">
      <c r="A131" s="431"/>
      <c r="B131" s="431"/>
      <c r="C131" s="431"/>
      <c r="D131" s="432"/>
      <c r="E131" s="431"/>
      <c r="F131" s="431"/>
      <c r="G131" s="431"/>
      <c r="H131" s="431"/>
      <c r="I131" s="431"/>
    </row>
    <row r="132" spans="1:9" s="433" customFormat="1">
      <c r="A132" s="431"/>
      <c r="B132" s="431"/>
      <c r="C132" s="431"/>
      <c r="D132" s="432"/>
      <c r="E132" s="431"/>
      <c r="F132" s="431"/>
      <c r="G132" s="431"/>
      <c r="H132" s="431"/>
      <c r="I132" s="431"/>
    </row>
    <row r="133" spans="1:9" s="433" customFormat="1">
      <c r="A133" s="431"/>
      <c r="B133" s="431"/>
      <c r="C133" s="431"/>
      <c r="D133" s="432"/>
      <c r="E133" s="431"/>
      <c r="F133" s="431"/>
      <c r="G133" s="431"/>
      <c r="H133" s="431"/>
      <c r="I133" s="431"/>
    </row>
    <row r="134" spans="1:9" s="433" customFormat="1">
      <c r="A134" s="431"/>
      <c r="B134" s="431"/>
      <c r="C134" s="431"/>
      <c r="D134" s="432"/>
      <c r="E134" s="431"/>
      <c r="F134" s="431"/>
      <c r="G134" s="431"/>
      <c r="H134" s="431"/>
      <c r="I134" s="431"/>
    </row>
    <row r="135" spans="1:9" s="433" customFormat="1">
      <c r="A135" s="431"/>
      <c r="B135" s="431"/>
      <c r="C135" s="431"/>
      <c r="D135" s="432"/>
      <c r="E135" s="431"/>
      <c r="F135" s="431"/>
      <c r="G135" s="431"/>
      <c r="H135" s="431"/>
      <c r="I135" s="431"/>
    </row>
    <row r="136" spans="1:9" s="433" customFormat="1">
      <c r="A136" s="431"/>
      <c r="B136" s="431"/>
      <c r="C136" s="431"/>
      <c r="D136" s="432"/>
      <c r="E136" s="431"/>
      <c r="F136" s="431"/>
      <c r="G136" s="431"/>
      <c r="H136" s="431"/>
      <c r="I136" s="431"/>
    </row>
    <row r="137" spans="1:9" s="433" customFormat="1">
      <c r="A137" s="431"/>
      <c r="B137" s="431"/>
      <c r="C137" s="431"/>
      <c r="D137" s="432"/>
      <c r="E137" s="431"/>
      <c r="F137" s="431"/>
      <c r="G137" s="431"/>
      <c r="H137" s="431"/>
      <c r="I137" s="431"/>
    </row>
    <row r="138" spans="1:9" s="433" customFormat="1">
      <c r="A138" s="431"/>
      <c r="B138" s="431"/>
      <c r="C138" s="431"/>
      <c r="D138" s="432"/>
      <c r="E138" s="431"/>
      <c r="F138" s="431"/>
      <c r="G138" s="431"/>
      <c r="H138" s="431"/>
      <c r="I138" s="431"/>
    </row>
    <row r="139" spans="1:9" s="433" customFormat="1">
      <c r="A139" s="431"/>
      <c r="B139" s="431"/>
      <c r="C139" s="431"/>
      <c r="D139" s="432"/>
      <c r="E139" s="431"/>
      <c r="F139" s="431"/>
      <c r="G139" s="431"/>
      <c r="H139" s="431"/>
      <c r="I139" s="431"/>
    </row>
    <row r="140" spans="1:9" s="433" customFormat="1">
      <c r="A140" s="431"/>
      <c r="B140" s="431"/>
      <c r="C140" s="431"/>
      <c r="D140" s="432"/>
      <c r="E140" s="431"/>
      <c r="F140" s="431"/>
      <c r="G140" s="431"/>
      <c r="H140" s="431"/>
      <c r="I140" s="431"/>
    </row>
    <row r="141" spans="1:9" s="433" customFormat="1">
      <c r="A141" s="431"/>
      <c r="B141" s="431"/>
      <c r="C141" s="431"/>
      <c r="D141" s="432"/>
      <c r="E141" s="431"/>
      <c r="F141" s="431"/>
      <c r="G141" s="431"/>
      <c r="H141" s="431"/>
      <c r="I141" s="431"/>
    </row>
    <row r="142" spans="1:9" s="433" customFormat="1">
      <c r="A142" s="431"/>
      <c r="B142" s="431"/>
      <c r="C142" s="431"/>
      <c r="D142" s="432"/>
      <c r="E142" s="431"/>
      <c r="F142" s="431"/>
      <c r="G142" s="431"/>
      <c r="H142" s="431"/>
      <c r="I142" s="431"/>
    </row>
    <row r="143" spans="1:9" s="433" customFormat="1">
      <c r="A143" s="431"/>
      <c r="B143" s="431"/>
      <c r="C143" s="431"/>
      <c r="D143" s="432"/>
      <c r="E143" s="431"/>
      <c r="F143" s="431"/>
      <c r="G143" s="431"/>
      <c r="H143" s="431"/>
      <c r="I143" s="431"/>
    </row>
    <row r="144" spans="1:9" s="433" customFormat="1">
      <c r="A144" s="431"/>
      <c r="B144" s="431"/>
      <c r="C144" s="431"/>
      <c r="D144" s="432"/>
      <c r="E144" s="431"/>
      <c r="F144" s="431"/>
      <c r="G144" s="431"/>
      <c r="H144" s="431"/>
      <c r="I144" s="431"/>
    </row>
  </sheetData>
  <sheetProtection password="CDBD" sheet="1" objects="1" scenarios="1"/>
  <mergeCells count="55">
    <mergeCell ref="B99:D99"/>
    <mergeCell ref="B101:I105"/>
    <mergeCell ref="B88:B96"/>
    <mergeCell ref="C88:C90"/>
    <mergeCell ref="C91:C93"/>
    <mergeCell ref="C94:C96"/>
    <mergeCell ref="B97:D97"/>
    <mergeCell ref="B98:D98"/>
    <mergeCell ref="B67:B75"/>
    <mergeCell ref="C67:C69"/>
    <mergeCell ref="C70:C72"/>
    <mergeCell ref="C73:C75"/>
    <mergeCell ref="B76:B87"/>
    <mergeCell ref="C76:C78"/>
    <mergeCell ref="C79:C81"/>
    <mergeCell ref="C82:C84"/>
    <mergeCell ref="C85:C87"/>
    <mergeCell ref="B43:B54"/>
    <mergeCell ref="C43:C45"/>
    <mergeCell ref="C46:C48"/>
    <mergeCell ref="C49:C51"/>
    <mergeCell ref="C52:C54"/>
    <mergeCell ref="B55:B66"/>
    <mergeCell ref="C55:C57"/>
    <mergeCell ref="C58:C60"/>
    <mergeCell ref="C61:C63"/>
    <mergeCell ref="C64:C66"/>
    <mergeCell ref="B19:B30"/>
    <mergeCell ref="C19:C21"/>
    <mergeCell ref="C22:C24"/>
    <mergeCell ref="C25:C27"/>
    <mergeCell ref="C28:C30"/>
    <mergeCell ref="B31:B42"/>
    <mergeCell ref="C31:C33"/>
    <mergeCell ref="C34:C36"/>
    <mergeCell ref="C37:C39"/>
    <mergeCell ref="C40:C42"/>
    <mergeCell ref="C15:I15"/>
    <mergeCell ref="B16:I16"/>
    <mergeCell ref="B17:B18"/>
    <mergeCell ref="C17:C18"/>
    <mergeCell ref="D17:D18"/>
    <mergeCell ref="E17:I17"/>
    <mergeCell ref="C9:I9"/>
    <mergeCell ref="C10:I10"/>
    <mergeCell ref="C11:D11"/>
    <mergeCell ref="G11:H11"/>
    <mergeCell ref="C13:D13"/>
    <mergeCell ref="G13:H13"/>
    <mergeCell ref="C8:I8"/>
    <mergeCell ref="C2:G5"/>
    <mergeCell ref="H2:I3"/>
    <mergeCell ref="B4:B5"/>
    <mergeCell ref="H4:I5"/>
    <mergeCell ref="C7:I7"/>
  </mergeCells>
  <printOptions horizontalCentered="1" verticalCentered="1"/>
  <pageMargins left="0.70866141732283472" right="0.70866141732283472" top="0.74803149606299213" bottom="0.74803149606299213" header="0.31496062992125984" footer="0.31496062992125984"/>
  <pageSetup scale="59" orientation="portrait" r:id="rId1"/>
  <drawing r:id="rId2"/>
  <legacyDrawing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Hoja39">
    <tabColor rgb="FF0070C0"/>
    <pageSetUpPr fitToPage="1"/>
  </sheetPr>
  <dimension ref="A1:Z114"/>
  <sheetViews>
    <sheetView workbookViewId="0"/>
  </sheetViews>
  <sheetFormatPr baseColWidth="10" defaultColWidth="11.42578125" defaultRowHeight="12.75"/>
  <cols>
    <col min="1" max="1" width="2.5703125" style="321" customWidth="1"/>
    <col min="2" max="2" width="34.140625" style="200" customWidth="1"/>
    <col min="3" max="3" width="29" style="200" customWidth="1"/>
    <col min="4" max="4" width="38.7109375" style="200" customWidth="1"/>
    <col min="5" max="5" width="11.42578125" style="200"/>
    <col min="6" max="10" width="12.7109375" style="200" customWidth="1"/>
    <col min="11" max="26" width="11.42578125" style="321"/>
    <col min="27" max="16384" width="11.42578125" style="200"/>
  </cols>
  <sheetData>
    <row r="1" spans="2:10" s="321" customFormat="1" ht="13.5" thickBot="1"/>
    <row r="2" spans="2:10" ht="12.75" customHeight="1">
      <c r="B2" s="322"/>
      <c r="C2" s="2723" t="s">
        <v>328</v>
      </c>
      <c r="D2" s="2724"/>
      <c r="E2" s="2724"/>
      <c r="F2" s="2724"/>
      <c r="G2" s="2724"/>
      <c r="H2" s="2725"/>
      <c r="I2" s="2732" t="e">
        <f>'EJEC-4III'!H2</f>
        <v>#REF!</v>
      </c>
      <c r="J2" s="2733"/>
    </row>
    <row r="3" spans="2:10">
      <c r="B3" s="216"/>
      <c r="C3" s="2726"/>
      <c r="D3" s="2727"/>
      <c r="E3" s="2727"/>
      <c r="F3" s="2727"/>
      <c r="G3" s="2727"/>
      <c r="H3" s="2728"/>
      <c r="I3" s="2908"/>
      <c r="J3" s="2909"/>
    </row>
    <row r="4" spans="2:10">
      <c r="B4" s="216"/>
      <c r="C4" s="2726"/>
      <c r="D4" s="2727"/>
      <c r="E4" s="2727"/>
      <c r="F4" s="2727"/>
      <c r="G4" s="2727"/>
      <c r="H4" s="2728"/>
      <c r="I4" s="2908"/>
      <c r="J4" s="2909"/>
    </row>
    <row r="5" spans="2:10">
      <c r="B5" s="216"/>
      <c r="C5" s="2726"/>
      <c r="D5" s="2727"/>
      <c r="E5" s="2727"/>
      <c r="F5" s="2727"/>
      <c r="G5" s="2727"/>
      <c r="H5" s="2728"/>
      <c r="I5" s="2908"/>
      <c r="J5" s="2909"/>
    </row>
    <row r="6" spans="2:10" ht="19.5" customHeight="1">
      <c r="B6" s="2910"/>
      <c r="C6" s="2726"/>
      <c r="D6" s="2727"/>
      <c r="E6" s="2727"/>
      <c r="F6" s="2727"/>
      <c r="G6" s="2727"/>
      <c r="H6" s="2728"/>
      <c r="I6" s="2912" t="e">
        <f>'EJEC-4III'!H4</f>
        <v>#REF!</v>
      </c>
      <c r="J6" s="2913"/>
    </row>
    <row r="7" spans="2:10" ht="19.5" customHeight="1">
      <c r="B7" s="2910"/>
      <c r="C7" s="2726"/>
      <c r="D7" s="2727"/>
      <c r="E7" s="2727"/>
      <c r="F7" s="2727"/>
      <c r="G7" s="2727"/>
      <c r="H7" s="2728"/>
      <c r="I7" s="2706"/>
      <c r="J7" s="2707"/>
    </row>
    <row r="8" spans="2:10">
      <c r="B8" s="2911"/>
      <c r="C8" s="2729"/>
      <c r="D8" s="2730"/>
      <c r="E8" s="2730"/>
      <c r="F8" s="2730"/>
      <c r="G8" s="2730"/>
      <c r="H8" s="2731"/>
      <c r="I8" s="2708"/>
      <c r="J8" s="2709"/>
    </row>
    <row r="9" spans="2:10">
      <c r="B9" s="465"/>
      <c r="C9" s="466"/>
      <c r="D9" s="466"/>
      <c r="E9" s="466"/>
      <c r="F9" s="466"/>
      <c r="G9" s="466"/>
      <c r="H9" s="466"/>
      <c r="I9" s="466"/>
      <c r="J9" s="467"/>
    </row>
    <row r="10" spans="2:10" ht="18.75" customHeight="1">
      <c r="B10" s="356" t="s">
        <v>166</v>
      </c>
      <c r="C10" s="2805" t="e">
        <f>+#REF!</f>
        <v>#REF!</v>
      </c>
      <c r="D10" s="2805"/>
      <c r="E10" s="2805"/>
      <c r="F10" s="2805"/>
      <c r="G10" s="2805"/>
      <c r="H10" s="2805"/>
      <c r="I10" s="2805"/>
      <c r="J10" s="2806"/>
    </row>
    <row r="11" spans="2:10">
      <c r="B11" s="216"/>
      <c r="J11" s="204"/>
    </row>
    <row r="12" spans="2:10" ht="34.5" customHeight="1">
      <c r="B12" s="356" t="s">
        <v>248</v>
      </c>
      <c r="C12" s="2595" t="e">
        <f>+#REF!</f>
        <v>#REF!</v>
      </c>
      <c r="D12" s="2595"/>
      <c r="E12" s="2595"/>
      <c r="F12" s="2595"/>
      <c r="G12" s="2595"/>
      <c r="H12" s="2595"/>
      <c r="I12" s="2595"/>
      <c r="J12" s="2596"/>
    </row>
    <row r="13" spans="2:10">
      <c r="B13" s="356"/>
      <c r="C13" s="2807"/>
      <c r="D13" s="2807"/>
      <c r="E13" s="2807"/>
      <c r="F13" s="2807"/>
      <c r="G13" s="2807"/>
      <c r="H13" s="2807"/>
      <c r="I13" s="2807"/>
      <c r="J13" s="2808"/>
    </row>
    <row r="14" spans="2:10" ht="17.25" customHeight="1">
      <c r="B14" s="356" t="s">
        <v>214</v>
      </c>
      <c r="C14" s="468">
        <f>'EJEC-1III'!I11</f>
        <v>0</v>
      </c>
      <c r="D14" s="401"/>
      <c r="E14" s="401"/>
      <c r="F14" s="401"/>
      <c r="G14" s="401"/>
      <c r="H14" s="401"/>
      <c r="I14" s="401"/>
      <c r="J14" s="402"/>
    </row>
    <row r="15" spans="2:10">
      <c r="B15" s="356"/>
      <c r="C15" s="401"/>
      <c r="D15" s="401"/>
      <c r="E15" s="401"/>
      <c r="F15" s="401"/>
      <c r="G15" s="401"/>
      <c r="H15" s="401"/>
      <c r="I15" s="401"/>
      <c r="J15" s="402"/>
    </row>
    <row r="16" spans="2:10" ht="21.75" customHeight="1" thickBot="1">
      <c r="B16" s="2873" t="s">
        <v>216</v>
      </c>
      <c r="C16" s="2874"/>
      <c r="D16" s="2874"/>
      <c r="E16" s="2874"/>
      <c r="F16" s="2874"/>
      <c r="G16" s="2874"/>
      <c r="H16" s="2874"/>
      <c r="I16" s="2874"/>
      <c r="J16" s="2874"/>
    </row>
    <row r="17" spans="2:10" ht="12.75" customHeight="1">
      <c r="B17" s="2833" t="s">
        <v>167</v>
      </c>
      <c r="C17" s="2834" t="s">
        <v>203</v>
      </c>
      <c r="D17" s="2920" t="s">
        <v>215</v>
      </c>
      <c r="E17" s="2921"/>
      <c r="F17" s="2921"/>
      <c r="G17" s="2921"/>
      <c r="H17" s="2921"/>
      <c r="I17" s="2921"/>
      <c r="J17" s="2922"/>
    </row>
    <row r="18" spans="2:10" ht="12.75" customHeight="1">
      <c r="B18" s="2753"/>
      <c r="C18" s="2756"/>
      <c r="D18" s="2759"/>
      <c r="E18" s="2923"/>
      <c r="F18" s="2923"/>
      <c r="G18" s="2923"/>
      <c r="H18" s="2923"/>
      <c r="I18" s="2923"/>
      <c r="J18" s="2924"/>
    </row>
    <row r="19" spans="2:10">
      <c r="B19" s="2754"/>
      <c r="C19" s="2757"/>
      <c r="D19" s="2759"/>
      <c r="E19" s="2923"/>
      <c r="F19" s="2923"/>
      <c r="G19" s="2923"/>
      <c r="H19" s="2923"/>
      <c r="I19" s="2923"/>
      <c r="J19" s="2924"/>
    </row>
    <row r="20" spans="2:10" ht="50.25" customHeight="1">
      <c r="B20" s="2838" t="e">
        <f>#REF!</f>
        <v>#REF!</v>
      </c>
      <c r="C20" s="374" t="e">
        <f>#REF!</f>
        <v>#REF!</v>
      </c>
      <c r="D20" s="2915"/>
      <c r="E20" s="2915"/>
      <c r="F20" s="2915"/>
      <c r="G20" s="2915"/>
      <c r="H20" s="2915"/>
      <c r="I20" s="2915"/>
      <c r="J20" s="2916"/>
    </row>
    <row r="21" spans="2:10" ht="50.25" customHeight="1">
      <c r="B21" s="2816"/>
      <c r="C21" s="374" t="e">
        <f>#REF!</f>
        <v>#REF!</v>
      </c>
      <c r="D21" s="2915"/>
      <c r="E21" s="2915"/>
      <c r="F21" s="2915"/>
      <c r="G21" s="2915"/>
      <c r="H21" s="2915"/>
      <c r="I21" s="2915"/>
      <c r="J21" s="2916"/>
    </row>
    <row r="22" spans="2:10" ht="50.25" customHeight="1">
      <c r="B22" s="2816"/>
      <c r="C22" s="374" t="e">
        <f>#REF!</f>
        <v>#REF!</v>
      </c>
      <c r="D22" s="2915"/>
      <c r="E22" s="2915"/>
      <c r="F22" s="2915"/>
      <c r="G22" s="2915"/>
      <c r="H22" s="2915"/>
      <c r="I22" s="2915"/>
      <c r="J22" s="2916"/>
    </row>
    <row r="23" spans="2:10" ht="50.25" customHeight="1">
      <c r="B23" s="2914"/>
      <c r="C23" s="374" t="e">
        <f>#REF!</f>
        <v>#REF!</v>
      </c>
      <c r="D23" s="2915"/>
      <c r="E23" s="2915"/>
      <c r="F23" s="2915"/>
      <c r="G23" s="2915"/>
      <c r="H23" s="2915"/>
      <c r="I23" s="2915"/>
      <c r="J23" s="2916"/>
    </row>
    <row r="24" spans="2:10" ht="50.25" customHeight="1">
      <c r="B24" s="2838" t="e">
        <f>#REF!</f>
        <v>#REF!</v>
      </c>
      <c r="C24" s="374" t="e">
        <f>#REF!</f>
        <v>#REF!</v>
      </c>
      <c r="D24" s="2915">
        <f>+D20</f>
        <v>0</v>
      </c>
      <c r="E24" s="2915"/>
      <c r="F24" s="2915"/>
      <c r="G24" s="2915"/>
      <c r="H24" s="2915"/>
      <c r="I24" s="2915"/>
      <c r="J24" s="2916"/>
    </row>
    <row r="25" spans="2:10" ht="50.25" customHeight="1">
      <c r="B25" s="2816"/>
      <c r="C25" s="374" t="e">
        <f>#REF!</f>
        <v>#REF!</v>
      </c>
      <c r="D25" s="2915"/>
      <c r="E25" s="2915"/>
      <c r="F25" s="2915"/>
      <c r="G25" s="2915"/>
      <c r="H25" s="2915"/>
      <c r="I25" s="2915"/>
      <c r="J25" s="2916"/>
    </row>
    <row r="26" spans="2:10" ht="50.25" customHeight="1">
      <c r="B26" s="2816"/>
      <c r="C26" s="374" t="e">
        <f>#REF!</f>
        <v>#REF!</v>
      </c>
      <c r="D26" s="2915"/>
      <c r="E26" s="2915"/>
      <c r="F26" s="2915"/>
      <c r="G26" s="2915"/>
      <c r="H26" s="2915"/>
      <c r="I26" s="2915"/>
      <c r="J26" s="2916"/>
    </row>
    <row r="27" spans="2:10" ht="50.25" customHeight="1">
      <c r="B27" s="2914"/>
      <c r="C27" s="374" t="e">
        <f>#REF!</f>
        <v>#REF!</v>
      </c>
      <c r="D27" s="2915">
        <f>+D23</f>
        <v>0</v>
      </c>
      <c r="E27" s="2915"/>
      <c r="F27" s="2915"/>
      <c r="G27" s="2915"/>
      <c r="H27" s="2915"/>
      <c r="I27" s="2915"/>
      <c r="J27" s="2916"/>
    </row>
    <row r="28" spans="2:10" ht="50.25" customHeight="1">
      <c r="B28" s="2838" t="e">
        <f>#REF!</f>
        <v>#REF!</v>
      </c>
      <c r="C28" s="374" t="e">
        <f>#REF!</f>
        <v>#REF!</v>
      </c>
      <c r="D28" s="2915">
        <f>+D20</f>
        <v>0</v>
      </c>
      <c r="E28" s="2915"/>
      <c r="F28" s="2915"/>
      <c r="G28" s="2915"/>
      <c r="H28" s="2915"/>
      <c r="I28" s="2915"/>
      <c r="J28" s="2916"/>
    </row>
    <row r="29" spans="2:10" ht="50.25" customHeight="1">
      <c r="B29" s="2816"/>
      <c r="C29" s="374" t="e">
        <f>#REF!</f>
        <v>#REF!</v>
      </c>
      <c r="D29" s="2915"/>
      <c r="E29" s="2915"/>
      <c r="F29" s="2915"/>
      <c r="G29" s="2915"/>
      <c r="H29" s="2915"/>
      <c r="I29" s="2915"/>
      <c r="J29" s="2916"/>
    </row>
    <row r="30" spans="2:10" ht="50.25" customHeight="1">
      <c r="B30" s="2816"/>
      <c r="C30" s="374" t="e">
        <f>#REF!</f>
        <v>#REF!</v>
      </c>
      <c r="D30" s="2915"/>
      <c r="E30" s="2915"/>
      <c r="F30" s="2915"/>
      <c r="G30" s="2915"/>
      <c r="H30" s="2915"/>
      <c r="I30" s="2915"/>
      <c r="J30" s="2916"/>
    </row>
    <row r="31" spans="2:10" ht="50.25" customHeight="1">
      <c r="B31" s="2914"/>
      <c r="C31" s="374" t="e">
        <f>#REF!</f>
        <v>#REF!</v>
      </c>
      <c r="D31" s="2915">
        <f>+D23</f>
        <v>0</v>
      </c>
      <c r="E31" s="2915"/>
      <c r="F31" s="2915"/>
      <c r="G31" s="2915"/>
      <c r="H31" s="2915"/>
      <c r="I31" s="2915"/>
      <c r="J31" s="2916"/>
    </row>
    <row r="32" spans="2:10" ht="50.25" customHeight="1">
      <c r="B32" s="2838" t="e">
        <f>#REF!</f>
        <v>#REF!</v>
      </c>
      <c r="C32" s="374" t="e">
        <f>#REF!</f>
        <v>#REF!</v>
      </c>
      <c r="D32" s="2915">
        <f>+D20</f>
        <v>0</v>
      </c>
      <c r="E32" s="2915"/>
      <c r="F32" s="2915"/>
      <c r="G32" s="2915"/>
      <c r="H32" s="2915"/>
      <c r="I32" s="2915"/>
      <c r="J32" s="2916"/>
    </row>
    <row r="33" spans="2:10" ht="50.25" customHeight="1">
      <c r="B33" s="2816"/>
      <c r="C33" s="374" t="e">
        <f>#REF!</f>
        <v>#REF!</v>
      </c>
      <c r="D33" s="2915"/>
      <c r="E33" s="2915"/>
      <c r="F33" s="2915"/>
      <c r="G33" s="2915"/>
      <c r="H33" s="2915"/>
      <c r="I33" s="2915"/>
      <c r="J33" s="2916"/>
    </row>
    <row r="34" spans="2:10" ht="50.25" customHeight="1">
      <c r="B34" s="2816"/>
      <c r="C34" s="374" t="e">
        <f>#REF!</f>
        <v>#REF!</v>
      </c>
      <c r="D34" s="2915"/>
      <c r="E34" s="2915"/>
      <c r="F34" s="2915"/>
      <c r="G34" s="2915"/>
      <c r="H34" s="2915"/>
      <c r="I34" s="2915"/>
      <c r="J34" s="2916"/>
    </row>
    <row r="35" spans="2:10" ht="50.25" customHeight="1">
      <c r="B35" s="2914"/>
      <c r="C35" s="374" t="e">
        <f>#REF!</f>
        <v>#REF!</v>
      </c>
      <c r="D35" s="2915">
        <f>+D23</f>
        <v>0</v>
      </c>
      <c r="E35" s="2915"/>
      <c r="F35" s="2915"/>
      <c r="G35" s="2915"/>
      <c r="H35" s="2915"/>
      <c r="I35" s="2915"/>
      <c r="J35" s="2916"/>
    </row>
    <row r="36" spans="2:10" ht="50.25" customHeight="1">
      <c r="B36" s="2838" t="e">
        <f>#REF!</f>
        <v>#REF!</v>
      </c>
      <c r="C36" s="374" t="e">
        <f>#REF!</f>
        <v>#REF!</v>
      </c>
      <c r="D36" s="2915">
        <f>+D20</f>
        <v>0</v>
      </c>
      <c r="E36" s="2915"/>
      <c r="F36" s="2915"/>
      <c r="G36" s="2915"/>
      <c r="H36" s="2915"/>
      <c r="I36" s="2915"/>
      <c r="J36" s="2916"/>
    </row>
    <row r="37" spans="2:10" ht="50.25" customHeight="1">
      <c r="B37" s="2816"/>
      <c r="C37" s="374" t="e">
        <f>#REF!</f>
        <v>#REF!</v>
      </c>
      <c r="D37" s="2915"/>
      <c r="E37" s="2915"/>
      <c r="F37" s="2915"/>
      <c r="G37" s="2915"/>
      <c r="H37" s="2915"/>
      <c r="I37" s="2915"/>
      <c r="J37" s="2916"/>
    </row>
    <row r="38" spans="2:10" ht="50.25" customHeight="1">
      <c r="B38" s="2816"/>
      <c r="C38" s="374" t="e">
        <f>#REF!</f>
        <v>#REF!</v>
      </c>
      <c r="D38" s="2915">
        <f>+D23</f>
        <v>0</v>
      </c>
      <c r="E38" s="2915"/>
      <c r="F38" s="2915"/>
      <c r="G38" s="2915"/>
      <c r="H38" s="2915"/>
      <c r="I38" s="2915"/>
      <c r="J38" s="2916"/>
    </row>
    <row r="39" spans="2:10" ht="50.25" customHeight="1">
      <c r="B39" s="2838" t="e">
        <f>#REF!</f>
        <v>#REF!</v>
      </c>
      <c r="C39" s="374" t="e">
        <f>#REF!</f>
        <v>#REF!</v>
      </c>
      <c r="D39" s="2915">
        <f>+D20</f>
        <v>0</v>
      </c>
      <c r="E39" s="2915"/>
      <c r="F39" s="2915"/>
      <c r="G39" s="2915"/>
      <c r="H39" s="2915"/>
      <c r="I39" s="2915"/>
      <c r="J39" s="2916"/>
    </row>
    <row r="40" spans="2:10" ht="50.25" customHeight="1">
      <c r="B40" s="2816"/>
      <c r="C40" s="374" t="e">
        <f>#REF!</f>
        <v>#REF!</v>
      </c>
      <c r="D40" s="2915"/>
      <c r="E40" s="2915"/>
      <c r="F40" s="2915"/>
      <c r="G40" s="2915"/>
      <c r="H40" s="2915"/>
      <c r="I40" s="2915"/>
      <c r="J40" s="2916"/>
    </row>
    <row r="41" spans="2:10" ht="50.25" customHeight="1">
      <c r="B41" s="2816"/>
      <c r="C41" s="374" t="e">
        <f>#REF!</f>
        <v>#REF!</v>
      </c>
      <c r="D41" s="2915"/>
      <c r="E41" s="2915"/>
      <c r="F41" s="2915"/>
      <c r="G41" s="2915"/>
      <c r="H41" s="2915"/>
      <c r="I41" s="2915"/>
      <c r="J41" s="2916"/>
    </row>
    <row r="42" spans="2:10" ht="50.25" customHeight="1">
      <c r="B42" s="2914"/>
      <c r="C42" s="374" t="e">
        <f>#REF!</f>
        <v>#REF!</v>
      </c>
      <c r="D42" s="2915">
        <f>+D23</f>
        <v>0</v>
      </c>
      <c r="E42" s="2915"/>
      <c r="F42" s="2915"/>
      <c r="G42" s="2915"/>
      <c r="H42" s="2915"/>
      <c r="I42" s="2915"/>
      <c r="J42" s="2916"/>
    </row>
    <row r="43" spans="2:10" ht="50.25" customHeight="1">
      <c r="B43" s="2838" t="e">
        <f>#REF!</f>
        <v>#REF!</v>
      </c>
      <c r="C43" s="374" t="e">
        <f>#REF!</f>
        <v>#REF!</v>
      </c>
      <c r="D43" s="2915">
        <f>+D20</f>
        <v>0</v>
      </c>
      <c r="E43" s="2915"/>
      <c r="F43" s="2915"/>
      <c r="G43" s="2915"/>
      <c r="H43" s="2915"/>
      <c r="I43" s="2915"/>
      <c r="J43" s="2916"/>
    </row>
    <row r="44" spans="2:10" ht="50.25" customHeight="1">
      <c r="B44" s="2816"/>
      <c r="C44" s="374" t="e">
        <f>#REF!</f>
        <v>#REF!</v>
      </c>
      <c r="D44" s="2915"/>
      <c r="E44" s="2915"/>
      <c r="F44" s="2915"/>
      <c r="G44" s="2915"/>
      <c r="H44" s="2915"/>
      <c r="I44" s="2915"/>
      <c r="J44" s="2916"/>
    </row>
    <row r="45" spans="2:10" ht="50.25" customHeight="1" thickBot="1">
      <c r="B45" s="2817"/>
      <c r="C45" s="391" t="e">
        <f>#REF!</f>
        <v>#REF!</v>
      </c>
      <c r="D45" s="2925">
        <f>+D23</f>
        <v>0</v>
      </c>
      <c r="E45" s="2925"/>
      <c r="F45" s="2925"/>
      <c r="G45" s="2925"/>
      <c r="H45" s="2925"/>
      <c r="I45" s="2925"/>
      <c r="J45" s="2926"/>
    </row>
    <row r="46" spans="2:10" s="321" customFormat="1"/>
    <row r="47" spans="2:10" s="321" customFormat="1"/>
    <row r="48" spans="2:10" s="321" customFormat="1"/>
    <row r="49" s="321" customFormat="1"/>
    <row r="50" s="321" customFormat="1"/>
    <row r="51" s="321" customFormat="1"/>
    <row r="52" s="321" customFormat="1"/>
    <row r="53" s="321" customFormat="1" hidden="1"/>
    <row r="54" s="321" customFormat="1" hidden="1"/>
    <row r="55" s="321" customFormat="1" hidden="1"/>
    <row r="56" s="321" customFormat="1" hidden="1"/>
    <row r="57" s="321" customFormat="1" hidden="1"/>
    <row r="58" s="321" customFormat="1" hidden="1"/>
    <row r="59" s="321" customFormat="1" hidden="1"/>
    <row r="60" s="321" customFormat="1" hidden="1"/>
    <row r="61" s="321" customFormat="1" hidden="1"/>
    <row r="62" s="321" customFormat="1" hidden="1"/>
    <row r="63" s="321" customFormat="1" hidden="1"/>
    <row r="64" s="321" customFormat="1" hidden="1"/>
    <row r="65" s="321" customFormat="1" hidden="1"/>
    <row r="66" s="321" customFormat="1" hidden="1"/>
    <row r="67" s="321" customFormat="1"/>
    <row r="68" s="321" customFormat="1"/>
    <row r="69" s="321" customFormat="1"/>
    <row r="70" s="321" customFormat="1"/>
    <row r="71" s="321" customFormat="1"/>
    <row r="72" s="321" customFormat="1"/>
    <row r="73" s="321" customFormat="1"/>
    <row r="74" s="321" customFormat="1"/>
    <row r="75" s="321" customFormat="1"/>
    <row r="76" s="321" customFormat="1"/>
    <row r="77" s="321" customFormat="1"/>
    <row r="78" s="321" customFormat="1"/>
    <row r="79" s="321" customFormat="1"/>
    <row r="80" s="321" customFormat="1"/>
    <row r="81" s="321" customFormat="1"/>
    <row r="82" s="321" customFormat="1"/>
    <row r="83" s="321" customFormat="1"/>
    <row r="84" s="321" customFormat="1"/>
    <row r="85" s="321" customFormat="1"/>
    <row r="86" s="321" customFormat="1"/>
    <row r="87" s="321" customFormat="1"/>
    <row r="88" s="321" customFormat="1"/>
    <row r="89" s="321" customFormat="1"/>
    <row r="90" s="321" customFormat="1"/>
    <row r="91" s="321" customFormat="1"/>
    <row r="92" s="321" customFormat="1"/>
    <row r="93" s="321" customFormat="1"/>
    <row r="94" s="321" customFormat="1"/>
    <row r="95" s="321" customFormat="1"/>
    <row r="96"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row r="113" s="321" customFormat="1"/>
    <row r="114" s="321" customFormat="1"/>
  </sheetData>
  <sheetProtection password="CDBD" sheet="1" objects="1" scenarios="1"/>
  <mergeCells count="44">
    <mergeCell ref="B43:B45"/>
    <mergeCell ref="D43:J43"/>
    <mergeCell ref="D44:J44"/>
    <mergeCell ref="D45:J45"/>
    <mergeCell ref="B32:B35"/>
    <mergeCell ref="D32:J32"/>
    <mergeCell ref="D33:J33"/>
    <mergeCell ref="D34:J34"/>
    <mergeCell ref="D35:J35"/>
    <mergeCell ref="B36:B38"/>
    <mergeCell ref="D36:J36"/>
    <mergeCell ref="D37:J37"/>
    <mergeCell ref="D38:J38"/>
    <mergeCell ref="B39:B42"/>
    <mergeCell ref="D39:J39"/>
    <mergeCell ref="D40:J40"/>
    <mergeCell ref="D41:J41"/>
    <mergeCell ref="D42:J42"/>
    <mergeCell ref="B24:B27"/>
    <mergeCell ref="D24:J24"/>
    <mergeCell ref="D25:J25"/>
    <mergeCell ref="D26:J26"/>
    <mergeCell ref="D27:J27"/>
    <mergeCell ref="B28:B31"/>
    <mergeCell ref="D28:J28"/>
    <mergeCell ref="D29:J29"/>
    <mergeCell ref="D30:J30"/>
    <mergeCell ref="D31:J31"/>
    <mergeCell ref="C13:J13"/>
    <mergeCell ref="B16:J16"/>
    <mergeCell ref="B17:B19"/>
    <mergeCell ref="C17:C19"/>
    <mergeCell ref="D17:J19"/>
    <mergeCell ref="B20:B23"/>
    <mergeCell ref="D20:J20"/>
    <mergeCell ref="D21:J21"/>
    <mergeCell ref="D22:J22"/>
    <mergeCell ref="D23:J23"/>
    <mergeCell ref="C12:J12"/>
    <mergeCell ref="C2:H8"/>
    <mergeCell ref="I2:J5"/>
    <mergeCell ref="B6:B8"/>
    <mergeCell ref="I6:J8"/>
    <mergeCell ref="C10:J10"/>
  </mergeCells>
  <printOptions horizontalCentered="1" verticalCentered="1"/>
  <pageMargins left="0.70866141732283472" right="0.70866141732283472" top="0.74803149606299213" bottom="0.74803149606299213" header="0.31496062992125984" footer="0.31496062992125984"/>
  <pageSetup scale="52" orientation="portrait" r:id="rId1"/>
  <drawing r:id="rId2"/>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Hoja30">
    <tabColor rgb="FFFFC000"/>
    <pageSetUpPr fitToPage="1"/>
  </sheetPr>
  <dimension ref="A1:AJ112"/>
  <sheetViews>
    <sheetView workbookViewId="0"/>
  </sheetViews>
  <sheetFormatPr baseColWidth="10" defaultColWidth="11.42578125" defaultRowHeight="12.75"/>
  <cols>
    <col min="1" max="1" width="2.140625" style="321" customWidth="1"/>
    <col min="2" max="2" width="34.140625" style="200" customWidth="1"/>
    <col min="3" max="3" width="27.7109375" style="200" customWidth="1"/>
    <col min="4" max="4" width="14.28515625" style="200" customWidth="1"/>
    <col min="5" max="5" width="19.140625" style="200" customWidth="1"/>
    <col min="6" max="17" width="12.7109375" style="200" customWidth="1"/>
    <col min="18" max="19" width="11.42578125" style="200"/>
    <col min="20" max="36" width="11.42578125" style="321"/>
    <col min="37" max="16384" width="11.42578125" style="200"/>
  </cols>
  <sheetData>
    <row r="1" spans="1:36" s="321" customFormat="1" ht="13.5" thickBot="1"/>
    <row r="2" spans="1:36" ht="32.25" customHeight="1">
      <c r="B2" s="322"/>
      <c r="C2" s="2723" t="s">
        <v>321</v>
      </c>
      <c r="D2" s="2724"/>
      <c r="E2" s="2724"/>
      <c r="F2" s="2724"/>
      <c r="G2" s="2724"/>
      <c r="H2" s="2724"/>
      <c r="I2" s="2724"/>
      <c r="J2" s="2724"/>
      <c r="K2" s="2724"/>
      <c r="L2" s="2724"/>
      <c r="M2" s="2724"/>
      <c r="N2" s="2724"/>
      <c r="O2" s="2724"/>
      <c r="P2" s="2724"/>
      <c r="Q2" s="2725"/>
      <c r="R2" s="2732" t="e">
        <f>#REF!</f>
        <v>#REF!</v>
      </c>
      <c r="S2" s="2733"/>
    </row>
    <row r="3" spans="1:36" ht="32.25" customHeight="1">
      <c r="B3" s="216"/>
      <c r="C3" s="2726"/>
      <c r="D3" s="2727"/>
      <c r="E3" s="2727"/>
      <c r="F3" s="2727"/>
      <c r="G3" s="2727"/>
      <c r="H3" s="2727"/>
      <c r="I3" s="2727"/>
      <c r="J3" s="2727"/>
      <c r="K3" s="2727"/>
      <c r="L3" s="2727"/>
      <c r="M3" s="2727"/>
      <c r="N3" s="2727"/>
      <c r="O3" s="2727"/>
      <c r="P3" s="2727"/>
      <c r="Q3" s="2728"/>
      <c r="R3" s="2734"/>
      <c r="S3" s="2735"/>
    </row>
    <row r="4" spans="1:36" ht="17.25" customHeight="1">
      <c r="B4" s="2704"/>
      <c r="C4" s="2726"/>
      <c r="D4" s="2727"/>
      <c r="E4" s="2727"/>
      <c r="F4" s="2727"/>
      <c r="G4" s="2727"/>
      <c r="H4" s="2727"/>
      <c r="I4" s="2727"/>
      <c r="J4" s="2727"/>
      <c r="K4" s="2727"/>
      <c r="L4" s="2727"/>
      <c r="M4" s="2727"/>
      <c r="N4" s="2727"/>
      <c r="O4" s="2727"/>
      <c r="P4" s="2727"/>
      <c r="Q4" s="2728"/>
      <c r="R4" s="2706" t="e">
        <f>#REF!</f>
        <v>#REF!</v>
      </c>
      <c r="S4" s="2707"/>
    </row>
    <row r="5" spans="1:36" ht="17.25" customHeight="1">
      <c r="B5" s="2705"/>
      <c r="C5" s="2729"/>
      <c r="D5" s="2730"/>
      <c r="E5" s="2730"/>
      <c r="F5" s="2730"/>
      <c r="G5" s="2730"/>
      <c r="H5" s="2730"/>
      <c r="I5" s="2730"/>
      <c r="J5" s="2730"/>
      <c r="K5" s="2730"/>
      <c r="L5" s="2730"/>
      <c r="M5" s="2730"/>
      <c r="N5" s="2730"/>
      <c r="O5" s="2730"/>
      <c r="P5" s="2730"/>
      <c r="Q5" s="2731"/>
      <c r="R5" s="2708"/>
      <c r="S5" s="2709"/>
    </row>
    <row r="6" spans="1:36" ht="12.75" customHeight="1">
      <c r="B6" s="216"/>
      <c r="C6" s="323"/>
      <c r="D6" s="323"/>
      <c r="E6" s="323"/>
      <c r="F6" s="323"/>
      <c r="G6" s="323"/>
      <c r="H6" s="323"/>
      <c r="I6" s="323"/>
      <c r="J6" s="323"/>
      <c r="K6" s="323"/>
      <c r="L6" s="323"/>
      <c r="M6" s="323"/>
      <c r="N6" s="323"/>
      <c r="O6" s="323"/>
      <c r="P6" s="323"/>
      <c r="Q6" s="323"/>
      <c r="S6" s="324"/>
    </row>
    <row r="7" spans="1:36" ht="16.5">
      <c r="B7" s="325" t="s">
        <v>166</v>
      </c>
      <c r="C7" s="2710" t="e">
        <f>+#REF!</f>
        <v>#REF!</v>
      </c>
      <c r="D7" s="2710"/>
      <c r="E7" s="2710"/>
      <c r="F7" s="2710"/>
      <c r="G7" s="2710"/>
      <c r="H7" s="2710"/>
      <c r="I7" s="2710"/>
      <c r="J7" s="2710"/>
      <c r="K7" s="2710"/>
      <c r="L7" s="2710"/>
      <c r="M7" s="2710"/>
      <c r="N7" s="2710"/>
      <c r="O7" s="2710"/>
      <c r="P7" s="2710"/>
      <c r="Q7" s="2710"/>
      <c r="R7" s="2710"/>
      <c r="S7" s="2711"/>
    </row>
    <row r="8" spans="1:36" ht="9.75" customHeight="1">
      <c r="B8" s="216"/>
      <c r="S8" s="204"/>
    </row>
    <row r="9" spans="1:36" ht="16.5">
      <c r="B9" s="325" t="s">
        <v>248</v>
      </c>
      <c r="C9" s="2712" t="e">
        <f>+#REF!</f>
        <v>#REF!</v>
      </c>
      <c r="D9" s="2712"/>
      <c r="E9" s="2712"/>
      <c r="F9" s="2712"/>
      <c r="G9" s="2712"/>
      <c r="H9" s="2712"/>
      <c r="I9" s="2712"/>
      <c r="J9" s="2712"/>
      <c r="K9" s="2712"/>
      <c r="L9" s="2712"/>
      <c r="M9" s="2712"/>
      <c r="N9" s="2712"/>
      <c r="O9" s="2712"/>
      <c r="P9" s="2712"/>
      <c r="Q9" s="2712"/>
      <c r="R9" s="2712"/>
      <c r="S9" s="2713"/>
    </row>
    <row r="10" spans="1:36" ht="9.75" customHeight="1">
      <c r="B10" s="216"/>
      <c r="S10" s="204"/>
    </row>
    <row r="11" spans="1:36" ht="16.5">
      <c r="B11" s="325" t="s">
        <v>253</v>
      </c>
      <c r="C11" s="2714">
        <f>+Seguimiento!C11</f>
        <v>0</v>
      </c>
      <c r="D11" s="2715"/>
      <c r="E11" s="2715"/>
      <c r="F11" s="313"/>
      <c r="G11" s="2716" t="s">
        <v>214</v>
      </c>
      <c r="H11" s="2716"/>
      <c r="I11" s="2717">
        <f>Seguimiento!BU11</f>
        <v>0</v>
      </c>
      <c r="J11" s="2717"/>
      <c r="K11" s="2717"/>
      <c r="L11" s="326"/>
      <c r="M11" s="313"/>
      <c r="N11" s="213" t="s">
        <v>254</v>
      </c>
      <c r="O11" s="326"/>
      <c r="P11" s="2718">
        <f>Seguimiento!BZ11</f>
        <v>0</v>
      </c>
      <c r="Q11" s="2718"/>
      <c r="R11" s="2718"/>
      <c r="S11" s="2719"/>
    </row>
    <row r="12" spans="1:36" s="326" customFormat="1" ht="9.75" customHeight="1">
      <c r="A12" s="321"/>
      <c r="B12" s="327"/>
      <c r="S12" s="328"/>
      <c r="T12" s="321"/>
      <c r="U12" s="321"/>
      <c r="V12" s="321"/>
      <c r="W12" s="321"/>
      <c r="X12" s="321"/>
      <c r="Y12" s="321"/>
      <c r="Z12" s="321"/>
      <c r="AA12" s="321"/>
      <c r="AB12" s="321"/>
      <c r="AC12" s="321"/>
      <c r="AD12" s="321"/>
      <c r="AE12" s="321"/>
      <c r="AF12" s="321"/>
      <c r="AG12" s="321"/>
      <c r="AH12" s="321"/>
      <c r="AI12" s="321"/>
      <c r="AJ12" s="321"/>
    </row>
    <row r="13" spans="1:36" ht="31.5" customHeight="1">
      <c r="B13" s="329" t="s">
        <v>255</v>
      </c>
      <c r="C13" s="2720" t="e">
        <f>#REF!</f>
        <v>#REF!</v>
      </c>
      <c r="D13" s="2720"/>
      <c r="E13" s="326"/>
      <c r="F13" s="2721" t="s">
        <v>256</v>
      </c>
      <c r="G13" s="2721"/>
      <c r="H13" s="2721"/>
      <c r="I13" s="2720" t="e">
        <f>#REF!</f>
        <v>#REF!</v>
      </c>
      <c r="J13" s="2720"/>
      <c r="K13" s="2720"/>
      <c r="M13" s="2722" t="s">
        <v>257</v>
      </c>
      <c r="N13" s="2722"/>
      <c r="O13" s="2722"/>
      <c r="P13" s="183" t="e">
        <f>+I13/C13</f>
        <v>#REF!</v>
      </c>
      <c r="Q13" s="313"/>
      <c r="R13" s="313"/>
      <c r="S13" s="330"/>
    </row>
    <row r="14" spans="1:36" ht="9.75" customHeight="1">
      <c r="B14" s="216"/>
      <c r="C14" s="323"/>
      <c r="D14" s="323"/>
      <c r="E14" s="323"/>
      <c r="F14" s="323"/>
      <c r="G14" s="323"/>
      <c r="H14" s="323"/>
      <c r="I14" s="323"/>
      <c r="J14" s="323"/>
      <c r="K14" s="323"/>
      <c r="L14" s="323"/>
      <c r="M14" s="323"/>
      <c r="N14" s="323"/>
      <c r="O14" s="323"/>
      <c r="P14" s="323"/>
      <c r="Q14" s="323"/>
      <c r="R14" s="331"/>
      <c r="S14" s="324"/>
    </row>
    <row r="15" spans="1:36" ht="22.5" customHeight="1">
      <c r="B15" s="329" t="s">
        <v>319</v>
      </c>
      <c r="C15" s="332" t="str">
        <f>Objetivos!M11</f>
        <v>Marzo</v>
      </c>
      <c r="D15" s="333">
        <f>+Objetivos!Q11</f>
        <v>2021</v>
      </c>
      <c r="E15" s="323"/>
      <c r="F15" s="323"/>
      <c r="G15" s="2721" t="s">
        <v>320</v>
      </c>
      <c r="H15" s="2721"/>
      <c r="I15" s="2739">
        <f>Objetivos!M15</f>
        <v>0</v>
      </c>
      <c r="J15" s="2739"/>
      <c r="K15" s="333">
        <f>+Objetivos!Q15</f>
        <v>0</v>
      </c>
      <c r="L15" s="323"/>
      <c r="M15" s="323"/>
      <c r="N15" s="323"/>
      <c r="O15" s="323"/>
      <c r="P15" s="323"/>
      <c r="Q15" s="323"/>
      <c r="R15" s="331"/>
      <c r="S15" s="324"/>
    </row>
    <row r="16" spans="1:36" s="326" customFormat="1" ht="9.75" customHeight="1">
      <c r="A16" s="321"/>
      <c r="B16" s="327"/>
      <c r="E16" s="334"/>
      <c r="S16" s="328"/>
      <c r="T16" s="321"/>
      <c r="U16" s="321"/>
      <c r="V16" s="321"/>
      <c r="W16" s="321"/>
      <c r="X16" s="321"/>
      <c r="Y16" s="321"/>
      <c r="Z16" s="321"/>
      <c r="AA16" s="321"/>
      <c r="AB16" s="321"/>
      <c r="AC16" s="321"/>
      <c r="AD16" s="321"/>
      <c r="AE16" s="321"/>
      <c r="AF16" s="321"/>
      <c r="AG16" s="321"/>
      <c r="AH16" s="321"/>
      <c r="AI16" s="321"/>
      <c r="AJ16" s="321"/>
    </row>
    <row r="17" spans="1:36" s="251" customFormat="1" ht="18" customHeight="1">
      <c r="A17" s="335"/>
      <c r="B17" s="336"/>
      <c r="C17" s="337" t="s">
        <v>149</v>
      </c>
      <c r="D17" s="2740" t="s">
        <v>174</v>
      </c>
      <c r="E17" s="2741"/>
      <c r="F17" s="2740" t="s">
        <v>285</v>
      </c>
      <c r="G17" s="2742"/>
      <c r="H17" s="2741"/>
      <c r="I17" s="2740" t="s">
        <v>286</v>
      </c>
      <c r="J17" s="2742"/>
      <c r="K17" s="2741"/>
      <c r="L17" s="2740" t="s">
        <v>287</v>
      </c>
      <c r="M17" s="2742"/>
      <c r="N17" s="2741"/>
      <c r="O17" s="338"/>
      <c r="P17" s="338"/>
      <c r="Q17" s="338"/>
      <c r="R17" s="338"/>
      <c r="S17" s="339"/>
      <c r="T17" s="335"/>
      <c r="U17" s="335"/>
      <c r="V17" s="335"/>
      <c r="W17" s="335"/>
      <c r="X17" s="335"/>
      <c r="Y17" s="335"/>
      <c r="Z17" s="335"/>
      <c r="AA17" s="335"/>
      <c r="AB17" s="335"/>
      <c r="AC17" s="335"/>
      <c r="AD17" s="335"/>
      <c r="AE17" s="335"/>
      <c r="AF17" s="335"/>
      <c r="AG17" s="335"/>
      <c r="AH17" s="335"/>
      <c r="AI17" s="335"/>
      <c r="AJ17" s="335"/>
    </row>
    <row r="18" spans="1:36" ht="17.25" customHeight="1">
      <c r="B18" s="340"/>
      <c r="C18" s="341" t="e">
        <f>#REF!</f>
        <v>#REF!</v>
      </c>
      <c r="D18" s="2736" t="e">
        <f>#REF!</f>
        <v>#REF!</v>
      </c>
      <c r="E18" s="2737"/>
      <c r="F18" s="2736" t="e">
        <f>#REF!</f>
        <v>#REF!</v>
      </c>
      <c r="G18" s="2738"/>
      <c r="H18" s="2737"/>
      <c r="I18" s="2736" t="e">
        <f>#REF!</f>
        <v>#REF!</v>
      </c>
      <c r="J18" s="2738"/>
      <c r="K18" s="2737"/>
      <c r="L18" s="2736" t="e">
        <f>#REF!</f>
        <v>#REF!</v>
      </c>
      <c r="M18" s="2738"/>
      <c r="N18" s="2737"/>
      <c r="O18" s="342"/>
      <c r="P18" s="342"/>
      <c r="Q18" s="342"/>
      <c r="R18" s="342"/>
      <c r="S18" s="343"/>
    </row>
    <row r="19" spans="1:36" ht="17.25" customHeight="1">
      <c r="B19" s="340"/>
      <c r="C19" s="344" t="e">
        <f>#REF!</f>
        <v>#REF!</v>
      </c>
      <c r="D19" s="2736" t="e">
        <f>#REF!</f>
        <v>#REF!</v>
      </c>
      <c r="E19" s="2737"/>
      <c r="F19" s="2736" t="e">
        <f>#REF!</f>
        <v>#REF!</v>
      </c>
      <c r="G19" s="2738"/>
      <c r="H19" s="2737"/>
      <c r="I19" s="2736" t="e">
        <f>#REF!</f>
        <v>#REF!</v>
      </c>
      <c r="J19" s="2738"/>
      <c r="K19" s="2737"/>
      <c r="L19" s="2736" t="e">
        <f>#REF!</f>
        <v>#REF!</v>
      </c>
      <c r="M19" s="2738"/>
      <c r="N19" s="2737"/>
      <c r="O19" s="342"/>
      <c r="P19" s="342"/>
      <c r="Q19" s="342"/>
      <c r="R19" s="342"/>
      <c r="S19" s="343"/>
    </row>
    <row r="20" spans="1:36" ht="17.25" customHeight="1">
      <c r="B20" s="340"/>
      <c r="C20" s="344" t="e">
        <f>#REF!</f>
        <v>#REF!</v>
      </c>
      <c r="D20" s="2736" t="e">
        <f>#REF!</f>
        <v>#REF!</v>
      </c>
      <c r="E20" s="2737"/>
      <c r="F20" s="2736" t="e">
        <f>#REF!</f>
        <v>#REF!</v>
      </c>
      <c r="G20" s="2738"/>
      <c r="H20" s="2737"/>
      <c r="I20" s="2736" t="e">
        <f>#REF!</f>
        <v>#REF!</v>
      </c>
      <c r="J20" s="2738"/>
      <c r="K20" s="2737"/>
      <c r="L20" s="2736" t="e">
        <f>#REF!</f>
        <v>#REF!</v>
      </c>
      <c r="M20" s="2738"/>
      <c r="N20" s="2737"/>
      <c r="O20" s="342"/>
      <c r="P20" s="342"/>
      <c r="Q20" s="342"/>
      <c r="R20" s="342"/>
      <c r="S20" s="343"/>
    </row>
    <row r="21" spans="1:36" ht="17.25" customHeight="1">
      <c r="B21" s="340"/>
      <c r="C21" s="344" t="e">
        <f>#REF!</f>
        <v>#REF!</v>
      </c>
      <c r="D21" s="2736" t="e">
        <f>#REF!</f>
        <v>#REF!</v>
      </c>
      <c r="E21" s="2737"/>
      <c r="F21" s="2736" t="e">
        <f>#REF!</f>
        <v>#REF!</v>
      </c>
      <c r="G21" s="2738"/>
      <c r="H21" s="2737"/>
      <c r="I21" s="2736" t="e">
        <f>#REF!</f>
        <v>#REF!</v>
      </c>
      <c r="J21" s="2738"/>
      <c r="K21" s="2737"/>
      <c r="L21" s="2736" t="e">
        <f>#REF!</f>
        <v>#REF!</v>
      </c>
      <c r="M21" s="2738"/>
      <c r="N21" s="2737"/>
      <c r="O21" s="342"/>
      <c r="P21" s="342"/>
      <c r="Q21" s="342"/>
      <c r="R21" s="342"/>
      <c r="S21" s="343"/>
    </row>
    <row r="22" spans="1:36" ht="17.25" customHeight="1">
      <c r="B22" s="340"/>
      <c r="C22" s="344" t="e">
        <f>#REF!</f>
        <v>#REF!</v>
      </c>
      <c r="D22" s="2736" t="e">
        <f>#REF!</f>
        <v>#REF!</v>
      </c>
      <c r="E22" s="2737"/>
      <c r="F22" s="2736" t="e">
        <f>#REF!</f>
        <v>#REF!</v>
      </c>
      <c r="G22" s="2738"/>
      <c r="H22" s="2737"/>
      <c r="I22" s="2736" t="e">
        <f>#REF!</f>
        <v>#REF!</v>
      </c>
      <c r="J22" s="2738"/>
      <c r="K22" s="2737"/>
      <c r="L22" s="2736" t="e">
        <f>#REF!</f>
        <v>#REF!</v>
      </c>
      <c r="M22" s="2738"/>
      <c r="N22" s="2737"/>
      <c r="O22" s="342"/>
      <c r="P22" s="342"/>
      <c r="Q22" s="342"/>
      <c r="R22" s="342"/>
      <c r="S22" s="343"/>
    </row>
    <row r="23" spans="1:36" ht="17.25" customHeight="1">
      <c r="B23" s="340"/>
      <c r="C23" s="344" t="e">
        <f>#REF!</f>
        <v>#REF!</v>
      </c>
      <c r="D23" s="2736" t="e">
        <f>#REF!</f>
        <v>#REF!</v>
      </c>
      <c r="E23" s="2737"/>
      <c r="F23" s="2736" t="e">
        <f>#REF!</f>
        <v>#REF!</v>
      </c>
      <c r="G23" s="2738"/>
      <c r="H23" s="2737"/>
      <c r="I23" s="2736" t="e">
        <f>#REF!</f>
        <v>#REF!</v>
      </c>
      <c r="J23" s="2738"/>
      <c r="K23" s="2737"/>
      <c r="L23" s="2736" t="e">
        <f>#REF!</f>
        <v>#REF!</v>
      </c>
      <c r="M23" s="2738"/>
      <c r="N23" s="2737"/>
      <c r="O23" s="342"/>
      <c r="P23" s="342"/>
      <c r="Q23" s="342"/>
      <c r="R23" s="342"/>
      <c r="S23" s="343"/>
    </row>
    <row r="24" spans="1:36" ht="17.25" customHeight="1">
      <c r="B24" s="340"/>
      <c r="C24" s="344" t="e">
        <f>#REF!</f>
        <v>#REF!</v>
      </c>
      <c r="D24" s="2736" t="e">
        <f>#REF!</f>
        <v>#REF!</v>
      </c>
      <c r="E24" s="2737"/>
      <c r="F24" s="2736" t="e">
        <f>#REF!</f>
        <v>#REF!</v>
      </c>
      <c r="G24" s="2738"/>
      <c r="H24" s="2737"/>
      <c r="I24" s="2736" t="e">
        <f>#REF!</f>
        <v>#REF!</v>
      </c>
      <c r="J24" s="2738"/>
      <c r="K24" s="2737"/>
      <c r="L24" s="2736" t="e">
        <f>#REF!</f>
        <v>#REF!</v>
      </c>
      <c r="M24" s="2738"/>
      <c r="N24" s="2737"/>
      <c r="O24" s="342"/>
      <c r="P24" s="342"/>
      <c r="Q24" s="342"/>
      <c r="R24" s="342"/>
      <c r="S24" s="343"/>
    </row>
    <row r="25" spans="1:36" ht="12.75" customHeight="1">
      <c r="B25" s="340"/>
      <c r="C25" s="342"/>
      <c r="D25" s="342"/>
      <c r="E25" s="342"/>
      <c r="F25" s="342"/>
      <c r="G25" s="342"/>
      <c r="H25" s="342"/>
      <c r="I25" s="342"/>
      <c r="J25" s="342"/>
      <c r="K25" s="342"/>
      <c r="L25" s="342"/>
      <c r="M25" s="342"/>
      <c r="N25" s="342"/>
      <c r="O25" s="342"/>
      <c r="P25" s="342"/>
      <c r="Q25" s="342"/>
      <c r="R25" s="342"/>
      <c r="S25" s="343"/>
    </row>
    <row r="26" spans="1:36" ht="12.75" customHeight="1">
      <c r="B26" s="2746" t="s">
        <v>258</v>
      </c>
      <c r="C26" s="2747" t="str">
        <f>Objetivos!B35</f>
        <v>1. RESTAURACIÓN ECOLÓGICA EN LA PARTE ALTA DE LA SUBREGIÓN RÍO MAYO EN EL DEPARTAMENTO DE NARIÑO</v>
      </c>
      <c r="D26" s="2747"/>
      <c r="E26" s="2747"/>
      <c r="F26" s="2747"/>
      <c r="G26" s="2747"/>
      <c r="H26" s="2747"/>
      <c r="I26" s="2747"/>
      <c r="J26" s="2747"/>
      <c r="K26" s="2747"/>
      <c r="L26" s="2747"/>
      <c r="M26" s="2747"/>
      <c r="N26" s="2747"/>
      <c r="O26" s="2747"/>
      <c r="P26" s="2747"/>
      <c r="Q26" s="2747"/>
      <c r="R26" s="2747"/>
      <c r="S26" s="2748"/>
    </row>
    <row r="27" spans="1:36" ht="21" customHeight="1">
      <c r="B27" s="2746"/>
      <c r="C27" s="2747"/>
      <c r="D27" s="2747"/>
      <c r="E27" s="2747"/>
      <c r="F27" s="2747"/>
      <c r="G27" s="2747"/>
      <c r="H27" s="2747"/>
      <c r="I27" s="2747"/>
      <c r="J27" s="2747"/>
      <c r="K27" s="2747"/>
      <c r="L27" s="2747"/>
      <c r="M27" s="2747"/>
      <c r="N27" s="2747"/>
      <c r="O27" s="2747"/>
      <c r="P27" s="2747"/>
      <c r="Q27" s="2747"/>
      <c r="R27" s="2747"/>
      <c r="S27" s="2748"/>
    </row>
    <row r="28" spans="1:36" ht="12.75" customHeight="1">
      <c r="B28" s="340"/>
      <c r="C28" s="342"/>
      <c r="D28" s="342"/>
      <c r="E28" s="342"/>
      <c r="F28" s="342"/>
      <c r="G28" s="342"/>
      <c r="H28" s="342"/>
      <c r="I28" s="342"/>
      <c r="J28" s="342"/>
      <c r="K28" s="342"/>
      <c r="L28" s="342"/>
      <c r="M28" s="342"/>
      <c r="N28" s="342"/>
      <c r="O28" s="342"/>
      <c r="P28" s="342"/>
      <c r="Q28" s="342"/>
      <c r="R28" s="342"/>
      <c r="S28" s="343"/>
    </row>
    <row r="29" spans="1:36" ht="12.75" customHeight="1">
      <c r="B29" s="340" t="s">
        <v>259</v>
      </c>
      <c r="C29" s="342"/>
      <c r="J29" s="342"/>
      <c r="K29" s="342"/>
      <c r="L29" s="342"/>
      <c r="M29" s="342"/>
      <c r="N29" s="342"/>
      <c r="O29" s="342"/>
      <c r="P29" s="342"/>
      <c r="Q29" s="342"/>
      <c r="R29" s="342"/>
      <c r="S29" s="343"/>
    </row>
    <row r="30" spans="1:36" ht="12.75" customHeight="1">
      <c r="B30" s="340"/>
      <c r="C30" s="342"/>
      <c r="D30" s="342"/>
      <c r="E30" s="342"/>
      <c r="F30" s="342"/>
      <c r="G30" s="342"/>
      <c r="H30" s="342"/>
      <c r="I30" s="342"/>
      <c r="J30" s="342"/>
      <c r="K30" s="342"/>
      <c r="L30" s="342"/>
      <c r="M30" s="342"/>
      <c r="N30" s="342"/>
      <c r="O30" s="342"/>
      <c r="P30" s="342"/>
      <c r="Q30" s="342"/>
      <c r="R30" s="342"/>
      <c r="S30" s="343"/>
    </row>
    <row r="31" spans="1:36" s="251" customFormat="1" ht="19.5" customHeight="1">
      <c r="A31" s="335"/>
      <c r="B31" s="2743" t="e">
        <f>#REF!</f>
        <v>#REF!</v>
      </c>
      <c r="C31" s="2744"/>
      <c r="D31" s="2744"/>
      <c r="E31" s="2744"/>
      <c r="F31" s="2744"/>
      <c r="G31" s="2744"/>
      <c r="H31" s="2744"/>
      <c r="I31" s="2744"/>
      <c r="J31" s="2744"/>
      <c r="K31" s="2744"/>
      <c r="L31" s="2744"/>
      <c r="M31" s="2744"/>
      <c r="N31" s="2744"/>
      <c r="O31" s="2744"/>
      <c r="P31" s="2744"/>
      <c r="Q31" s="2744"/>
      <c r="R31" s="2744"/>
      <c r="S31" s="2745"/>
      <c r="T31" s="335"/>
      <c r="U31" s="335"/>
      <c r="V31" s="335"/>
      <c r="W31" s="335"/>
      <c r="X31" s="335"/>
      <c r="Y31" s="335"/>
      <c r="Z31" s="335"/>
      <c r="AA31" s="335"/>
      <c r="AB31" s="335"/>
      <c r="AC31" s="335"/>
      <c r="AD31" s="335"/>
      <c r="AE31" s="335"/>
      <c r="AF31" s="335"/>
      <c r="AG31" s="335"/>
      <c r="AH31" s="335"/>
      <c r="AI31" s="335"/>
      <c r="AJ31" s="335"/>
    </row>
    <row r="32" spans="1:36" ht="7.5" customHeight="1">
      <c r="B32" s="345"/>
      <c r="C32" s="346"/>
      <c r="D32" s="346"/>
      <c r="E32" s="346"/>
      <c r="F32" s="346"/>
      <c r="G32" s="346"/>
      <c r="H32" s="346"/>
      <c r="I32" s="346"/>
      <c r="J32" s="346"/>
      <c r="K32" s="346"/>
      <c r="L32" s="346"/>
      <c r="M32" s="346"/>
      <c r="N32" s="346"/>
      <c r="O32" s="346"/>
      <c r="P32" s="346"/>
      <c r="Q32" s="346"/>
      <c r="R32" s="346"/>
      <c r="S32" s="347"/>
    </row>
    <row r="33" spans="1:36" s="251" customFormat="1" ht="19.5" customHeight="1">
      <c r="A33" s="335"/>
      <c r="B33" s="2743" t="e">
        <f>#REF!</f>
        <v>#REF!</v>
      </c>
      <c r="C33" s="2744"/>
      <c r="D33" s="2744"/>
      <c r="E33" s="2744"/>
      <c r="F33" s="2744"/>
      <c r="G33" s="2744"/>
      <c r="H33" s="2744"/>
      <c r="I33" s="2744"/>
      <c r="J33" s="2744"/>
      <c r="K33" s="2744"/>
      <c r="L33" s="2744"/>
      <c r="M33" s="2744"/>
      <c r="N33" s="2744"/>
      <c r="O33" s="2744"/>
      <c r="P33" s="2744"/>
      <c r="Q33" s="2744"/>
      <c r="R33" s="2744"/>
      <c r="S33" s="2745"/>
      <c r="T33" s="335"/>
      <c r="U33" s="335"/>
      <c r="V33" s="335"/>
      <c r="W33" s="335"/>
      <c r="X33" s="335"/>
      <c r="Y33" s="335"/>
      <c r="Z33" s="335"/>
      <c r="AA33" s="335"/>
      <c r="AB33" s="335"/>
      <c r="AC33" s="335"/>
      <c r="AD33" s="335"/>
      <c r="AE33" s="335"/>
      <c r="AF33" s="335"/>
      <c r="AG33" s="335"/>
      <c r="AH33" s="335"/>
      <c r="AI33" s="335"/>
      <c r="AJ33" s="335"/>
    </row>
    <row r="34" spans="1:36" ht="8.25" customHeight="1">
      <c r="B34" s="345"/>
      <c r="C34" s="346"/>
      <c r="D34" s="346"/>
      <c r="E34" s="346"/>
      <c r="F34" s="346"/>
      <c r="G34" s="346"/>
      <c r="H34" s="346"/>
      <c r="I34" s="346"/>
      <c r="J34" s="346"/>
      <c r="K34" s="346"/>
      <c r="L34" s="346"/>
      <c r="M34" s="346"/>
      <c r="N34" s="346"/>
      <c r="O34" s="346"/>
      <c r="P34" s="346"/>
      <c r="Q34" s="346"/>
      <c r="R34" s="346"/>
      <c r="S34" s="347"/>
    </row>
    <row r="35" spans="1:36" s="251" customFormat="1" ht="19.5" customHeight="1">
      <c r="A35" s="335"/>
      <c r="B35" s="2743" t="e">
        <f>#REF!</f>
        <v>#REF!</v>
      </c>
      <c r="C35" s="2744"/>
      <c r="D35" s="2744"/>
      <c r="E35" s="2744"/>
      <c r="F35" s="2744"/>
      <c r="G35" s="2744"/>
      <c r="H35" s="2744"/>
      <c r="I35" s="2744"/>
      <c r="J35" s="2744"/>
      <c r="K35" s="2744"/>
      <c r="L35" s="2744"/>
      <c r="M35" s="2744"/>
      <c r="N35" s="2744"/>
      <c r="O35" s="2744"/>
      <c r="P35" s="2744"/>
      <c r="Q35" s="2744"/>
      <c r="R35" s="2744"/>
      <c r="S35" s="2745"/>
      <c r="T35" s="335"/>
      <c r="U35" s="335"/>
      <c r="V35" s="335"/>
      <c r="W35" s="335"/>
      <c r="X35" s="335"/>
      <c r="Y35" s="335"/>
      <c r="Z35" s="335"/>
      <c r="AA35" s="335"/>
      <c r="AB35" s="335"/>
      <c r="AC35" s="335"/>
      <c r="AD35" s="335"/>
      <c r="AE35" s="335"/>
      <c r="AF35" s="335"/>
      <c r="AG35" s="335"/>
      <c r="AH35" s="335"/>
      <c r="AI35" s="335"/>
      <c r="AJ35" s="335"/>
    </row>
    <row r="36" spans="1:36" ht="6.75" customHeight="1">
      <c r="B36" s="345"/>
      <c r="C36" s="346"/>
      <c r="D36" s="346"/>
      <c r="E36" s="346"/>
      <c r="F36" s="346"/>
      <c r="G36" s="346"/>
      <c r="H36" s="346"/>
      <c r="I36" s="346"/>
      <c r="J36" s="346"/>
      <c r="K36" s="346"/>
      <c r="L36" s="346"/>
      <c r="M36" s="346"/>
      <c r="N36" s="346"/>
      <c r="O36" s="346"/>
      <c r="P36" s="346"/>
      <c r="Q36" s="346"/>
      <c r="R36" s="346"/>
      <c r="S36" s="347"/>
    </row>
    <row r="37" spans="1:36" s="251" customFormat="1" ht="19.5" customHeight="1">
      <c r="A37" s="335"/>
      <c r="B37" s="2743" t="e">
        <f>#REF!</f>
        <v>#REF!</v>
      </c>
      <c r="C37" s="2744"/>
      <c r="D37" s="2744"/>
      <c r="E37" s="2744"/>
      <c r="F37" s="2744"/>
      <c r="G37" s="2744"/>
      <c r="H37" s="2744"/>
      <c r="I37" s="2744"/>
      <c r="J37" s="2744"/>
      <c r="K37" s="2744"/>
      <c r="L37" s="2744"/>
      <c r="M37" s="2744"/>
      <c r="N37" s="2744"/>
      <c r="O37" s="2744"/>
      <c r="P37" s="2744"/>
      <c r="Q37" s="2744"/>
      <c r="R37" s="2744"/>
      <c r="S37" s="2745"/>
      <c r="T37" s="335"/>
      <c r="U37" s="335"/>
      <c r="V37" s="335"/>
      <c r="W37" s="335"/>
      <c r="X37" s="335"/>
      <c r="Y37" s="335"/>
      <c r="Z37" s="335"/>
      <c r="AA37" s="335"/>
      <c r="AB37" s="335"/>
      <c r="AC37" s="335"/>
      <c r="AD37" s="335"/>
      <c r="AE37" s="335"/>
      <c r="AF37" s="335"/>
      <c r="AG37" s="335"/>
      <c r="AH37" s="335"/>
      <c r="AI37" s="335"/>
      <c r="AJ37" s="335"/>
    </row>
    <row r="38" spans="1:36" ht="7.5" customHeight="1">
      <c r="B38" s="345"/>
      <c r="C38" s="346"/>
      <c r="D38" s="346"/>
      <c r="E38" s="346"/>
      <c r="F38" s="346"/>
      <c r="G38" s="346"/>
      <c r="H38" s="346"/>
      <c r="I38" s="346"/>
      <c r="J38" s="346"/>
      <c r="K38" s="346"/>
      <c r="L38" s="346"/>
      <c r="M38" s="346"/>
      <c r="N38" s="346"/>
      <c r="O38" s="346"/>
      <c r="P38" s="346"/>
      <c r="Q38" s="346"/>
      <c r="R38" s="346"/>
      <c r="S38" s="347"/>
    </row>
    <row r="39" spans="1:36" s="251" customFormat="1" ht="19.5" customHeight="1">
      <c r="A39" s="335"/>
      <c r="B39" s="2743" t="e">
        <f>#REF!</f>
        <v>#REF!</v>
      </c>
      <c r="C39" s="2744"/>
      <c r="D39" s="2744"/>
      <c r="E39" s="2744"/>
      <c r="F39" s="2744"/>
      <c r="G39" s="2744"/>
      <c r="H39" s="2744"/>
      <c r="I39" s="2744"/>
      <c r="J39" s="2744"/>
      <c r="K39" s="2744"/>
      <c r="L39" s="2744"/>
      <c r="M39" s="2744"/>
      <c r="N39" s="2744"/>
      <c r="O39" s="2744"/>
      <c r="P39" s="2744"/>
      <c r="Q39" s="2744"/>
      <c r="R39" s="2744"/>
      <c r="S39" s="2745"/>
      <c r="T39" s="335"/>
      <c r="U39" s="335"/>
      <c r="V39" s="335"/>
      <c r="W39" s="335"/>
      <c r="X39" s="335"/>
      <c r="Y39" s="335"/>
      <c r="Z39" s="335"/>
      <c r="AA39" s="335"/>
      <c r="AB39" s="335"/>
      <c r="AC39" s="335"/>
      <c r="AD39" s="335"/>
      <c r="AE39" s="335"/>
      <c r="AF39" s="335"/>
      <c r="AG39" s="335"/>
      <c r="AH39" s="335"/>
      <c r="AI39" s="335"/>
      <c r="AJ39" s="335"/>
    </row>
    <row r="40" spans="1:36" ht="7.5" customHeight="1">
      <c r="B40" s="345"/>
      <c r="C40" s="346"/>
      <c r="D40" s="346"/>
      <c r="E40" s="346"/>
      <c r="F40" s="346"/>
      <c r="G40" s="346"/>
      <c r="H40" s="346"/>
      <c r="I40" s="346"/>
      <c r="J40" s="346"/>
      <c r="K40" s="346"/>
      <c r="L40" s="346"/>
      <c r="M40" s="346"/>
      <c r="N40" s="346"/>
      <c r="O40" s="346"/>
      <c r="P40" s="346"/>
      <c r="Q40" s="346"/>
      <c r="R40" s="346"/>
      <c r="S40" s="347"/>
    </row>
    <row r="41" spans="1:36" s="251" customFormat="1" ht="19.5" customHeight="1">
      <c r="A41" s="335"/>
      <c r="B41" s="2743" t="e">
        <f>#REF!</f>
        <v>#REF!</v>
      </c>
      <c r="C41" s="2744"/>
      <c r="D41" s="2744"/>
      <c r="E41" s="2744"/>
      <c r="F41" s="2744"/>
      <c r="G41" s="2744"/>
      <c r="H41" s="2744"/>
      <c r="I41" s="2744"/>
      <c r="J41" s="2744"/>
      <c r="K41" s="2744"/>
      <c r="L41" s="2744"/>
      <c r="M41" s="2744"/>
      <c r="N41" s="2744"/>
      <c r="O41" s="2744"/>
      <c r="P41" s="2744"/>
      <c r="Q41" s="2744"/>
      <c r="R41" s="2744"/>
      <c r="S41" s="2745"/>
      <c r="T41" s="335"/>
      <c r="U41" s="335"/>
      <c r="V41" s="335"/>
      <c r="W41" s="335"/>
      <c r="X41" s="335"/>
      <c r="Y41" s="335"/>
      <c r="Z41" s="335"/>
      <c r="AA41" s="335"/>
      <c r="AB41" s="335"/>
      <c r="AC41" s="335"/>
      <c r="AD41" s="335"/>
      <c r="AE41" s="335"/>
      <c r="AF41" s="335"/>
      <c r="AG41" s="335"/>
      <c r="AH41" s="335"/>
      <c r="AI41" s="335"/>
      <c r="AJ41" s="335"/>
    </row>
    <row r="42" spans="1:36" ht="7.5" customHeight="1">
      <c r="B42" s="345"/>
      <c r="C42" s="346"/>
      <c r="D42" s="346"/>
      <c r="E42" s="346"/>
      <c r="F42" s="346"/>
      <c r="G42" s="346"/>
      <c r="H42" s="346"/>
      <c r="I42" s="346"/>
      <c r="J42" s="346"/>
      <c r="K42" s="346"/>
      <c r="L42" s="346"/>
      <c r="M42" s="346"/>
      <c r="N42" s="346"/>
      <c r="O42" s="346"/>
      <c r="P42" s="346"/>
      <c r="Q42" s="346"/>
      <c r="R42" s="346"/>
      <c r="S42" s="347"/>
    </row>
    <row r="43" spans="1:36" s="251" customFormat="1" ht="19.5" customHeight="1">
      <c r="A43" s="335"/>
      <c r="B43" s="2743" t="e">
        <f>#REF!</f>
        <v>#REF!</v>
      </c>
      <c r="C43" s="2744"/>
      <c r="D43" s="2744"/>
      <c r="E43" s="2744"/>
      <c r="F43" s="2744"/>
      <c r="G43" s="2744"/>
      <c r="H43" s="2744"/>
      <c r="I43" s="2744"/>
      <c r="J43" s="2744"/>
      <c r="K43" s="2744"/>
      <c r="L43" s="2744"/>
      <c r="M43" s="2744"/>
      <c r="N43" s="2744"/>
      <c r="O43" s="2744"/>
      <c r="P43" s="2744"/>
      <c r="Q43" s="2744"/>
      <c r="R43" s="2744"/>
      <c r="S43" s="2745"/>
      <c r="T43" s="335"/>
      <c r="U43" s="335"/>
      <c r="V43" s="335"/>
      <c r="W43" s="335"/>
      <c r="X43" s="335"/>
      <c r="Y43" s="335"/>
      <c r="Z43" s="335"/>
      <c r="AA43" s="335"/>
      <c r="AB43" s="335"/>
      <c r="AC43" s="335"/>
      <c r="AD43" s="335"/>
      <c r="AE43" s="335"/>
      <c r="AF43" s="335"/>
      <c r="AG43" s="335"/>
      <c r="AH43" s="335"/>
      <c r="AI43" s="335"/>
      <c r="AJ43" s="335"/>
    </row>
    <row r="44" spans="1:36" ht="6" customHeight="1">
      <c r="B44" s="340"/>
      <c r="C44" s="342"/>
      <c r="D44" s="342"/>
      <c r="E44" s="342"/>
      <c r="F44" s="342"/>
      <c r="G44" s="342"/>
      <c r="H44" s="342"/>
      <c r="I44" s="342"/>
      <c r="J44" s="342"/>
      <c r="K44" s="342"/>
      <c r="L44" s="342"/>
      <c r="M44" s="342"/>
      <c r="N44" s="342"/>
      <c r="O44" s="342"/>
      <c r="P44" s="342"/>
      <c r="Q44" s="342"/>
      <c r="R44" s="342"/>
      <c r="S44" s="343"/>
    </row>
    <row r="45" spans="1:36" ht="21" customHeight="1" thickBot="1">
      <c r="B45" s="2749" t="s">
        <v>205</v>
      </c>
      <c r="C45" s="2750"/>
      <c r="D45" s="2750"/>
      <c r="E45" s="2750"/>
      <c r="F45" s="2750"/>
      <c r="G45" s="2750"/>
      <c r="H45" s="2750"/>
      <c r="I45" s="2750"/>
      <c r="J45" s="2750"/>
      <c r="K45" s="2750"/>
      <c r="L45" s="2750"/>
      <c r="M45" s="2750"/>
      <c r="N45" s="2750"/>
      <c r="O45" s="2750"/>
      <c r="P45" s="2750"/>
      <c r="Q45" s="2750"/>
      <c r="R45" s="2750"/>
      <c r="S45" s="2751"/>
    </row>
    <row r="46" spans="1:36" s="251" customFormat="1" ht="18" customHeight="1">
      <c r="A46" s="335"/>
      <c r="B46" s="2752" t="s">
        <v>167</v>
      </c>
      <c r="C46" s="2755" t="s">
        <v>200</v>
      </c>
      <c r="D46" s="2755" t="s">
        <v>201</v>
      </c>
      <c r="E46" s="2758" t="s">
        <v>202</v>
      </c>
      <c r="F46" s="2761" t="s">
        <v>206</v>
      </c>
      <c r="G46" s="2761"/>
      <c r="H46" s="2761"/>
      <c r="I46" s="2761"/>
      <c r="J46" s="2761"/>
      <c r="K46" s="2761"/>
      <c r="L46" s="2761"/>
      <c r="M46" s="2761"/>
      <c r="N46" s="2761"/>
      <c r="O46" s="2761"/>
      <c r="P46" s="2761"/>
      <c r="Q46" s="2761"/>
      <c r="R46" s="2761"/>
      <c r="S46" s="2762"/>
      <c r="T46" s="335"/>
      <c r="U46" s="335"/>
      <c r="V46" s="335"/>
      <c r="W46" s="335"/>
      <c r="X46" s="335"/>
      <c r="Y46" s="335"/>
      <c r="Z46" s="335"/>
      <c r="AA46" s="335"/>
      <c r="AB46" s="335"/>
      <c r="AC46" s="335"/>
      <c r="AD46" s="335"/>
      <c r="AE46" s="335"/>
      <c r="AF46" s="335"/>
      <c r="AG46" s="335"/>
      <c r="AH46" s="335"/>
      <c r="AI46" s="335"/>
      <c r="AJ46" s="335"/>
    </row>
    <row r="47" spans="1:36" hidden="1">
      <c r="B47" s="2753"/>
      <c r="C47" s="2756"/>
      <c r="D47" s="2756"/>
      <c r="E47" s="2759"/>
      <c r="F47" s="348" t="s">
        <v>98</v>
      </c>
      <c r="G47" s="348" t="s">
        <v>99</v>
      </c>
      <c r="H47" s="348" t="s">
        <v>100</v>
      </c>
      <c r="I47" s="348" t="s">
        <v>101</v>
      </c>
      <c r="J47" s="348" t="s">
        <v>102</v>
      </c>
      <c r="K47" s="348" t="s">
        <v>103</v>
      </c>
      <c r="L47" s="348" t="s">
        <v>104</v>
      </c>
      <c r="M47" s="348" t="s">
        <v>105</v>
      </c>
      <c r="N47" s="348" t="s">
        <v>106</v>
      </c>
      <c r="O47" s="348" t="s">
        <v>107</v>
      </c>
      <c r="P47" s="348" t="s">
        <v>108</v>
      </c>
      <c r="Q47" s="348" t="s">
        <v>109</v>
      </c>
      <c r="R47" s="2763" t="s">
        <v>65</v>
      </c>
      <c r="S47" s="2764" t="s">
        <v>207</v>
      </c>
    </row>
    <row r="48" spans="1:36" ht="26.25" customHeight="1">
      <c r="B48" s="2754"/>
      <c r="C48" s="2757"/>
      <c r="D48" s="2757"/>
      <c r="E48" s="2760"/>
      <c r="F48" s="349" t="e">
        <f>#REF!</f>
        <v>#REF!</v>
      </c>
      <c r="G48" s="349" t="e">
        <f>#REF!</f>
        <v>#REF!</v>
      </c>
      <c r="H48" s="349" t="e">
        <f>#REF!</f>
        <v>#REF!</v>
      </c>
      <c r="I48" s="349" t="e">
        <f>#REF!</f>
        <v>#REF!</v>
      </c>
      <c r="J48" s="349" t="e">
        <f>#REF!</f>
        <v>#REF!</v>
      </c>
      <c r="K48" s="349" t="e">
        <f>#REF!</f>
        <v>#REF!</v>
      </c>
      <c r="L48" s="349" t="e">
        <f>#REF!</f>
        <v>#REF!</v>
      </c>
      <c r="M48" s="349" t="e">
        <f>#REF!</f>
        <v>#REF!</v>
      </c>
      <c r="N48" s="349" t="e">
        <f>#REF!</f>
        <v>#REF!</v>
      </c>
      <c r="O48" s="349" t="e">
        <f>#REF!</f>
        <v>#REF!</v>
      </c>
      <c r="P48" s="349" t="e">
        <f>#REF!</f>
        <v>#REF!</v>
      </c>
      <c r="Q48" s="349" t="e">
        <f>#REF!</f>
        <v>#REF!</v>
      </c>
      <c r="R48" s="2763"/>
      <c r="S48" s="2764"/>
    </row>
    <row r="49" spans="2:19">
      <c r="B49" s="2768" t="e">
        <f>#REF!</f>
        <v>#REF!</v>
      </c>
      <c r="C49" s="2771" t="e">
        <f>#REF!</f>
        <v>#REF!</v>
      </c>
      <c r="D49" s="2774" t="e">
        <f>#REF!</f>
        <v>#REF!</v>
      </c>
      <c r="E49" s="2775" t="e">
        <f>#REF!</f>
        <v>#REF!</v>
      </c>
      <c r="F49" s="2765"/>
      <c r="G49" s="2765"/>
      <c r="H49" s="2781">
        <f>Seguimiento!$J$38</f>
        <v>0</v>
      </c>
      <c r="I49" s="2765"/>
      <c r="J49" s="2765"/>
      <c r="K49" s="2765">
        <f>+Seguimiento!$AC$38</f>
        <v>0</v>
      </c>
      <c r="L49" s="2765"/>
      <c r="M49" s="2765"/>
      <c r="N49" s="2765">
        <f>+Seguimiento!$AV$38</f>
        <v>0</v>
      </c>
      <c r="O49" s="2765"/>
      <c r="P49" s="2765"/>
      <c r="Q49" s="2765">
        <f>+Seguimiento!$BO$38</f>
        <v>0</v>
      </c>
      <c r="R49" s="2766">
        <f>SUM(F49:Q52)</f>
        <v>0</v>
      </c>
      <c r="S49" s="2767" t="e">
        <f>R49/D49</f>
        <v>#REF!</v>
      </c>
    </row>
    <row r="50" spans="2:19">
      <c r="B50" s="2769"/>
      <c r="C50" s="2772"/>
      <c r="D50" s="2772"/>
      <c r="E50" s="2776"/>
      <c r="F50" s="2765"/>
      <c r="G50" s="2765"/>
      <c r="H50" s="2782"/>
      <c r="I50" s="2765"/>
      <c r="J50" s="2765"/>
      <c r="K50" s="2765"/>
      <c r="L50" s="2765"/>
      <c r="M50" s="2765"/>
      <c r="N50" s="2765"/>
      <c r="O50" s="2765"/>
      <c r="P50" s="2765"/>
      <c r="Q50" s="2765"/>
      <c r="R50" s="2766"/>
      <c r="S50" s="2767"/>
    </row>
    <row r="51" spans="2:19">
      <c r="B51" s="2769"/>
      <c r="C51" s="2772"/>
      <c r="D51" s="2772"/>
      <c r="E51" s="2776"/>
      <c r="F51" s="2765"/>
      <c r="G51" s="2765"/>
      <c r="H51" s="2782"/>
      <c r="I51" s="2765"/>
      <c r="J51" s="2765"/>
      <c r="K51" s="2765"/>
      <c r="L51" s="2765"/>
      <c r="M51" s="2765"/>
      <c r="N51" s="2765"/>
      <c r="O51" s="2765"/>
      <c r="P51" s="2765"/>
      <c r="Q51" s="2765"/>
      <c r="R51" s="2766"/>
      <c r="S51" s="2767"/>
    </row>
    <row r="52" spans="2:19">
      <c r="B52" s="2770"/>
      <c r="C52" s="2773"/>
      <c r="D52" s="2773"/>
      <c r="E52" s="2777"/>
      <c r="F52" s="2765"/>
      <c r="G52" s="2765"/>
      <c r="H52" s="2783"/>
      <c r="I52" s="2765"/>
      <c r="J52" s="2765"/>
      <c r="K52" s="2765"/>
      <c r="L52" s="2765"/>
      <c r="M52" s="2765"/>
      <c r="N52" s="2765"/>
      <c r="O52" s="2765"/>
      <c r="P52" s="2765"/>
      <c r="Q52" s="2765"/>
      <c r="R52" s="2766"/>
      <c r="S52" s="2767"/>
    </row>
    <row r="53" spans="2:19">
      <c r="B53" s="2768" t="e">
        <f>#REF!</f>
        <v>#REF!</v>
      </c>
      <c r="C53" s="2771" t="e">
        <f>#REF!</f>
        <v>#REF!</v>
      </c>
      <c r="D53" s="2774" t="e">
        <f>#REF!</f>
        <v>#REF!</v>
      </c>
      <c r="E53" s="2775" t="e">
        <f>#REF!</f>
        <v>#REF!</v>
      </c>
      <c r="F53" s="2765"/>
      <c r="G53" s="2765"/>
      <c r="H53" s="2781">
        <f>Seguimiento!$J$60</f>
        <v>0</v>
      </c>
      <c r="I53" s="2765"/>
      <c r="J53" s="2765"/>
      <c r="K53" s="2765">
        <f>+Seguimiento!$AC$60</f>
        <v>0</v>
      </c>
      <c r="L53" s="2765"/>
      <c r="M53" s="2765"/>
      <c r="N53" s="2765">
        <f>+Seguimiento!$AV$60</f>
        <v>0</v>
      </c>
      <c r="O53" s="2765"/>
      <c r="P53" s="2765"/>
      <c r="Q53" s="2765">
        <f>+Seguimiento!$BO$60</f>
        <v>0</v>
      </c>
      <c r="R53" s="2766">
        <f>SUM(F53:Q56)</f>
        <v>0</v>
      </c>
      <c r="S53" s="2767" t="e">
        <f>R53/D53</f>
        <v>#REF!</v>
      </c>
    </row>
    <row r="54" spans="2:19">
      <c r="B54" s="2769"/>
      <c r="C54" s="2772"/>
      <c r="D54" s="2772"/>
      <c r="E54" s="2776"/>
      <c r="F54" s="2765"/>
      <c r="G54" s="2765"/>
      <c r="H54" s="2782"/>
      <c r="I54" s="2765"/>
      <c r="J54" s="2765"/>
      <c r="K54" s="2765"/>
      <c r="L54" s="2765"/>
      <c r="M54" s="2765"/>
      <c r="N54" s="2765"/>
      <c r="O54" s="2765"/>
      <c r="P54" s="2765"/>
      <c r="Q54" s="2765"/>
      <c r="R54" s="2766"/>
      <c r="S54" s="2767"/>
    </row>
    <row r="55" spans="2:19">
      <c r="B55" s="2769"/>
      <c r="C55" s="2772"/>
      <c r="D55" s="2772"/>
      <c r="E55" s="2776"/>
      <c r="F55" s="2765"/>
      <c r="G55" s="2765"/>
      <c r="H55" s="2782"/>
      <c r="I55" s="2765"/>
      <c r="J55" s="2765"/>
      <c r="K55" s="2765"/>
      <c r="L55" s="2765"/>
      <c r="M55" s="2765"/>
      <c r="N55" s="2765"/>
      <c r="O55" s="2765"/>
      <c r="P55" s="2765"/>
      <c r="Q55" s="2765"/>
      <c r="R55" s="2766"/>
      <c r="S55" s="2767"/>
    </row>
    <row r="56" spans="2:19">
      <c r="B56" s="2770"/>
      <c r="C56" s="2773"/>
      <c r="D56" s="2773"/>
      <c r="E56" s="2777"/>
      <c r="F56" s="2765"/>
      <c r="G56" s="2765"/>
      <c r="H56" s="2783"/>
      <c r="I56" s="2765"/>
      <c r="J56" s="2765"/>
      <c r="K56" s="2765"/>
      <c r="L56" s="2765"/>
      <c r="M56" s="2765"/>
      <c r="N56" s="2765"/>
      <c r="O56" s="2765"/>
      <c r="P56" s="2765"/>
      <c r="Q56" s="2765"/>
      <c r="R56" s="2766"/>
      <c r="S56" s="2767"/>
    </row>
    <row r="57" spans="2:19">
      <c r="B57" s="2768" t="e">
        <f>#REF!</f>
        <v>#REF!</v>
      </c>
      <c r="C57" s="2771" t="e">
        <f>#REF!</f>
        <v>#REF!</v>
      </c>
      <c r="D57" s="2774" t="e">
        <f>#REF!</f>
        <v>#REF!</v>
      </c>
      <c r="E57" s="2775" t="e">
        <f>#REF!</f>
        <v>#REF!</v>
      </c>
      <c r="F57" s="2765"/>
      <c r="G57" s="2765"/>
      <c r="H57" s="2781">
        <f>Seguimiento!$J$82</f>
        <v>0</v>
      </c>
      <c r="I57" s="2765"/>
      <c r="J57" s="2765"/>
      <c r="K57" s="2765">
        <f>+Seguimiento!$AC$82</f>
        <v>0</v>
      </c>
      <c r="L57" s="2765"/>
      <c r="M57" s="2765"/>
      <c r="N57" s="2765">
        <f>+Seguimiento!$AV$82</f>
        <v>0</v>
      </c>
      <c r="O57" s="2765"/>
      <c r="P57" s="2765"/>
      <c r="Q57" s="2765">
        <f>+Seguimiento!$BO$82</f>
        <v>0</v>
      </c>
      <c r="R57" s="2766">
        <f>SUM(F57:Q60)</f>
        <v>0</v>
      </c>
      <c r="S57" s="2767" t="e">
        <f>R57/D57</f>
        <v>#REF!</v>
      </c>
    </row>
    <row r="58" spans="2:19">
      <c r="B58" s="2769"/>
      <c r="C58" s="2772"/>
      <c r="D58" s="2772"/>
      <c r="E58" s="2776"/>
      <c r="F58" s="2765"/>
      <c r="G58" s="2765"/>
      <c r="H58" s="2782"/>
      <c r="I58" s="2765"/>
      <c r="J58" s="2765"/>
      <c r="K58" s="2765"/>
      <c r="L58" s="2765"/>
      <c r="M58" s="2765"/>
      <c r="N58" s="2765"/>
      <c r="O58" s="2765"/>
      <c r="P58" s="2765"/>
      <c r="Q58" s="2765"/>
      <c r="R58" s="2766"/>
      <c r="S58" s="2767"/>
    </row>
    <row r="59" spans="2:19">
      <c r="B59" s="2769"/>
      <c r="C59" s="2772"/>
      <c r="D59" s="2772"/>
      <c r="E59" s="2776"/>
      <c r="F59" s="2765"/>
      <c r="G59" s="2765"/>
      <c r="H59" s="2782"/>
      <c r="I59" s="2765"/>
      <c r="J59" s="2765"/>
      <c r="K59" s="2765"/>
      <c r="L59" s="2765"/>
      <c r="M59" s="2765"/>
      <c r="N59" s="2765"/>
      <c r="O59" s="2765"/>
      <c r="P59" s="2765"/>
      <c r="Q59" s="2765"/>
      <c r="R59" s="2766"/>
      <c r="S59" s="2767"/>
    </row>
    <row r="60" spans="2:19">
      <c r="B60" s="2770"/>
      <c r="C60" s="2773"/>
      <c r="D60" s="2773"/>
      <c r="E60" s="2777"/>
      <c r="F60" s="2765"/>
      <c r="G60" s="2765"/>
      <c r="H60" s="2783"/>
      <c r="I60" s="2765"/>
      <c r="J60" s="2765"/>
      <c r="K60" s="2765"/>
      <c r="L60" s="2765"/>
      <c r="M60" s="2765"/>
      <c r="N60" s="2765"/>
      <c r="O60" s="2765"/>
      <c r="P60" s="2765"/>
      <c r="Q60" s="2765"/>
      <c r="R60" s="2766"/>
      <c r="S60" s="2767"/>
    </row>
    <row r="61" spans="2:19">
      <c r="B61" s="2768" t="e">
        <f>#REF!</f>
        <v>#REF!</v>
      </c>
      <c r="C61" s="2771" t="e">
        <f>#REF!</f>
        <v>#REF!</v>
      </c>
      <c r="D61" s="2774" t="e">
        <f>#REF!</f>
        <v>#REF!</v>
      </c>
      <c r="E61" s="2775" t="e">
        <f>#REF!</f>
        <v>#REF!</v>
      </c>
      <c r="F61" s="2765"/>
      <c r="G61" s="2765"/>
      <c r="H61" s="2781">
        <f>Seguimiento!$J$104</f>
        <v>0</v>
      </c>
      <c r="I61" s="2765"/>
      <c r="J61" s="2765"/>
      <c r="K61" s="2765">
        <f>+Seguimiento!$AC$104</f>
        <v>0</v>
      </c>
      <c r="L61" s="2765"/>
      <c r="M61" s="2765"/>
      <c r="N61" s="2765">
        <f>+Seguimiento!$AV$104</f>
        <v>0</v>
      </c>
      <c r="O61" s="2765"/>
      <c r="P61" s="2765"/>
      <c r="Q61" s="2765">
        <f>+Seguimiento!$BO$104</f>
        <v>0</v>
      </c>
      <c r="R61" s="2766">
        <f>SUM(F61:Q64)</f>
        <v>0</v>
      </c>
      <c r="S61" s="2767" t="e">
        <f>R61/D61</f>
        <v>#REF!</v>
      </c>
    </row>
    <row r="62" spans="2:19">
      <c r="B62" s="2769"/>
      <c r="C62" s="2772"/>
      <c r="D62" s="2772"/>
      <c r="E62" s="2776"/>
      <c r="F62" s="2765"/>
      <c r="G62" s="2765"/>
      <c r="H62" s="2782"/>
      <c r="I62" s="2765"/>
      <c r="J62" s="2765"/>
      <c r="K62" s="2765"/>
      <c r="L62" s="2765"/>
      <c r="M62" s="2765"/>
      <c r="N62" s="2765"/>
      <c r="O62" s="2765"/>
      <c r="P62" s="2765"/>
      <c r="Q62" s="2765"/>
      <c r="R62" s="2766"/>
      <c r="S62" s="2767"/>
    </row>
    <row r="63" spans="2:19">
      <c r="B63" s="2769"/>
      <c r="C63" s="2772"/>
      <c r="D63" s="2772"/>
      <c r="E63" s="2776"/>
      <c r="F63" s="2765"/>
      <c r="G63" s="2765"/>
      <c r="H63" s="2782"/>
      <c r="I63" s="2765"/>
      <c r="J63" s="2765"/>
      <c r="K63" s="2765"/>
      <c r="L63" s="2765"/>
      <c r="M63" s="2765"/>
      <c r="N63" s="2765"/>
      <c r="O63" s="2765"/>
      <c r="P63" s="2765"/>
      <c r="Q63" s="2765"/>
      <c r="R63" s="2766"/>
      <c r="S63" s="2767"/>
    </row>
    <row r="64" spans="2:19">
      <c r="B64" s="2770"/>
      <c r="C64" s="2773"/>
      <c r="D64" s="2773"/>
      <c r="E64" s="2777"/>
      <c r="F64" s="2765"/>
      <c r="G64" s="2765"/>
      <c r="H64" s="2783"/>
      <c r="I64" s="2765"/>
      <c r="J64" s="2765"/>
      <c r="K64" s="2765"/>
      <c r="L64" s="2765"/>
      <c r="M64" s="2765"/>
      <c r="N64" s="2765"/>
      <c r="O64" s="2765"/>
      <c r="P64" s="2765"/>
      <c r="Q64" s="2765"/>
      <c r="R64" s="2766"/>
      <c r="S64" s="2767"/>
    </row>
    <row r="65" spans="1:36">
      <c r="B65" s="2768" t="e">
        <f>#REF!</f>
        <v>#REF!</v>
      </c>
      <c r="C65" s="2771" t="e">
        <f>#REF!</f>
        <v>#REF!</v>
      </c>
      <c r="D65" s="2774" t="e">
        <f>#REF!</f>
        <v>#REF!</v>
      </c>
      <c r="E65" s="2775" t="e">
        <f>#REF!</f>
        <v>#REF!</v>
      </c>
      <c r="F65" s="2765"/>
      <c r="G65" s="2765"/>
      <c r="H65" s="2781">
        <f>Seguimiento!$J$126</f>
        <v>0</v>
      </c>
      <c r="I65" s="2765"/>
      <c r="J65" s="2765"/>
      <c r="K65" s="2765">
        <f>+Seguimiento!$AC$126</f>
        <v>0</v>
      </c>
      <c r="L65" s="2765"/>
      <c r="M65" s="2765"/>
      <c r="N65" s="2765">
        <f>+Seguimiento!$AV$126</f>
        <v>0</v>
      </c>
      <c r="O65" s="2765"/>
      <c r="P65" s="2765"/>
      <c r="Q65" s="2765">
        <f>+Seguimiento!$BO$126</f>
        <v>0</v>
      </c>
      <c r="R65" s="2766">
        <f>SUM(F65:Q67)</f>
        <v>0</v>
      </c>
      <c r="S65" s="2767" t="e">
        <f>R65/D65</f>
        <v>#REF!</v>
      </c>
    </row>
    <row r="66" spans="1:36">
      <c r="B66" s="2769"/>
      <c r="C66" s="2772"/>
      <c r="D66" s="2772"/>
      <c r="E66" s="2776"/>
      <c r="F66" s="2765"/>
      <c r="G66" s="2765"/>
      <c r="H66" s="2782"/>
      <c r="I66" s="2765"/>
      <c r="J66" s="2765"/>
      <c r="K66" s="2765"/>
      <c r="L66" s="2765"/>
      <c r="M66" s="2765"/>
      <c r="N66" s="2765"/>
      <c r="O66" s="2765"/>
      <c r="P66" s="2765"/>
      <c r="Q66" s="2765"/>
      <c r="R66" s="2766"/>
      <c r="S66" s="2767"/>
    </row>
    <row r="67" spans="1:36">
      <c r="B67" s="2769"/>
      <c r="C67" s="2772"/>
      <c r="D67" s="2772"/>
      <c r="E67" s="2776"/>
      <c r="F67" s="2765"/>
      <c r="G67" s="2765"/>
      <c r="H67" s="2783"/>
      <c r="I67" s="2765"/>
      <c r="J67" s="2765"/>
      <c r="K67" s="2765"/>
      <c r="L67" s="2765"/>
      <c r="M67" s="2765"/>
      <c r="N67" s="2765"/>
      <c r="O67" s="2765"/>
      <c r="P67" s="2765"/>
      <c r="Q67" s="2765"/>
      <c r="R67" s="2766"/>
      <c r="S67" s="2767"/>
    </row>
    <row r="68" spans="1:36">
      <c r="B68" s="2768" t="e">
        <f>#REF!</f>
        <v>#REF!</v>
      </c>
      <c r="C68" s="2771" t="e">
        <f>#REF!</f>
        <v>#REF!</v>
      </c>
      <c r="D68" s="2774" t="e">
        <f>#REF!</f>
        <v>#REF!</v>
      </c>
      <c r="E68" s="2775" t="e">
        <f>#REF!</f>
        <v>#REF!</v>
      </c>
      <c r="F68" s="2765"/>
      <c r="G68" s="2765"/>
      <c r="H68" s="2781">
        <f>Seguimiento!$J$148</f>
        <v>0</v>
      </c>
      <c r="I68" s="2765"/>
      <c r="J68" s="2765"/>
      <c r="K68" s="2765">
        <f>+Seguimiento!$AC$148</f>
        <v>0</v>
      </c>
      <c r="L68" s="2765"/>
      <c r="M68" s="2765"/>
      <c r="N68" s="2765">
        <f>+Seguimiento!$AV$148</f>
        <v>0</v>
      </c>
      <c r="O68" s="2765"/>
      <c r="P68" s="2765"/>
      <c r="Q68" s="2765">
        <f>+Seguimiento!$BO$148</f>
        <v>0</v>
      </c>
      <c r="R68" s="2766">
        <f>SUM(F68:Q71)</f>
        <v>0</v>
      </c>
      <c r="S68" s="2767" t="e">
        <f>R68/D68</f>
        <v>#REF!</v>
      </c>
    </row>
    <row r="69" spans="1:36">
      <c r="B69" s="2769"/>
      <c r="C69" s="2772"/>
      <c r="D69" s="2772"/>
      <c r="E69" s="2776"/>
      <c r="F69" s="2765"/>
      <c r="G69" s="2765"/>
      <c r="H69" s="2782"/>
      <c r="I69" s="2765"/>
      <c r="J69" s="2765"/>
      <c r="K69" s="2765"/>
      <c r="L69" s="2765"/>
      <c r="M69" s="2765"/>
      <c r="N69" s="2765"/>
      <c r="O69" s="2765"/>
      <c r="P69" s="2765"/>
      <c r="Q69" s="2765"/>
      <c r="R69" s="2766"/>
      <c r="S69" s="2767"/>
    </row>
    <row r="70" spans="1:36">
      <c r="B70" s="2769"/>
      <c r="C70" s="2772"/>
      <c r="D70" s="2772"/>
      <c r="E70" s="2776"/>
      <c r="F70" s="2765"/>
      <c r="G70" s="2765"/>
      <c r="H70" s="2782"/>
      <c r="I70" s="2765"/>
      <c r="J70" s="2765"/>
      <c r="K70" s="2765"/>
      <c r="L70" s="2765"/>
      <c r="M70" s="2765"/>
      <c r="N70" s="2765"/>
      <c r="O70" s="2765"/>
      <c r="P70" s="2765"/>
      <c r="Q70" s="2765"/>
      <c r="R70" s="2766"/>
      <c r="S70" s="2767"/>
    </row>
    <row r="71" spans="1:36">
      <c r="B71" s="2770"/>
      <c r="C71" s="2773"/>
      <c r="D71" s="2773"/>
      <c r="E71" s="2777"/>
      <c r="F71" s="2765"/>
      <c r="G71" s="2765"/>
      <c r="H71" s="2783"/>
      <c r="I71" s="2765"/>
      <c r="J71" s="2765"/>
      <c r="K71" s="2765"/>
      <c r="L71" s="2765"/>
      <c r="M71" s="2765"/>
      <c r="N71" s="2765"/>
      <c r="O71" s="2765"/>
      <c r="P71" s="2765"/>
      <c r="Q71" s="2765"/>
      <c r="R71" s="2766"/>
      <c r="S71" s="2767"/>
    </row>
    <row r="72" spans="1:36">
      <c r="B72" s="2928" t="e">
        <f>#REF!</f>
        <v>#REF!</v>
      </c>
      <c r="C72" s="2798" t="e">
        <f>#REF!</f>
        <v>#REF!</v>
      </c>
      <c r="D72" s="2800" t="e">
        <f>#REF!</f>
        <v>#REF!</v>
      </c>
      <c r="E72" s="2775" t="e">
        <f>#REF!</f>
        <v>#REF!</v>
      </c>
      <c r="F72" s="2765"/>
      <c r="G72" s="2765"/>
      <c r="H72" s="2781">
        <f>Seguimiento!$J$170</f>
        <v>0</v>
      </c>
      <c r="I72" s="2765"/>
      <c r="J72" s="2765"/>
      <c r="K72" s="2765">
        <f>+Seguimiento!$AC$170</f>
        <v>0</v>
      </c>
      <c r="L72" s="2765"/>
      <c r="M72" s="2765"/>
      <c r="N72" s="2765">
        <f>+Seguimiento!$AV$170</f>
        <v>0</v>
      </c>
      <c r="O72" s="2765"/>
      <c r="P72" s="2765"/>
      <c r="Q72" s="2765">
        <f>+Seguimiento!$BO$170</f>
        <v>0</v>
      </c>
      <c r="R72" s="2766">
        <f>SUM(F72:Q74)</f>
        <v>0</v>
      </c>
      <c r="S72" s="2767" t="e">
        <f>R72/D72</f>
        <v>#REF!</v>
      </c>
    </row>
    <row r="73" spans="1:36">
      <c r="B73" s="2929"/>
      <c r="C73" s="2798"/>
      <c r="D73" s="2798"/>
      <c r="E73" s="2776"/>
      <c r="F73" s="2765"/>
      <c r="G73" s="2765"/>
      <c r="H73" s="2782"/>
      <c r="I73" s="2765"/>
      <c r="J73" s="2765"/>
      <c r="K73" s="2765"/>
      <c r="L73" s="2765"/>
      <c r="M73" s="2765"/>
      <c r="N73" s="2765"/>
      <c r="O73" s="2765"/>
      <c r="P73" s="2765"/>
      <c r="Q73" s="2765"/>
      <c r="R73" s="2766"/>
      <c r="S73" s="2767"/>
    </row>
    <row r="74" spans="1:36" ht="13.5" thickBot="1">
      <c r="B74" s="2930"/>
      <c r="C74" s="2799"/>
      <c r="D74" s="2799"/>
      <c r="E74" s="2931"/>
      <c r="F74" s="2780"/>
      <c r="G74" s="2780"/>
      <c r="H74" s="2784"/>
      <c r="I74" s="2780"/>
      <c r="J74" s="2780"/>
      <c r="K74" s="2780"/>
      <c r="L74" s="2780"/>
      <c r="M74" s="2780"/>
      <c r="N74" s="2780"/>
      <c r="O74" s="2780"/>
      <c r="P74" s="2780"/>
      <c r="Q74" s="2780"/>
      <c r="R74" s="2794"/>
      <c r="S74" s="2927"/>
    </row>
    <row r="75" spans="1:36" s="321" customFormat="1">
      <c r="B75" s="210"/>
      <c r="C75" s="209"/>
      <c r="D75" s="209"/>
      <c r="E75" s="209"/>
      <c r="F75" s="209"/>
      <c r="G75" s="209"/>
      <c r="H75" s="209"/>
      <c r="I75" s="209"/>
      <c r="J75" s="209"/>
      <c r="K75" s="209"/>
      <c r="L75" s="209"/>
      <c r="M75" s="209"/>
      <c r="N75" s="209"/>
      <c r="O75" s="209"/>
      <c r="P75" s="209"/>
      <c r="Q75" s="209"/>
      <c r="R75" s="209"/>
      <c r="S75" s="350"/>
    </row>
    <row r="76" spans="1:36" s="326" customFormat="1" ht="16.5">
      <c r="A76" s="321"/>
      <c r="B76" s="351" t="s">
        <v>64</v>
      </c>
      <c r="C76" s="313"/>
      <c r="D76" s="313"/>
      <c r="E76" s="313"/>
      <c r="F76" s="313"/>
      <c r="G76" s="313"/>
      <c r="H76" s="313"/>
      <c r="I76" s="313"/>
      <c r="J76" s="313"/>
      <c r="K76" s="313"/>
      <c r="L76" s="313"/>
      <c r="M76" s="313"/>
      <c r="N76" s="313"/>
      <c r="O76" s="313"/>
      <c r="P76" s="313"/>
      <c r="Q76" s="313"/>
      <c r="R76" s="313"/>
      <c r="S76" s="330"/>
      <c r="T76" s="321"/>
      <c r="U76" s="321"/>
      <c r="V76" s="321"/>
      <c r="W76" s="321"/>
      <c r="X76" s="321"/>
      <c r="Y76" s="321"/>
      <c r="Z76" s="321"/>
      <c r="AA76" s="321"/>
      <c r="AB76" s="321"/>
      <c r="AC76" s="321"/>
      <c r="AD76" s="321"/>
      <c r="AE76" s="321"/>
      <c r="AF76" s="321"/>
      <c r="AG76" s="321"/>
      <c r="AH76" s="321"/>
      <c r="AI76" s="321"/>
      <c r="AJ76" s="321"/>
    </row>
    <row r="77" spans="1:36" s="321" customFormat="1" ht="13.5" thickBot="1">
      <c r="B77" s="210"/>
      <c r="C77" s="209"/>
      <c r="D77" s="209"/>
      <c r="E77" s="209"/>
      <c r="F77" s="209"/>
      <c r="G77" s="209"/>
      <c r="H77" s="209"/>
      <c r="I77" s="209"/>
      <c r="J77" s="209"/>
      <c r="K77" s="209"/>
      <c r="L77" s="209"/>
      <c r="M77" s="209"/>
      <c r="N77" s="209"/>
      <c r="O77" s="209"/>
      <c r="P77" s="209"/>
      <c r="Q77" s="209"/>
      <c r="R77" s="209"/>
      <c r="S77" s="350"/>
    </row>
    <row r="78" spans="1:36" s="321" customFormat="1">
      <c r="B78" s="2785"/>
      <c r="C78" s="2786"/>
      <c r="D78" s="2786"/>
      <c r="E78" s="2786"/>
      <c r="F78" s="2786"/>
      <c r="G78" s="2786"/>
      <c r="H78" s="2786"/>
      <c r="I78" s="2786"/>
      <c r="J78" s="2786"/>
      <c r="K78" s="2786"/>
      <c r="L78" s="2786"/>
      <c r="M78" s="2786"/>
      <c r="N78" s="2786"/>
      <c r="O78" s="2786"/>
      <c r="P78" s="2786"/>
      <c r="Q78" s="2786"/>
      <c r="R78" s="2786"/>
      <c r="S78" s="2787"/>
    </row>
    <row r="79" spans="1:36" s="321" customFormat="1">
      <c r="B79" s="2788"/>
      <c r="C79" s="2789"/>
      <c r="D79" s="2789"/>
      <c r="E79" s="2789"/>
      <c r="F79" s="2789"/>
      <c r="G79" s="2789"/>
      <c r="H79" s="2789"/>
      <c r="I79" s="2789"/>
      <c r="J79" s="2789"/>
      <c r="K79" s="2789"/>
      <c r="L79" s="2789"/>
      <c r="M79" s="2789"/>
      <c r="N79" s="2789"/>
      <c r="O79" s="2789"/>
      <c r="P79" s="2789"/>
      <c r="Q79" s="2789"/>
      <c r="R79" s="2789"/>
      <c r="S79" s="2790"/>
    </row>
    <row r="80" spans="1:36" s="321" customFormat="1">
      <c r="B80" s="2788"/>
      <c r="C80" s="2789"/>
      <c r="D80" s="2789"/>
      <c r="E80" s="2789"/>
      <c r="F80" s="2789"/>
      <c r="G80" s="2789"/>
      <c r="H80" s="2789"/>
      <c r="I80" s="2789"/>
      <c r="J80" s="2789"/>
      <c r="K80" s="2789"/>
      <c r="L80" s="2789"/>
      <c r="M80" s="2789"/>
      <c r="N80" s="2789"/>
      <c r="O80" s="2789"/>
      <c r="P80" s="2789"/>
      <c r="Q80" s="2789"/>
      <c r="R80" s="2789"/>
      <c r="S80" s="2790"/>
    </row>
    <row r="81" spans="2:19" s="321" customFormat="1">
      <c r="B81" s="2788"/>
      <c r="C81" s="2789"/>
      <c r="D81" s="2789"/>
      <c r="E81" s="2789"/>
      <c r="F81" s="2789"/>
      <c r="G81" s="2789"/>
      <c r="H81" s="2789"/>
      <c r="I81" s="2789"/>
      <c r="J81" s="2789"/>
      <c r="K81" s="2789"/>
      <c r="L81" s="2789"/>
      <c r="M81" s="2789"/>
      <c r="N81" s="2789"/>
      <c r="O81" s="2789"/>
      <c r="P81" s="2789"/>
      <c r="Q81" s="2789"/>
      <c r="R81" s="2789"/>
      <c r="S81" s="2790"/>
    </row>
    <row r="82" spans="2:19" s="321" customFormat="1">
      <c r="B82" s="2788"/>
      <c r="C82" s="2789"/>
      <c r="D82" s="2789"/>
      <c r="E82" s="2789"/>
      <c r="F82" s="2789"/>
      <c r="G82" s="2789"/>
      <c r="H82" s="2789"/>
      <c r="I82" s="2789"/>
      <c r="J82" s="2789"/>
      <c r="K82" s="2789"/>
      <c r="L82" s="2789"/>
      <c r="M82" s="2789"/>
      <c r="N82" s="2789"/>
      <c r="O82" s="2789"/>
      <c r="P82" s="2789"/>
      <c r="Q82" s="2789"/>
      <c r="R82" s="2789"/>
      <c r="S82" s="2790"/>
    </row>
    <row r="83" spans="2:19" s="321" customFormat="1">
      <c r="B83" s="2788"/>
      <c r="C83" s="2789"/>
      <c r="D83" s="2789"/>
      <c r="E83" s="2789"/>
      <c r="F83" s="2789"/>
      <c r="G83" s="2789"/>
      <c r="H83" s="2789"/>
      <c r="I83" s="2789"/>
      <c r="J83" s="2789"/>
      <c r="K83" s="2789"/>
      <c r="L83" s="2789"/>
      <c r="M83" s="2789"/>
      <c r="N83" s="2789"/>
      <c r="O83" s="2789"/>
      <c r="P83" s="2789"/>
      <c r="Q83" s="2789"/>
      <c r="R83" s="2789"/>
      <c r="S83" s="2790"/>
    </row>
    <row r="84" spans="2:19" s="321" customFormat="1" ht="13.5" thickBot="1">
      <c r="B84" s="2791"/>
      <c r="C84" s="2792"/>
      <c r="D84" s="2792"/>
      <c r="E84" s="2792"/>
      <c r="F84" s="2792"/>
      <c r="G84" s="2792"/>
      <c r="H84" s="2792"/>
      <c r="I84" s="2792"/>
      <c r="J84" s="2792"/>
      <c r="K84" s="2792"/>
      <c r="L84" s="2792"/>
      <c r="M84" s="2792"/>
      <c r="N84" s="2792"/>
      <c r="O84" s="2792"/>
      <c r="P84" s="2792"/>
      <c r="Q84" s="2792"/>
      <c r="R84" s="2792"/>
      <c r="S84" s="2793"/>
    </row>
    <row r="85" spans="2:19" s="321" customFormat="1"/>
    <row r="86" spans="2:19" s="321" customFormat="1"/>
    <row r="87" spans="2:19" s="321" customFormat="1"/>
    <row r="88" spans="2:19" s="321" customFormat="1"/>
    <row r="89" spans="2:19" s="321" customFormat="1"/>
    <row r="90" spans="2:19" s="321" customFormat="1"/>
    <row r="91" spans="2:19" s="321" customFormat="1"/>
    <row r="92" spans="2:19" s="321" customFormat="1"/>
    <row r="93" spans="2:19" s="321" customFormat="1"/>
    <row r="94" spans="2:19" s="321" customFormat="1"/>
    <row r="95" spans="2:19" s="321" customFormat="1"/>
    <row r="96" spans="2:19"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sheetData>
  <sheetProtection password="CDBD" sheet="1" objects="1" scenarios="1"/>
  <mergeCells count="192">
    <mergeCell ref="B78:S84"/>
    <mergeCell ref="N72:N74"/>
    <mergeCell ref="O72:O74"/>
    <mergeCell ref="P72:P74"/>
    <mergeCell ref="Q72:Q74"/>
    <mergeCell ref="R72:R74"/>
    <mergeCell ref="S72:S74"/>
    <mergeCell ref="H72:H74"/>
    <mergeCell ref="I72:I74"/>
    <mergeCell ref="J72:J74"/>
    <mergeCell ref="K72:K74"/>
    <mergeCell ref="L72:L74"/>
    <mergeCell ref="M72:M74"/>
    <mergeCell ref="B72:B74"/>
    <mergeCell ref="C72:C74"/>
    <mergeCell ref="D72:D74"/>
    <mergeCell ref="E72:E74"/>
    <mergeCell ref="F72:F74"/>
    <mergeCell ref="G72:G74"/>
    <mergeCell ref="Q68:Q71"/>
    <mergeCell ref="R68:R71"/>
    <mergeCell ref="S68:S71"/>
    <mergeCell ref="H68:H71"/>
    <mergeCell ref="I68:I71"/>
    <mergeCell ref="J68:J71"/>
    <mergeCell ref="K68:K71"/>
    <mergeCell ref="L68:L71"/>
    <mergeCell ref="M68:M71"/>
    <mergeCell ref="B68:B71"/>
    <mergeCell ref="C68:C71"/>
    <mergeCell ref="D68:D71"/>
    <mergeCell ref="E68:E71"/>
    <mergeCell ref="F68:F71"/>
    <mergeCell ref="G68:G71"/>
    <mergeCell ref="N65:N67"/>
    <mergeCell ref="O65:O67"/>
    <mergeCell ref="P65:P67"/>
    <mergeCell ref="B65:B67"/>
    <mergeCell ref="C65:C67"/>
    <mergeCell ref="D65:D67"/>
    <mergeCell ref="E65:E67"/>
    <mergeCell ref="F65:F67"/>
    <mergeCell ref="G65:G67"/>
    <mergeCell ref="N68:N71"/>
    <mergeCell ref="O68:O71"/>
    <mergeCell ref="P68:P71"/>
    <mergeCell ref="Q65:Q67"/>
    <mergeCell ref="R65:R67"/>
    <mergeCell ref="S65:S67"/>
    <mergeCell ref="H65:H67"/>
    <mergeCell ref="I65:I67"/>
    <mergeCell ref="J65:J67"/>
    <mergeCell ref="K65:K67"/>
    <mergeCell ref="L65:L67"/>
    <mergeCell ref="M65:M67"/>
    <mergeCell ref="Q61:Q64"/>
    <mergeCell ref="R61:R64"/>
    <mergeCell ref="S61:S64"/>
    <mergeCell ref="H61:H64"/>
    <mergeCell ref="I61:I64"/>
    <mergeCell ref="J61:J64"/>
    <mergeCell ref="K61:K64"/>
    <mergeCell ref="L61:L64"/>
    <mergeCell ref="M61:M64"/>
    <mergeCell ref="B61:B64"/>
    <mergeCell ref="C61:C64"/>
    <mergeCell ref="D61:D64"/>
    <mergeCell ref="E61:E64"/>
    <mergeCell ref="F61:F64"/>
    <mergeCell ref="G61:G64"/>
    <mergeCell ref="N57:N60"/>
    <mergeCell ref="O57:O60"/>
    <mergeCell ref="P57:P60"/>
    <mergeCell ref="B57:B60"/>
    <mergeCell ref="C57:C60"/>
    <mergeCell ref="D57:D60"/>
    <mergeCell ref="E57:E60"/>
    <mergeCell ref="F57:F60"/>
    <mergeCell ref="G57:G60"/>
    <mergeCell ref="N61:N64"/>
    <mergeCell ref="O61:O64"/>
    <mergeCell ref="P61:P64"/>
    <mergeCell ref="Q57:Q60"/>
    <mergeCell ref="R57:R60"/>
    <mergeCell ref="S57:S60"/>
    <mergeCell ref="H57:H60"/>
    <mergeCell ref="I57:I60"/>
    <mergeCell ref="J57:J60"/>
    <mergeCell ref="K57:K60"/>
    <mergeCell ref="L57:L60"/>
    <mergeCell ref="M57:M60"/>
    <mergeCell ref="Q53:Q56"/>
    <mergeCell ref="R53:R56"/>
    <mergeCell ref="S53:S56"/>
    <mergeCell ref="H53:H56"/>
    <mergeCell ref="I53:I56"/>
    <mergeCell ref="J53:J56"/>
    <mergeCell ref="K53:K56"/>
    <mergeCell ref="L53:L56"/>
    <mergeCell ref="M53:M56"/>
    <mergeCell ref="B53:B56"/>
    <mergeCell ref="C53:C56"/>
    <mergeCell ref="D53:D56"/>
    <mergeCell ref="E53:E56"/>
    <mergeCell ref="F53:F56"/>
    <mergeCell ref="G53:G56"/>
    <mergeCell ref="N49:N52"/>
    <mergeCell ref="O49:O52"/>
    <mergeCell ref="P49:P52"/>
    <mergeCell ref="B49:B52"/>
    <mergeCell ref="C49:C52"/>
    <mergeCell ref="D49:D52"/>
    <mergeCell ref="E49:E52"/>
    <mergeCell ref="F49:F52"/>
    <mergeCell ref="G49:G52"/>
    <mergeCell ref="N53:N56"/>
    <mergeCell ref="O53:O56"/>
    <mergeCell ref="P53:P56"/>
    <mergeCell ref="Q49:Q52"/>
    <mergeCell ref="R49:R52"/>
    <mergeCell ref="S49:S52"/>
    <mergeCell ref="H49:H52"/>
    <mergeCell ref="I49:I52"/>
    <mergeCell ref="J49:J52"/>
    <mergeCell ref="K49:K52"/>
    <mergeCell ref="L49:L52"/>
    <mergeCell ref="M49:M52"/>
    <mergeCell ref="B43:S43"/>
    <mergeCell ref="B45:S45"/>
    <mergeCell ref="B46:B48"/>
    <mergeCell ref="C46:C48"/>
    <mergeCell ref="D46:D48"/>
    <mergeCell ref="E46:E48"/>
    <mergeCell ref="F46:S46"/>
    <mergeCell ref="R47:R48"/>
    <mergeCell ref="S47:S48"/>
    <mergeCell ref="B31:S31"/>
    <mergeCell ref="B33:S33"/>
    <mergeCell ref="B35:S35"/>
    <mergeCell ref="B37:S37"/>
    <mergeCell ref="B39:S39"/>
    <mergeCell ref="B41:S41"/>
    <mergeCell ref="D24:E24"/>
    <mergeCell ref="F24:H24"/>
    <mergeCell ref="I24:K24"/>
    <mergeCell ref="L24:N24"/>
    <mergeCell ref="B26:B27"/>
    <mergeCell ref="C26:S27"/>
    <mergeCell ref="D22:E22"/>
    <mergeCell ref="F22:H22"/>
    <mergeCell ref="I22:K22"/>
    <mergeCell ref="L22:N22"/>
    <mergeCell ref="D23:E23"/>
    <mergeCell ref="F23:H23"/>
    <mergeCell ref="I23:K23"/>
    <mergeCell ref="L23:N23"/>
    <mergeCell ref="D20:E20"/>
    <mergeCell ref="F20:H20"/>
    <mergeCell ref="I20:K20"/>
    <mergeCell ref="L20:N20"/>
    <mergeCell ref="D21:E21"/>
    <mergeCell ref="F21:H21"/>
    <mergeCell ref="I21:K21"/>
    <mergeCell ref="L21:N21"/>
    <mergeCell ref="D18:E18"/>
    <mergeCell ref="F18:H18"/>
    <mergeCell ref="I18:K18"/>
    <mergeCell ref="L18:N18"/>
    <mergeCell ref="D19:E19"/>
    <mergeCell ref="F19:H19"/>
    <mergeCell ref="I19:K19"/>
    <mergeCell ref="L19:N19"/>
    <mergeCell ref="G15:H15"/>
    <mergeCell ref="I15:J15"/>
    <mergeCell ref="D17:E17"/>
    <mergeCell ref="F17:H17"/>
    <mergeCell ref="I17:K17"/>
    <mergeCell ref="L17:N17"/>
    <mergeCell ref="B4:B5"/>
    <mergeCell ref="R4:S5"/>
    <mergeCell ref="C7:S7"/>
    <mergeCell ref="C9:S9"/>
    <mergeCell ref="C11:E11"/>
    <mergeCell ref="G11:H11"/>
    <mergeCell ref="I11:K11"/>
    <mergeCell ref="P11:S11"/>
    <mergeCell ref="C13:D13"/>
    <mergeCell ref="F13:H13"/>
    <mergeCell ref="I13:K13"/>
    <mergeCell ref="M13:O13"/>
    <mergeCell ref="C2:Q5"/>
    <mergeCell ref="R2:S3"/>
  </mergeCells>
  <conditionalFormatting sqref="F48:Q48">
    <cfRule type="cellIs" dxfId="5" priority="2" stopIfTrue="1" operator="equal">
      <formula>0</formula>
    </cfRule>
  </conditionalFormatting>
  <conditionalFormatting sqref="E19:E22 G19:H22 J19:K22 L18:N24 I18:I24 F18:F24 C18:D24">
    <cfRule type="cellIs" dxfId="4" priority="1" operator="equal">
      <formula>0</formula>
    </cfRule>
  </conditionalFormatting>
  <printOptions horizontalCentered="1" verticalCentered="1"/>
  <pageMargins left="0.39370078740157483" right="0.39370078740157483" top="0.39370078740157483" bottom="0.39370078740157483" header="0.31496062992125984" footer="0.31496062992125984"/>
  <pageSetup scale="47" orientation="landscape" r:id="rId1"/>
  <drawing r:id="rId2"/>
  <legacyDrawing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Hoja43">
    <tabColor rgb="FFFFC000"/>
    <pageSetUpPr fitToPage="1"/>
  </sheetPr>
  <dimension ref="A1:AJ176"/>
  <sheetViews>
    <sheetView workbookViewId="0"/>
  </sheetViews>
  <sheetFormatPr baseColWidth="10" defaultColWidth="11.42578125" defaultRowHeight="12.75"/>
  <cols>
    <col min="1" max="1" width="2.5703125" style="321" customWidth="1"/>
    <col min="2" max="2" width="29.7109375" style="200" customWidth="1"/>
    <col min="3" max="3" width="29" style="200" customWidth="1"/>
    <col min="4" max="4" width="38.7109375" style="200" customWidth="1"/>
    <col min="5" max="5" width="11.42578125" style="200"/>
    <col min="6" max="17" width="12.7109375" style="200" customWidth="1"/>
    <col min="18" max="19" width="11.42578125" style="200"/>
    <col min="20" max="34" width="11.42578125" style="321"/>
    <col min="35" max="16384" width="11.42578125" style="200"/>
  </cols>
  <sheetData>
    <row r="1" spans="1:36" s="321" customFormat="1" ht="13.5" thickBot="1"/>
    <row r="2" spans="1:36" ht="32.25" customHeight="1">
      <c r="B2" s="322"/>
      <c r="C2" s="2723" t="s">
        <v>322</v>
      </c>
      <c r="D2" s="2724"/>
      <c r="E2" s="2724"/>
      <c r="F2" s="2724"/>
      <c r="G2" s="2724"/>
      <c r="H2" s="2724"/>
      <c r="I2" s="2724"/>
      <c r="J2" s="2724"/>
      <c r="K2" s="2724"/>
      <c r="L2" s="2724"/>
      <c r="M2" s="2724"/>
      <c r="N2" s="2724"/>
      <c r="O2" s="2724"/>
      <c r="P2" s="2724"/>
      <c r="Q2" s="2725"/>
      <c r="R2" s="2732" t="e">
        <f>#REF!</f>
        <v>#REF!</v>
      </c>
      <c r="S2" s="2733"/>
      <c r="AI2" s="321"/>
      <c r="AJ2" s="321"/>
    </row>
    <row r="3" spans="1:36" ht="32.25" customHeight="1">
      <c r="B3" s="216"/>
      <c r="C3" s="2726"/>
      <c r="D3" s="2727"/>
      <c r="E3" s="2727"/>
      <c r="F3" s="2727"/>
      <c r="G3" s="2727"/>
      <c r="H3" s="2727"/>
      <c r="I3" s="2727"/>
      <c r="J3" s="2727"/>
      <c r="K3" s="2727"/>
      <c r="L3" s="2727"/>
      <c r="M3" s="2727"/>
      <c r="N3" s="2727"/>
      <c r="O3" s="2727"/>
      <c r="P3" s="2727"/>
      <c r="Q3" s="2728"/>
      <c r="R3" s="2734"/>
      <c r="S3" s="2735"/>
      <c r="AI3" s="321"/>
      <c r="AJ3" s="321"/>
    </row>
    <row r="4" spans="1:36" ht="17.25" customHeight="1">
      <c r="B4" s="2704"/>
      <c r="C4" s="2726"/>
      <c r="D4" s="2727"/>
      <c r="E4" s="2727"/>
      <c r="F4" s="2727"/>
      <c r="G4" s="2727"/>
      <c r="H4" s="2727"/>
      <c r="I4" s="2727"/>
      <c r="J4" s="2727"/>
      <c r="K4" s="2727"/>
      <c r="L4" s="2727"/>
      <c r="M4" s="2727"/>
      <c r="N4" s="2727"/>
      <c r="O4" s="2727"/>
      <c r="P4" s="2727"/>
      <c r="Q4" s="2728"/>
      <c r="R4" s="2706" t="e">
        <f>#REF!</f>
        <v>#REF!</v>
      </c>
      <c r="S4" s="2707"/>
      <c r="AI4" s="321"/>
      <c r="AJ4" s="321"/>
    </row>
    <row r="5" spans="1:36" ht="17.25" customHeight="1">
      <c r="B5" s="2704"/>
      <c r="C5" s="2726"/>
      <c r="D5" s="2727"/>
      <c r="E5" s="2727"/>
      <c r="F5" s="2727"/>
      <c r="G5" s="2727"/>
      <c r="H5" s="2727"/>
      <c r="I5" s="2727"/>
      <c r="J5" s="2727"/>
      <c r="K5" s="2727"/>
      <c r="L5" s="2727"/>
      <c r="M5" s="2727"/>
      <c r="N5" s="2727"/>
      <c r="O5" s="2727"/>
      <c r="P5" s="2727"/>
      <c r="Q5" s="2728"/>
      <c r="R5" s="2706"/>
      <c r="S5" s="2707"/>
      <c r="AI5" s="321"/>
      <c r="AJ5" s="321"/>
    </row>
    <row r="6" spans="1:36" ht="12.75" customHeight="1">
      <c r="B6" s="352"/>
      <c r="C6" s="353"/>
      <c r="D6" s="353"/>
      <c r="E6" s="353"/>
      <c r="F6" s="353"/>
      <c r="G6" s="353"/>
      <c r="H6" s="353"/>
      <c r="I6" s="353"/>
      <c r="J6" s="353"/>
      <c r="K6" s="353"/>
      <c r="L6" s="353"/>
      <c r="M6" s="353"/>
      <c r="N6" s="353"/>
      <c r="O6" s="353"/>
      <c r="P6" s="353"/>
      <c r="Q6" s="353"/>
      <c r="R6" s="354"/>
      <c r="S6" s="355"/>
    </row>
    <row r="7" spans="1:36" ht="17.25" customHeight="1">
      <c r="B7" s="356" t="s">
        <v>166</v>
      </c>
      <c r="C7" s="2805" t="e">
        <f>+#REF!</f>
        <v>#REF!</v>
      </c>
      <c r="D7" s="2805"/>
      <c r="E7" s="2805"/>
      <c r="F7" s="2805"/>
      <c r="G7" s="2805"/>
      <c r="H7" s="2805"/>
      <c r="I7" s="2805"/>
      <c r="J7" s="2805"/>
      <c r="K7" s="2805"/>
      <c r="L7" s="2805"/>
      <c r="M7" s="2805"/>
      <c r="N7" s="2805"/>
      <c r="O7" s="2805"/>
      <c r="P7" s="2805"/>
      <c r="Q7" s="2805"/>
      <c r="R7" s="2805"/>
      <c r="S7" s="2806"/>
    </row>
    <row r="8" spans="1:36">
      <c r="B8" s="356"/>
      <c r="S8" s="204"/>
    </row>
    <row r="9" spans="1:36" ht="24.75" customHeight="1">
      <c r="B9" s="356" t="s">
        <v>248</v>
      </c>
      <c r="C9" s="2595" t="e">
        <f>+#REF!</f>
        <v>#REF!</v>
      </c>
      <c r="D9" s="2595"/>
      <c r="E9" s="2595"/>
      <c r="F9" s="2595"/>
      <c r="G9" s="2595"/>
      <c r="H9" s="2595"/>
      <c r="I9" s="2595"/>
      <c r="J9" s="2595"/>
      <c r="K9" s="2595"/>
      <c r="L9" s="2595"/>
      <c r="M9" s="2595"/>
      <c r="N9" s="2595"/>
      <c r="O9" s="2595"/>
      <c r="P9" s="2595"/>
      <c r="Q9" s="2595"/>
      <c r="R9" s="2595"/>
      <c r="S9" s="2596"/>
    </row>
    <row r="10" spans="1:36">
      <c r="B10" s="356"/>
      <c r="C10" s="2807"/>
      <c r="D10" s="2807"/>
      <c r="E10" s="2807"/>
      <c r="F10" s="2807"/>
      <c r="G10" s="2807"/>
      <c r="H10" s="2807"/>
      <c r="I10" s="2807"/>
      <c r="J10" s="2807"/>
      <c r="K10" s="2807"/>
      <c r="L10" s="2807"/>
      <c r="M10" s="2807"/>
      <c r="N10" s="2807"/>
      <c r="O10" s="2807"/>
      <c r="P10" s="2807"/>
      <c r="Q10" s="2807"/>
      <c r="R10" s="2807"/>
      <c r="S10" s="2808"/>
    </row>
    <row r="11" spans="1:36" s="251" customFormat="1" ht="17.25" customHeight="1">
      <c r="A11" s="335"/>
      <c r="B11" s="357" t="s">
        <v>214</v>
      </c>
      <c r="C11" s="358">
        <f>'EJEC-1IV'!I11</f>
        <v>0</v>
      </c>
      <c r="D11" s="359"/>
      <c r="E11" s="2809" t="s">
        <v>254</v>
      </c>
      <c r="F11" s="2810"/>
      <c r="G11" s="2803">
        <f>'EJEC-1IV'!P11</f>
        <v>0</v>
      </c>
      <c r="H11" s="2804"/>
      <c r="J11" s="360"/>
      <c r="K11" s="360"/>
      <c r="M11" s="359"/>
      <c r="N11" s="361"/>
      <c r="O11" s="360"/>
      <c r="S11" s="362"/>
      <c r="T11" s="335"/>
      <c r="U11" s="335"/>
      <c r="V11" s="335"/>
      <c r="W11" s="335"/>
      <c r="X11" s="335"/>
      <c r="Y11" s="335"/>
      <c r="Z11" s="335"/>
      <c r="AA11" s="335"/>
      <c r="AB11" s="335"/>
      <c r="AC11" s="335"/>
      <c r="AD11" s="335"/>
      <c r="AE11" s="335"/>
      <c r="AF11" s="335"/>
      <c r="AG11" s="335"/>
      <c r="AH11" s="335"/>
    </row>
    <row r="12" spans="1:36">
      <c r="B12" s="216"/>
      <c r="J12" s="209"/>
      <c r="K12" s="209"/>
      <c r="S12" s="204"/>
    </row>
    <row r="13" spans="1:36" ht="12.75" customHeight="1">
      <c r="B13" s="329" t="s">
        <v>319</v>
      </c>
      <c r="C13" s="363" t="str">
        <f>'EJEC-1I'!C15</f>
        <v>Marzo</v>
      </c>
      <c r="D13" s="364"/>
      <c r="E13" s="2721" t="s">
        <v>320</v>
      </c>
      <c r="F13" s="2721"/>
      <c r="G13" s="2811">
        <f>'EJEC-1I'!I15</f>
        <v>0</v>
      </c>
      <c r="H13" s="2811"/>
      <c r="J13" s="209"/>
      <c r="K13" s="364"/>
      <c r="S13" s="204"/>
    </row>
    <row r="14" spans="1:36">
      <c r="B14" s="216"/>
      <c r="S14" s="204"/>
    </row>
    <row r="15" spans="1:36" ht="21.75" customHeight="1" thickBot="1">
      <c r="B15" s="2812" t="s">
        <v>208</v>
      </c>
      <c r="C15" s="2813"/>
      <c r="D15" s="2813"/>
      <c r="E15" s="2813"/>
      <c r="F15" s="2813"/>
      <c r="G15" s="2813"/>
      <c r="H15" s="2813"/>
      <c r="I15" s="2813"/>
      <c r="J15" s="2813"/>
      <c r="K15" s="2813"/>
      <c r="L15" s="2813"/>
      <c r="M15" s="2813"/>
      <c r="N15" s="2813"/>
      <c r="O15" s="2813"/>
      <c r="P15" s="2813"/>
      <c r="Q15" s="2813"/>
      <c r="R15" s="2813"/>
      <c r="S15" s="2814"/>
    </row>
    <row r="16" spans="1:36" s="251" customFormat="1" ht="19.5" customHeight="1">
      <c r="A16" s="335"/>
      <c r="B16" s="2822" t="s">
        <v>167</v>
      </c>
      <c r="C16" s="2755" t="s">
        <v>203</v>
      </c>
      <c r="D16" s="2825" t="s">
        <v>204</v>
      </c>
      <c r="E16" s="2755" t="s">
        <v>201</v>
      </c>
      <c r="F16" s="2761" t="s">
        <v>206</v>
      </c>
      <c r="G16" s="2761"/>
      <c r="H16" s="2761"/>
      <c r="I16" s="2761"/>
      <c r="J16" s="2761"/>
      <c r="K16" s="2761"/>
      <c r="L16" s="2761"/>
      <c r="M16" s="2761"/>
      <c r="N16" s="2761"/>
      <c r="O16" s="2761"/>
      <c r="P16" s="2761"/>
      <c r="Q16" s="2761"/>
      <c r="R16" s="2761"/>
      <c r="S16" s="2762"/>
      <c r="T16" s="335"/>
      <c r="U16" s="335"/>
      <c r="V16" s="335"/>
      <c r="W16" s="335"/>
      <c r="X16" s="335"/>
      <c r="Y16" s="335"/>
      <c r="Z16" s="335"/>
      <c r="AA16" s="335"/>
      <c r="AB16" s="335"/>
      <c r="AC16" s="335"/>
      <c r="AD16" s="335"/>
      <c r="AE16" s="335"/>
      <c r="AF16" s="335"/>
      <c r="AG16" s="335"/>
      <c r="AH16" s="335"/>
    </row>
    <row r="17" spans="2:19" ht="26.25" customHeight="1" thickBot="1">
      <c r="B17" s="2823"/>
      <c r="C17" s="2824"/>
      <c r="D17" s="2826"/>
      <c r="E17" s="2824"/>
      <c r="F17" s="365" t="e">
        <f>'EJEC-1I'!F48</f>
        <v>#REF!</v>
      </c>
      <c r="G17" s="365" t="e">
        <f>'EJEC-1I'!G48</f>
        <v>#REF!</v>
      </c>
      <c r="H17" s="365" t="e">
        <f>'EJEC-1I'!H48</f>
        <v>#REF!</v>
      </c>
      <c r="I17" s="365" t="e">
        <f>'EJEC-1I'!I48</f>
        <v>#REF!</v>
      </c>
      <c r="J17" s="365" t="e">
        <f>'EJEC-1I'!J48</f>
        <v>#REF!</v>
      </c>
      <c r="K17" s="365" t="e">
        <f>'EJEC-1I'!K48</f>
        <v>#REF!</v>
      </c>
      <c r="L17" s="365" t="e">
        <f>'EJEC-1I'!L48</f>
        <v>#REF!</v>
      </c>
      <c r="M17" s="365" t="e">
        <f>'EJEC-1I'!M48</f>
        <v>#REF!</v>
      </c>
      <c r="N17" s="365" t="e">
        <f>'EJEC-1I'!N48</f>
        <v>#REF!</v>
      </c>
      <c r="O17" s="365" t="e">
        <f>'EJEC-1I'!O48</f>
        <v>#REF!</v>
      </c>
      <c r="P17" s="365" t="e">
        <f>'EJEC-1I'!P48</f>
        <v>#REF!</v>
      </c>
      <c r="Q17" s="365" t="e">
        <f>'EJEC-1I'!Q48</f>
        <v>#REF!</v>
      </c>
      <c r="R17" s="366" t="s">
        <v>65</v>
      </c>
      <c r="S17" s="367" t="s">
        <v>207</v>
      </c>
    </row>
    <row r="18" spans="2:19">
      <c r="B18" s="2818" t="e">
        <f>#REF!</f>
        <v>#REF!</v>
      </c>
      <c r="C18" s="368" t="e">
        <f>#REF!</f>
        <v>#REF!</v>
      </c>
      <c r="D18" s="369" t="e">
        <f>#REF!</f>
        <v>#REF!</v>
      </c>
      <c r="E18" s="370" t="e">
        <f>#REF!</f>
        <v>#REF!</v>
      </c>
      <c r="F18" s="371"/>
      <c r="G18" s="371"/>
      <c r="H18" s="371" t="e">
        <f>+$E$18*Seguimiento!$L$34</f>
        <v>#REF!</v>
      </c>
      <c r="I18" s="371"/>
      <c r="J18" s="371"/>
      <c r="K18" s="371" t="e">
        <f>+$E$18*Seguimiento!$AE$34-H18</f>
        <v>#REF!</v>
      </c>
      <c r="L18" s="371"/>
      <c r="M18" s="371"/>
      <c r="N18" s="371" t="e">
        <f>+$E$18*Seguimiento!$AX$34-H18-K18</f>
        <v>#REF!</v>
      </c>
      <c r="O18" s="371"/>
      <c r="P18" s="371"/>
      <c r="Q18" s="371" t="e">
        <f>+$E$18*Seguimiento!$BQ$34-K18-N18-H18</f>
        <v>#REF!</v>
      </c>
      <c r="R18" s="372" t="e">
        <f>SUM(F18:Q18)</f>
        <v>#REF!</v>
      </c>
      <c r="S18" s="373" t="e">
        <f>+R18/E18</f>
        <v>#REF!</v>
      </c>
    </row>
    <row r="19" spans="2:19">
      <c r="B19" s="2769"/>
      <c r="C19" s="374" t="e">
        <f>#REF!</f>
        <v>#REF!</v>
      </c>
      <c r="D19" s="375" t="e">
        <f>#REF!</f>
        <v>#REF!</v>
      </c>
      <c r="E19" s="376" t="e">
        <f>#REF!</f>
        <v>#REF!</v>
      </c>
      <c r="F19" s="377"/>
      <c r="G19" s="377"/>
      <c r="H19" s="377">
        <f>+'EJEC-1I'!$H$49</f>
        <v>0</v>
      </c>
      <c r="I19" s="377"/>
      <c r="J19" s="377"/>
      <c r="K19" s="377">
        <f>+'EJEC-1II'!$K$49</f>
        <v>0</v>
      </c>
      <c r="L19" s="377"/>
      <c r="M19" s="377"/>
      <c r="N19" s="377">
        <f>+'EJEC-1III'!$N$49</f>
        <v>0</v>
      </c>
      <c r="O19" s="377"/>
      <c r="P19" s="377"/>
      <c r="Q19" s="377">
        <f>+'EJEC-1IV'!$Q$49</f>
        <v>0</v>
      </c>
      <c r="R19" s="378">
        <f t="shared" ref="R19:R40" si="0">SUM(F19:Q19)</f>
        <v>0</v>
      </c>
      <c r="S19" s="373" t="e">
        <f t="shared" ref="S19:S40" si="1">+R19/E19</f>
        <v>#REF!</v>
      </c>
    </row>
    <row r="20" spans="2:19">
      <c r="B20" s="2769"/>
      <c r="C20" s="374" t="e">
        <f>#REF!</f>
        <v>#REF!</v>
      </c>
      <c r="D20" s="375" t="e">
        <f>#REF!</f>
        <v>#REF!</v>
      </c>
      <c r="E20" s="376" t="e">
        <f>#REF!</f>
        <v>#REF!</v>
      </c>
      <c r="F20" s="377"/>
      <c r="G20" s="377"/>
      <c r="H20" s="377">
        <f>+'EJEC-2III'!H20</f>
        <v>0</v>
      </c>
      <c r="I20" s="377"/>
      <c r="J20" s="377"/>
      <c r="K20" s="377">
        <f>+'EJEC-2III'!K20</f>
        <v>0</v>
      </c>
      <c r="L20" s="377"/>
      <c r="M20" s="377"/>
      <c r="N20" s="377">
        <f>+'EJEC-2III'!N20</f>
        <v>0</v>
      </c>
      <c r="O20" s="377"/>
      <c r="P20" s="377"/>
      <c r="Q20" s="377">
        <f>+Seguimiento!BO182</f>
        <v>0</v>
      </c>
      <c r="R20" s="378">
        <f t="shared" si="0"/>
        <v>0</v>
      </c>
      <c r="S20" s="373" t="e">
        <f t="shared" si="1"/>
        <v>#REF!</v>
      </c>
    </row>
    <row r="21" spans="2:19" ht="13.5" thickBot="1">
      <c r="B21" s="2769"/>
      <c r="C21" s="379" t="e">
        <f>#REF!</f>
        <v>#REF!</v>
      </c>
      <c r="D21" s="380" t="e">
        <f>#REF!</f>
        <v>#REF!</v>
      </c>
      <c r="E21" s="381" t="e">
        <f>#REF!</f>
        <v>#REF!</v>
      </c>
      <c r="F21" s="382"/>
      <c r="G21" s="382"/>
      <c r="H21" s="383" t="e">
        <f>+$E$21*Seguimiento!$K$231</f>
        <v>#REF!</v>
      </c>
      <c r="I21" s="382"/>
      <c r="J21" s="382"/>
      <c r="K21" s="383" t="e">
        <f>+$E$21*Seguimiento!$AD$231</f>
        <v>#REF!</v>
      </c>
      <c r="L21" s="382"/>
      <c r="M21" s="382"/>
      <c r="N21" s="383" t="e">
        <f>+$E$21*Seguimiento!$AW$231</f>
        <v>#REF!</v>
      </c>
      <c r="O21" s="382"/>
      <c r="P21" s="382"/>
      <c r="Q21" s="383" t="e">
        <f>+$E$21*Seguimiento!$BP$231</f>
        <v>#REF!</v>
      </c>
      <c r="R21" s="384" t="e">
        <f t="shared" si="0"/>
        <v>#REF!</v>
      </c>
      <c r="S21" s="385" t="e">
        <f t="shared" si="1"/>
        <v>#REF!</v>
      </c>
    </row>
    <row r="22" spans="2:19">
      <c r="B22" s="2819" t="e">
        <f>#REF!</f>
        <v>#REF!</v>
      </c>
      <c r="C22" s="386" t="e">
        <f>#REF!</f>
        <v>#REF!</v>
      </c>
      <c r="D22" s="387" t="e">
        <f>#REF!</f>
        <v>#REF!</v>
      </c>
      <c r="E22" s="388" t="e">
        <f>#REF!</f>
        <v>#REF!</v>
      </c>
      <c r="F22" s="389"/>
      <c r="G22" s="389"/>
      <c r="H22" s="371" t="e">
        <f>+$E$22*Seguimiento!$L$34</f>
        <v>#REF!</v>
      </c>
      <c r="I22" s="389"/>
      <c r="J22" s="389"/>
      <c r="K22" s="371" t="e">
        <f>+$E$22*Seguimiento!$AE$34-H22</f>
        <v>#REF!</v>
      </c>
      <c r="L22" s="389"/>
      <c r="M22" s="389"/>
      <c r="N22" s="371" t="e">
        <f>+$E$22*Seguimiento!$AX$34-H22-K22</f>
        <v>#REF!</v>
      </c>
      <c r="O22" s="389"/>
      <c r="P22" s="389"/>
      <c r="Q22" s="371" t="e">
        <f>+$E$22*Seguimiento!$BQ$34-K22-N22-H22</f>
        <v>#REF!</v>
      </c>
      <c r="R22" s="390" t="e">
        <f t="shared" si="0"/>
        <v>#REF!</v>
      </c>
      <c r="S22" s="373" t="e">
        <f t="shared" si="1"/>
        <v>#REF!</v>
      </c>
    </row>
    <row r="23" spans="2:19">
      <c r="B23" s="2820"/>
      <c r="C23" s="374" t="e">
        <f>#REF!</f>
        <v>#REF!</v>
      </c>
      <c r="D23" s="375" t="e">
        <f>#REF!</f>
        <v>#REF!</v>
      </c>
      <c r="E23" s="376" t="e">
        <f>#REF!</f>
        <v>#REF!</v>
      </c>
      <c r="F23" s="377"/>
      <c r="G23" s="377"/>
      <c r="H23" s="377">
        <f>+'EJEC-1I'!$H$53</f>
        <v>0</v>
      </c>
      <c r="I23" s="377"/>
      <c r="J23" s="377"/>
      <c r="K23" s="377">
        <f>+'EJEC-1II'!$K$53</f>
        <v>0</v>
      </c>
      <c r="L23" s="377"/>
      <c r="M23" s="377"/>
      <c r="N23" s="377">
        <f>+'EJEC-1III'!$N$53</f>
        <v>0</v>
      </c>
      <c r="O23" s="377"/>
      <c r="P23" s="377"/>
      <c r="Q23" s="377">
        <f>+'EJEC-1IV'!$Q$53</f>
        <v>0</v>
      </c>
      <c r="R23" s="378">
        <f t="shared" si="0"/>
        <v>0</v>
      </c>
      <c r="S23" s="373" t="e">
        <f t="shared" si="1"/>
        <v>#REF!</v>
      </c>
    </row>
    <row r="24" spans="2:19">
      <c r="B24" s="2820"/>
      <c r="C24" s="374" t="e">
        <f>#REF!</f>
        <v>#REF!</v>
      </c>
      <c r="D24" s="375" t="e">
        <f>#REF!</f>
        <v>#REF!</v>
      </c>
      <c r="E24" s="376" t="e">
        <f>#REF!</f>
        <v>#REF!</v>
      </c>
      <c r="F24" s="377"/>
      <c r="G24" s="377"/>
      <c r="H24" s="377">
        <f>+'EJEC-2III'!H24</f>
        <v>0</v>
      </c>
      <c r="I24" s="377"/>
      <c r="J24" s="377"/>
      <c r="K24" s="377">
        <f>+'EJEC-2III'!K24</f>
        <v>0</v>
      </c>
      <c r="L24" s="377"/>
      <c r="M24" s="377"/>
      <c r="N24" s="377">
        <f>+'EJEC-2III'!N24</f>
        <v>0</v>
      </c>
      <c r="O24" s="377"/>
      <c r="P24" s="377"/>
      <c r="Q24" s="377">
        <f>+Seguimiento!BO192</f>
        <v>0</v>
      </c>
      <c r="R24" s="378">
        <f t="shared" si="0"/>
        <v>0</v>
      </c>
      <c r="S24" s="373" t="e">
        <f t="shared" si="1"/>
        <v>#REF!</v>
      </c>
    </row>
    <row r="25" spans="2:19" ht="13.5" thickBot="1">
      <c r="B25" s="2821"/>
      <c r="C25" s="391" t="e">
        <f>#REF!</f>
        <v>#REF!</v>
      </c>
      <c r="D25" s="392" t="e">
        <f>#REF!</f>
        <v>#REF!</v>
      </c>
      <c r="E25" s="393" t="e">
        <f>#REF!</f>
        <v>#REF!</v>
      </c>
      <c r="F25" s="383"/>
      <c r="G25" s="383"/>
      <c r="H25" s="383" t="e">
        <f>+$E$25*Seguimiento!$K$231</f>
        <v>#REF!</v>
      </c>
      <c r="I25" s="383"/>
      <c r="J25" s="383"/>
      <c r="K25" s="383" t="e">
        <f>+$E$25*Seguimiento!$AD$231</f>
        <v>#REF!</v>
      </c>
      <c r="L25" s="383"/>
      <c r="M25" s="383"/>
      <c r="N25" s="383" t="e">
        <f>+$E$25*Seguimiento!$AW$231</f>
        <v>#REF!</v>
      </c>
      <c r="O25" s="383"/>
      <c r="P25" s="383"/>
      <c r="Q25" s="383" t="e">
        <f>+$E$25*Seguimiento!$BP$231</f>
        <v>#REF!</v>
      </c>
      <c r="R25" s="394" t="e">
        <f t="shared" si="0"/>
        <v>#REF!</v>
      </c>
      <c r="S25" s="385" t="e">
        <f t="shared" si="1"/>
        <v>#REF!</v>
      </c>
    </row>
    <row r="26" spans="2:19">
      <c r="B26" s="2818" t="e">
        <f>#REF!</f>
        <v>#REF!</v>
      </c>
      <c r="C26" s="368" t="e">
        <f>#REF!</f>
        <v>#REF!</v>
      </c>
      <c r="D26" s="369" t="e">
        <f>#REF!</f>
        <v>#REF!</v>
      </c>
      <c r="E26" s="370" t="e">
        <f>#REF!</f>
        <v>#REF!</v>
      </c>
      <c r="F26" s="371"/>
      <c r="G26" s="371"/>
      <c r="H26" s="371" t="e">
        <f>+$E$26*Seguimiento!$L$34</f>
        <v>#REF!</v>
      </c>
      <c r="I26" s="371"/>
      <c r="J26" s="371"/>
      <c r="K26" s="371" t="e">
        <f>+$E$26*Seguimiento!$AE$34-H26</f>
        <v>#REF!</v>
      </c>
      <c r="L26" s="371"/>
      <c r="M26" s="371"/>
      <c r="N26" s="371" t="e">
        <f>+$E$26*Seguimiento!$AX$34-H26-K26</f>
        <v>#REF!</v>
      </c>
      <c r="O26" s="371"/>
      <c r="P26" s="371"/>
      <c r="Q26" s="371" t="e">
        <f>+$E$26*Seguimiento!$BQ$34-K26-N26-H26</f>
        <v>#REF!</v>
      </c>
      <c r="R26" s="372" t="e">
        <f t="shared" si="0"/>
        <v>#REF!</v>
      </c>
      <c r="S26" s="373" t="e">
        <f t="shared" si="1"/>
        <v>#REF!</v>
      </c>
    </row>
    <row r="27" spans="2:19">
      <c r="B27" s="2769"/>
      <c r="C27" s="374" t="e">
        <f>#REF!</f>
        <v>#REF!</v>
      </c>
      <c r="D27" s="375" t="e">
        <f>#REF!</f>
        <v>#REF!</v>
      </c>
      <c r="E27" s="376" t="e">
        <f>#REF!</f>
        <v>#REF!</v>
      </c>
      <c r="F27" s="377"/>
      <c r="G27" s="377"/>
      <c r="H27" s="377">
        <f>+'EJEC-1I'!$H$57</f>
        <v>0</v>
      </c>
      <c r="I27" s="377"/>
      <c r="J27" s="377"/>
      <c r="K27" s="377">
        <f>+'EJEC-1II'!$K$57</f>
        <v>0</v>
      </c>
      <c r="L27" s="377"/>
      <c r="M27" s="377"/>
      <c r="N27" s="377">
        <f>+'EJEC-1III'!$N$57</f>
        <v>0</v>
      </c>
      <c r="O27" s="377"/>
      <c r="P27" s="377"/>
      <c r="Q27" s="377">
        <f>+'EJEC-1IV'!$Q$57</f>
        <v>0</v>
      </c>
      <c r="R27" s="378">
        <f t="shared" si="0"/>
        <v>0</v>
      </c>
      <c r="S27" s="373" t="e">
        <f t="shared" si="1"/>
        <v>#REF!</v>
      </c>
    </row>
    <row r="28" spans="2:19">
      <c r="B28" s="2769"/>
      <c r="C28" s="374" t="e">
        <f>#REF!</f>
        <v>#REF!</v>
      </c>
      <c r="D28" s="375" t="e">
        <f>#REF!</f>
        <v>#REF!</v>
      </c>
      <c r="E28" s="376" t="e">
        <f>#REF!</f>
        <v>#REF!</v>
      </c>
      <c r="F28" s="377"/>
      <c r="G28" s="377"/>
      <c r="H28" s="377">
        <f>+'EJEC-2III'!H28</f>
        <v>0</v>
      </c>
      <c r="I28" s="377"/>
      <c r="J28" s="377"/>
      <c r="K28" s="377">
        <f>+'EJEC-2III'!K28</f>
        <v>0</v>
      </c>
      <c r="L28" s="377"/>
      <c r="M28" s="377"/>
      <c r="N28" s="377">
        <f>+'EJEC-2III'!N28</f>
        <v>0</v>
      </c>
      <c r="O28" s="377"/>
      <c r="P28" s="377"/>
      <c r="Q28" s="377">
        <f>+Seguimiento!BO202</f>
        <v>0</v>
      </c>
      <c r="R28" s="378">
        <f t="shared" si="0"/>
        <v>0</v>
      </c>
      <c r="S28" s="373" t="e">
        <f t="shared" si="1"/>
        <v>#REF!</v>
      </c>
    </row>
    <row r="29" spans="2:19" ht="13.5" thickBot="1">
      <c r="B29" s="2769"/>
      <c r="C29" s="379" t="e">
        <f>#REF!</f>
        <v>#REF!</v>
      </c>
      <c r="D29" s="380" t="e">
        <f>#REF!</f>
        <v>#REF!</v>
      </c>
      <c r="E29" s="381" t="e">
        <f>#REF!</f>
        <v>#REF!</v>
      </c>
      <c r="F29" s="382"/>
      <c r="G29" s="382"/>
      <c r="H29" s="383" t="e">
        <f>+$E$29*Seguimiento!$K$231</f>
        <v>#REF!</v>
      </c>
      <c r="I29" s="382"/>
      <c r="J29" s="382"/>
      <c r="K29" s="383" t="e">
        <f>+$E$29*Seguimiento!$AD$231</f>
        <v>#REF!</v>
      </c>
      <c r="L29" s="382"/>
      <c r="M29" s="382"/>
      <c r="N29" s="383" t="e">
        <f>+$E$29*Seguimiento!$AW$231</f>
        <v>#REF!</v>
      </c>
      <c r="O29" s="382"/>
      <c r="P29" s="382"/>
      <c r="Q29" s="383" t="e">
        <f>+$E$29*Seguimiento!$BP$231</f>
        <v>#REF!</v>
      </c>
      <c r="R29" s="384" t="e">
        <f t="shared" si="0"/>
        <v>#REF!</v>
      </c>
      <c r="S29" s="385" t="e">
        <f t="shared" si="1"/>
        <v>#REF!</v>
      </c>
    </row>
    <row r="30" spans="2:19">
      <c r="B30" s="2819" t="e">
        <f>#REF!</f>
        <v>#REF!</v>
      </c>
      <c r="C30" s="386" t="e">
        <f>#REF!</f>
        <v>#REF!</v>
      </c>
      <c r="D30" s="387" t="e">
        <f>#REF!</f>
        <v>#REF!</v>
      </c>
      <c r="E30" s="388" t="e">
        <f>#REF!</f>
        <v>#REF!</v>
      </c>
      <c r="F30" s="389"/>
      <c r="G30" s="389"/>
      <c r="H30" s="371" t="e">
        <f>+$E$30*Seguimiento!$L$34</f>
        <v>#REF!</v>
      </c>
      <c r="I30" s="389"/>
      <c r="J30" s="389"/>
      <c r="K30" s="371" t="e">
        <f>+$E$30*Seguimiento!$AE$34-H30</f>
        <v>#REF!</v>
      </c>
      <c r="L30" s="389"/>
      <c r="M30" s="389"/>
      <c r="N30" s="371" t="e">
        <f>+$E$30*Seguimiento!$AX$34-H30-K30</f>
        <v>#REF!</v>
      </c>
      <c r="O30" s="389"/>
      <c r="P30" s="389"/>
      <c r="Q30" s="371" t="e">
        <f>+$E$30*Seguimiento!$BQ$34-K30-N30-H30</f>
        <v>#REF!</v>
      </c>
      <c r="R30" s="390" t="e">
        <f t="shared" si="0"/>
        <v>#REF!</v>
      </c>
      <c r="S30" s="373" t="e">
        <f t="shared" si="1"/>
        <v>#REF!</v>
      </c>
    </row>
    <row r="31" spans="2:19">
      <c r="B31" s="2769"/>
      <c r="C31" s="374" t="e">
        <f>#REF!</f>
        <v>#REF!</v>
      </c>
      <c r="D31" s="375" t="e">
        <f>#REF!</f>
        <v>#REF!</v>
      </c>
      <c r="E31" s="376" t="e">
        <f>#REF!</f>
        <v>#REF!</v>
      </c>
      <c r="F31" s="377"/>
      <c r="G31" s="377"/>
      <c r="H31" s="377">
        <f>+'EJEC-1I'!$H$61</f>
        <v>0</v>
      </c>
      <c r="I31" s="377"/>
      <c r="J31" s="377"/>
      <c r="K31" s="377">
        <f>+'EJEC-1II'!$K$61</f>
        <v>0</v>
      </c>
      <c r="L31" s="377"/>
      <c r="M31" s="377"/>
      <c r="N31" s="377">
        <f>+'EJEC-1III'!$N$61</f>
        <v>0</v>
      </c>
      <c r="O31" s="377"/>
      <c r="P31" s="377"/>
      <c r="Q31" s="377">
        <f>+'EJEC-1IV'!$Q$61</f>
        <v>0</v>
      </c>
      <c r="R31" s="378">
        <f t="shared" si="0"/>
        <v>0</v>
      </c>
      <c r="S31" s="373" t="e">
        <f t="shared" si="1"/>
        <v>#REF!</v>
      </c>
    </row>
    <row r="32" spans="2:19">
      <c r="B32" s="2769"/>
      <c r="C32" s="374" t="e">
        <f>#REF!</f>
        <v>#REF!</v>
      </c>
      <c r="D32" s="375" t="e">
        <f>#REF!</f>
        <v>#REF!</v>
      </c>
      <c r="E32" s="376" t="e">
        <f>#REF!</f>
        <v>#REF!</v>
      </c>
      <c r="F32" s="377"/>
      <c r="G32" s="377"/>
      <c r="H32" s="377">
        <f>+'EJEC-2III'!H32</f>
        <v>0</v>
      </c>
      <c r="I32" s="377"/>
      <c r="J32" s="377"/>
      <c r="K32" s="377">
        <f>+'EJEC-2III'!K32</f>
        <v>0</v>
      </c>
      <c r="L32" s="377"/>
      <c r="M32" s="377"/>
      <c r="N32" s="377">
        <f>+'EJEC-2III'!N32</f>
        <v>0</v>
      </c>
      <c r="O32" s="377"/>
      <c r="P32" s="377"/>
      <c r="Q32" s="377">
        <f>+Seguimiento!BO212</f>
        <v>0</v>
      </c>
      <c r="R32" s="378">
        <f t="shared" si="0"/>
        <v>0</v>
      </c>
      <c r="S32" s="373" t="e">
        <f t="shared" si="1"/>
        <v>#REF!</v>
      </c>
    </row>
    <row r="33" spans="2:19" ht="13.5" thickBot="1">
      <c r="B33" s="2797"/>
      <c r="C33" s="391" t="e">
        <f>#REF!</f>
        <v>#REF!</v>
      </c>
      <c r="D33" s="392" t="e">
        <f>#REF!</f>
        <v>#REF!</v>
      </c>
      <c r="E33" s="393" t="e">
        <f>#REF!</f>
        <v>#REF!</v>
      </c>
      <c r="F33" s="383"/>
      <c r="G33" s="383"/>
      <c r="H33" s="383" t="e">
        <f>+$E$33*Seguimiento!$K$231</f>
        <v>#REF!</v>
      </c>
      <c r="I33" s="383"/>
      <c r="J33" s="383"/>
      <c r="K33" s="383" t="e">
        <f>+$E$33*Seguimiento!$AD$231</f>
        <v>#REF!</v>
      </c>
      <c r="L33" s="383"/>
      <c r="M33" s="383"/>
      <c r="N33" s="383" t="e">
        <f>+$E$33*Seguimiento!$AW$231</f>
        <v>#REF!</v>
      </c>
      <c r="O33" s="383"/>
      <c r="P33" s="383"/>
      <c r="Q33" s="383" t="e">
        <f>+$E$33*Seguimiento!$BP$231</f>
        <v>#REF!</v>
      </c>
      <c r="R33" s="394" t="e">
        <f t="shared" si="0"/>
        <v>#REF!</v>
      </c>
      <c r="S33" s="385" t="e">
        <f t="shared" si="1"/>
        <v>#REF!</v>
      </c>
    </row>
    <row r="34" spans="2:19">
      <c r="B34" s="2818" t="e">
        <f>#REF!</f>
        <v>#REF!</v>
      </c>
      <c r="C34" s="368" t="e">
        <f>#REF!</f>
        <v>#REF!</v>
      </c>
      <c r="D34" s="369" t="e">
        <f>#REF!</f>
        <v>#REF!</v>
      </c>
      <c r="E34" s="370" t="e">
        <f>#REF!</f>
        <v>#REF!</v>
      </c>
      <c r="F34" s="371"/>
      <c r="G34" s="371"/>
      <c r="H34" s="371" t="e">
        <f>+$E$34*Seguimiento!$L$34</f>
        <v>#REF!</v>
      </c>
      <c r="I34" s="371"/>
      <c r="J34" s="371"/>
      <c r="K34" s="371" t="e">
        <f>+$E$34*Seguimiento!$AE$34-H34</f>
        <v>#REF!</v>
      </c>
      <c r="L34" s="371"/>
      <c r="M34" s="371"/>
      <c r="N34" s="371" t="e">
        <f>+$E$34*Seguimiento!$AX$34-H34-K34</f>
        <v>#REF!</v>
      </c>
      <c r="O34" s="371"/>
      <c r="P34" s="371"/>
      <c r="Q34" s="371" t="e">
        <f>+$E$34*Seguimiento!$BQ$34-K34-N34-H34</f>
        <v>#REF!</v>
      </c>
      <c r="R34" s="372" t="e">
        <f t="shared" si="0"/>
        <v>#REF!</v>
      </c>
      <c r="S34" s="373" t="e">
        <f t="shared" si="1"/>
        <v>#REF!</v>
      </c>
    </row>
    <row r="35" spans="2:19">
      <c r="B35" s="2769"/>
      <c r="C35" s="374" t="e">
        <f>#REF!</f>
        <v>#REF!</v>
      </c>
      <c r="D35" s="375" t="e">
        <f>#REF!</f>
        <v>#REF!</v>
      </c>
      <c r="E35" s="376" t="e">
        <f>#REF!</f>
        <v>#REF!</v>
      </c>
      <c r="F35" s="377"/>
      <c r="G35" s="377"/>
      <c r="H35" s="377">
        <f>+'EJEC-1I'!$H$65</f>
        <v>0</v>
      </c>
      <c r="I35" s="377"/>
      <c r="J35" s="377"/>
      <c r="K35" s="377">
        <f>+'EJEC-1II'!$K$65</f>
        <v>0</v>
      </c>
      <c r="L35" s="377"/>
      <c r="M35" s="377"/>
      <c r="N35" s="377">
        <f>+'EJEC-1III'!$N$65</f>
        <v>0</v>
      </c>
      <c r="O35" s="377"/>
      <c r="P35" s="377"/>
      <c r="Q35" s="377">
        <f>+'EJEC-1IV'!$Q$65</f>
        <v>0</v>
      </c>
      <c r="R35" s="378">
        <f t="shared" si="0"/>
        <v>0</v>
      </c>
      <c r="S35" s="373" t="e">
        <f t="shared" si="1"/>
        <v>#REF!</v>
      </c>
    </row>
    <row r="36" spans="2:19" ht="13.5" thickBot="1">
      <c r="B36" s="2769"/>
      <c r="C36" s="379" t="e">
        <f>#REF!</f>
        <v>#REF!</v>
      </c>
      <c r="D36" s="380" t="e">
        <f>#REF!</f>
        <v>#REF!</v>
      </c>
      <c r="E36" s="381" t="e">
        <f>#REF!</f>
        <v>#REF!</v>
      </c>
      <c r="F36" s="382"/>
      <c r="G36" s="382"/>
      <c r="H36" s="383" t="e">
        <f>+$E$36*Seguimiento!$K$231</f>
        <v>#REF!</v>
      </c>
      <c r="I36" s="382"/>
      <c r="J36" s="382"/>
      <c r="K36" s="383" t="e">
        <f>+$E$36*Seguimiento!$AD$231</f>
        <v>#REF!</v>
      </c>
      <c r="L36" s="382"/>
      <c r="M36" s="382"/>
      <c r="N36" s="383" t="e">
        <f>+$E$36*Seguimiento!$AW$231</f>
        <v>#REF!</v>
      </c>
      <c r="O36" s="382"/>
      <c r="P36" s="382"/>
      <c r="Q36" s="383" t="e">
        <f>+$E$36*Seguimiento!$BP$231</f>
        <v>#REF!</v>
      </c>
      <c r="R36" s="384" t="e">
        <f t="shared" si="0"/>
        <v>#REF!</v>
      </c>
      <c r="S36" s="385" t="e">
        <f t="shared" si="1"/>
        <v>#REF!</v>
      </c>
    </row>
    <row r="37" spans="2:19">
      <c r="B37" s="2819" t="e">
        <f>#REF!</f>
        <v>#REF!</v>
      </c>
      <c r="C37" s="386" t="e">
        <f>#REF!</f>
        <v>#REF!</v>
      </c>
      <c r="D37" s="387" t="e">
        <f>#REF!</f>
        <v>#REF!</v>
      </c>
      <c r="E37" s="388" t="e">
        <f>#REF!</f>
        <v>#REF!</v>
      </c>
      <c r="F37" s="389"/>
      <c r="G37" s="389"/>
      <c r="H37" s="371" t="e">
        <f>+$E$37*Seguimiento!$L$34</f>
        <v>#REF!</v>
      </c>
      <c r="I37" s="389"/>
      <c r="J37" s="389"/>
      <c r="K37" s="371" t="e">
        <f>+$E$37*Seguimiento!$AE$34-H37</f>
        <v>#REF!</v>
      </c>
      <c r="L37" s="389"/>
      <c r="M37" s="389"/>
      <c r="N37" s="371" t="e">
        <f>+$E$37*Seguimiento!$AX$34-H37-K37</f>
        <v>#REF!</v>
      </c>
      <c r="O37" s="389"/>
      <c r="P37" s="389"/>
      <c r="Q37" s="371" t="e">
        <f>+$E$37*Seguimiento!$BQ$34-K37-N37-H37</f>
        <v>#REF!</v>
      </c>
      <c r="R37" s="390" t="e">
        <f t="shared" si="0"/>
        <v>#REF!</v>
      </c>
      <c r="S37" s="373" t="e">
        <f t="shared" si="1"/>
        <v>#REF!</v>
      </c>
    </row>
    <row r="38" spans="2:19">
      <c r="B38" s="2769"/>
      <c r="C38" s="374" t="e">
        <f>#REF!</f>
        <v>#REF!</v>
      </c>
      <c r="D38" s="375" t="e">
        <f>#REF!</f>
        <v>#REF!</v>
      </c>
      <c r="E38" s="376" t="e">
        <f>#REF!</f>
        <v>#REF!</v>
      </c>
      <c r="F38" s="377"/>
      <c r="G38" s="377"/>
      <c r="H38" s="377">
        <f>+'EJEC-1I'!$H$68</f>
        <v>0</v>
      </c>
      <c r="I38" s="377"/>
      <c r="J38" s="377"/>
      <c r="K38" s="377">
        <f>+'EJEC-1II'!$K$68</f>
        <v>0</v>
      </c>
      <c r="L38" s="377"/>
      <c r="M38" s="377"/>
      <c r="N38" s="377">
        <f>+'EJEC-1III'!$N$68</f>
        <v>0</v>
      </c>
      <c r="O38" s="377"/>
      <c r="P38" s="377"/>
      <c r="Q38" s="377">
        <f>+'EJEC-1IV'!$Q$68</f>
        <v>0</v>
      </c>
      <c r="R38" s="378">
        <f t="shared" si="0"/>
        <v>0</v>
      </c>
      <c r="S38" s="373" t="e">
        <f t="shared" si="1"/>
        <v>#REF!</v>
      </c>
    </row>
    <row r="39" spans="2:19">
      <c r="B39" s="2769"/>
      <c r="C39" s="374" t="e">
        <f>#REF!</f>
        <v>#REF!</v>
      </c>
      <c r="D39" s="375" t="e">
        <f>#REF!</f>
        <v>#REF!</v>
      </c>
      <c r="E39" s="376" t="e">
        <f>#REF!</f>
        <v>#REF!</v>
      </c>
      <c r="F39" s="377"/>
      <c r="G39" s="377"/>
      <c r="H39" s="377">
        <f>+'EJEC-2III'!H39</f>
        <v>0</v>
      </c>
      <c r="I39" s="377"/>
      <c r="J39" s="377"/>
      <c r="K39" s="377">
        <f>+'EJEC-2III'!K39</f>
        <v>0</v>
      </c>
      <c r="L39" s="377"/>
      <c r="M39" s="377"/>
      <c r="N39" s="377">
        <f>+'EJEC-2III'!N39</f>
        <v>0</v>
      </c>
      <c r="O39" s="377"/>
      <c r="P39" s="377"/>
      <c r="Q39" s="377">
        <f>+Seguimiento!BO222</f>
        <v>0</v>
      </c>
      <c r="R39" s="378">
        <f t="shared" si="0"/>
        <v>0</v>
      </c>
      <c r="S39" s="373" t="e">
        <f t="shared" si="1"/>
        <v>#REF!</v>
      </c>
    </row>
    <row r="40" spans="2:19" ht="13.5" thickBot="1">
      <c r="B40" s="2797"/>
      <c r="C40" s="391" t="e">
        <f>#REF!</f>
        <v>#REF!</v>
      </c>
      <c r="D40" s="392" t="e">
        <f>#REF!</f>
        <v>#REF!</v>
      </c>
      <c r="E40" s="393" t="e">
        <f>#REF!</f>
        <v>#REF!</v>
      </c>
      <c r="F40" s="383"/>
      <c r="G40" s="383"/>
      <c r="H40" s="383" t="e">
        <f>+$E$40*Seguimiento!$K$231</f>
        <v>#REF!</v>
      </c>
      <c r="I40" s="383"/>
      <c r="J40" s="383"/>
      <c r="K40" s="383" t="e">
        <f>+$E$40*Seguimiento!$AD$231</f>
        <v>#REF!</v>
      </c>
      <c r="L40" s="383"/>
      <c r="M40" s="383"/>
      <c r="N40" s="383" t="e">
        <f>+$E$40*Seguimiento!$AW$231</f>
        <v>#REF!</v>
      </c>
      <c r="O40" s="383"/>
      <c r="P40" s="383"/>
      <c r="Q40" s="383" t="e">
        <f>+$E$40*Seguimiento!$BP$231</f>
        <v>#REF!</v>
      </c>
      <c r="R40" s="394" t="e">
        <f t="shared" si="0"/>
        <v>#REF!</v>
      </c>
      <c r="S40" s="385" t="e">
        <f t="shared" si="1"/>
        <v>#REF!</v>
      </c>
    </row>
    <row r="41" spans="2:19">
      <c r="B41" s="2818" t="e">
        <f>#REF!</f>
        <v>#REF!</v>
      </c>
      <c r="C41" s="368" t="e">
        <f>#REF!</f>
        <v>#REF!</v>
      </c>
      <c r="D41" s="369" t="e">
        <f>#REF!</f>
        <v>#REF!</v>
      </c>
      <c r="E41" s="376" t="e">
        <f>#REF!</f>
        <v>#REF!</v>
      </c>
      <c r="F41" s="377"/>
      <c r="G41" s="377"/>
      <c r="H41" s="377" t="e">
        <f>+'EJEC-2III'!H41</f>
        <v>#REF!</v>
      </c>
      <c r="I41" s="377"/>
      <c r="J41" s="377"/>
      <c r="K41" s="377" t="e">
        <f>+'EJEC-2III'!K41</f>
        <v>#REF!</v>
      </c>
      <c r="L41" s="377"/>
      <c r="M41" s="377"/>
      <c r="N41" s="377" t="e">
        <f>+'EJEC-2III'!N41</f>
        <v>#REF!</v>
      </c>
      <c r="O41" s="377"/>
      <c r="P41" s="377"/>
      <c r="Q41" s="371" t="e">
        <f>+$E$41*Seguimiento!$BQ$34-K41-N41-H41</f>
        <v>#REF!</v>
      </c>
      <c r="R41" s="378" t="e">
        <f>SUM(F41:Q41)</f>
        <v>#REF!</v>
      </c>
      <c r="S41" s="373" t="e">
        <f>+R41/E41</f>
        <v>#REF!</v>
      </c>
    </row>
    <row r="42" spans="2:19">
      <c r="B42" s="2769"/>
      <c r="C42" s="374" t="e">
        <f>#REF!</f>
        <v>#REF!</v>
      </c>
      <c r="D42" s="375" t="e">
        <f>#REF!</f>
        <v>#REF!</v>
      </c>
      <c r="E42" s="376" t="e">
        <f>#REF!</f>
        <v>#REF!</v>
      </c>
      <c r="F42" s="377"/>
      <c r="G42" s="377"/>
      <c r="H42" s="377">
        <f>+'EJEC-2III'!H42</f>
        <v>0</v>
      </c>
      <c r="I42" s="377"/>
      <c r="J42" s="377"/>
      <c r="K42" s="377">
        <f>+'EJEC-2III'!K42</f>
        <v>0</v>
      </c>
      <c r="L42" s="377"/>
      <c r="M42" s="377"/>
      <c r="N42" s="377">
        <f>+'EJEC-2III'!N42</f>
        <v>0</v>
      </c>
      <c r="O42" s="377"/>
      <c r="P42" s="377"/>
      <c r="Q42" s="377" t="e">
        <f>+Seguimiento!BP170</f>
        <v>#DIV/0!</v>
      </c>
      <c r="R42" s="378" t="e">
        <f>SUM(F42:Q42)</f>
        <v>#DIV/0!</v>
      </c>
      <c r="S42" s="373" t="e">
        <f>+R42/E42</f>
        <v>#DIV/0!</v>
      </c>
    </row>
    <row r="43" spans="2:19" ht="13.5" thickBot="1">
      <c r="B43" s="2797"/>
      <c r="C43" s="391" t="e">
        <f>#REF!</f>
        <v>#REF!</v>
      </c>
      <c r="D43" s="392" t="e">
        <f>#REF!</f>
        <v>#REF!</v>
      </c>
      <c r="E43" s="376" t="e">
        <f>#REF!</f>
        <v>#REF!</v>
      </c>
      <c r="F43" s="377"/>
      <c r="G43" s="377"/>
      <c r="H43" s="377" t="e">
        <f>+'EJEC-2III'!H43</f>
        <v>#REF!</v>
      </c>
      <c r="I43" s="377"/>
      <c r="J43" s="377"/>
      <c r="K43" s="377" t="e">
        <f>+'EJEC-2III'!K43</f>
        <v>#REF!</v>
      </c>
      <c r="L43" s="377"/>
      <c r="M43" s="377"/>
      <c r="N43" s="377" t="e">
        <f>+'EJEC-2III'!N43</f>
        <v>#REF!</v>
      </c>
      <c r="O43" s="377"/>
      <c r="P43" s="377"/>
      <c r="Q43" s="383" t="e">
        <f>+$E$43*Seguimiento!$BP$231</f>
        <v>#REF!</v>
      </c>
      <c r="R43" s="378" t="e">
        <f>SUM(F43:Q43)</f>
        <v>#REF!</v>
      </c>
      <c r="S43" s="373" t="e">
        <f>+R43/E43</f>
        <v>#REF!</v>
      </c>
    </row>
    <row r="44" spans="2:19" s="321" customFormat="1">
      <c r="B44" s="395"/>
      <c r="C44" s="396"/>
      <c r="D44" s="396"/>
      <c r="E44" s="396"/>
      <c r="F44" s="396"/>
      <c r="G44" s="396"/>
      <c r="H44" s="396"/>
      <c r="I44" s="396"/>
      <c r="J44" s="396"/>
      <c r="K44" s="396"/>
      <c r="L44" s="396"/>
      <c r="M44" s="396"/>
      <c r="N44" s="396"/>
      <c r="O44" s="396"/>
      <c r="P44" s="396"/>
      <c r="Q44" s="396"/>
      <c r="R44" s="396"/>
      <c r="S44" s="397"/>
    </row>
    <row r="45" spans="2:19" s="321" customFormat="1">
      <c r="B45" s="398" t="s">
        <v>64</v>
      </c>
      <c r="C45" s="209"/>
      <c r="D45" s="209"/>
      <c r="E45" s="209"/>
      <c r="F45" s="209"/>
      <c r="G45" s="209"/>
      <c r="H45" s="209"/>
      <c r="I45" s="209"/>
      <c r="J45" s="209"/>
      <c r="K45" s="209"/>
      <c r="L45" s="209"/>
      <c r="M45" s="209"/>
      <c r="N45" s="209"/>
      <c r="O45" s="209"/>
      <c r="P45" s="209"/>
      <c r="Q45" s="209"/>
      <c r="R45" s="209"/>
      <c r="S45" s="350"/>
    </row>
    <row r="46" spans="2:19" s="321" customFormat="1" ht="13.5" thickBot="1">
      <c r="B46" s="210"/>
      <c r="C46" s="209"/>
      <c r="D46" s="209"/>
      <c r="E46" s="209"/>
      <c r="F46" s="209"/>
      <c r="G46" s="209"/>
      <c r="H46" s="209"/>
      <c r="I46" s="209"/>
      <c r="J46" s="209"/>
      <c r="K46" s="209"/>
      <c r="L46" s="209"/>
      <c r="M46" s="209"/>
      <c r="N46" s="209"/>
      <c r="O46" s="209"/>
      <c r="P46" s="209"/>
      <c r="Q46" s="209"/>
      <c r="R46" s="209"/>
      <c r="S46" s="350"/>
    </row>
    <row r="47" spans="2:19" s="321" customFormat="1">
      <c r="B47" s="2785"/>
      <c r="C47" s="2786"/>
      <c r="D47" s="2786"/>
      <c r="E47" s="2786"/>
      <c r="F47" s="2786"/>
      <c r="G47" s="2786"/>
      <c r="H47" s="2786"/>
      <c r="I47" s="2786"/>
      <c r="J47" s="2786"/>
      <c r="K47" s="2786"/>
      <c r="L47" s="2786"/>
      <c r="M47" s="2786"/>
      <c r="N47" s="2786"/>
      <c r="O47" s="2786"/>
      <c r="P47" s="2786"/>
      <c r="Q47" s="2786"/>
      <c r="R47" s="2786"/>
      <c r="S47" s="2787"/>
    </row>
    <row r="48" spans="2:19" s="321" customFormat="1">
      <c r="B48" s="2788"/>
      <c r="C48" s="2789"/>
      <c r="D48" s="2789"/>
      <c r="E48" s="2789"/>
      <c r="F48" s="2789"/>
      <c r="G48" s="2789"/>
      <c r="H48" s="2789"/>
      <c r="I48" s="2789"/>
      <c r="J48" s="2789"/>
      <c r="K48" s="2789"/>
      <c r="L48" s="2789"/>
      <c r="M48" s="2789"/>
      <c r="N48" s="2789"/>
      <c r="O48" s="2789"/>
      <c r="P48" s="2789"/>
      <c r="Q48" s="2789"/>
      <c r="R48" s="2789"/>
      <c r="S48" s="2790"/>
    </row>
    <row r="49" spans="2:19" s="321" customFormat="1">
      <c r="B49" s="2788"/>
      <c r="C49" s="2789"/>
      <c r="D49" s="2789"/>
      <c r="E49" s="2789"/>
      <c r="F49" s="2789"/>
      <c r="G49" s="2789"/>
      <c r="H49" s="2789"/>
      <c r="I49" s="2789"/>
      <c r="J49" s="2789"/>
      <c r="K49" s="2789"/>
      <c r="L49" s="2789"/>
      <c r="M49" s="2789"/>
      <c r="N49" s="2789"/>
      <c r="O49" s="2789"/>
      <c r="P49" s="2789"/>
      <c r="Q49" s="2789"/>
      <c r="R49" s="2789"/>
      <c r="S49" s="2790"/>
    </row>
    <row r="50" spans="2:19" s="321" customFormat="1">
      <c r="B50" s="2788"/>
      <c r="C50" s="2789"/>
      <c r="D50" s="2789"/>
      <c r="E50" s="2789"/>
      <c r="F50" s="2789"/>
      <c r="G50" s="2789"/>
      <c r="H50" s="2789"/>
      <c r="I50" s="2789"/>
      <c r="J50" s="2789"/>
      <c r="K50" s="2789"/>
      <c r="L50" s="2789"/>
      <c r="M50" s="2789"/>
      <c r="N50" s="2789"/>
      <c r="O50" s="2789"/>
      <c r="P50" s="2789"/>
      <c r="Q50" s="2789"/>
      <c r="R50" s="2789"/>
      <c r="S50" s="2790"/>
    </row>
    <row r="51" spans="2:19" s="321" customFormat="1">
      <c r="B51" s="2788"/>
      <c r="C51" s="2789"/>
      <c r="D51" s="2789"/>
      <c r="E51" s="2789"/>
      <c r="F51" s="2789"/>
      <c r="G51" s="2789"/>
      <c r="H51" s="2789"/>
      <c r="I51" s="2789"/>
      <c r="J51" s="2789"/>
      <c r="K51" s="2789"/>
      <c r="L51" s="2789"/>
      <c r="M51" s="2789"/>
      <c r="N51" s="2789"/>
      <c r="O51" s="2789"/>
      <c r="P51" s="2789"/>
      <c r="Q51" s="2789"/>
      <c r="R51" s="2789"/>
      <c r="S51" s="2790"/>
    </row>
    <row r="52" spans="2:19" s="321" customFormat="1">
      <c r="B52" s="2788"/>
      <c r="C52" s="2789"/>
      <c r="D52" s="2789"/>
      <c r="E52" s="2789"/>
      <c r="F52" s="2789"/>
      <c r="G52" s="2789"/>
      <c r="H52" s="2789"/>
      <c r="I52" s="2789"/>
      <c r="J52" s="2789"/>
      <c r="K52" s="2789"/>
      <c r="L52" s="2789"/>
      <c r="M52" s="2789"/>
      <c r="N52" s="2789"/>
      <c r="O52" s="2789"/>
      <c r="P52" s="2789"/>
      <c r="Q52" s="2789"/>
      <c r="R52" s="2789"/>
      <c r="S52" s="2790"/>
    </row>
    <row r="53" spans="2:19" s="321" customFormat="1" ht="13.5" thickBot="1">
      <c r="B53" s="2791"/>
      <c r="C53" s="2792"/>
      <c r="D53" s="2792"/>
      <c r="E53" s="2792"/>
      <c r="F53" s="2792"/>
      <c r="G53" s="2792"/>
      <c r="H53" s="2792"/>
      <c r="I53" s="2792"/>
      <c r="J53" s="2792"/>
      <c r="K53" s="2792"/>
      <c r="L53" s="2792"/>
      <c r="M53" s="2792"/>
      <c r="N53" s="2792"/>
      <c r="O53" s="2792"/>
      <c r="P53" s="2792"/>
      <c r="Q53" s="2792"/>
      <c r="R53" s="2792"/>
      <c r="S53" s="2793"/>
    </row>
    <row r="54" spans="2:19" s="321" customFormat="1"/>
    <row r="55" spans="2:19" s="321" customFormat="1"/>
    <row r="56" spans="2:19" s="321" customFormat="1"/>
    <row r="57" spans="2:19" s="321" customFormat="1"/>
    <row r="58" spans="2:19" s="321" customFormat="1"/>
    <row r="59" spans="2:19" s="321" customFormat="1"/>
    <row r="60" spans="2:19" s="321" customFormat="1"/>
    <row r="61" spans="2:19" s="321" customFormat="1"/>
    <row r="62" spans="2:19" s="321" customFormat="1"/>
    <row r="63" spans="2:19" s="321" customFormat="1"/>
    <row r="64" spans="2:19" s="321" customFormat="1"/>
    <row r="65" s="321" customFormat="1"/>
    <row r="66" s="321" customFormat="1"/>
    <row r="67" s="321" customFormat="1"/>
    <row r="68" s="321" customFormat="1"/>
    <row r="69" s="321" customFormat="1"/>
    <row r="70" s="321" customFormat="1"/>
    <row r="71" s="321" customFormat="1"/>
    <row r="72" s="321" customFormat="1"/>
    <row r="73" s="321" customFormat="1"/>
    <row r="74" s="321" customFormat="1"/>
    <row r="75" s="321" customFormat="1"/>
    <row r="76" s="321" customFormat="1"/>
    <row r="77" s="321" customFormat="1"/>
    <row r="78" s="321" customFormat="1"/>
    <row r="79" s="321" customFormat="1"/>
    <row r="80" s="321" customFormat="1"/>
    <row r="81" s="321" customFormat="1"/>
    <row r="82" s="321" customFormat="1"/>
    <row r="83" s="321" customFormat="1"/>
    <row r="84" s="321" customFormat="1"/>
    <row r="85" s="321" customFormat="1"/>
    <row r="86" s="321" customFormat="1"/>
    <row r="87" s="321" customFormat="1"/>
    <row r="88" s="321" customFormat="1"/>
    <row r="89" s="321" customFormat="1"/>
    <row r="90" s="321" customFormat="1"/>
    <row r="91" s="321" customFormat="1"/>
    <row r="92" s="321" customFormat="1"/>
    <row r="93" s="321" customFormat="1"/>
    <row r="94" s="321" customFormat="1"/>
    <row r="95" s="321" customFormat="1"/>
    <row r="96"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row r="113" s="321" customFormat="1"/>
    <row r="114" s="321" customFormat="1"/>
    <row r="115" s="321" customFormat="1"/>
    <row r="116" s="321" customFormat="1"/>
    <row r="117" s="321" customFormat="1"/>
    <row r="118" s="321" customFormat="1"/>
    <row r="119" s="321" customFormat="1"/>
    <row r="120" s="321" customFormat="1"/>
    <row r="121" s="321" customFormat="1"/>
    <row r="122" s="321" customFormat="1"/>
    <row r="123" s="321" customFormat="1"/>
    <row r="124" s="321" customFormat="1"/>
    <row r="125" s="321" customFormat="1"/>
    <row r="126" s="321" customFormat="1"/>
    <row r="127" s="321" customFormat="1"/>
    <row r="128" s="321" customFormat="1"/>
    <row r="129" s="321" customFormat="1"/>
    <row r="130" s="321" customFormat="1"/>
    <row r="131" s="321" customFormat="1"/>
    <row r="132" s="321" customFormat="1"/>
    <row r="133" s="321" customFormat="1"/>
    <row r="134" s="321" customFormat="1"/>
    <row r="135" s="321" customFormat="1"/>
    <row r="136" s="321" customFormat="1"/>
    <row r="137" s="321" customFormat="1"/>
    <row r="138" s="321" customFormat="1"/>
    <row r="139" s="321" customFormat="1"/>
    <row r="140" s="321" customFormat="1"/>
    <row r="141" s="321" customFormat="1"/>
    <row r="142" s="321" customFormat="1"/>
    <row r="143" s="321" customFormat="1"/>
    <row r="144" s="321" customFormat="1"/>
    <row r="145" s="321" customFormat="1"/>
    <row r="146" s="321" customFormat="1"/>
    <row r="147" s="321" customFormat="1"/>
    <row r="148" s="321" customFormat="1"/>
    <row r="149" s="321" customFormat="1"/>
    <row r="150" s="321" customFormat="1"/>
    <row r="151" s="321" customFormat="1"/>
    <row r="152" s="321" customFormat="1"/>
    <row r="153" s="321" customFormat="1"/>
    <row r="154" s="321" customFormat="1"/>
    <row r="155" s="321" customFormat="1"/>
    <row r="156" s="321" customFormat="1"/>
    <row r="157" s="321" customFormat="1"/>
    <row r="158" s="321" customFormat="1"/>
    <row r="159" s="321" customFormat="1"/>
    <row r="160" s="321" customFormat="1"/>
    <row r="161" s="321" customFormat="1"/>
    <row r="162" s="321" customFormat="1"/>
    <row r="163" s="321" customFormat="1"/>
    <row r="164" s="321" customFormat="1"/>
    <row r="165" s="321" customFormat="1"/>
    <row r="166" s="321" customFormat="1"/>
    <row r="167" s="321" customFormat="1"/>
    <row r="168" s="321" customFormat="1"/>
    <row r="169" s="321" customFormat="1"/>
    <row r="170" s="321" customFormat="1"/>
    <row r="171" s="321" customFormat="1"/>
    <row r="172" s="321" customFormat="1"/>
    <row r="173" s="321" customFormat="1"/>
    <row r="174" s="321" customFormat="1"/>
    <row r="175" s="321" customFormat="1"/>
    <row r="176" s="321" customFormat="1"/>
  </sheetData>
  <sheetProtection password="CDBD" sheet="1" objects="1" scenarios="1"/>
  <mergeCells count="25">
    <mergeCell ref="E13:F13"/>
    <mergeCell ref="G13:H13"/>
    <mergeCell ref="B15:S15"/>
    <mergeCell ref="B41:B43"/>
    <mergeCell ref="B47:S53"/>
    <mergeCell ref="B18:B21"/>
    <mergeCell ref="B22:B25"/>
    <mergeCell ref="B26:B29"/>
    <mergeCell ref="B30:B33"/>
    <mergeCell ref="B34:B36"/>
    <mergeCell ref="B37:B40"/>
    <mergeCell ref="B16:B17"/>
    <mergeCell ref="C16:C17"/>
    <mergeCell ref="D16:D17"/>
    <mergeCell ref="E16:E17"/>
    <mergeCell ref="F16:S16"/>
    <mergeCell ref="C9:S9"/>
    <mergeCell ref="G11:H11"/>
    <mergeCell ref="C2:Q5"/>
    <mergeCell ref="R2:S3"/>
    <mergeCell ref="B4:B5"/>
    <mergeCell ref="R4:S5"/>
    <mergeCell ref="C7:S7"/>
    <mergeCell ref="C10:S10"/>
    <mergeCell ref="E11:F11"/>
  </mergeCells>
  <conditionalFormatting sqref="F17:Q17">
    <cfRule type="cellIs" dxfId="3" priority="2" stopIfTrue="1" operator="equal">
      <formula>0</formula>
    </cfRule>
  </conditionalFormatting>
  <conditionalFormatting sqref="M11:N11 C11:D11 G11">
    <cfRule type="cellIs" dxfId="2" priority="1" operator="notEqual">
      <formula>0</formula>
    </cfRule>
  </conditionalFormatting>
  <dataValidations count="1">
    <dataValidation allowBlank="1" showInputMessage="1" showErrorMessage="1" sqref="M11:N11 G11" xr:uid="{00000000-0002-0000-4100-000000000000}"/>
  </dataValidations>
  <printOptions horizontalCentered="1" verticalCentered="1"/>
  <pageMargins left="0.31496062992125984" right="0.19685039370078741" top="0.35433070866141736" bottom="0.35433070866141736" header="0.31496062992125984" footer="0.19685039370078741"/>
  <pageSetup scale="48" orientation="landscape"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Hoja44">
    <tabColor rgb="FFFFC000"/>
    <pageSetUpPr fitToPage="1"/>
  </sheetPr>
  <dimension ref="A1:AJ134"/>
  <sheetViews>
    <sheetView workbookViewId="0"/>
  </sheetViews>
  <sheetFormatPr baseColWidth="10" defaultColWidth="11.42578125" defaultRowHeight="12.75"/>
  <cols>
    <col min="1" max="1" width="2.5703125" style="321" customWidth="1"/>
    <col min="2" max="2" width="34.140625" style="200" customWidth="1"/>
    <col min="3" max="3" width="29" style="200" customWidth="1"/>
    <col min="4" max="4" width="15.85546875" style="200" customWidth="1"/>
    <col min="5" max="5" width="15.7109375" style="200" customWidth="1"/>
    <col min="6" max="17" width="10.7109375" style="200" customWidth="1"/>
    <col min="18" max="19" width="11.42578125" style="200"/>
    <col min="20" max="31" width="11.42578125" style="321"/>
    <col min="32" max="16384" width="11.42578125" style="200"/>
  </cols>
  <sheetData>
    <row r="1" spans="2:36" s="321" customFormat="1" ht="13.5" thickBot="1"/>
    <row r="2" spans="2:36" ht="32.25" customHeight="1">
      <c r="B2" s="322"/>
      <c r="C2" s="2723" t="s">
        <v>323</v>
      </c>
      <c r="D2" s="2724"/>
      <c r="E2" s="2724"/>
      <c r="F2" s="2724"/>
      <c r="G2" s="2724"/>
      <c r="H2" s="2724"/>
      <c r="I2" s="2724"/>
      <c r="J2" s="2724"/>
      <c r="K2" s="2724"/>
      <c r="L2" s="2724"/>
      <c r="M2" s="2724"/>
      <c r="N2" s="2724"/>
      <c r="O2" s="2724"/>
      <c r="P2" s="2724"/>
      <c r="Q2" s="2725"/>
      <c r="R2" s="2732" t="e">
        <f>#REF!</f>
        <v>#REF!</v>
      </c>
      <c r="S2" s="2733"/>
      <c r="AF2" s="321"/>
      <c r="AG2" s="321"/>
      <c r="AH2" s="321"/>
      <c r="AI2" s="321"/>
      <c r="AJ2" s="321"/>
    </row>
    <row r="3" spans="2:36" ht="32.25" customHeight="1">
      <c r="B3" s="216"/>
      <c r="C3" s="2726"/>
      <c r="D3" s="2727"/>
      <c r="E3" s="2727"/>
      <c r="F3" s="2727"/>
      <c r="G3" s="2727"/>
      <c r="H3" s="2727"/>
      <c r="I3" s="2727"/>
      <c r="J3" s="2727"/>
      <c r="K3" s="2727"/>
      <c r="L3" s="2727"/>
      <c r="M3" s="2727"/>
      <c r="N3" s="2727"/>
      <c r="O3" s="2727"/>
      <c r="P3" s="2727"/>
      <c r="Q3" s="2728"/>
      <c r="R3" s="2734"/>
      <c r="S3" s="2735"/>
      <c r="AF3" s="321"/>
      <c r="AG3" s="321"/>
      <c r="AH3" s="321"/>
      <c r="AI3" s="321"/>
      <c r="AJ3" s="321"/>
    </row>
    <row r="4" spans="2:36" ht="39" customHeight="1">
      <c r="B4" s="399"/>
      <c r="C4" s="2729"/>
      <c r="D4" s="2730"/>
      <c r="E4" s="2730"/>
      <c r="F4" s="2730"/>
      <c r="G4" s="2730"/>
      <c r="H4" s="2730"/>
      <c r="I4" s="2730"/>
      <c r="J4" s="2730"/>
      <c r="K4" s="2730"/>
      <c r="L4" s="2730"/>
      <c r="M4" s="2730"/>
      <c r="N4" s="2730"/>
      <c r="O4" s="2730"/>
      <c r="P4" s="2730"/>
      <c r="Q4" s="2731"/>
      <c r="R4" s="2828" t="e">
        <f>#REF!</f>
        <v>#REF!</v>
      </c>
      <c r="S4" s="2829"/>
      <c r="AF4" s="321"/>
      <c r="AG4" s="321"/>
      <c r="AH4" s="321"/>
      <c r="AI4" s="321"/>
      <c r="AJ4" s="321"/>
    </row>
    <row r="5" spans="2:36" ht="21" customHeight="1">
      <c r="B5" s="400"/>
      <c r="C5" s="323"/>
      <c r="D5" s="323"/>
      <c r="E5" s="323"/>
      <c r="F5" s="323"/>
      <c r="G5" s="323"/>
      <c r="H5" s="323"/>
      <c r="I5" s="323"/>
      <c r="J5" s="323"/>
      <c r="K5" s="323"/>
      <c r="L5" s="323"/>
      <c r="M5" s="323"/>
      <c r="N5" s="323"/>
      <c r="O5" s="323"/>
      <c r="P5" s="323"/>
      <c r="Q5" s="323"/>
      <c r="R5" s="331"/>
      <c r="S5" s="324"/>
      <c r="AF5" s="321"/>
      <c r="AG5" s="321"/>
      <c r="AH5" s="321"/>
      <c r="AI5" s="321"/>
      <c r="AJ5" s="321"/>
    </row>
    <row r="6" spans="2:36" ht="18.75" customHeight="1">
      <c r="B6" s="356" t="s">
        <v>166</v>
      </c>
      <c r="C6" s="2805" t="str">
        <f>+Seguimiento!H7</f>
        <v>Municipio del Tablón de Gómez</v>
      </c>
      <c r="D6" s="2805"/>
      <c r="E6" s="2805"/>
      <c r="F6" s="2805"/>
      <c r="G6" s="2805"/>
      <c r="H6" s="2805"/>
      <c r="I6" s="2805"/>
      <c r="J6" s="2805"/>
      <c r="K6" s="2805"/>
      <c r="L6" s="2805"/>
      <c r="M6" s="2805"/>
      <c r="N6" s="2805"/>
      <c r="O6" s="2805"/>
      <c r="P6" s="2805"/>
      <c r="Q6" s="2805"/>
      <c r="R6" s="2805"/>
      <c r="S6" s="2806"/>
    </row>
    <row r="7" spans="2:36">
      <c r="B7" s="356"/>
      <c r="S7" s="204"/>
      <c r="AF7" s="321"/>
      <c r="AG7" s="321"/>
      <c r="AH7" s="321"/>
    </row>
    <row r="8" spans="2:36" ht="24" customHeight="1">
      <c r="B8" s="356" t="s">
        <v>248</v>
      </c>
      <c r="C8" s="2595" t="e">
        <f>+#REF!</f>
        <v>#REF!</v>
      </c>
      <c r="D8" s="2595"/>
      <c r="E8" s="2595"/>
      <c r="F8" s="2595"/>
      <c r="G8" s="2595"/>
      <c r="H8" s="2595"/>
      <c r="I8" s="2595"/>
      <c r="J8" s="2595"/>
      <c r="K8" s="2595"/>
      <c r="L8" s="2595"/>
      <c r="M8" s="2595"/>
      <c r="N8" s="2595"/>
      <c r="O8" s="2595"/>
      <c r="P8" s="2595"/>
      <c r="Q8" s="2595"/>
      <c r="R8" s="2595"/>
      <c r="S8" s="2596"/>
      <c r="AF8" s="321"/>
      <c r="AG8" s="321"/>
      <c r="AH8" s="321"/>
    </row>
    <row r="9" spans="2:36">
      <c r="B9" s="356"/>
      <c r="C9" s="401"/>
      <c r="D9" s="401"/>
      <c r="E9" s="401"/>
      <c r="F9" s="401"/>
      <c r="G9" s="401"/>
      <c r="H9" s="401"/>
      <c r="I9" s="401"/>
      <c r="J9" s="401"/>
      <c r="K9" s="401"/>
      <c r="L9" s="401"/>
      <c r="M9" s="401"/>
      <c r="N9" s="401"/>
      <c r="O9" s="401"/>
      <c r="P9" s="401"/>
      <c r="Q9" s="401"/>
      <c r="R9" s="401"/>
      <c r="S9" s="402"/>
      <c r="AF9" s="321"/>
      <c r="AG9" s="321"/>
      <c r="AH9" s="321"/>
    </row>
    <row r="10" spans="2:36">
      <c r="B10" s="403" t="s">
        <v>324</v>
      </c>
      <c r="C10" s="404">
        <f>'EJEC-2IV'!C11</f>
        <v>0</v>
      </c>
      <c r="E10" s="405" t="s">
        <v>254</v>
      </c>
      <c r="F10" s="2827">
        <f>'EJEC-2IV'!G11</f>
        <v>0</v>
      </c>
      <c r="G10" s="2827"/>
      <c r="H10" s="406"/>
      <c r="I10" s="406"/>
      <c r="J10" s="209"/>
      <c r="S10" s="204"/>
      <c r="AF10" s="321"/>
      <c r="AG10" s="321"/>
      <c r="AH10" s="321"/>
    </row>
    <row r="11" spans="2:36">
      <c r="B11" s="216"/>
      <c r="S11" s="204"/>
      <c r="AF11" s="321"/>
      <c r="AG11" s="321"/>
      <c r="AH11" s="321"/>
    </row>
    <row r="12" spans="2:36" ht="12.75" customHeight="1">
      <c r="B12" s="407" t="s">
        <v>319</v>
      </c>
      <c r="C12" s="363" t="str">
        <f>'EJEC-2IV'!C13</f>
        <v>Marzo</v>
      </c>
      <c r="D12" s="364"/>
      <c r="E12" s="408" t="s">
        <v>320</v>
      </c>
      <c r="F12" s="2811">
        <f>'EJEC-2IV'!G13</f>
        <v>0</v>
      </c>
      <c r="G12" s="2811"/>
      <c r="I12" s="409"/>
      <c r="O12" s="409"/>
      <c r="P12" s="409"/>
      <c r="Q12" s="409"/>
      <c r="R12" s="410"/>
      <c r="S12" s="411"/>
    </row>
    <row r="13" spans="2:36">
      <c r="B13" s="216"/>
      <c r="C13" s="323"/>
      <c r="D13" s="323"/>
      <c r="E13" s="323"/>
      <c r="F13" s="323"/>
      <c r="G13" s="323"/>
      <c r="H13" s="323"/>
      <c r="I13" s="323"/>
      <c r="J13" s="323"/>
      <c r="K13" s="323"/>
      <c r="L13" s="323"/>
      <c r="M13" s="323"/>
      <c r="N13" s="323"/>
      <c r="O13" s="323"/>
      <c r="P13" s="323"/>
      <c r="Q13" s="323"/>
      <c r="S13" s="204"/>
    </row>
    <row r="14" spans="2:36" ht="24" thickBot="1">
      <c r="B14" s="2830" t="s">
        <v>209</v>
      </c>
      <c r="C14" s="2831"/>
      <c r="D14" s="2831"/>
      <c r="E14" s="2831"/>
      <c r="F14" s="2831"/>
      <c r="G14" s="2831"/>
      <c r="H14" s="2831"/>
      <c r="I14" s="2831"/>
      <c r="J14" s="2831"/>
      <c r="K14" s="2831"/>
      <c r="L14" s="2831"/>
      <c r="M14" s="2831"/>
      <c r="N14" s="2831"/>
      <c r="O14" s="2831"/>
      <c r="P14" s="2831"/>
      <c r="Q14" s="2831"/>
      <c r="R14" s="2831"/>
      <c r="S14" s="2832"/>
      <c r="AF14" s="321"/>
      <c r="AG14" s="321"/>
      <c r="AH14" s="321"/>
    </row>
    <row r="15" spans="2:36" ht="12.75" customHeight="1">
      <c r="B15" s="2833" t="s">
        <v>167</v>
      </c>
      <c r="C15" s="2834" t="s">
        <v>203</v>
      </c>
      <c r="D15" s="2755" t="s">
        <v>261</v>
      </c>
      <c r="E15" s="2834" t="s">
        <v>210</v>
      </c>
      <c r="F15" s="2835" t="s">
        <v>213</v>
      </c>
      <c r="G15" s="2836"/>
      <c r="H15" s="2836"/>
      <c r="I15" s="2836"/>
      <c r="J15" s="2836"/>
      <c r="K15" s="2836"/>
      <c r="L15" s="2836"/>
      <c r="M15" s="2836"/>
      <c r="N15" s="2836"/>
      <c r="O15" s="2836"/>
      <c r="P15" s="2836"/>
      <c r="Q15" s="2836"/>
      <c r="R15" s="2836"/>
      <c r="S15" s="2837"/>
    </row>
    <row r="16" spans="2:36" ht="22.5">
      <c r="B16" s="2754"/>
      <c r="C16" s="2757"/>
      <c r="D16" s="2757"/>
      <c r="E16" s="2757"/>
      <c r="F16" s="349" t="e">
        <f>'EJEC-2IV'!F17</f>
        <v>#REF!</v>
      </c>
      <c r="G16" s="349" t="e">
        <f>'EJEC-2IV'!G17</f>
        <v>#REF!</v>
      </c>
      <c r="H16" s="349" t="e">
        <f>'EJEC-2IV'!H17</f>
        <v>#REF!</v>
      </c>
      <c r="I16" s="349" t="e">
        <f>'EJEC-2IV'!I17</f>
        <v>#REF!</v>
      </c>
      <c r="J16" s="349" t="e">
        <f>'EJEC-2IV'!J17</f>
        <v>#REF!</v>
      </c>
      <c r="K16" s="349" t="e">
        <f>'EJEC-2IV'!K17</f>
        <v>#REF!</v>
      </c>
      <c r="L16" s="349" t="e">
        <f>'EJEC-2IV'!L17</f>
        <v>#REF!</v>
      </c>
      <c r="M16" s="349" t="e">
        <f>'EJEC-2IV'!M17</f>
        <v>#REF!</v>
      </c>
      <c r="N16" s="349" t="e">
        <f>'EJEC-2IV'!N17</f>
        <v>#REF!</v>
      </c>
      <c r="O16" s="349" t="e">
        <f>'EJEC-2IV'!O17</f>
        <v>#REF!</v>
      </c>
      <c r="P16" s="349" t="e">
        <f>'EJEC-2IV'!P17</f>
        <v>#REF!</v>
      </c>
      <c r="Q16" s="349" t="e">
        <f>'EJEC-2IV'!Q17</f>
        <v>#REF!</v>
      </c>
      <c r="R16" s="412" t="s">
        <v>65</v>
      </c>
      <c r="S16" s="413" t="s">
        <v>207</v>
      </c>
    </row>
    <row r="17" spans="2:19" ht="12.75" customHeight="1">
      <c r="B17" s="2838" t="e">
        <f>#REF!</f>
        <v>#REF!</v>
      </c>
      <c r="C17" s="2840" t="e">
        <f>#REF!</f>
        <v>#REF!</v>
      </c>
      <c r="D17" s="2843" t="e">
        <f>#REF!</f>
        <v>#REF!</v>
      </c>
      <c r="E17" s="414" t="s">
        <v>211</v>
      </c>
      <c r="F17" s="415" t="e">
        <f>#REF!</f>
        <v>#REF!</v>
      </c>
      <c r="G17" s="415" t="e">
        <f>#REF!</f>
        <v>#REF!</v>
      </c>
      <c r="H17" s="415" t="e">
        <f>#REF!</f>
        <v>#REF!</v>
      </c>
      <c r="I17" s="415" t="e">
        <f>#REF!</f>
        <v>#REF!</v>
      </c>
      <c r="J17" s="415" t="e">
        <f>#REF!</f>
        <v>#REF!</v>
      </c>
      <c r="K17" s="415" t="e">
        <f>#REF!</f>
        <v>#REF!</v>
      </c>
      <c r="L17" s="415" t="e">
        <f>#REF!</f>
        <v>#REF!</v>
      </c>
      <c r="M17" s="415" t="e">
        <f>#REF!</f>
        <v>#REF!</v>
      </c>
      <c r="N17" s="415" t="e">
        <f>#REF!</f>
        <v>#REF!</v>
      </c>
      <c r="O17" s="415" t="e">
        <f>#REF!</f>
        <v>#REF!</v>
      </c>
      <c r="P17" s="415" t="e">
        <f>#REF!</f>
        <v>#REF!</v>
      </c>
      <c r="Q17" s="415" t="e">
        <f>#REF!</f>
        <v>#REF!</v>
      </c>
      <c r="R17" s="416" t="e">
        <f t="shared" ref="R17:R28" si="0">SUM(F17:Q17)</f>
        <v>#REF!</v>
      </c>
      <c r="S17" s="417"/>
    </row>
    <row r="18" spans="2:19" ht="12.75" customHeight="1">
      <c r="B18" s="2815"/>
      <c r="C18" s="2841"/>
      <c r="D18" s="2844"/>
      <c r="E18" s="418" t="s">
        <v>212</v>
      </c>
      <c r="F18" s="421">
        <f>+'EJEC-3I'!F18</f>
        <v>0</v>
      </c>
      <c r="G18" s="421">
        <f>+'EJEC-3I'!G18</f>
        <v>0</v>
      </c>
      <c r="H18" s="421">
        <f>+'EJEC-3I'!H18</f>
        <v>0</v>
      </c>
      <c r="I18" s="421">
        <f>+'EJEC-3II'!I18</f>
        <v>0</v>
      </c>
      <c r="J18" s="421">
        <f>+'EJEC-3II'!J18</f>
        <v>0</v>
      </c>
      <c r="K18" s="421">
        <f>+'EJEC-3II'!K18</f>
        <v>0</v>
      </c>
      <c r="L18" s="421">
        <f>+'EJEC-3III'!L18</f>
        <v>0</v>
      </c>
      <c r="M18" s="421">
        <f>+'EJEC-3III'!M18</f>
        <v>0</v>
      </c>
      <c r="N18" s="421">
        <f>+'EJEC-3III'!N18</f>
        <v>0</v>
      </c>
      <c r="O18" s="419">
        <f>+'EJEC-3III'!O18</f>
        <v>0</v>
      </c>
      <c r="P18" s="419">
        <f>+'EJEC-3III'!P18</f>
        <v>0</v>
      </c>
      <c r="Q18" s="419">
        <f>+'EJEC-3III'!Q18</f>
        <v>0</v>
      </c>
      <c r="R18" s="420">
        <f t="shared" si="0"/>
        <v>0</v>
      </c>
      <c r="S18" s="101">
        <f>+IF(ISERROR(R18/D17),0%,R18/D17)</f>
        <v>0</v>
      </c>
    </row>
    <row r="19" spans="2:19" ht="12.75" customHeight="1">
      <c r="B19" s="2815"/>
      <c r="C19" s="2842"/>
      <c r="D19" s="2845"/>
      <c r="E19" s="418" t="s">
        <v>260</v>
      </c>
      <c r="F19" s="421">
        <f>+'EJEC-3I'!F19</f>
        <v>0</v>
      </c>
      <c r="G19" s="421">
        <f>+'EJEC-3I'!G19</f>
        <v>0</v>
      </c>
      <c r="H19" s="421">
        <f>+'EJEC-3I'!H19</f>
        <v>0</v>
      </c>
      <c r="I19" s="421">
        <f>+'EJEC-3II'!I19</f>
        <v>0</v>
      </c>
      <c r="J19" s="421">
        <f>+'EJEC-3II'!J19</f>
        <v>0</v>
      </c>
      <c r="K19" s="421">
        <f>+'EJEC-3II'!K19</f>
        <v>0</v>
      </c>
      <c r="L19" s="421">
        <f>+'EJEC-3III'!L19</f>
        <v>0</v>
      </c>
      <c r="M19" s="421">
        <f>+'EJEC-3III'!M19</f>
        <v>0</v>
      </c>
      <c r="N19" s="421">
        <f>+'EJEC-3III'!N19</f>
        <v>0</v>
      </c>
      <c r="O19" s="419"/>
      <c r="P19" s="419"/>
      <c r="Q19" s="419"/>
      <c r="R19" s="420">
        <f t="shared" si="0"/>
        <v>0</v>
      </c>
      <c r="S19" s="101">
        <f>+IF(ISERROR(R19/D17),0%,R19/D17)</f>
        <v>0</v>
      </c>
    </row>
    <row r="20" spans="2:19" ht="12.75" customHeight="1">
      <c r="B20" s="2815"/>
      <c r="C20" s="2840" t="e">
        <f>#REF!</f>
        <v>#REF!</v>
      </c>
      <c r="D20" s="2843" t="e">
        <f>#REF!</f>
        <v>#REF!</v>
      </c>
      <c r="E20" s="414" t="s">
        <v>211</v>
      </c>
      <c r="F20" s="415" t="e">
        <f>#REF!</f>
        <v>#REF!</v>
      </c>
      <c r="G20" s="415" t="e">
        <f>#REF!</f>
        <v>#REF!</v>
      </c>
      <c r="H20" s="415" t="e">
        <f>#REF!</f>
        <v>#REF!</v>
      </c>
      <c r="I20" s="415" t="e">
        <f>#REF!</f>
        <v>#REF!</v>
      </c>
      <c r="J20" s="415" t="e">
        <f>#REF!</f>
        <v>#REF!</v>
      </c>
      <c r="K20" s="415" t="e">
        <f>#REF!</f>
        <v>#REF!</v>
      </c>
      <c r="L20" s="415" t="e">
        <f>#REF!</f>
        <v>#REF!</v>
      </c>
      <c r="M20" s="415" t="e">
        <f>#REF!</f>
        <v>#REF!</v>
      </c>
      <c r="N20" s="415" t="e">
        <f>#REF!</f>
        <v>#REF!</v>
      </c>
      <c r="O20" s="415" t="e">
        <f>#REF!</f>
        <v>#REF!</v>
      </c>
      <c r="P20" s="415" t="e">
        <f>#REF!</f>
        <v>#REF!</v>
      </c>
      <c r="Q20" s="415" t="e">
        <f>#REF!</f>
        <v>#REF!</v>
      </c>
      <c r="R20" s="416" t="e">
        <f t="shared" si="0"/>
        <v>#REF!</v>
      </c>
      <c r="S20" s="417"/>
    </row>
    <row r="21" spans="2:19" ht="12.75" customHeight="1">
      <c r="B21" s="2815"/>
      <c r="C21" s="2841"/>
      <c r="D21" s="2844"/>
      <c r="E21" s="418" t="s">
        <v>212</v>
      </c>
      <c r="F21" s="421">
        <f>+'EJEC-3I'!F21</f>
        <v>0</v>
      </c>
      <c r="G21" s="421">
        <f>+'EJEC-3I'!G21</f>
        <v>0</v>
      </c>
      <c r="H21" s="421">
        <f>+'EJEC-3I'!H21</f>
        <v>0</v>
      </c>
      <c r="I21" s="421">
        <f>+'EJEC-3II'!I21</f>
        <v>0</v>
      </c>
      <c r="J21" s="421">
        <f>+'EJEC-3II'!J21</f>
        <v>0</v>
      </c>
      <c r="K21" s="421">
        <f>+'EJEC-3II'!K21</f>
        <v>0</v>
      </c>
      <c r="L21" s="421">
        <f>+'EJEC-3III'!L21</f>
        <v>0</v>
      </c>
      <c r="M21" s="421">
        <f>+'EJEC-3III'!M21</f>
        <v>0</v>
      </c>
      <c r="N21" s="421">
        <f>+'EJEC-3III'!N21</f>
        <v>0</v>
      </c>
      <c r="O21" s="419">
        <f>+'EJEC-3III'!O21</f>
        <v>0</v>
      </c>
      <c r="P21" s="419">
        <f>+'EJEC-3III'!P21</f>
        <v>0</v>
      </c>
      <c r="Q21" s="419">
        <f>+'EJEC-3III'!Q21</f>
        <v>0</v>
      </c>
      <c r="R21" s="420">
        <f t="shared" si="0"/>
        <v>0</v>
      </c>
      <c r="S21" s="101">
        <f>+IF(ISERROR(R21/D20),0%,R21/D20)</f>
        <v>0</v>
      </c>
    </row>
    <row r="22" spans="2:19" ht="12.75" customHeight="1">
      <c r="B22" s="2815"/>
      <c r="C22" s="2842"/>
      <c r="D22" s="2845"/>
      <c r="E22" s="418" t="s">
        <v>260</v>
      </c>
      <c r="F22" s="421">
        <f>+'EJEC-3I'!F22</f>
        <v>0</v>
      </c>
      <c r="G22" s="421">
        <f>+'EJEC-3I'!G22</f>
        <v>0</v>
      </c>
      <c r="H22" s="421">
        <f>+'EJEC-3I'!H22</f>
        <v>0</v>
      </c>
      <c r="I22" s="421">
        <f>+'EJEC-3II'!I22</f>
        <v>0</v>
      </c>
      <c r="J22" s="421">
        <f>+'EJEC-3II'!J22</f>
        <v>0</v>
      </c>
      <c r="K22" s="421">
        <f>+'EJEC-3II'!K22</f>
        <v>0</v>
      </c>
      <c r="L22" s="421">
        <f>+'EJEC-3III'!L22</f>
        <v>0</v>
      </c>
      <c r="M22" s="421">
        <f>+'EJEC-3III'!M22</f>
        <v>0</v>
      </c>
      <c r="N22" s="421">
        <f>+'EJEC-3III'!N22</f>
        <v>0</v>
      </c>
      <c r="O22" s="419"/>
      <c r="P22" s="419"/>
      <c r="Q22" s="419"/>
      <c r="R22" s="420">
        <f t="shared" si="0"/>
        <v>0</v>
      </c>
      <c r="S22" s="101">
        <f>+IF(ISERROR(R22/D20),0%,R22/D20)</f>
        <v>0</v>
      </c>
    </row>
    <row r="23" spans="2:19" ht="12.75" customHeight="1">
      <c r="B23" s="2815"/>
      <c r="C23" s="2840" t="e">
        <f>#REF!</f>
        <v>#REF!</v>
      </c>
      <c r="D23" s="2843" t="e">
        <f>#REF!</f>
        <v>#REF!</v>
      </c>
      <c r="E23" s="414" t="s">
        <v>211</v>
      </c>
      <c r="F23" s="415" t="e">
        <f>#REF!</f>
        <v>#REF!</v>
      </c>
      <c r="G23" s="415" t="e">
        <f>#REF!</f>
        <v>#REF!</v>
      </c>
      <c r="H23" s="415" t="e">
        <f>#REF!</f>
        <v>#REF!</v>
      </c>
      <c r="I23" s="415" t="e">
        <f>#REF!</f>
        <v>#REF!</v>
      </c>
      <c r="J23" s="415" t="e">
        <f>#REF!</f>
        <v>#REF!</v>
      </c>
      <c r="K23" s="415" t="e">
        <f>#REF!</f>
        <v>#REF!</v>
      </c>
      <c r="L23" s="415" t="e">
        <f>#REF!</f>
        <v>#REF!</v>
      </c>
      <c r="M23" s="415" t="e">
        <f>#REF!</f>
        <v>#REF!</v>
      </c>
      <c r="N23" s="415" t="e">
        <f>#REF!</f>
        <v>#REF!</v>
      </c>
      <c r="O23" s="415" t="e">
        <f>#REF!</f>
        <v>#REF!</v>
      </c>
      <c r="P23" s="415" t="e">
        <f>#REF!</f>
        <v>#REF!</v>
      </c>
      <c r="Q23" s="415" t="e">
        <f>#REF!</f>
        <v>#REF!</v>
      </c>
      <c r="R23" s="416" t="e">
        <f t="shared" si="0"/>
        <v>#REF!</v>
      </c>
      <c r="S23" s="417"/>
    </row>
    <row r="24" spans="2:19" ht="12.75" customHeight="1">
      <c r="B24" s="2815"/>
      <c r="C24" s="2841"/>
      <c r="D24" s="2844"/>
      <c r="E24" s="418" t="s">
        <v>212</v>
      </c>
      <c r="F24" s="421">
        <f>+'EJEC-3I'!F24</f>
        <v>0</v>
      </c>
      <c r="G24" s="421">
        <f>+'EJEC-3I'!G24</f>
        <v>0</v>
      </c>
      <c r="H24" s="421">
        <f>+'EJEC-3I'!H24</f>
        <v>0</v>
      </c>
      <c r="I24" s="421">
        <f>+'EJEC-3II'!I24</f>
        <v>0</v>
      </c>
      <c r="J24" s="421">
        <f>+'EJEC-3II'!J24</f>
        <v>0</v>
      </c>
      <c r="K24" s="421">
        <f>+'EJEC-3II'!K24</f>
        <v>0</v>
      </c>
      <c r="L24" s="421">
        <f>+'EJEC-3III'!L24</f>
        <v>0</v>
      </c>
      <c r="M24" s="421">
        <f>+'EJEC-3III'!M24</f>
        <v>0</v>
      </c>
      <c r="N24" s="421">
        <f>+'EJEC-3III'!N24</f>
        <v>0</v>
      </c>
      <c r="O24" s="419">
        <f>+'EJEC-3III'!O24</f>
        <v>0</v>
      </c>
      <c r="P24" s="419">
        <f>+'EJEC-3III'!P24</f>
        <v>0</v>
      </c>
      <c r="Q24" s="419">
        <f>+'EJEC-3III'!Q24</f>
        <v>0</v>
      </c>
      <c r="R24" s="420">
        <f t="shared" si="0"/>
        <v>0</v>
      </c>
      <c r="S24" s="101">
        <f>+IF(ISERROR(R24/D23),0%,R24/D23)</f>
        <v>0</v>
      </c>
    </row>
    <row r="25" spans="2:19" ht="12.75" customHeight="1">
      <c r="B25" s="2815"/>
      <c r="C25" s="2842"/>
      <c r="D25" s="2845"/>
      <c r="E25" s="418" t="s">
        <v>260</v>
      </c>
      <c r="F25" s="421">
        <f>+'EJEC-3I'!F25</f>
        <v>0</v>
      </c>
      <c r="G25" s="421">
        <f>+'EJEC-3I'!G25</f>
        <v>0</v>
      </c>
      <c r="H25" s="421">
        <f>+'EJEC-3I'!H25</f>
        <v>0</v>
      </c>
      <c r="I25" s="421">
        <f>+'EJEC-3II'!I25</f>
        <v>0</v>
      </c>
      <c r="J25" s="421">
        <f>+'EJEC-3II'!J25</f>
        <v>0</v>
      </c>
      <c r="K25" s="421">
        <f>+'EJEC-3II'!K25</f>
        <v>0</v>
      </c>
      <c r="L25" s="421">
        <f>+'EJEC-3III'!L25</f>
        <v>0</v>
      </c>
      <c r="M25" s="421">
        <f>+'EJEC-3III'!M25</f>
        <v>0</v>
      </c>
      <c r="N25" s="421">
        <f>+'EJEC-3III'!N25</f>
        <v>0</v>
      </c>
      <c r="O25" s="419"/>
      <c r="P25" s="419"/>
      <c r="Q25" s="419"/>
      <c r="R25" s="420">
        <f t="shared" si="0"/>
        <v>0</v>
      </c>
      <c r="S25" s="101">
        <f>+IF(ISERROR(R25/D23),0%,R25/D23)</f>
        <v>0</v>
      </c>
    </row>
    <row r="26" spans="2:19" ht="12.75" customHeight="1">
      <c r="B26" s="2815"/>
      <c r="C26" s="2840" t="e">
        <f>#REF!</f>
        <v>#REF!</v>
      </c>
      <c r="D26" s="2843" t="e">
        <f>#REF!</f>
        <v>#REF!</v>
      </c>
      <c r="E26" s="414" t="s">
        <v>211</v>
      </c>
      <c r="F26" s="415" t="e">
        <f>#REF!</f>
        <v>#REF!</v>
      </c>
      <c r="G26" s="415" t="e">
        <f>#REF!</f>
        <v>#REF!</v>
      </c>
      <c r="H26" s="415" t="e">
        <f>#REF!</f>
        <v>#REF!</v>
      </c>
      <c r="I26" s="415" t="e">
        <f>#REF!</f>
        <v>#REF!</v>
      </c>
      <c r="J26" s="415" t="e">
        <f>#REF!</f>
        <v>#REF!</v>
      </c>
      <c r="K26" s="415" t="e">
        <f>#REF!</f>
        <v>#REF!</v>
      </c>
      <c r="L26" s="415" t="e">
        <f>#REF!</f>
        <v>#REF!</v>
      </c>
      <c r="M26" s="415" t="e">
        <f>#REF!</f>
        <v>#REF!</v>
      </c>
      <c r="N26" s="415" t="e">
        <f>#REF!</f>
        <v>#REF!</v>
      </c>
      <c r="O26" s="415" t="e">
        <f>#REF!</f>
        <v>#REF!</v>
      </c>
      <c r="P26" s="415" t="e">
        <f>#REF!</f>
        <v>#REF!</v>
      </c>
      <c r="Q26" s="415" t="e">
        <f>#REF!</f>
        <v>#REF!</v>
      </c>
      <c r="R26" s="416" t="e">
        <f t="shared" si="0"/>
        <v>#REF!</v>
      </c>
      <c r="S26" s="417"/>
    </row>
    <row r="27" spans="2:19" ht="12.75" customHeight="1">
      <c r="B27" s="2815"/>
      <c r="C27" s="2841"/>
      <c r="D27" s="2844"/>
      <c r="E27" s="418" t="s">
        <v>212</v>
      </c>
      <c r="F27" s="421">
        <f>+'EJEC-3I'!F27</f>
        <v>0</v>
      </c>
      <c r="G27" s="421">
        <f>+'EJEC-3I'!G27</f>
        <v>0</v>
      </c>
      <c r="H27" s="421">
        <f>+'EJEC-3I'!H27</f>
        <v>0</v>
      </c>
      <c r="I27" s="421">
        <f>+'EJEC-3II'!I27</f>
        <v>0</v>
      </c>
      <c r="J27" s="421">
        <f>+'EJEC-3II'!J27</f>
        <v>0</v>
      </c>
      <c r="K27" s="421">
        <f>+'EJEC-3II'!K27</f>
        <v>0</v>
      </c>
      <c r="L27" s="421">
        <f>+'EJEC-3III'!L27</f>
        <v>0</v>
      </c>
      <c r="M27" s="421">
        <f>+'EJEC-3III'!M27</f>
        <v>0</v>
      </c>
      <c r="N27" s="421">
        <f>+'EJEC-3III'!N27</f>
        <v>0</v>
      </c>
      <c r="O27" s="419">
        <f>+'EJEC-3III'!O27</f>
        <v>0</v>
      </c>
      <c r="P27" s="419">
        <f>+'EJEC-3III'!P27</f>
        <v>0</v>
      </c>
      <c r="Q27" s="419">
        <f>+'EJEC-3III'!Q27</f>
        <v>0</v>
      </c>
      <c r="R27" s="420">
        <f t="shared" si="0"/>
        <v>0</v>
      </c>
      <c r="S27" s="101">
        <f>+IF(ISERROR(R27/D26),0%,R27/D26)</f>
        <v>0</v>
      </c>
    </row>
    <row r="28" spans="2:19" ht="12.75" customHeight="1">
      <c r="B28" s="2839"/>
      <c r="C28" s="2842"/>
      <c r="D28" s="2845"/>
      <c r="E28" s="418" t="s">
        <v>260</v>
      </c>
      <c r="F28" s="421">
        <f>+'EJEC-3I'!F28</f>
        <v>0</v>
      </c>
      <c r="G28" s="421">
        <f>+'EJEC-3I'!G28</f>
        <v>0</v>
      </c>
      <c r="H28" s="421">
        <f>+'EJEC-3I'!H28</f>
        <v>0</v>
      </c>
      <c r="I28" s="421">
        <f>+'EJEC-3II'!I28</f>
        <v>0</v>
      </c>
      <c r="J28" s="421">
        <f>+'EJEC-3II'!J28</f>
        <v>0</v>
      </c>
      <c r="K28" s="421">
        <f>+'EJEC-3II'!K28</f>
        <v>0</v>
      </c>
      <c r="L28" s="421">
        <f>+'EJEC-3III'!L28</f>
        <v>0</v>
      </c>
      <c r="M28" s="421">
        <f>+'EJEC-3III'!M28</f>
        <v>0</v>
      </c>
      <c r="N28" s="421">
        <f>+'EJEC-3III'!N28</f>
        <v>0</v>
      </c>
      <c r="O28" s="419"/>
      <c r="P28" s="419"/>
      <c r="Q28" s="419"/>
      <c r="R28" s="420">
        <f t="shared" si="0"/>
        <v>0</v>
      </c>
      <c r="S28" s="101">
        <f>+IF(ISERROR(R28/D26),0%,R28/D26)</f>
        <v>0</v>
      </c>
    </row>
    <row r="29" spans="2:19" ht="12.75" customHeight="1">
      <c r="B29" s="2838" t="e">
        <f>#REF!</f>
        <v>#REF!</v>
      </c>
      <c r="C29" s="2840" t="e">
        <f>#REF!</f>
        <v>#REF!</v>
      </c>
      <c r="D29" s="2843" t="e">
        <f>#REF!</f>
        <v>#REF!</v>
      </c>
      <c r="E29" s="414" t="s">
        <v>211</v>
      </c>
      <c r="F29" s="415" t="e">
        <f>#REF!</f>
        <v>#REF!</v>
      </c>
      <c r="G29" s="415" t="e">
        <f>#REF!</f>
        <v>#REF!</v>
      </c>
      <c r="H29" s="415" t="e">
        <f>#REF!</f>
        <v>#REF!</v>
      </c>
      <c r="I29" s="415" t="e">
        <f>#REF!</f>
        <v>#REF!</v>
      </c>
      <c r="J29" s="415" t="e">
        <f>#REF!</f>
        <v>#REF!</v>
      </c>
      <c r="K29" s="415" t="e">
        <f>#REF!</f>
        <v>#REF!</v>
      </c>
      <c r="L29" s="415" t="e">
        <f>#REF!</f>
        <v>#REF!</v>
      </c>
      <c r="M29" s="415" t="e">
        <f>#REF!</f>
        <v>#REF!</v>
      </c>
      <c r="N29" s="415" t="e">
        <f>#REF!</f>
        <v>#REF!</v>
      </c>
      <c r="O29" s="415" t="e">
        <f>#REF!</f>
        <v>#REF!</v>
      </c>
      <c r="P29" s="415" t="e">
        <f>#REF!</f>
        <v>#REF!</v>
      </c>
      <c r="Q29" s="415" t="e">
        <f>#REF!</f>
        <v>#REF!</v>
      </c>
      <c r="R29" s="416" t="e">
        <f>SUM(F29:Q29)</f>
        <v>#REF!</v>
      </c>
      <c r="S29" s="417"/>
    </row>
    <row r="30" spans="2:19" ht="12.75" customHeight="1">
      <c r="B30" s="2815"/>
      <c r="C30" s="2841"/>
      <c r="D30" s="2844"/>
      <c r="E30" s="418" t="s">
        <v>212</v>
      </c>
      <c r="F30" s="421">
        <f>+'EJEC-3I'!F30</f>
        <v>0</v>
      </c>
      <c r="G30" s="421">
        <f>+'EJEC-3I'!G30</f>
        <v>0</v>
      </c>
      <c r="H30" s="421">
        <f>+'EJEC-3I'!H30</f>
        <v>0</v>
      </c>
      <c r="I30" s="421">
        <f>+'EJEC-3II'!I30</f>
        <v>0</v>
      </c>
      <c r="J30" s="421">
        <f>+'EJEC-3II'!J30</f>
        <v>0</v>
      </c>
      <c r="K30" s="421">
        <f>+'EJEC-3II'!K30</f>
        <v>0</v>
      </c>
      <c r="L30" s="421">
        <f>+'EJEC-3III'!L30</f>
        <v>0</v>
      </c>
      <c r="M30" s="421">
        <f>+'EJEC-3III'!M30</f>
        <v>0</v>
      </c>
      <c r="N30" s="421">
        <f>+'EJEC-3III'!N30</f>
        <v>0</v>
      </c>
      <c r="O30" s="419">
        <f>+'EJEC-3III'!O30</f>
        <v>0</v>
      </c>
      <c r="P30" s="419">
        <f>+'EJEC-3III'!P30</f>
        <v>0</v>
      </c>
      <c r="Q30" s="419">
        <f>+'EJEC-3III'!Q30</f>
        <v>0</v>
      </c>
      <c r="R30" s="420">
        <f t="shared" ref="R30:R93" si="1">SUM(F30:Q30)</f>
        <v>0</v>
      </c>
      <c r="S30" s="101">
        <f>+IF(ISERROR(R30/D29),0%,R30/D29)</f>
        <v>0</v>
      </c>
    </row>
    <row r="31" spans="2:19" ht="12.75" customHeight="1">
      <c r="B31" s="2815"/>
      <c r="C31" s="2842"/>
      <c r="D31" s="2845"/>
      <c r="E31" s="418" t="s">
        <v>260</v>
      </c>
      <c r="F31" s="421">
        <f>+'EJEC-3I'!F31</f>
        <v>0</v>
      </c>
      <c r="G31" s="421">
        <f>+'EJEC-3I'!G31</f>
        <v>0</v>
      </c>
      <c r="H31" s="421">
        <f>+'EJEC-3I'!H31</f>
        <v>0</v>
      </c>
      <c r="I31" s="421">
        <f>+'EJEC-3II'!I31</f>
        <v>0</v>
      </c>
      <c r="J31" s="421">
        <f>+'EJEC-3II'!J31</f>
        <v>0</v>
      </c>
      <c r="K31" s="421">
        <f>+'EJEC-3II'!K31</f>
        <v>0</v>
      </c>
      <c r="L31" s="421">
        <f>+'EJEC-3III'!L31</f>
        <v>0</v>
      </c>
      <c r="M31" s="421">
        <f>+'EJEC-3III'!M31</f>
        <v>0</v>
      </c>
      <c r="N31" s="421">
        <f>+'EJEC-3III'!N31</f>
        <v>0</v>
      </c>
      <c r="O31" s="419"/>
      <c r="P31" s="419"/>
      <c r="Q31" s="419"/>
      <c r="R31" s="420">
        <f t="shared" si="1"/>
        <v>0</v>
      </c>
      <c r="S31" s="101">
        <f>+IF(ISERROR(R31/D29),0%,R31/D29)</f>
        <v>0</v>
      </c>
    </row>
    <row r="32" spans="2:19" ht="12.75" customHeight="1">
      <c r="B32" s="2815"/>
      <c r="C32" s="2840" t="e">
        <f>#REF!</f>
        <v>#REF!</v>
      </c>
      <c r="D32" s="2843" t="e">
        <f>#REF!</f>
        <v>#REF!</v>
      </c>
      <c r="E32" s="414" t="s">
        <v>211</v>
      </c>
      <c r="F32" s="415" t="e">
        <f>#REF!</f>
        <v>#REF!</v>
      </c>
      <c r="G32" s="415" t="e">
        <f>#REF!</f>
        <v>#REF!</v>
      </c>
      <c r="H32" s="415" t="e">
        <f>#REF!</f>
        <v>#REF!</v>
      </c>
      <c r="I32" s="415" t="e">
        <f>#REF!</f>
        <v>#REF!</v>
      </c>
      <c r="J32" s="415" t="e">
        <f>#REF!</f>
        <v>#REF!</v>
      </c>
      <c r="K32" s="415" t="e">
        <f>#REF!</f>
        <v>#REF!</v>
      </c>
      <c r="L32" s="415" t="e">
        <f>#REF!</f>
        <v>#REF!</v>
      </c>
      <c r="M32" s="415" t="e">
        <f>#REF!</f>
        <v>#REF!</v>
      </c>
      <c r="N32" s="415" t="e">
        <f>#REF!</f>
        <v>#REF!</v>
      </c>
      <c r="O32" s="415" t="e">
        <f>#REF!</f>
        <v>#REF!</v>
      </c>
      <c r="P32" s="415" t="e">
        <f>#REF!</f>
        <v>#REF!</v>
      </c>
      <c r="Q32" s="415" t="e">
        <f>#REF!</f>
        <v>#REF!</v>
      </c>
      <c r="R32" s="416" t="e">
        <f t="shared" si="1"/>
        <v>#REF!</v>
      </c>
      <c r="S32" s="417"/>
    </row>
    <row r="33" spans="2:19" ht="12.75" customHeight="1">
      <c r="B33" s="2815"/>
      <c r="C33" s="2841"/>
      <c r="D33" s="2844"/>
      <c r="E33" s="418" t="s">
        <v>212</v>
      </c>
      <c r="F33" s="421">
        <f>+'EJEC-3I'!F33</f>
        <v>0</v>
      </c>
      <c r="G33" s="421">
        <f>+'EJEC-3I'!G33</f>
        <v>0</v>
      </c>
      <c r="H33" s="421">
        <f>+'EJEC-3I'!H33</f>
        <v>0</v>
      </c>
      <c r="I33" s="421">
        <f>+'EJEC-3II'!I33</f>
        <v>0</v>
      </c>
      <c r="J33" s="421">
        <f>+'EJEC-3II'!J33</f>
        <v>0</v>
      </c>
      <c r="K33" s="421">
        <f>+'EJEC-3II'!K33</f>
        <v>0</v>
      </c>
      <c r="L33" s="421">
        <f>+'EJEC-3III'!L33</f>
        <v>0</v>
      </c>
      <c r="M33" s="421">
        <f>+'EJEC-3III'!M33</f>
        <v>0</v>
      </c>
      <c r="N33" s="421">
        <f>+'EJEC-3III'!N33</f>
        <v>0</v>
      </c>
      <c r="O33" s="419">
        <f>+'EJEC-3III'!O33</f>
        <v>0</v>
      </c>
      <c r="P33" s="419">
        <f>+'EJEC-3III'!P33</f>
        <v>0</v>
      </c>
      <c r="Q33" s="419">
        <f>+'EJEC-3III'!Q33</f>
        <v>0</v>
      </c>
      <c r="R33" s="420">
        <f t="shared" si="1"/>
        <v>0</v>
      </c>
      <c r="S33" s="101">
        <f>+IF(ISERROR(R33/D32),0%,R33/D32)</f>
        <v>0</v>
      </c>
    </row>
    <row r="34" spans="2:19" ht="12.75" customHeight="1">
      <c r="B34" s="2815"/>
      <c r="C34" s="2842"/>
      <c r="D34" s="2845"/>
      <c r="E34" s="418" t="s">
        <v>260</v>
      </c>
      <c r="F34" s="421">
        <f>+'EJEC-3I'!F34</f>
        <v>0</v>
      </c>
      <c r="G34" s="421">
        <f>+'EJEC-3I'!G34</f>
        <v>0</v>
      </c>
      <c r="H34" s="421">
        <f>+'EJEC-3I'!H34</f>
        <v>0</v>
      </c>
      <c r="I34" s="421">
        <f>+'EJEC-3II'!I34</f>
        <v>0</v>
      </c>
      <c r="J34" s="421">
        <f>+'EJEC-3II'!J34</f>
        <v>0</v>
      </c>
      <c r="K34" s="421">
        <f>+'EJEC-3II'!K34</f>
        <v>0</v>
      </c>
      <c r="L34" s="421">
        <f>+'EJEC-3III'!L34</f>
        <v>0</v>
      </c>
      <c r="M34" s="421">
        <f>+'EJEC-3III'!M34</f>
        <v>0</v>
      </c>
      <c r="N34" s="421">
        <f>+'EJEC-3III'!N34</f>
        <v>0</v>
      </c>
      <c r="O34" s="419"/>
      <c r="P34" s="419"/>
      <c r="Q34" s="419"/>
      <c r="R34" s="420">
        <f t="shared" si="1"/>
        <v>0</v>
      </c>
      <c r="S34" s="101">
        <f>+IF(ISERROR(R34/D32),0%,R34/D32)</f>
        <v>0</v>
      </c>
    </row>
    <row r="35" spans="2:19" ht="12.75" customHeight="1">
      <c r="B35" s="2815"/>
      <c r="C35" s="2840" t="e">
        <f>#REF!</f>
        <v>#REF!</v>
      </c>
      <c r="D35" s="2843" t="e">
        <f>#REF!</f>
        <v>#REF!</v>
      </c>
      <c r="E35" s="414" t="s">
        <v>211</v>
      </c>
      <c r="F35" s="415" t="e">
        <f>#REF!</f>
        <v>#REF!</v>
      </c>
      <c r="G35" s="415" t="e">
        <f>#REF!</f>
        <v>#REF!</v>
      </c>
      <c r="H35" s="415" t="e">
        <f>#REF!</f>
        <v>#REF!</v>
      </c>
      <c r="I35" s="415" t="e">
        <f>#REF!</f>
        <v>#REF!</v>
      </c>
      <c r="J35" s="415" t="e">
        <f>#REF!</f>
        <v>#REF!</v>
      </c>
      <c r="K35" s="415" t="e">
        <f>#REF!</f>
        <v>#REF!</v>
      </c>
      <c r="L35" s="415" t="e">
        <f>#REF!</f>
        <v>#REF!</v>
      </c>
      <c r="M35" s="415" t="e">
        <f>#REF!</f>
        <v>#REF!</v>
      </c>
      <c r="N35" s="415" t="e">
        <f>#REF!</f>
        <v>#REF!</v>
      </c>
      <c r="O35" s="415" t="e">
        <f>#REF!</f>
        <v>#REF!</v>
      </c>
      <c r="P35" s="415" t="e">
        <f>#REF!</f>
        <v>#REF!</v>
      </c>
      <c r="Q35" s="415" t="e">
        <f>#REF!</f>
        <v>#REF!</v>
      </c>
      <c r="R35" s="416" t="e">
        <f t="shared" si="1"/>
        <v>#REF!</v>
      </c>
      <c r="S35" s="417"/>
    </row>
    <row r="36" spans="2:19" ht="12.75" customHeight="1">
      <c r="B36" s="2815"/>
      <c r="C36" s="2841"/>
      <c r="D36" s="2844"/>
      <c r="E36" s="418" t="s">
        <v>212</v>
      </c>
      <c r="F36" s="421">
        <f>+'EJEC-3I'!F36</f>
        <v>0</v>
      </c>
      <c r="G36" s="421">
        <f>+'EJEC-3I'!G36</f>
        <v>0</v>
      </c>
      <c r="H36" s="421">
        <f>+'EJEC-3I'!H36</f>
        <v>0</v>
      </c>
      <c r="I36" s="421">
        <f>+'EJEC-3II'!I36</f>
        <v>0</v>
      </c>
      <c r="J36" s="421">
        <f>+'EJEC-3II'!J36</f>
        <v>0</v>
      </c>
      <c r="K36" s="421">
        <f>+'EJEC-3II'!K36</f>
        <v>0</v>
      </c>
      <c r="L36" s="421">
        <f>+'EJEC-3III'!L36</f>
        <v>0</v>
      </c>
      <c r="M36" s="421">
        <f>+'EJEC-3III'!M36</f>
        <v>0</v>
      </c>
      <c r="N36" s="421">
        <f>+'EJEC-3III'!N36</f>
        <v>0</v>
      </c>
      <c r="O36" s="419">
        <f>+'EJEC-3III'!O36</f>
        <v>0</v>
      </c>
      <c r="P36" s="419">
        <f>+'EJEC-3III'!P36</f>
        <v>0</v>
      </c>
      <c r="Q36" s="419">
        <f>+'EJEC-3III'!Q36</f>
        <v>0</v>
      </c>
      <c r="R36" s="420">
        <f t="shared" si="1"/>
        <v>0</v>
      </c>
      <c r="S36" s="101">
        <f>+IF(ISERROR(R36/D35),0%,R36/D35)</f>
        <v>0</v>
      </c>
    </row>
    <row r="37" spans="2:19" ht="12.75" customHeight="1">
      <c r="B37" s="2815"/>
      <c r="C37" s="2842"/>
      <c r="D37" s="2845"/>
      <c r="E37" s="418" t="s">
        <v>260</v>
      </c>
      <c r="F37" s="421">
        <f>+'EJEC-3I'!F37</f>
        <v>0</v>
      </c>
      <c r="G37" s="421">
        <f>+'EJEC-3I'!G37</f>
        <v>0</v>
      </c>
      <c r="H37" s="421">
        <f>+'EJEC-3I'!H37</f>
        <v>0</v>
      </c>
      <c r="I37" s="421">
        <f>+'EJEC-3II'!I37</f>
        <v>0</v>
      </c>
      <c r="J37" s="421">
        <f>+'EJEC-3II'!J37</f>
        <v>0</v>
      </c>
      <c r="K37" s="421">
        <f>+'EJEC-3II'!K37</f>
        <v>0</v>
      </c>
      <c r="L37" s="421">
        <f>+'EJEC-3III'!L37</f>
        <v>0</v>
      </c>
      <c r="M37" s="421">
        <f>+'EJEC-3III'!M37</f>
        <v>0</v>
      </c>
      <c r="N37" s="421">
        <f>+'EJEC-3III'!N37</f>
        <v>0</v>
      </c>
      <c r="O37" s="419"/>
      <c r="P37" s="419"/>
      <c r="Q37" s="419"/>
      <c r="R37" s="420">
        <f t="shared" si="1"/>
        <v>0</v>
      </c>
      <c r="S37" s="101">
        <f>+IF(ISERROR(R37/D35),0%,R37/D35)</f>
        <v>0</v>
      </c>
    </row>
    <row r="38" spans="2:19" ht="12.75" customHeight="1">
      <c r="B38" s="2815"/>
      <c r="C38" s="2840" t="e">
        <f>#REF!</f>
        <v>#REF!</v>
      </c>
      <c r="D38" s="2843" t="e">
        <f>#REF!</f>
        <v>#REF!</v>
      </c>
      <c r="E38" s="414" t="s">
        <v>211</v>
      </c>
      <c r="F38" s="415" t="e">
        <f>#REF!</f>
        <v>#REF!</v>
      </c>
      <c r="G38" s="415" t="e">
        <f>#REF!</f>
        <v>#REF!</v>
      </c>
      <c r="H38" s="415" t="e">
        <f>#REF!</f>
        <v>#REF!</v>
      </c>
      <c r="I38" s="415" t="e">
        <f>#REF!</f>
        <v>#REF!</v>
      </c>
      <c r="J38" s="415" t="e">
        <f>#REF!</f>
        <v>#REF!</v>
      </c>
      <c r="K38" s="415" t="e">
        <f>#REF!</f>
        <v>#REF!</v>
      </c>
      <c r="L38" s="415" t="e">
        <f>#REF!</f>
        <v>#REF!</v>
      </c>
      <c r="M38" s="415" t="e">
        <f>#REF!</f>
        <v>#REF!</v>
      </c>
      <c r="N38" s="415" t="e">
        <f>#REF!</f>
        <v>#REF!</v>
      </c>
      <c r="O38" s="415" t="e">
        <f>#REF!</f>
        <v>#REF!</v>
      </c>
      <c r="P38" s="415" t="e">
        <f>#REF!</f>
        <v>#REF!</v>
      </c>
      <c r="Q38" s="415" t="e">
        <f>#REF!</f>
        <v>#REF!</v>
      </c>
      <c r="R38" s="416" t="e">
        <f t="shared" si="1"/>
        <v>#REF!</v>
      </c>
      <c r="S38" s="417"/>
    </row>
    <row r="39" spans="2:19" ht="12.75" customHeight="1">
      <c r="B39" s="2815"/>
      <c r="C39" s="2841"/>
      <c r="D39" s="2844"/>
      <c r="E39" s="418" t="s">
        <v>212</v>
      </c>
      <c r="F39" s="421">
        <f>+'EJEC-3I'!F39</f>
        <v>0</v>
      </c>
      <c r="G39" s="421">
        <f>+'EJEC-3I'!G39</f>
        <v>0</v>
      </c>
      <c r="H39" s="421">
        <f>+'EJEC-3I'!H39</f>
        <v>0</v>
      </c>
      <c r="I39" s="421">
        <f>+'EJEC-3II'!I39</f>
        <v>0</v>
      </c>
      <c r="J39" s="421">
        <f>+'EJEC-3II'!J39</f>
        <v>0</v>
      </c>
      <c r="K39" s="421">
        <f>+'EJEC-3II'!K39</f>
        <v>0</v>
      </c>
      <c r="L39" s="421">
        <f>+'EJEC-3III'!L39</f>
        <v>0</v>
      </c>
      <c r="M39" s="421">
        <f>+'EJEC-3III'!M39</f>
        <v>0</v>
      </c>
      <c r="N39" s="421">
        <f>+'EJEC-3III'!N39</f>
        <v>0</v>
      </c>
      <c r="O39" s="419">
        <f>+'EJEC-3III'!O39</f>
        <v>0</v>
      </c>
      <c r="P39" s="419">
        <f>+'EJEC-3III'!P39</f>
        <v>0</v>
      </c>
      <c r="Q39" s="419">
        <f>+'EJEC-3III'!Q39</f>
        <v>0</v>
      </c>
      <c r="R39" s="420">
        <f t="shared" si="1"/>
        <v>0</v>
      </c>
      <c r="S39" s="101">
        <f>+IF(ISERROR(R39/D38),0%,R39/D38)</f>
        <v>0</v>
      </c>
    </row>
    <row r="40" spans="2:19" ht="12.75" customHeight="1">
      <c r="B40" s="2839"/>
      <c r="C40" s="2842"/>
      <c r="D40" s="2845"/>
      <c r="E40" s="418" t="s">
        <v>260</v>
      </c>
      <c r="F40" s="421">
        <f>+'EJEC-3I'!F40</f>
        <v>0</v>
      </c>
      <c r="G40" s="421">
        <f>+'EJEC-3I'!G40</f>
        <v>0</v>
      </c>
      <c r="H40" s="421">
        <f>+'EJEC-3I'!H40</f>
        <v>0</v>
      </c>
      <c r="I40" s="421">
        <f>+'EJEC-3II'!I40</f>
        <v>0</v>
      </c>
      <c r="J40" s="421">
        <f>+'EJEC-3II'!J40</f>
        <v>0</v>
      </c>
      <c r="K40" s="421">
        <f>+'EJEC-3II'!K40</f>
        <v>0</v>
      </c>
      <c r="L40" s="421">
        <f>+'EJEC-3III'!L40</f>
        <v>0</v>
      </c>
      <c r="M40" s="421">
        <f>+'EJEC-3III'!M40</f>
        <v>0</v>
      </c>
      <c r="N40" s="421">
        <f>+'EJEC-3III'!N40</f>
        <v>0</v>
      </c>
      <c r="O40" s="419"/>
      <c r="P40" s="419"/>
      <c r="Q40" s="419"/>
      <c r="R40" s="420">
        <f t="shared" si="1"/>
        <v>0</v>
      </c>
      <c r="S40" s="101">
        <f>+IF(ISERROR(R40/D38),0%,R40/D38)</f>
        <v>0</v>
      </c>
    </row>
    <row r="41" spans="2:19" ht="12.75" customHeight="1">
      <c r="B41" s="2838" t="e">
        <f>#REF!</f>
        <v>#REF!</v>
      </c>
      <c r="C41" s="2840" t="e">
        <f>#REF!</f>
        <v>#REF!</v>
      </c>
      <c r="D41" s="2843" t="e">
        <f>#REF!</f>
        <v>#REF!</v>
      </c>
      <c r="E41" s="414" t="s">
        <v>211</v>
      </c>
      <c r="F41" s="415" t="e">
        <f>#REF!</f>
        <v>#REF!</v>
      </c>
      <c r="G41" s="415" t="e">
        <f>#REF!</f>
        <v>#REF!</v>
      </c>
      <c r="H41" s="415" t="e">
        <f>#REF!</f>
        <v>#REF!</v>
      </c>
      <c r="I41" s="415" t="e">
        <f>#REF!</f>
        <v>#REF!</v>
      </c>
      <c r="J41" s="415" t="e">
        <f>#REF!</f>
        <v>#REF!</v>
      </c>
      <c r="K41" s="415" t="e">
        <f>#REF!</f>
        <v>#REF!</v>
      </c>
      <c r="L41" s="415" t="e">
        <f>#REF!</f>
        <v>#REF!</v>
      </c>
      <c r="M41" s="415" t="e">
        <f>#REF!</f>
        <v>#REF!</v>
      </c>
      <c r="N41" s="415" t="e">
        <f>#REF!</f>
        <v>#REF!</v>
      </c>
      <c r="O41" s="415" t="e">
        <f>#REF!</f>
        <v>#REF!</v>
      </c>
      <c r="P41" s="415" t="e">
        <f>#REF!</f>
        <v>#REF!</v>
      </c>
      <c r="Q41" s="415" t="e">
        <f>#REF!</f>
        <v>#REF!</v>
      </c>
      <c r="R41" s="416" t="e">
        <f t="shared" si="1"/>
        <v>#REF!</v>
      </c>
      <c r="S41" s="417"/>
    </row>
    <row r="42" spans="2:19" ht="12.75" customHeight="1">
      <c r="B42" s="2815"/>
      <c r="C42" s="2841"/>
      <c r="D42" s="2844"/>
      <c r="E42" s="418" t="s">
        <v>212</v>
      </c>
      <c r="F42" s="421">
        <f>+'EJEC-3I'!F42</f>
        <v>0</v>
      </c>
      <c r="G42" s="421">
        <f>+'EJEC-3I'!G42</f>
        <v>0</v>
      </c>
      <c r="H42" s="421">
        <f>+'EJEC-3I'!H42</f>
        <v>0</v>
      </c>
      <c r="I42" s="421">
        <f>+'EJEC-3II'!I42</f>
        <v>0</v>
      </c>
      <c r="J42" s="421">
        <f>+'EJEC-3II'!J42</f>
        <v>0</v>
      </c>
      <c r="K42" s="421">
        <f>+'EJEC-3II'!K42</f>
        <v>0</v>
      </c>
      <c r="L42" s="421">
        <f>+'EJEC-3III'!L42</f>
        <v>0</v>
      </c>
      <c r="M42" s="421">
        <f>+'EJEC-3III'!M42</f>
        <v>0</v>
      </c>
      <c r="N42" s="421">
        <f>+'EJEC-3III'!N42</f>
        <v>0</v>
      </c>
      <c r="O42" s="419">
        <f>+'EJEC-3III'!O42</f>
        <v>0</v>
      </c>
      <c r="P42" s="419">
        <f>+'EJEC-3III'!P42</f>
        <v>0</v>
      </c>
      <c r="Q42" s="419">
        <f>+'EJEC-3III'!Q42</f>
        <v>0</v>
      </c>
      <c r="R42" s="420">
        <f t="shared" si="1"/>
        <v>0</v>
      </c>
      <c r="S42" s="101">
        <f>+IF(ISERROR(R42/D41),0%,R42/D41)</f>
        <v>0</v>
      </c>
    </row>
    <row r="43" spans="2:19" ht="12.75" customHeight="1">
      <c r="B43" s="2815"/>
      <c r="C43" s="2842"/>
      <c r="D43" s="2845"/>
      <c r="E43" s="418" t="s">
        <v>260</v>
      </c>
      <c r="F43" s="421">
        <f>+'EJEC-3I'!F43</f>
        <v>0</v>
      </c>
      <c r="G43" s="421">
        <f>+'EJEC-3I'!G43</f>
        <v>0</v>
      </c>
      <c r="H43" s="421">
        <f>+'EJEC-3I'!H43</f>
        <v>0</v>
      </c>
      <c r="I43" s="421">
        <f>+'EJEC-3II'!I43</f>
        <v>0</v>
      </c>
      <c r="J43" s="421">
        <f>+'EJEC-3II'!J43</f>
        <v>0</v>
      </c>
      <c r="K43" s="421">
        <f>+'EJEC-3II'!K43</f>
        <v>0</v>
      </c>
      <c r="L43" s="421">
        <f>+'EJEC-3III'!L43</f>
        <v>0</v>
      </c>
      <c r="M43" s="421">
        <f>+'EJEC-3III'!M43</f>
        <v>0</v>
      </c>
      <c r="N43" s="421">
        <f>+'EJEC-3III'!N43</f>
        <v>0</v>
      </c>
      <c r="O43" s="419"/>
      <c r="P43" s="419"/>
      <c r="Q43" s="419"/>
      <c r="R43" s="420">
        <f t="shared" si="1"/>
        <v>0</v>
      </c>
      <c r="S43" s="101">
        <f>+IF(ISERROR(R43/D41),0%,R43/D41)</f>
        <v>0</v>
      </c>
    </row>
    <row r="44" spans="2:19" ht="12.75" customHeight="1">
      <c r="B44" s="2815"/>
      <c r="C44" s="2840" t="e">
        <f>#REF!</f>
        <v>#REF!</v>
      </c>
      <c r="D44" s="2843" t="e">
        <f>#REF!</f>
        <v>#REF!</v>
      </c>
      <c r="E44" s="414" t="s">
        <v>211</v>
      </c>
      <c r="F44" s="415" t="e">
        <f>#REF!</f>
        <v>#REF!</v>
      </c>
      <c r="G44" s="415" t="e">
        <f>#REF!</f>
        <v>#REF!</v>
      </c>
      <c r="H44" s="415" t="e">
        <f>#REF!</f>
        <v>#REF!</v>
      </c>
      <c r="I44" s="415" t="e">
        <f>#REF!</f>
        <v>#REF!</v>
      </c>
      <c r="J44" s="415" t="e">
        <f>#REF!</f>
        <v>#REF!</v>
      </c>
      <c r="K44" s="415" t="e">
        <f>#REF!</f>
        <v>#REF!</v>
      </c>
      <c r="L44" s="415" t="e">
        <f>#REF!</f>
        <v>#REF!</v>
      </c>
      <c r="M44" s="415" t="e">
        <f>#REF!</f>
        <v>#REF!</v>
      </c>
      <c r="N44" s="415" t="e">
        <f>#REF!</f>
        <v>#REF!</v>
      </c>
      <c r="O44" s="415" t="e">
        <f>#REF!</f>
        <v>#REF!</v>
      </c>
      <c r="P44" s="415" t="e">
        <f>#REF!</f>
        <v>#REF!</v>
      </c>
      <c r="Q44" s="415" t="e">
        <f>#REF!</f>
        <v>#REF!</v>
      </c>
      <c r="R44" s="416" t="e">
        <f t="shared" si="1"/>
        <v>#REF!</v>
      </c>
      <c r="S44" s="417"/>
    </row>
    <row r="45" spans="2:19" ht="12.75" customHeight="1">
      <c r="B45" s="2815"/>
      <c r="C45" s="2841"/>
      <c r="D45" s="2844"/>
      <c r="E45" s="418" t="s">
        <v>212</v>
      </c>
      <c r="F45" s="421">
        <f>+'EJEC-3I'!F45</f>
        <v>0</v>
      </c>
      <c r="G45" s="421">
        <f>+'EJEC-3I'!G45</f>
        <v>0</v>
      </c>
      <c r="H45" s="421">
        <f>+'EJEC-3I'!H45</f>
        <v>0</v>
      </c>
      <c r="I45" s="421">
        <f>+'EJEC-3II'!I45</f>
        <v>0</v>
      </c>
      <c r="J45" s="421">
        <f>+'EJEC-3II'!J45</f>
        <v>0</v>
      </c>
      <c r="K45" s="421">
        <f>+'EJEC-3II'!K45</f>
        <v>0</v>
      </c>
      <c r="L45" s="421">
        <f>+'EJEC-3III'!L45</f>
        <v>0</v>
      </c>
      <c r="M45" s="421">
        <f>+'EJEC-3III'!M45</f>
        <v>0</v>
      </c>
      <c r="N45" s="421">
        <f>+'EJEC-3III'!N45</f>
        <v>0</v>
      </c>
      <c r="O45" s="419">
        <f>+'EJEC-3III'!O45</f>
        <v>0</v>
      </c>
      <c r="P45" s="419">
        <f>+'EJEC-3III'!P45</f>
        <v>0</v>
      </c>
      <c r="Q45" s="419">
        <f>+'EJEC-3III'!Q45</f>
        <v>0</v>
      </c>
      <c r="R45" s="420">
        <f t="shared" si="1"/>
        <v>0</v>
      </c>
      <c r="S45" s="101">
        <f>+IF(ISERROR(R45/D44),0%,R45/D44)</f>
        <v>0</v>
      </c>
    </row>
    <row r="46" spans="2:19" ht="12.75" customHeight="1">
      <c r="B46" s="2815"/>
      <c r="C46" s="2842"/>
      <c r="D46" s="2845"/>
      <c r="E46" s="418" t="s">
        <v>260</v>
      </c>
      <c r="F46" s="421">
        <f>+'EJEC-3I'!F46</f>
        <v>0</v>
      </c>
      <c r="G46" s="421">
        <f>+'EJEC-3I'!G46</f>
        <v>0</v>
      </c>
      <c r="H46" s="421">
        <f>+'EJEC-3I'!H46</f>
        <v>0</v>
      </c>
      <c r="I46" s="421">
        <f>+'EJEC-3II'!I46</f>
        <v>0</v>
      </c>
      <c r="J46" s="421">
        <f>+'EJEC-3II'!J46</f>
        <v>0</v>
      </c>
      <c r="K46" s="421">
        <f>+'EJEC-3II'!K46</f>
        <v>0</v>
      </c>
      <c r="L46" s="421">
        <f>+'EJEC-3III'!L46</f>
        <v>0</v>
      </c>
      <c r="M46" s="421">
        <f>+'EJEC-3III'!M46</f>
        <v>0</v>
      </c>
      <c r="N46" s="421">
        <f>+'EJEC-3III'!N46</f>
        <v>0</v>
      </c>
      <c r="O46" s="419"/>
      <c r="P46" s="419"/>
      <c r="Q46" s="419"/>
      <c r="R46" s="420">
        <f t="shared" si="1"/>
        <v>0</v>
      </c>
      <c r="S46" s="101">
        <f>+IF(ISERROR(R46/D44),0%,R46/D44)</f>
        <v>0</v>
      </c>
    </row>
    <row r="47" spans="2:19" ht="12.75" customHeight="1">
      <c r="B47" s="2815"/>
      <c r="C47" s="2840" t="e">
        <f>#REF!</f>
        <v>#REF!</v>
      </c>
      <c r="D47" s="2843" t="e">
        <f>#REF!</f>
        <v>#REF!</v>
      </c>
      <c r="E47" s="414" t="s">
        <v>211</v>
      </c>
      <c r="F47" s="415" t="e">
        <f>#REF!</f>
        <v>#REF!</v>
      </c>
      <c r="G47" s="415" t="e">
        <f>#REF!</f>
        <v>#REF!</v>
      </c>
      <c r="H47" s="415" t="e">
        <f>#REF!</f>
        <v>#REF!</v>
      </c>
      <c r="I47" s="415" t="e">
        <f>#REF!</f>
        <v>#REF!</v>
      </c>
      <c r="J47" s="415" t="e">
        <f>#REF!</f>
        <v>#REF!</v>
      </c>
      <c r="K47" s="415" t="e">
        <f>#REF!</f>
        <v>#REF!</v>
      </c>
      <c r="L47" s="415" t="e">
        <f>#REF!</f>
        <v>#REF!</v>
      </c>
      <c r="M47" s="415" t="e">
        <f>#REF!</f>
        <v>#REF!</v>
      </c>
      <c r="N47" s="415" t="e">
        <f>#REF!</f>
        <v>#REF!</v>
      </c>
      <c r="O47" s="415" t="e">
        <f>#REF!</f>
        <v>#REF!</v>
      </c>
      <c r="P47" s="415" t="e">
        <f>#REF!</f>
        <v>#REF!</v>
      </c>
      <c r="Q47" s="415" t="e">
        <f>#REF!</f>
        <v>#REF!</v>
      </c>
      <c r="R47" s="416" t="e">
        <f t="shared" si="1"/>
        <v>#REF!</v>
      </c>
      <c r="S47" s="417"/>
    </row>
    <row r="48" spans="2:19" ht="12.75" customHeight="1">
      <c r="B48" s="2815"/>
      <c r="C48" s="2841"/>
      <c r="D48" s="2844"/>
      <c r="E48" s="418" t="s">
        <v>212</v>
      </c>
      <c r="F48" s="421">
        <f>+'EJEC-3I'!F48</f>
        <v>0</v>
      </c>
      <c r="G48" s="421">
        <f>+'EJEC-3I'!G48</f>
        <v>0</v>
      </c>
      <c r="H48" s="421">
        <f>+'EJEC-3I'!H48</f>
        <v>0</v>
      </c>
      <c r="I48" s="421">
        <f>+'EJEC-3II'!I48</f>
        <v>0</v>
      </c>
      <c r="J48" s="421">
        <f>+'EJEC-3II'!J48</f>
        <v>0</v>
      </c>
      <c r="K48" s="421">
        <f>+'EJEC-3II'!K48</f>
        <v>0</v>
      </c>
      <c r="L48" s="421">
        <f>+'EJEC-3III'!L48</f>
        <v>0</v>
      </c>
      <c r="M48" s="421">
        <f>+'EJEC-3III'!M48</f>
        <v>0</v>
      </c>
      <c r="N48" s="421">
        <f>+'EJEC-3III'!N48</f>
        <v>0</v>
      </c>
      <c r="O48" s="419">
        <f>+'EJEC-3III'!O48</f>
        <v>0</v>
      </c>
      <c r="P48" s="419">
        <f>+'EJEC-3III'!P48</f>
        <v>0</v>
      </c>
      <c r="Q48" s="419">
        <f>+'EJEC-3III'!Q48</f>
        <v>0</v>
      </c>
      <c r="R48" s="420">
        <f t="shared" si="1"/>
        <v>0</v>
      </c>
      <c r="S48" s="101">
        <f>+IF(ISERROR(R48/D47),0%,R48/D47)</f>
        <v>0</v>
      </c>
    </row>
    <row r="49" spans="2:19" ht="12.75" customHeight="1">
      <c r="B49" s="2815"/>
      <c r="C49" s="2842"/>
      <c r="D49" s="2845"/>
      <c r="E49" s="418" t="s">
        <v>260</v>
      </c>
      <c r="F49" s="421">
        <f>+'EJEC-3I'!F49</f>
        <v>0</v>
      </c>
      <c r="G49" s="421">
        <f>+'EJEC-3I'!G49</f>
        <v>0</v>
      </c>
      <c r="H49" s="421">
        <f>+'EJEC-3I'!H49</f>
        <v>0</v>
      </c>
      <c r="I49" s="421">
        <f>+'EJEC-3II'!I49</f>
        <v>0</v>
      </c>
      <c r="J49" s="421">
        <f>+'EJEC-3II'!J49</f>
        <v>0</v>
      </c>
      <c r="K49" s="421">
        <f>+'EJEC-3II'!K49</f>
        <v>0</v>
      </c>
      <c r="L49" s="421">
        <f>+'EJEC-3III'!L49</f>
        <v>0</v>
      </c>
      <c r="M49" s="421">
        <f>+'EJEC-3III'!M49</f>
        <v>0</v>
      </c>
      <c r="N49" s="421">
        <f>+'EJEC-3III'!N49</f>
        <v>0</v>
      </c>
      <c r="O49" s="419"/>
      <c r="P49" s="419"/>
      <c r="Q49" s="419"/>
      <c r="R49" s="420">
        <f t="shared" si="1"/>
        <v>0</v>
      </c>
      <c r="S49" s="101">
        <f>+IF(ISERROR(R49/D47),0%,R49/D47)</f>
        <v>0</v>
      </c>
    </row>
    <row r="50" spans="2:19" ht="12.75" customHeight="1">
      <c r="B50" s="2815"/>
      <c r="C50" s="2840" t="e">
        <f>#REF!</f>
        <v>#REF!</v>
      </c>
      <c r="D50" s="2843" t="e">
        <f>#REF!</f>
        <v>#REF!</v>
      </c>
      <c r="E50" s="414" t="s">
        <v>211</v>
      </c>
      <c r="F50" s="415" t="e">
        <f>#REF!</f>
        <v>#REF!</v>
      </c>
      <c r="G50" s="415" t="e">
        <f>#REF!</f>
        <v>#REF!</v>
      </c>
      <c r="H50" s="415" t="e">
        <f>#REF!</f>
        <v>#REF!</v>
      </c>
      <c r="I50" s="415" t="e">
        <f>#REF!</f>
        <v>#REF!</v>
      </c>
      <c r="J50" s="415" t="e">
        <f>#REF!</f>
        <v>#REF!</v>
      </c>
      <c r="K50" s="415" t="e">
        <f>#REF!</f>
        <v>#REF!</v>
      </c>
      <c r="L50" s="415" t="e">
        <f>#REF!</f>
        <v>#REF!</v>
      </c>
      <c r="M50" s="415" t="e">
        <f>#REF!</f>
        <v>#REF!</v>
      </c>
      <c r="N50" s="415" t="e">
        <f>#REF!</f>
        <v>#REF!</v>
      </c>
      <c r="O50" s="415" t="e">
        <f>#REF!</f>
        <v>#REF!</v>
      </c>
      <c r="P50" s="415" t="e">
        <f>#REF!</f>
        <v>#REF!</v>
      </c>
      <c r="Q50" s="415" t="e">
        <f>#REF!</f>
        <v>#REF!</v>
      </c>
      <c r="R50" s="416" t="e">
        <f t="shared" si="1"/>
        <v>#REF!</v>
      </c>
      <c r="S50" s="417"/>
    </row>
    <row r="51" spans="2:19" ht="12.75" customHeight="1">
      <c r="B51" s="2815"/>
      <c r="C51" s="2841"/>
      <c r="D51" s="2844"/>
      <c r="E51" s="418" t="s">
        <v>212</v>
      </c>
      <c r="F51" s="421">
        <f>+'EJEC-3I'!F51</f>
        <v>0</v>
      </c>
      <c r="G51" s="421">
        <f>+'EJEC-3I'!G51</f>
        <v>0</v>
      </c>
      <c r="H51" s="421">
        <f>+'EJEC-3I'!H51</f>
        <v>0</v>
      </c>
      <c r="I51" s="421">
        <f>+'EJEC-3II'!I51</f>
        <v>0</v>
      </c>
      <c r="J51" s="421">
        <f>+'EJEC-3II'!J51</f>
        <v>0</v>
      </c>
      <c r="K51" s="421">
        <f>+'EJEC-3II'!K51</f>
        <v>0</v>
      </c>
      <c r="L51" s="421">
        <f>+'EJEC-3III'!L51</f>
        <v>0</v>
      </c>
      <c r="M51" s="421">
        <f>+'EJEC-3III'!M51</f>
        <v>0</v>
      </c>
      <c r="N51" s="421">
        <f>+'EJEC-3III'!N51</f>
        <v>0</v>
      </c>
      <c r="O51" s="419">
        <f>+'EJEC-3III'!O51</f>
        <v>0</v>
      </c>
      <c r="P51" s="419">
        <f>+'EJEC-3III'!P51</f>
        <v>0</v>
      </c>
      <c r="Q51" s="419">
        <f>+'EJEC-3III'!Q51</f>
        <v>0</v>
      </c>
      <c r="R51" s="420">
        <f t="shared" si="1"/>
        <v>0</v>
      </c>
      <c r="S51" s="101">
        <f>+IF(ISERROR(R51/D50),0%,R51/D50)</f>
        <v>0</v>
      </c>
    </row>
    <row r="52" spans="2:19" ht="12.75" customHeight="1">
      <c r="B52" s="2839"/>
      <c r="C52" s="2842"/>
      <c r="D52" s="2845"/>
      <c r="E52" s="418" t="s">
        <v>260</v>
      </c>
      <c r="F52" s="421">
        <f>+'EJEC-3I'!F52</f>
        <v>0</v>
      </c>
      <c r="G52" s="421">
        <f>+'EJEC-3I'!G52</f>
        <v>0</v>
      </c>
      <c r="H52" s="421">
        <f>+'EJEC-3I'!H52</f>
        <v>0</v>
      </c>
      <c r="I52" s="421">
        <f>+'EJEC-3II'!I52</f>
        <v>0</v>
      </c>
      <c r="J52" s="421">
        <f>+'EJEC-3II'!J52</f>
        <v>0</v>
      </c>
      <c r="K52" s="421">
        <f>+'EJEC-3II'!K52</f>
        <v>0</v>
      </c>
      <c r="L52" s="421">
        <f>+'EJEC-3III'!L52</f>
        <v>0</v>
      </c>
      <c r="M52" s="421">
        <f>+'EJEC-3III'!M52</f>
        <v>0</v>
      </c>
      <c r="N52" s="421">
        <f>+'EJEC-3III'!N52</f>
        <v>0</v>
      </c>
      <c r="O52" s="419"/>
      <c r="P52" s="419"/>
      <c r="Q52" s="419"/>
      <c r="R52" s="420">
        <f t="shared" si="1"/>
        <v>0</v>
      </c>
      <c r="S52" s="101">
        <f>+IF(ISERROR(R52/D50),0%,R52/D50)</f>
        <v>0</v>
      </c>
    </row>
    <row r="53" spans="2:19" ht="12.75" customHeight="1">
      <c r="B53" s="2838" t="e">
        <f>#REF!</f>
        <v>#REF!</v>
      </c>
      <c r="C53" s="2840" t="e">
        <f>#REF!</f>
        <v>#REF!</v>
      </c>
      <c r="D53" s="2843" t="e">
        <f>#REF!</f>
        <v>#REF!</v>
      </c>
      <c r="E53" s="414" t="s">
        <v>211</v>
      </c>
      <c r="F53" s="415" t="e">
        <f>#REF!</f>
        <v>#REF!</v>
      </c>
      <c r="G53" s="415" t="e">
        <f>#REF!</f>
        <v>#REF!</v>
      </c>
      <c r="H53" s="415" t="e">
        <f>#REF!</f>
        <v>#REF!</v>
      </c>
      <c r="I53" s="415" t="e">
        <f>#REF!</f>
        <v>#REF!</v>
      </c>
      <c r="J53" s="415" t="e">
        <f>#REF!</f>
        <v>#REF!</v>
      </c>
      <c r="K53" s="415" t="e">
        <f>#REF!</f>
        <v>#REF!</v>
      </c>
      <c r="L53" s="415" t="e">
        <f>#REF!</f>
        <v>#REF!</v>
      </c>
      <c r="M53" s="415" t="e">
        <f>#REF!</f>
        <v>#REF!</v>
      </c>
      <c r="N53" s="415" t="e">
        <f>#REF!</f>
        <v>#REF!</v>
      </c>
      <c r="O53" s="415" t="e">
        <f>#REF!</f>
        <v>#REF!</v>
      </c>
      <c r="P53" s="415" t="e">
        <f>#REF!</f>
        <v>#REF!</v>
      </c>
      <c r="Q53" s="415" t="e">
        <f>#REF!</f>
        <v>#REF!</v>
      </c>
      <c r="R53" s="416" t="e">
        <f t="shared" si="1"/>
        <v>#REF!</v>
      </c>
      <c r="S53" s="417"/>
    </row>
    <row r="54" spans="2:19" ht="12.75" customHeight="1">
      <c r="B54" s="2815"/>
      <c r="C54" s="2841"/>
      <c r="D54" s="2844"/>
      <c r="E54" s="418" t="s">
        <v>212</v>
      </c>
      <c r="F54" s="421">
        <f>+'EJEC-3I'!F54</f>
        <v>0</v>
      </c>
      <c r="G54" s="421">
        <f>+'EJEC-3I'!G54</f>
        <v>0</v>
      </c>
      <c r="H54" s="421">
        <f>+'EJEC-3I'!H54</f>
        <v>0</v>
      </c>
      <c r="I54" s="421">
        <f>+'EJEC-3II'!I54</f>
        <v>0</v>
      </c>
      <c r="J54" s="421">
        <f>+'EJEC-3II'!J54</f>
        <v>0</v>
      </c>
      <c r="K54" s="421">
        <f>+'EJEC-3II'!K54</f>
        <v>0</v>
      </c>
      <c r="L54" s="421">
        <f>+'EJEC-3III'!L54</f>
        <v>0</v>
      </c>
      <c r="M54" s="421">
        <f>+'EJEC-3III'!M54</f>
        <v>0</v>
      </c>
      <c r="N54" s="421">
        <f>+'EJEC-3III'!N54</f>
        <v>0</v>
      </c>
      <c r="O54" s="419">
        <f>+'EJEC-3III'!O54</f>
        <v>0</v>
      </c>
      <c r="P54" s="419">
        <f>+'EJEC-3III'!P54</f>
        <v>0</v>
      </c>
      <c r="Q54" s="419">
        <f>+'EJEC-3III'!Q54</f>
        <v>0</v>
      </c>
      <c r="R54" s="420">
        <f t="shared" si="1"/>
        <v>0</v>
      </c>
      <c r="S54" s="101">
        <f>+IF(ISERROR(R54/D53),0%,R54/D53)</f>
        <v>0</v>
      </c>
    </row>
    <row r="55" spans="2:19" ht="12.75" customHeight="1">
      <c r="B55" s="2815"/>
      <c r="C55" s="2842"/>
      <c r="D55" s="2845"/>
      <c r="E55" s="418" t="s">
        <v>260</v>
      </c>
      <c r="F55" s="421">
        <f>+'EJEC-3I'!F55</f>
        <v>0</v>
      </c>
      <c r="G55" s="421">
        <f>+'EJEC-3I'!G55</f>
        <v>0</v>
      </c>
      <c r="H55" s="421">
        <f>+'EJEC-3I'!H55</f>
        <v>0</v>
      </c>
      <c r="I55" s="421">
        <f>+'EJEC-3II'!I55</f>
        <v>0</v>
      </c>
      <c r="J55" s="421">
        <f>+'EJEC-3II'!J55</f>
        <v>0</v>
      </c>
      <c r="K55" s="421">
        <f>+'EJEC-3II'!K55</f>
        <v>0</v>
      </c>
      <c r="L55" s="421">
        <f>+'EJEC-3III'!L55</f>
        <v>0</v>
      </c>
      <c r="M55" s="421">
        <f>+'EJEC-3III'!M55</f>
        <v>0</v>
      </c>
      <c r="N55" s="421">
        <f>+'EJEC-3III'!N55</f>
        <v>0</v>
      </c>
      <c r="O55" s="419"/>
      <c r="P55" s="419"/>
      <c r="Q55" s="419"/>
      <c r="R55" s="420">
        <f t="shared" si="1"/>
        <v>0</v>
      </c>
      <c r="S55" s="101">
        <f>+IF(ISERROR(R55/D53),0%,R55/D53)</f>
        <v>0</v>
      </c>
    </row>
    <row r="56" spans="2:19" ht="12.75" customHeight="1">
      <c r="B56" s="2815"/>
      <c r="C56" s="2840" t="e">
        <f>#REF!</f>
        <v>#REF!</v>
      </c>
      <c r="D56" s="2843" t="e">
        <f>#REF!</f>
        <v>#REF!</v>
      </c>
      <c r="E56" s="414" t="s">
        <v>211</v>
      </c>
      <c r="F56" s="415" t="e">
        <f>#REF!</f>
        <v>#REF!</v>
      </c>
      <c r="G56" s="415" t="e">
        <f>#REF!</f>
        <v>#REF!</v>
      </c>
      <c r="H56" s="415" t="e">
        <f>#REF!</f>
        <v>#REF!</v>
      </c>
      <c r="I56" s="415" t="e">
        <f>#REF!</f>
        <v>#REF!</v>
      </c>
      <c r="J56" s="415" t="e">
        <f>#REF!</f>
        <v>#REF!</v>
      </c>
      <c r="K56" s="415" t="e">
        <f>#REF!</f>
        <v>#REF!</v>
      </c>
      <c r="L56" s="415" t="e">
        <f>#REF!</f>
        <v>#REF!</v>
      </c>
      <c r="M56" s="415" t="e">
        <f>#REF!</f>
        <v>#REF!</v>
      </c>
      <c r="N56" s="415" t="e">
        <f>#REF!</f>
        <v>#REF!</v>
      </c>
      <c r="O56" s="415" t="e">
        <f>#REF!</f>
        <v>#REF!</v>
      </c>
      <c r="P56" s="415" t="e">
        <f>#REF!</f>
        <v>#REF!</v>
      </c>
      <c r="Q56" s="415" t="e">
        <f>#REF!</f>
        <v>#REF!</v>
      </c>
      <c r="R56" s="416" t="e">
        <f t="shared" si="1"/>
        <v>#REF!</v>
      </c>
      <c r="S56" s="417"/>
    </row>
    <row r="57" spans="2:19" ht="12.75" customHeight="1">
      <c r="B57" s="2815"/>
      <c r="C57" s="2841"/>
      <c r="D57" s="2844"/>
      <c r="E57" s="418" t="s">
        <v>212</v>
      </c>
      <c r="F57" s="421">
        <f>+'EJEC-3I'!F57</f>
        <v>0</v>
      </c>
      <c r="G57" s="421">
        <f>+'EJEC-3I'!G57</f>
        <v>0</v>
      </c>
      <c r="H57" s="421">
        <f>+'EJEC-3I'!H57</f>
        <v>0</v>
      </c>
      <c r="I57" s="421">
        <f>+'EJEC-3II'!I57</f>
        <v>0</v>
      </c>
      <c r="J57" s="421">
        <f>+'EJEC-3II'!J57</f>
        <v>0</v>
      </c>
      <c r="K57" s="421">
        <f>+'EJEC-3II'!K57</f>
        <v>0</v>
      </c>
      <c r="L57" s="421">
        <f>+'EJEC-3III'!L57</f>
        <v>0</v>
      </c>
      <c r="M57" s="421">
        <f>+'EJEC-3III'!M57</f>
        <v>0</v>
      </c>
      <c r="N57" s="421">
        <f>+'EJEC-3III'!N57</f>
        <v>0</v>
      </c>
      <c r="O57" s="419">
        <f>+'EJEC-3III'!O57</f>
        <v>0</v>
      </c>
      <c r="P57" s="419">
        <f>+'EJEC-3III'!P57</f>
        <v>0</v>
      </c>
      <c r="Q57" s="419">
        <f>+'EJEC-3III'!Q57</f>
        <v>0</v>
      </c>
      <c r="R57" s="420">
        <f t="shared" si="1"/>
        <v>0</v>
      </c>
      <c r="S57" s="101">
        <f>+IF(ISERROR(R57/D56),0%,R57/D56)</f>
        <v>0</v>
      </c>
    </row>
    <row r="58" spans="2:19" ht="12.75" customHeight="1">
      <c r="B58" s="2815"/>
      <c r="C58" s="2842"/>
      <c r="D58" s="2845"/>
      <c r="E58" s="418" t="s">
        <v>260</v>
      </c>
      <c r="F58" s="421">
        <f>+'EJEC-3I'!F58</f>
        <v>0</v>
      </c>
      <c r="G58" s="421">
        <f>+'EJEC-3I'!G58</f>
        <v>0</v>
      </c>
      <c r="H58" s="421">
        <f>+'EJEC-3I'!H58</f>
        <v>0</v>
      </c>
      <c r="I58" s="421">
        <f>+'EJEC-3II'!I58</f>
        <v>0</v>
      </c>
      <c r="J58" s="421">
        <f>+'EJEC-3II'!J58</f>
        <v>0</v>
      </c>
      <c r="K58" s="421">
        <f>+'EJEC-3II'!K58</f>
        <v>0</v>
      </c>
      <c r="L58" s="421">
        <f>+'EJEC-3III'!L58</f>
        <v>0</v>
      </c>
      <c r="M58" s="421">
        <f>+'EJEC-3III'!M58</f>
        <v>0</v>
      </c>
      <c r="N58" s="421">
        <f>+'EJEC-3III'!N58</f>
        <v>0</v>
      </c>
      <c r="O58" s="419"/>
      <c r="P58" s="419"/>
      <c r="Q58" s="419"/>
      <c r="R58" s="420">
        <f t="shared" si="1"/>
        <v>0</v>
      </c>
      <c r="S58" s="101">
        <f>+IF(ISERROR(R58/D56),0%,R58/D56)</f>
        <v>0</v>
      </c>
    </row>
    <row r="59" spans="2:19" ht="12.75" customHeight="1">
      <c r="B59" s="2815"/>
      <c r="C59" s="2840" t="e">
        <f>#REF!</f>
        <v>#REF!</v>
      </c>
      <c r="D59" s="2843" t="e">
        <f>#REF!</f>
        <v>#REF!</v>
      </c>
      <c r="E59" s="414" t="s">
        <v>211</v>
      </c>
      <c r="F59" s="415" t="e">
        <f>#REF!</f>
        <v>#REF!</v>
      </c>
      <c r="G59" s="415" t="e">
        <f>#REF!</f>
        <v>#REF!</v>
      </c>
      <c r="H59" s="415" t="e">
        <f>#REF!</f>
        <v>#REF!</v>
      </c>
      <c r="I59" s="415" t="e">
        <f>#REF!</f>
        <v>#REF!</v>
      </c>
      <c r="J59" s="415" t="e">
        <f>#REF!</f>
        <v>#REF!</v>
      </c>
      <c r="K59" s="415" t="e">
        <f>#REF!</f>
        <v>#REF!</v>
      </c>
      <c r="L59" s="415" t="e">
        <f>#REF!</f>
        <v>#REF!</v>
      </c>
      <c r="M59" s="415" t="e">
        <f>#REF!</f>
        <v>#REF!</v>
      </c>
      <c r="N59" s="415" t="e">
        <f>#REF!</f>
        <v>#REF!</v>
      </c>
      <c r="O59" s="415" t="e">
        <f>#REF!</f>
        <v>#REF!</v>
      </c>
      <c r="P59" s="415" t="e">
        <f>#REF!</f>
        <v>#REF!</v>
      </c>
      <c r="Q59" s="415" t="e">
        <f>#REF!</f>
        <v>#REF!</v>
      </c>
      <c r="R59" s="416" t="e">
        <f t="shared" si="1"/>
        <v>#REF!</v>
      </c>
      <c r="S59" s="417"/>
    </row>
    <row r="60" spans="2:19" ht="12.75" customHeight="1">
      <c r="B60" s="2815"/>
      <c r="C60" s="2841"/>
      <c r="D60" s="2844"/>
      <c r="E60" s="418" t="s">
        <v>212</v>
      </c>
      <c r="F60" s="421">
        <f>+'EJEC-3I'!F60</f>
        <v>0</v>
      </c>
      <c r="G60" s="421">
        <f>+'EJEC-3I'!G60</f>
        <v>0</v>
      </c>
      <c r="H60" s="421">
        <f>+'EJEC-3I'!H60</f>
        <v>0</v>
      </c>
      <c r="I60" s="421">
        <f>+'EJEC-3II'!I60</f>
        <v>0</v>
      </c>
      <c r="J60" s="421">
        <f>+'EJEC-3II'!J60</f>
        <v>0</v>
      </c>
      <c r="K60" s="421">
        <f>+'EJEC-3II'!K60</f>
        <v>0</v>
      </c>
      <c r="L60" s="421">
        <f>+'EJEC-3III'!L60</f>
        <v>0</v>
      </c>
      <c r="M60" s="421">
        <f>+'EJEC-3III'!M60</f>
        <v>0</v>
      </c>
      <c r="N60" s="421">
        <f>+'EJEC-3III'!N60</f>
        <v>0</v>
      </c>
      <c r="O60" s="419">
        <f>+'EJEC-3III'!O60</f>
        <v>0</v>
      </c>
      <c r="P60" s="419">
        <f>+'EJEC-3III'!P60</f>
        <v>0</v>
      </c>
      <c r="Q60" s="419">
        <f>+'EJEC-3III'!Q60</f>
        <v>0</v>
      </c>
      <c r="R60" s="420">
        <f t="shared" si="1"/>
        <v>0</v>
      </c>
      <c r="S60" s="101">
        <f>+IF(ISERROR(R60/D59),0%,R60/D59)</f>
        <v>0</v>
      </c>
    </row>
    <row r="61" spans="2:19" ht="12.75" customHeight="1">
      <c r="B61" s="2815"/>
      <c r="C61" s="2842"/>
      <c r="D61" s="2845"/>
      <c r="E61" s="418" t="s">
        <v>260</v>
      </c>
      <c r="F61" s="421">
        <f>+'EJEC-3I'!F61</f>
        <v>0</v>
      </c>
      <c r="G61" s="421">
        <f>+'EJEC-3I'!G61</f>
        <v>0</v>
      </c>
      <c r="H61" s="421">
        <f>+'EJEC-3I'!H61</f>
        <v>0</v>
      </c>
      <c r="I61" s="421">
        <f>+'EJEC-3II'!I61</f>
        <v>0</v>
      </c>
      <c r="J61" s="421">
        <f>+'EJEC-3II'!J61</f>
        <v>0</v>
      </c>
      <c r="K61" s="421">
        <f>+'EJEC-3II'!K61</f>
        <v>0</v>
      </c>
      <c r="L61" s="421">
        <f>+'EJEC-3III'!L61</f>
        <v>0</v>
      </c>
      <c r="M61" s="421">
        <f>+'EJEC-3III'!M61</f>
        <v>0</v>
      </c>
      <c r="N61" s="421">
        <f>+'EJEC-3III'!N61</f>
        <v>0</v>
      </c>
      <c r="O61" s="419"/>
      <c r="P61" s="419"/>
      <c r="Q61" s="419"/>
      <c r="R61" s="420">
        <f t="shared" si="1"/>
        <v>0</v>
      </c>
      <c r="S61" s="101">
        <f>+IF(ISERROR(R61/D59),0%,R61/D59)</f>
        <v>0</v>
      </c>
    </row>
    <row r="62" spans="2:19" ht="12.75" customHeight="1">
      <c r="B62" s="2815"/>
      <c r="C62" s="2840" t="e">
        <f>#REF!</f>
        <v>#REF!</v>
      </c>
      <c r="D62" s="2843" t="e">
        <f>#REF!</f>
        <v>#REF!</v>
      </c>
      <c r="E62" s="414" t="s">
        <v>211</v>
      </c>
      <c r="F62" s="415" t="e">
        <f>#REF!</f>
        <v>#REF!</v>
      </c>
      <c r="G62" s="415" t="e">
        <f>#REF!</f>
        <v>#REF!</v>
      </c>
      <c r="H62" s="415" t="e">
        <f>#REF!</f>
        <v>#REF!</v>
      </c>
      <c r="I62" s="415" t="e">
        <f>#REF!</f>
        <v>#REF!</v>
      </c>
      <c r="J62" s="415" t="e">
        <f>#REF!</f>
        <v>#REF!</v>
      </c>
      <c r="K62" s="415" t="e">
        <f>#REF!</f>
        <v>#REF!</v>
      </c>
      <c r="L62" s="415" t="e">
        <f>#REF!</f>
        <v>#REF!</v>
      </c>
      <c r="M62" s="415" t="e">
        <f>#REF!</f>
        <v>#REF!</v>
      </c>
      <c r="N62" s="415" t="e">
        <f>#REF!</f>
        <v>#REF!</v>
      </c>
      <c r="O62" s="415" t="e">
        <f>#REF!</f>
        <v>#REF!</v>
      </c>
      <c r="P62" s="415" t="e">
        <f>#REF!</f>
        <v>#REF!</v>
      </c>
      <c r="Q62" s="415" t="e">
        <f>#REF!</f>
        <v>#REF!</v>
      </c>
      <c r="R62" s="416" t="e">
        <f t="shared" si="1"/>
        <v>#REF!</v>
      </c>
      <c r="S62" s="417"/>
    </row>
    <row r="63" spans="2:19" ht="12.75" customHeight="1">
      <c r="B63" s="2815"/>
      <c r="C63" s="2841"/>
      <c r="D63" s="2844"/>
      <c r="E63" s="418" t="s">
        <v>212</v>
      </c>
      <c r="F63" s="421">
        <f>+'EJEC-3I'!F63</f>
        <v>0</v>
      </c>
      <c r="G63" s="421">
        <f>+'EJEC-3I'!G63</f>
        <v>0</v>
      </c>
      <c r="H63" s="421">
        <f>+'EJEC-3I'!H63</f>
        <v>0</v>
      </c>
      <c r="I63" s="421">
        <f>+'EJEC-3II'!I63</f>
        <v>0</v>
      </c>
      <c r="J63" s="421">
        <f>+'EJEC-3II'!J63</f>
        <v>0</v>
      </c>
      <c r="K63" s="421">
        <f>+'EJEC-3II'!K63</f>
        <v>0</v>
      </c>
      <c r="L63" s="421">
        <f>+'EJEC-3III'!L63</f>
        <v>0</v>
      </c>
      <c r="M63" s="421">
        <f>+'EJEC-3III'!M63</f>
        <v>0</v>
      </c>
      <c r="N63" s="421">
        <f>+'EJEC-3III'!N63</f>
        <v>0</v>
      </c>
      <c r="O63" s="419">
        <f>+'EJEC-3III'!O63</f>
        <v>0</v>
      </c>
      <c r="P63" s="419">
        <f>+'EJEC-3III'!P63</f>
        <v>0</v>
      </c>
      <c r="Q63" s="419">
        <f>+'EJEC-3III'!Q63</f>
        <v>0</v>
      </c>
      <c r="R63" s="420">
        <f t="shared" si="1"/>
        <v>0</v>
      </c>
      <c r="S63" s="101">
        <f>+IF(ISERROR(R63/D62),0%,R63/D62)</f>
        <v>0</v>
      </c>
    </row>
    <row r="64" spans="2:19" ht="12.75" customHeight="1">
      <c r="B64" s="2839"/>
      <c r="C64" s="2842"/>
      <c r="D64" s="2845"/>
      <c r="E64" s="418" t="s">
        <v>260</v>
      </c>
      <c r="F64" s="421">
        <f>+'EJEC-3I'!F64</f>
        <v>0</v>
      </c>
      <c r="G64" s="421">
        <f>+'EJEC-3I'!G64</f>
        <v>0</v>
      </c>
      <c r="H64" s="421">
        <f>+'EJEC-3I'!H64</f>
        <v>0</v>
      </c>
      <c r="I64" s="421">
        <f>+'EJEC-3II'!I64</f>
        <v>0</v>
      </c>
      <c r="J64" s="421">
        <f>+'EJEC-3II'!J64</f>
        <v>0</v>
      </c>
      <c r="K64" s="421">
        <f>+'EJEC-3II'!K64</f>
        <v>0</v>
      </c>
      <c r="L64" s="421">
        <f>+'EJEC-3III'!L64</f>
        <v>0</v>
      </c>
      <c r="M64" s="421">
        <f>+'EJEC-3III'!M64</f>
        <v>0</v>
      </c>
      <c r="N64" s="421">
        <f>+'EJEC-3III'!N64</f>
        <v>0</v>
      </c>
      <c r="O64" s="419"/>
      <c r="P64" s="419"/>
      <c r="Q64" s="419"/>
      <c r="R64" s="420">
        <f t="shared" si="1"/>
        <v>0</v>
      </c>
      <c r="S64" s="101">
        <f>+IF(ISERROR(R64/D62),0%,R64/D62)</f>
        <v>0</v>
      </c>
    </row>
    <row r="65" spans="2:19" ht="12.75" customHeight="1">
      <c r="B65" s="2838" t="e">
        <f>#REF!</f>
        <v>#REF!</v>
      </c>
      <c r="C65" s="2840" t="e">
        <f>#REF!</f>
        <v>#REF!</v>
      </c>
      <c r="D65" s="2843" t="e">
        <f>#REF!</f>
        <v>#REF!</v>
      </c>
      <c r="E65" s="414" t="s">
        <v>211</v>
      </c>
      <c r="F65" s="415" t="e">
        <f>#REF!</f>
        <v>#REF!</v>
      </c>
      <c r="G65" s="415" t="e">
        <f>#REF!</f>
        <v>#REF!</v>
      </c>
      <c r="H65" s="415" t="e">
        <f>#REF!</f>
        <v>#REF!</v>
      </c>
      <c r="I65" s="415" t="e">
        <f>#REF!</f>
        <v>#REF!</v>
      </c>
      <c r="J65" s="415" t="e">
        <f>#REF!</f>
        <v>#REF!</v>
      </c>
      <c r="K65" s="415" t="e">
        <f>#REF!</f>
        <v>#REF!</v>
      </c>
      <c r="L65" s="415" t="e">
        <f>#REF!</f>
        <v>#REF!</v>
      </c>
      <c r="M65" s="415" t="e">
        <f>#REF!</f>
        <v>#REF!</v>
      </c>
      <c r="N65" s="415" t="e">
        <f>#REF!</f>
        <v>#REF!</v>
      </c>
      <c r="O65" s="415" t="e">
        <f>#REF!</f>
        <v>#REF!</v>
      </c>
      <c r="P65" s="415" t="e">
        <f>#REF!</f>
        <v>#REF!</v>
      </c>
      <c r="Q65" s="415" t="e">
        <f>#REF!</f>
        <v>#REF!</v>
      </c>
      <c r="R65" s="416" t="e">
        <f t="shared" si="1"/>
        <v>#REF!</v>
      </c>
      <c r="S65" s="417"/>
    </row>
    <row r="66" spans="2:19" ht="12.75" customHeight="1">
      <c r="B66" s="2815"/>
      <c r="C66" s="2841"/>
      <c r="D66" s="2844"/>
      <c r="E66" s="418" t="s">
        <v>212</v>
      </c>
      <c r="F66" s="421">
        <f>+'EJEC-3I'!F66</f>
        <v>0</v>
      </c>
      <c r="G66" s="421">
        <f>+'EJEC-3I'!G66</f>
        <v>0</v>
      </c>
      <c r="H66" s="421">
        <f>+'EJEC-3I'!H66</f>
        <v>0</v>
      </c>
      <c r="I66" s="421">
        <f>+'EJEC-3II'!I66</f>
        <v>0</v>
      </c>
      <c r="J66" s="421">
        <f>+'EJEC-3II'!J66</f>
        <v>0</v>
      </c>
      <c r="K66" s="421">
        <f>+'EJEC-3II'!K66</f>
        <v>0</v>
      </c>
      <c r="L66" s="421">
        <f>+'EJEC-3III'!L66</f>
        <v>0</v>
      </c>
      <c r="M66" s="421">
        <f>+'EJEC-3III'!M66</f>
        <v>0</v>
      </c>
      <c r="N66" s="421">
        <f>+'EJEC-3III'!N66</f>
        <v>0</v>
      </c>
      <c r="O66" s="419">
        <f>+'EJEC-3III'!O66</f>
        <v>0</v>
      </c>
      <c r="P66" s="419">
        <f>+'EJEC-3III'!P66</f>
        <v>0</v>
      </c>
      <c r="Q66" s="419">
        <f>+'EJEC-3III'!Q66</f>
        <v>0</v>
      </c>
      <c r="R66" s="420">
        <f t="shared" si="1"/>
        <v>0</v>
      </c>
      <c r="S66" s="101">
        <f>+IF(ISERROR(R66/D65),0%,R66/D65)</f>
        <v>0</v>
      </c>
    </row>
    <row r="67" spans="2:19" ht="12.75" customHeight="1">
      <c r="B67" s="2815"/>
      <c r="C67" s="2842"/>
      <c r="D67" s="2845"/>
      <c r="E67" s="418" t="s">
        <v>260</v>
      </c>
      <c r="F67" s="421">
        <f>+'EJEC-3I'!F67</f>
        <v>0</v>
      </c>
      <c r="G67" s="421">
        <f>+'EJEC-3I'!G67</f>
        <v>0</v>
      </c>
      <c r="H67" s="421">
        <f>+'EJEC-3I'!H67</f>
        <v>0</v>
      </c>
      <c r="I67" s="421">
        <f>+'EJEC-3II'!I67</f>
        <v>0</v>
      </c>
      <c r="J67" s="421">
        <f>+'EJEC-3II'!J67</f>
        <v>0</v>
      </c>
      <c r="K67" s="421">
        <f>+'EJEC-3II'!K67</f>
        <v>0</v>
      </c>
      <c r="L67" s="421">
        <f>+'EJEC-3III'!L67</f>
        <v>0</v>
      </c>
      <c r="M67" s="421">
        <f>+'EJEC-3III'!M67</f>
        <v>0</v>
      </c>
      <c r="N67" s="421">
        <f>+'EJEC-3III'!N67</f>
        <v>0</v>
      </c>
      <c r="O67" s="419"/>
      <c r="P67" s="419"/>
      <c r="Q67" s="419"/>
      <c r="R67" s="420">
        <f t="shared" si="1"/>
        <v>0</v>
      </c>
      <c r="S67" s="101">
        <f>+IF(ISERROR(R67/D65),0%,R67/D65)</f>
        <v>0</v>
      </c>
    </row>
    <row r="68" spans="2:19" ht="12.75" customHeight="1">
      <c r="B68" s="2815"/>
      <c r="C68" s="2840" t="e">
        <f>#REF!</f>
        <v>#REF!</v>
      </c>
      <c r="D68" s="2843" t="e">
        <f>#REF!</f>
        <v>#REF!</v>
      </c>
      <c r="E68" s="414" t="s">
        <v>211</v>
      </c>
      <c r="F68" s="415" t="e">
        <f>#REF!</f>
        <v>#REF!</v>
      </c>
      <c r="G68" s="415" t="e">
        <f>#REF!</f>
        <v>#REF!</v>
      </c>
      <c r="H68" s="415" t="e">
        <f>#REF!</f>
        <v>#REF!</v>
      </c>
      <c r="I68" s="415" t="e">
        <f>#REF!</f>
        <v>#REF!</v>
      </c>
      <c r="J68" s="415" t="e">
        <f>#REF!</f>
        <v>#REF!</v>
      </c>
      <c r="K68" s="415" t="e">
        <f>#REF!</f>
        <v>#REF!</v>
      </c>
      <c r="L68" s="415" t="e">
        <f>#REF!</f>
        <v>#REF!</v>
      </c>
      <c r="M68" s="415" t="e">
        <f>#REF!</f>
        <v>#REF!</v>
      </c>
      <c r="N68" s="415" t="e">
        <f>#REF!</f>
        <v>#REF!</v>
      </c>
      <c r="O68" s="415" t="e">
        <f>#REF!</f>
        <v>#REF!</v>
      </c>
      <c r="P68" s="415" t="e">
        <f>#REF!</f>
        <v>#REF!</v>
      </c>
      <c r="Q68" s="415" t="e">
        <f>#REF!</f>
        <v>#REF!</v>
      </c>
      <c r="R68" s="416" t="e">
        <f t="shared" si="1"/>
        <v>#REF!</v>
      </c>
      <c r="S68" s="417"/>
    </row>
    <row r="69" spans="2:19" ht="12.75" customHeight="1">
      <c r="B69" s="2815"/>
      <c r="C69" s="2841"/>
      <c r="D69" s="2844"/>
      <c r="E69" s="418" t="s">
        <v>212</v>
      </c>
      <c r="F69" s="421">
        <f>+'EJEC-3I'!F69</f>
        <v>0</v>
      </c>
      <c r="G69" s="421">
        <f>+'EJEC-3I'!G69</f>
        <v>0</v>
      </c>
      <c r="H69" s="421">
        <f>+'EJEC-3I'!H69</f>
        <v>0</v>
      </c>
      <c r="I69" s="421">
        <f>+'EJEC-3II'!I69</f>
        <v>0</v>
      </c>
      <c r="J69" s="421">
        <f>+'EJEC-3II'!J69</f>
        <v>0</v>
      </c>
      <c r="K69" s="421">
        <f>+'EJEC-3II'!K69</f>
        <v>0</v>
      </c>
      <c r="L69" s="421">
        <f>+'EJEC-3III'!L69</f>
        <v>0</v>
      </c>
      <c r="M69" s="421">
        <f>+'EJEC-3III'!M69</f>
        <v>0</v>
      </c>
      <c r="N69" s="421">
        <f>+'EJEC-3III'!N69</f>
        <v>0</v>
      </c>
      <c r="O69" s="419">
        <f>+'EJEC-3III'!O69</f>
        <v>0</v>
      </c>
      <c r="P69" s="419">
        <f>+'EJEC-3III'!P69</f>
        <v>0</v>
      </c>
      <c r="Q69" s="419">
        <f>+'EJEC-3III'!Q69</f>
        <v>0</v>
      </c>
      <c r="R69" s="420">
        <f t="shared" si="1"/>
        <v>0</v>
      </c>
      <c r="S69" s="101">
        <f>+IF(ISERROR(R69/D68),0%,R69/D68)</f>
        <v>0</v>
      </c>
    </row>
    <row r="70" spans="2:19" ht="12.75" customHeight="1">
      <c r="B70" s="2815"/>
      <c r="C70" s="2842"/>
      <c r="D70" s="2845"/>
      <c r="E70" s="418" t="s">
        <v>260</v>
      </c>
      <c r="F70" s="421">
        <f>+'EJEC-3I'!F70</f>
        <v>0</v>
      </c>
      <c r="G70" s="421">
        <f>+'EJEC-3I'!G70</f>
        <v>0</v>
      </c>
      <c r="H70" s="421">
        <f>+'EJEC-3I'!H70</f>
        <v>0</v>
      </c>
      <c r="I70" s="421">
        <f>+'EJEC-3II'!I70</f>
        <v>0</v>
      </c>
      <c r="J70" s="421">
        <f>+'EJEC-3II'!J70</f>
        <v>0</v>
      </c>
      <c r="K70" s="421">
        <f>+'EJEC-3II'!K70</f>
        <v>0</v>
      </c>
      <c r="L70" s="421">
        <f>+'EJEC-3III'!L70</f>
        <v>0</v>
      </c>
      <c r="M70" s="421">
        <f>+'EJEC-3III'!M70</f>
        <v>0</v>
      </c>
      <c r="N70" s="421">
        <f>+'EJEC-3III'!N70</f>
        <v>0</v>
      </c>
      <c r="O70" s="419"/>
      <c r="P70" s="419"/>
      <c r="Q70" s="419"/>
      <c r="R70" s="420">
        <f t="shared" si="1"/>
        <v>0</v>
      </c>
      <c r="S70" s="101">
        <f>+IF(ISERROR(R70/D68),0%,R70/D68)</f>
        <v>0</v>
      </c>
    </row>
    <row r="71" spans="2:19" ht="12.75" customHeight="1">
      <c r="B71" s="2815"/>
      <c r="C71" s="2840" t="e">
        <f>#REF!</f>
        <v>#REF!</v>
      </c>
      <c r="D71" s="2843" t="e">
        <f>#REF!</f>
        <v>#REF!</v>
      </c>
      <c r="E71" s="414" t="s">
        <v>211</v>
      </c>
      <c r="F71" s="415" t="e">
        <f>#REF!</f>
        <v>#REF!</v>
      </c>
      <c r="G71" s="415" t="e">
        <f>#REF!</f>
        <v>#REF!</v>
      </c>
      <c r="H71" s="415" t="e">
        <f>#REF!</f>
        <v>#REF!</v>
      </c>
      <c r="I71" s="415" t="e">
        <f>#REF!</f>
        <v>#REF!</v>
      </c>
      <c r="J71" s="415" t="e">
        <f>#REF!</f>
        <v>#REF!</v>
      </c>
      <c r="K71" s="415" t="e">
        <f>#REF!</f>
        <v>#REF!</v>
      </c>
      <c r="L71" s="415" t="e">
        <f>#REF!</f>
        <v>#REF!</v>
      </c>
      <c r="M71" s="415" t="e">
        <f>#REF!</f>
        <v>#REF!</v>
      </c>
      <c r="N71" s="415" t="e">
        <f>#REF!</f>
        <v>#REF!</v>
      </c>
      <c r="O71" s="415" t="e">
        <f>#REF!</f>
        <v>#REF!</v>
      </c>
      <c r="P71" s="415" t="e">
        <f>#REF!</f>
        <v>#REF!</v>
      </c>
      <c r="Q71" s="415" t="e">
        <f>#REF!</f>
        <v>#REF!</v>
      </c>
      <c r="R71" s="416" t="e">
        <f t="shared" si="1"/>
        <v>#REF!</v>
      </c>
      <c r="S71" s="417"/>
    </row>
    <row r="72" spans="2:19" ht="12.75" customHeight="1">
      <c r="B72" s="2815"/>
      <c r="C72" s="2841"/>
      <c r="D72" s="2844"/>
      <c r="E72" s="418" t="s">
        <v>212</v>
      </c>
      <c r="F72" s="421">
        <f>+'EJEC-3I'!F72</f>
        <v>0</v>
      </c>
      <c r="G72" s="421">
        <f>+'EJEC-3I'!G72</f>
        <v>0</v>
      </c>
      <c r="H72" s="421">
        <f>+'EJEC-3I'!H72</f>
        <v>0</v>
      </c>
      <c r="I72" s="421">
        <f>+'EJEC-3II'!I72</f>
        <v>0</v>
      </c>
      <c r="J72" s="421">
        <f>+'EJEC-3II'!J72</f>
        <v>0</v>
      </c>
      <c r="K72" s="421">
        <f>+'EJEC-3II'!K72</f>
        <v>0</v>
      </c>
      <c r="L72" s="421">
        <f>+'EJEC-3III'!L72</f>
        <v>0</v>
      </c>
      <c r="M72" s="421">
        <f>+'EJEC-3III'!M72</f>
        <v>0</v>
      </c>
      <c r="N72" s="421">
        <f>+'EJEC-3III'!N72</f>
        <v>0</v>
      </c>
      <c r="O72" s="419">
        <f>+'EJEC-3III'!O72</f>
        <v>0</v>
      </c>
      <c r="P72" s="419">
        <f>+'EJEC-3III'!P72</f>
        <v>0</v>
      </c>
      <c r="Q72" s="419">
        <f>+'EJEC-3III'!Q72</f>
        <v>0</v>
      </c>
      <c r="R72" s="420">
        <f t="shared" si="1"/>
        <v>0</v>
      </c>
      <c r="S72" s="101">
        <f>+IF(ISERROR(R72/D71),0%,R72/D71)</f>
        <v>0</v>
      </c>
    </row>
    <row r="73" spans="2:19" ht="12.75" customHeight="1">
      <c r="B73" s="2839"/>
      <c r="C73" s="2842"/>
      <c r="D73" s="2845"/>
      <c r="E73" s="418" t="s">
        <v>260</v>
      </c>
      <c r="F73" s="421">
        <f>+'EJEC-3I'!F73</f>
        <v>0</v>
      </c>
      <c r="G73" s="421">
        <f>+'EJEC-3I'!G73</f>
        <v>0</v>
      </c>
      <c r="H73" s="421">
        <f>+'EJEC-3I'!H73</f>
        <v>0</v>
      </c>
      <c r="I73" s="421">
        <f>+'EJEC-3II'!I73</f>
        <v>0</v>
      </c>
      <c r="J73" s="421">
        <f>+'EJEC-3II'!J73</f>
        <v>0</v>
      </c>
      <c r="K73" s="421">
        <f>+'EJEC-3II'!K73</f>
        <v>0</v>
      </c>
      <c r="L73" s="421">
        <f>+'EJEC-3III'!L73</f>
        <v>0</v>
      </c>
      <c r="M73" s="421">
        <f>+'EJEC-3III'!M73</f>
        <v>0</v>
      </c>
      <c r="N73" s="421">
        <f>+'EJEC-3III'!N73</f>
        <v>0</v>
      </c>
      <c r="O73" s="419"/>
      <c r="P73" s="419"/>
      <c r="Q73" s="419"/>
      <c r="R73" s="420">
        <f t="shared" si="1"/>
        <v>0</v>
      </c>
      <c r="S73" s="101">
        <f>+IF(ISERROR(R73/D71),0%,R73/D71)</f>
        <v>0</v>
      </c>
    </row>
    <row r="74" spans="2:19" ht="12.75" customHeight="1">
      <c r="B74" s="2838" t="e">
        <f>#REF!</f>
        <v>#REF!</v>
      </c>
      <c r="C74" s="2840" t="e">
        <f>#REF!</f>
        <v>#REF!</v>
      </c>
      <c r="D74" s="2846" t="e">
        <f>#REF!</f>
        <v>#REF!</v>
      </c>
      <c r="E74" s="414" t="s">
        <v>211</v>
      </c>
      <c r="F74" s="415" t="e">
        <f>#REF!</f>
        <v>#REF!</v>
      </c>
      <c r="G74" s="415" t="e">
        <f>#REF!</f>
        <v>#REF!</v>
      </c>
      <c r="H74" s="415" t="e">
        <f>#REF!</f>
        <v>#REF!</v>
      </c>
      <c r="I74" s="415" t="e">
        <f>#REF!</f>
        <v>#REF!</v>
      </c>
      <c r="J74" s="415" t="e">
        <f>#REF!</f>
        <v>#REF!</v>
      </c>
      <c r="K74" s="415" t="e">
        <f>#REF!</f>
        <v>#REF!</v>
      </c>
      <c r="L74" s="415" t="e">
        <f>#REF!</f>
        <v>#REF!</v>
      </c>
      <c r="M74" s="415" t="e">
        <f>#REF!</f>
        <v>#REF!</v>
      </c>
      <c r="N74" s="415" t="e">
        <f>#REF!</f>
        <v>#REF!</v>
      </c>
      <c r="O74" s="415" t="e">
        <f>#REF!</f>
        <v>#REF!</v>
      </c>
      <c r="P74" s="415" t="e">
        <f>#REF!</f>
        <v>#REF!</v>
      </c>
      <c r="Q74" s="415" t="e">
        <f>#REF!</f>
        <v>#REF!</v>
      </c>
      <c r="R74" s="416" t="e">
        <f t="shared" si="1"/>
        <v>#REF!</v>
      </c>
      <c r="S74" s="417"/>
    </row>
    <row r="75" spans="2:19" ht="12.75" customHeight="1">
      <c r="B75" s="2815"/>
      <c r="C75" s="2841"/>
      <c r="D75" s="2847"/>
      <c r="E75" s="418" t="s">
        <v>212</v>
      </c>
      <c r="F75" s="421">
        <f>+'EJEC-3I'!F75</f>
        <v>0</v>
      </c>
      <c r="G75" s="421">
        <f>+'EJEC-3I'!G75</f>
        <v>0</v>
      </c>
      <c r="H75" s="421">
        <f>+'EJEC-3I'!H75</f>
        <v>0</v>
      </c>
      <c r="I75" s="421">
        <f>+'EJEC-3II'!I75</f>
        <v>0</v>
      </c>
      <c r="J75" s="421">
        <f>+'EJEC-3II'!J75</f>
        <v>0</v>
      </c>
      <c r="K75" s="421">
        <f>+'EJEC-3II'!K75</f>
        <v>0</v>
      </c>
      <c r="L75" s="421">
        <f>+'EJEC-3III'!L75</f>
        <v>0</v>
      </c>
      <c r="M75" s="421">
        <f>+'EJEC-3III'!M75</f>
        <v>0</v>
      </c>
      <c r="N75" s="421">
        <f>+'EJEC-3III'!N75</f>
        <v>0</v>
      </c>
      <c r="O75" s="419">
        <f>+'EJEC-3III'!O75</f>
        <v>0</v>
      </c>
      <c r="P75" s="419">
        <f>+'EJEC-3III'!P75</f>
        <v>0</v>
      </c>
      <c r="Q75" s="419">
        <f>+'EJEC-3III'!Q75</f>
        <v>0</v>
      </c>
      <c r="R75" s="420">
        <f t="shared" si="1"/>
        <v>0</v>
      </c>
      <c r="S75" s="101">
        <f>+IF(ISERROR(R75/D74),0%,R75/D74)</f>
        <v>0</v>
      </c>
    </row>
    <row r="76" spans="2:19" ht="12.75" customHeight="1">
      <c r="B76" s="2815"/>
      <c r="C76" s="2842"/>
      <c r="D76" s="2848"/>
      <c r="E76" s="418" t="s">
        <v>260</v>
      </c>
      <c r="F76" s="421">
        <f>+'EJEC-3I'!F76</f>
        <v>0</v>
      </c>
      <c r="G76" s="421">
        <f>+'EJEC-3I'!G76</f>
        <v>0</v>
      </c>
      <c r="H76" s="421">
        <f>+'EJEC-3I'!H76</f>
        <v>0</v>
      </c>
      <c r="I76" s="421">
        <f>+'EJEC-3II'!I76</f>
        <v>0</v>
      </c>
      <c r="J76" s="421">
        <f>+'EJEC-3II'!J76</f>
        <v>0</v>
      </c>
      <c r="K76" s="421">
        <f>+'EJEC-3II'!K76</f>
        <v>0</v>
      </c>
      <c r="L76" s="421">
        <f>+'EJEC-3III'!L76</f>
        <v>0</v>
      </c>
      <c r="M76" s="421">
        <f>+'EJEC-3III'!M76</f>
        <v>0</v>
      </c>
      <c r="N76" s="421">
        <f>+'EJEC-3III'!N76</f>
        <v>0</v>
      </c>
      <c r="O76" s="419"/>
      <c r="P76" s="419"/>
      <c r="Q76" s="419"/>
      <c r="R76" s="420">
        <f t="shared" si="1"/>
        <v>0</v>
      </c>
      <c r="S76" s="101">
        <f>+IF(ISERROR(R76/D74),0%,R76/D74)</f>
        <v>0</v>
      </c>
    </row>
    <row r="77" spans="2:19" ht="12.75" customHeight="1">
      <c r="B77" s="2815"/>
      <c r="C77" s="2840" t="e">
        <f>#REF!</f>
        <v>#REF!</v>
      </c>
      <c r="D77" s="2846" t="e">
        <f>#REF!</f>
        <v>#REF!</v>
      </c>
      <c r="E77" s="414" t="s">
        <v>211</v>
      </c>
      <c r="F77" s="415" t="e">
        <f>#REF!</f>
        <v>#REF!</v>
      </c>
      <c r="G77" s="415" t="e">
        <f>#REF!</f>
        <v>#REF!</v>
      </c>
      <c r="H77" s="415" t="e">
        <f>#REF!</f>
        <v>#REF!</v>
      </c>
      <c r="I77" s="415" t="e">
        <f>#REF!</f>
        <v>#REF!</v>
      </c>
      <c r="J77" s="415" t="e">
        <f>#REF!</f>
        <v>#REF!</v>
      </c>
      <c r="K77" s="415" t="e">
        <f>#REF!</f>
        <v>#REF!</v>
      </c>
      <c r="L77" s="415" t="e">
        <f>#REF!</f>
        <v>#REF!</v>
      </c>
      <c r="M77" s="415" t="e">
        <f>#REF!</f>
        <v>#REF!</v>
      </c>
      <c r="N77" s="415" t="e">
        <f>#REF!</f>
        <v>#REF!</v>
      </c>
      <c r="O77" s="415" t="e">
        <f>#REF!</f>
        <v>#REF!</v>
      </c>
      <c r="P77" s="415" t="e">
        <f>#REF!</f>
        <v>#REF!</v>
      </c>
      <c r="Q77" s="415" t="e">
        <f>#REF!</f>
        <v>#REF!</v>
      </c>
      <c r="R77" s="416" t="e">
        <f t="shared" si="1"/>
        <v>#REF!</v>
      </c>
      <c r="S77" s="417"/>
    </row>
    <row r="78" spans="2:19" ht="12.75" customHeight="1">
      <c r="B78" s="2815"/>
      <c r="C78" s="2841"/>
      <c r="D78" s="2847"/>
      <c r="E78" s="418" t="s">
        <v>212</v>
      </c>
      <c r="F78" s="421">
        <f>+'EJEC-3I'!F78</f>
        <v>0</v>
      </c>
      <c r="G78" s="421">
        <f>+'EJEC-3I'!G78</f>
        <v>0</v>
      </c>
      <c r="H78" s="421">
        <f>+'EJEC-3I'!H78</f>
        <v>0</v>
      </c>
      <c r="I78" s="421">
        <f>+'EJEC-3II'!I78</f>
        <v>0</v>
      </c>
      <c r="J78" s="421">
        <f>+'EJEC-3II'!J78</f>
        <v>0</v>
      </c>
      <c r="K78" s="421">
        <f>+'EJEC-3II'!K78</f>
        <v>0</v>
      </c>
      <c r="L78" s="421">
        <f>+'EJEC-3III'!L78</f>
        <v>0</v>
      </c>
      <c r="M78" s="421">
        <f>+'EJEC-3III'!M78</f>
        <v>0</v>
      </c>
      <c r="N78" s="421">
        <f>+'EJEC-3III'!N78</f>
        <v>0</v>
      </c>
      <c r="O78" s="419">
        <f>+'EJEC-3III'!O78</f>
        <v>0</v>
      </c>
      <c r="P78" s="419">
        <f>+'EJEC-3III'!P78</f>
        <v>0</v>
      </c>
      <c r="Q78" s="419">
        <f>+'EJEC-3III'!Q78</f>
        <v>0</v>
      </c>
      <c r="R78" s="420">
        <f t="shared" si="1"/>
        <v>0</v>
      </c>
      <c r="S78" s="101">
        <f>+IF(ISERROR(R78/D77),0%,R78/D77)</f>
        <v>0</v>
      </c>
    </row>
    <row r="79" spans="2:19" ht="12.75" customHeight="1">
      <c r="B79" s="2815"/>
      <c r="C79" s="2842"/>
      <c r="D79" s="2848"/>
      <c r="E79" s="418" t="s">
        <v>260</v>
      </c>
      <c r="F79" s="421">
        <f>+'EJEC-3I'!F79</f>
        <v>0</v>
      </c>
      <c r="G79" s="421">
        <f>+'EJEC-3I'!G79</f>
        <v>0</v>
      </c>
      <c r="H79" s="421">
        <f>+'EJEC-3I'!H79</f>
        <v>0</v>
      </c>
      <c r="I79" s="421">
        <f>+'EJEC-3II'!I79</f>
        <v>0</v>
      </c>
      <c r="J79" s="421">
        <f>+'EJEC-3II'!J79</f>
        <v>0</v>
      </c>
      <c r="K79" s="421">
        <f>+'EJEC-3II'!K79</f>
        <v>0</v>
      </c>
      <c r="L79" s="421">
        <f>+'EJEC-3III'!L79</f>
        <v>0</v>
      </c>
      <c r="M79" s="421">
        <f>+'EJEC-3III'!M79</f>
        <v>0</v>
      </c>
      <c r="N79" s="421">
        <f>+'EJEC-3III'!N79</f>
        <v>0</v>
      </c>
      <c r="O79" s="419"/>
      <c r="P79" s="419"/>
      <c r="Q79" s="419"/>
      <c r="R79" s="420">
        <f t="shared" si="1"/>
        <v>0</v>
      </c>
      <c r="S79" s="101">
        <f>+IF(ISERROR(R79/D77),0%,R79/D77)</f>
        <v>0</v>
      </c>
    </row>
    <row r="80" spans="2:19" ht="12.75" customHeight="1">
      <c r="B80" s="2815"/>
      <c r="C80" s="2840" t="e">
        <f>#REF!</f>
        <v>#REF!</v>
      </c>
      <c r="D80" s="2846" t="e">
        <f>#REF!</f>
        <v>#REF!</v>
      </c>
      <c r="E80" s="414" t="s">
        <v>211</v>
      </c>
      <c r="F80" s="415" t="e">
        <f>#REF!</f>
        <v>#REF!</v>
      </c>
      <c r="G80" s="415" t="e">
        <f>#REF!</f>
        <v>#REF!</v>
      </c>
      <c r="H80" s="415" t="e">
        <f>#REF!</f>
        <v>#REF!</v>
      </c>
      <c r="I80" s="415" t="e">
        <f>#REF!</f>
        <v>#REF!</v>
      </c>
      <c r="J80" s="415" t="e">
        <f>#REF!</f>
        <v>#REF!</v>
      </c>
      <c r="K80" s="415" t="e">
        <f>#REF!</f>
        <v>#REF!</v>
      </c>
      <c r="L80" s="415" t="e">
        <f>#REF!</f>
        <v>#REF!</v>
      </c>
      <c r="M80" s="415" t="e">
        <f>#REF!</f>
        <v>#REF!</v>
      </c>
      <c r="N80" s="415" t="e">
        <f>#REF!</f>
        <v>#REF!</v>
      </c>
      <c r="O80" s="415" t="e">
        <f>#REF!</f>
        <v>#REF!</v>
      </c>
      <c r="P80" s="415" t="e">
        <f>#REF!</f>
        <v>#REF!</v>
      </c>
      <c r="Q80" s="415" t="e">
        <f>#REF!</f>
        <v>#REF!</v>
      </c>
      <c r="R80" s="416" t="e">
        <f t="shared" si="1"/>
        <v>#REF!</v>
      </c>
      <c r="S80" s="417"/>
    </row>
    <row r="81" spans="2:19" ht="12.75" customHeight="1">
      <c r="B81" s="2815"/>
      <c r="C81" s="2841"/>
      <c r="D81" s="2847"/>
      <c r="E81" s="418" t="s">
        <v>212</v>
      </c>
      <c r="F81" s="421">
        <f>+'EJEC-3I'!F81</f>
        <v>0</v>
      </c>
      <c r="G81" s="421">
        <f>+'EJEC-3I'!G81</f>
        <v>0</v>
      </c>
      <c r="H81" s="421">
        <f>+'EJEC-3I'!H81</f>
        <v>0</v>
      </c>
      <c r="I81" s="421">
        <f>+'EJEC-3II'!I81</f>
        <v>0</v>
      </c>
      <c r="J81" s="421">
        <f>+'EJEC-3II'!J81</f>
        <v>0</v>
      </c>
      <c r="K81" s="421">
        <f>+'EJEC-3II'!K81</f>
        <v>0</v>
      </c>
      <c r="L81" s="421">
        <f>+'EJEC-3III'!L81</f>
        <v>0</v>
      </c>
      <c r="M81" s="421">
        <f>+'EJEC-3III'!M81</f>
        <v>0</v>
      </c>
      <c r="N81" s="421">
        <f>+'EJEC-3III'!N81</f>
        <v>0</v>
      </c>
      <c r="O81" s="419">
        <f>+'EJEC-3III'!O81</f>
        <v>0</v>
      </c>
      <c r="P81" s="419">
        <f>+'EJEC-3III'!P81</f>
        <v>0</v>
      </c>
      <c r="Q81" s="419">
        <f>+'EJEC-3III'!Q81</f>
        <v>0</v>
      </c>
      <c r="R81" s="420">
        <f t="shared" si="1"/>
        <v>0</v>
      </c>
      <c r="S81" s="101">
        <f>+IF(ISERROR(R81/D80),0%,R81/D80)</f>
        <v>0</v>
      </c>
    </row>
    <row r="82" spans="2:19" ht="12.75" customHeight="1">
      <c r="B82" s="2815"/>
      <c r="C82" s="2842"/>
      <c r="D82" s="2848"/>
      <c r="E82" s="418" t="s">
        <v>260</v>
      </c>
      <c r="F82" s="421">
        <f>+'EJEC-3I'!F82</f>
        <v>0</v>
      </c>
      <c r="G82" s="421">
        <f>+'EJEC-3I'!G82</f>
        <v>0</v>
      </c>
      <c r="H82" s="421">
        <f>+'EJEC-3I'!H82</f>
        <v>0</v>
      </c>
      <c r="I82" s="421">
        <f>+'EJEC-3II'!I82</f>
        <v>0</v>
      </c>
      <c r="J82" s="421">
        <f>+'EJEC-3II'!J82</f>
        <v>0</v>
      </c>
      <c r="K82" s="421">
        <f>+'EJEC-3II'!K82</f>
        <v>0</v>
      </c>
      <c r="L82" s="421">
        <f>+'EJEC-3III'!L82</f>
        <v>0</v>
      </c>
      <c r="M82" s="421">
        <f>+'EJEC-3III'!M82</f>
        <v>0</v>
      </c>
      <c r="N82" s="421">
        <f>+'EJEC-3III'!N82</f>
        <v>0</v>
      </c>
      <c r="O82" s="419"/>
      <c r="P82" s="419"/>
      <c r="Q82" s="419"/>
      <c r="R82" s="420">
        <f t="shared" si="1"/>
        <v>0</v>
      </c>
      <c r="S82" s="101">
        <f>+IF(ISERROR(R82/D80),0%,R82/D80)</f>
        <v>0</v>
      </c>
    </row>
    <row r="83" spans="2:19" ht="12.75" customHeight="1">
      <c r="B83" s="2815"/>
      <c r="C83" s="2840" t="e">
        <f>#REF!</f>
        <v>#REF!</v>
      </c>
      <c r="D83" s="2846" t="e">
        <f>#REF!</f>
        <v>#REF!</v>
      </c>
      <c r="E83" s="414" t="s">
        <v>211</v>
      </c>
      <c r="F83" s="415" t="e">
        <f>#REF!</f>
        <v>#REF!</v>
      </c>
      <c r="G83" s="415" t="e">
        <f>#REF!</f>
        <v>#REF!</v>
      </c>
      <c r="H83" s="415" t="e">
        <f>#REF!</f>
        <v>#REF!</v>
      </c>
      <c r="I83" s="415" t="e">
        <f>#REF!</f>
        <v>#REF!</v>
      </c>
      <c r="J83" s="415" t="e">
        <f>#REF!</f>
        <v>#REF!</v>
      </c>
      <c r="K83" s="415" t="e">
        <f>#REF!</f>
        <v>#REF!</v>
      </c>
      <c r="L83" s="415" t="e">
        <f>#REF!</f>
        <v>#REF!</v>
      </c>
      <c r="M83" s="415" t="e">
        <f>#REF!</f>
        <v>#REF!</v>
      </c>
      <c r="N83" s="415" t="e">
        <f>#REF!</f>
        <v>#REF!</v>
      </c>
      <c r="O83" s="415" t="e">
        <f>#REF!</f>
        <v>#REF!</v>
      </c>
      <c r="P83" s="415" t="e">
        <f>#REF!</f>
        <v>#REF!</v>
      </c>
      <c r="Q83" s="415" t="e">
        <f>#REF!</f>
        <v>#REF!</v>
      </c>
      <c r="R83" s="416" t="e">
        <f t="shared" si="1"/>
        <v>#REF!</v>
      </c>
      <c r="S83" s="417"/>
    </row>
    <row r="84" spans="2:19" ht="12.75" customHeight="1">
      <c r="B84" s="2815"/>
      <c r="C84" s="2841"/>
      <c r="D84" s="2847"/>
      <c r="E84" s="418" t="s">
        <v>212</v>
      </c>
      <c r="F84" s="421">
        <f>+'EJEC-3I'!F84</f>
        <v>0</v>
      </c>
      <c r="G84" s="421">
        <f>+'EJEC-3I'!G84</f>
        <v>0</v>
      </c>
      <c r="H84" s="421">
        <f>+'EJEC-3I'!H84</f>
        <v>0</v>
      </c>
      <c r="I84" s="421">
        <f>+'EJEC-3II'!I84</f>
        <v>0</v>
      </c>
      <c r="J84" s="421">
        <f>+'EJEC-3II'!J84</f>
        <v>0</v>
      </c>
      <c r="K84" s="421">
        <f>+'EJEC-3II'!K84</f>
        <v>0</v>
      </c>
      <c r="L84" s="421">
        <f>+'EJEC-3III'!L84</f>
        <v>0</v>
      </c>
      <c r="M84" s="421">
        <f>+'EJEC-3III'!M84</f>
        <v>0</v>
      </c>
      <c r="N84" s="421">
        <f>+'EJEC-3III'!N84</f>
        <v>0</v>
      </c>
      <c r="O84" s="419">
        <f>+'EJEC-3III'!O84</f>
        <v>0</v>
      </c>
      <c r="P84" s="419">
        <f>+'EJEC-3III'!P84</f>
        <v>0</v>
      </c>
      <c r="Q84" s="419">
        <f>+'EJEC-3III'!Q84</f>
        <v>0</v>
      </c>
      <c r="R84" s="420">
        <f t="shared" si="1"/>
        <v>0</v>
      </c>
      <c r="S84" s="101">
        <f>+IF(ISERROR(R84/D83),0%,R84/D83)</f>
        <v>0</v>
      </c>
    </row>
    <row r="85" spans="2:19" ht="12.75" customHeight="1">
      <c r="B85" s="2839"/>
      <c r="C85" s="2842"/>
      <c r="D85" s="2848"/>
      <c r="E85" s="418" t="s">
        <v>260</v>
      </c>
      <c r="F85" s="421">
        <f>+'EJEC-3I'!F85</f>
        <v>0</v>
      </c>
      <c r="G85" s="421">
        <f>+'EJEC-3I'!G85</f>
        <v>0</v>
      </c>
      <c r="H85" s="421">
        <f>+'EJEC-3I'!H85</f>
        <v>0</v>
      </c>
      <c r="I85" s="421">
        <f>+'EJEC-3II'!I85</f>
        <v>0</v>
      </c>
      <c r="J85" s="421">
        <f>+'EJEC-3II'!J85</f>
        <v>0</v>
      </c>
      <c r="K85" s="421">
        <f>+'EJEC-3II'!K85</f>
        <v>0</v>
      </c>
      <c r="L85" s="421">
        <f>+'EJEC-3III'!L85</f>
        <v>0</v>
      </c>
      <c r="M85" s="421">
        <f>+'EJEC-3III'!M85</f>
        <v>0</v>
      </c>
      <c r="N85" s="421">
        <f>+'EJEC-3III'!N85</f>
        <v>0</v>
      </c>
      <c r="O85" s="419"/>
      <c r="P85" s="419"/>
      <c r="Q85" s="419"/>
      <c r="R85" s="420">
        <f t="shared" si="1"/>
        <v>0</v>
      </c>
      <c r="S85" s="101">
        <f>+IF(ISERROR(R85/D83),0%,R85/D83)</f>
        <v>0</v>
      </c>
    </row>
    <row r="86" spans="2:19" ht="12.75" customHeight="1">
      <c r="B86" s="2838" t="e">
        <f>#REF!</f>
        <v>#REF!</v>
      </c>
      <c r="C86" s="2840" t="e">
        <f>#REF!</f>
        <v>#REF!</v>
      </c>
      <c r="D86" s="2846" t="e">
        <f>#REF!</f>
        <v>#REF!</v>
      </c>
      <c r="E86" s="414" t="s">
        <v>211</v>
      </c>
      <c r="F86" s="415" t="e">
        <f>#REF!</f>
        <v>#REF!</v>
      </c>
      <c r="G86" s="415" t="e">
        <f>#REF!</f>
        <v>#REF!</v>
      </c>
      <c r="H86" s="415" t="e">
        <f>#REF!</f>
        <v>#REF!</v>
      </c>
      <c r="I86" s="415" t="e">
        <f>#REF!</f>
        <v>#REF!</v>
      </c>
      <c r="J86" s="415" t="e">
        <f>#REF!</f>
        <v>#REF!</v>
      </c>
      <c r="K86" s="415" t="e">
        <f>#REF!</f>
        <v>#REF!</v>
      </c>
      <c r="L86" s="415" t="e">
        <f>#REF!</f>
        <v>#REF!</v>
      </c>
      <c r="M86" s="415" t="e">
        <f>#REF!</f>
        <v>#REF!</v>
      </c>
      <c r="N86" s="415" t="e">
        <f>#REF!</f>
        <v>#REF!</v>
      </c>
      <c r="O86" s="415" t="e">
        <f>#REF!</f>
        <v>#REF!</v>
      </c>
      <c r="P86" s="415" t="e">
        <f>#REF!</f>
        <v>#REF!</v>
      </c>
      <c r="Q86" s="415" t="e">
        <f>#REF!</f>
        <v>#REF!</v>
      </c>
      <c r="R86" s="416" t="e">
        <f t="shared" si="1"/>
        <v>#REF!</v>
      </c>
      <c r="S86" s="417"/>
    </row>
    <row r="87" spans="2:19" ht="12.75" customHeight="1">
      <c r="B87" s="2815"/>
      <c r="C87" s="2841"/>
      <c r="D87" s="2847"/>
      <c r="E87" s="418" t="s">
        <v>212</v>
      </c>
      <c r="F87" s="421">
        <f>+'EJEC-3I'!F87</f>
        <v>0</v>
      </c>
      <c r="G87" s="421">
        <f>+'EJEC-3I'!G87</f>
        <v>0</v>
      </c>
      <c r="H87" s="421">
        <f>+'EJEC-3I'!H87</f>
        <v>0</v>
      </c>
      <c r="I87" s="421">
        <f>+'EJEC-3II'!I87</f>
        <v>0</v>
      </c>
      <c r="J87" s="421">
        <f>+'EJEC-3II'!J87</f>
        <v>0</v>
      </c>
      <c r="K87" s="421">
        <f>+'EJEC-3II'!K87</f>
        <v>0</v>
      </c>
      <c r="L87" s="421">
        <f>+'EJEC-3III'!L87</f>
        <v>0</v>
      </c>
      <c r="M87" s="421">
        <f>+'EJEC-3III'!M87</f>
        <v>0</v>
      </c>
      <c r="N87" s="421">
        <f>+'EJEC-3III'!N87</f>
        <v>0</v>
      </c>
      <c r="O87" s="419">
        <f>+'EJEC-3III'!O87</f>
        <v>0</v>
      </c>
      <c r="P87" s="419">
        <f>+'EJEC-3III'!P87</f>
        <v>0</v>
      </c>
      <c r="Q87" s="419">
        <f>+'EJEC-3III'!Q87</f>
        <v>0</v>
      </c>
      <c r="R87" s="420">
        <f t="shared" si="1"/>
        <v>0</v>
      </c>
      <c r="S87" s="101">
        <f>+IF(ISERROR(R87/D86),0%,R87/D86)</f>
        <v>0</v>
      </c>
    </row>
    <row r="88" spans="2:19" ht="12.75" customHeight="1">
      <c r="B88" s="2815"/>
      <c r="C88" s="2842"/>
      <c r="D88" s="2848"/>
      <c r="E88" s="418" t="s">
        <v>260</v>
      </c>
      <c r="F88" s="421">
        <f>+'EJEC-3I'!F88</f>
        <v>0</v>
      </c>
      <c r="G88" s="421">
        <f>+'EJEC-3I'!G88</f>
        <v>0</v>
      </c>
      <c r="H88" s="421">
        <f>+'EJEC-3I'!H88</f>
        <v>0</v>
      </c>
      <c r="I88" s="421">
        <f>+'EJEC-3II'!I88</f>
        <v>0</v>
      </c>
      <c r="J88" s="421">
        <f>+'EJEC-3II'!J88</f>
        <v>0</v>
      </c>
      <c r="K88" s="421">
        <f>+'EJEC-3II'!K88</f>
        <v>0</v>
      </c>
      <c r="L88" s="421">
        <f>+'EJEC-3III'!L88</f>
        <v>0</v>
      </c>
      <c r="M88" s="421">
        <f>+'EJEC-3III'!M88</f>
        <v>0</v>
      </c>
      <c r="N88" s="421">
        <f>+'EJEC-3III'!N88</f>
        <v>0</v>
      </c>
      <c r="O88" s="419"/>
      <c r="P88" s="419"/>
      <c r="Q88" s="419"/>
      <c r="R88" s="420">
        <f t="shared" si="1"/>
        <v>0</v>
      </c>
      <c r="S88" s="101">
        <f>+IF(ISERROR(R88/D86),0%,R88/D86)</f>
        <v>0</v>
      </c>
    </row>
    <row r="89" spans="2:19" ht="12.75" customHeight="1">
      <c r="B89" s="2815"/>
      <c r="C89" s="2840" t="e">
        <f>#REF!</f>
        <v>#REF!</v>
      </c>
      <c r="D89" s="2846" t="e">
        <f>#REF!</f>
        <v>#REF!</v>
      </c>
      <c r="E89" s="414" t="s">
        <v>211</v>
      </c>
      <c r="F89" s="415" t="e">
        <f>#REF!</f>
        <v>#REF!</v>
      </c>
      <c r="G89" s="415" t="e">
        <f>#REF!</f>
        <v>#REF!</v>
      </c>
      <c r="H89" s="415" t="e">
        <f>#REF!</f>
        <v>#REF!</v>
      </c>
      <c r="I89" s="415" t="e">
        <f>#REF!</f>
        <v>#REF!</v>
      </c>
      <c r="J89" s="415" t="e">
        <f>#REF!</f>
        <v>#REF!</v>
      </c>
      <c r="K89" s="415" t="e">
        <f>#REF!</f>
        <v>#REF!</v>
      </c>
      <c r="L89" s="415" t="e">
        <f>#REF!</f>
        <v>#REF!</v>
      </c>
      <c r="M89" s="415" t="e">
        <f>#REF!</f>
        <v>#REF!</v>
      </c>
      <c r="N89" s="415" t="e">
        <f>#REF!</f>
        <v>#REF!</v>
      </c>
      <c r="O89" s="415" t="e">
        <f>#REF!</f>
        <v>#REF!</v>
      </c>
      <c r="P89" s="415" t="e">
        <f>#REF!</f>
        <v>#REF!</v>
      </c>
      <c r="Q89" s="415" t="e">
        <f>#REF!</f>
        <v>#REF!</v>
      </c>
      <c r="R89" s="416" t="e">
        <f t="shared" si="1"/>
        <v>#REF!</v>
      </c>
      <c r="S89" s="417"/>
    </row>
    <row r="90" spans="2:19" ht="12.75" customHeight="1">
      <c r="B90" s="2815"/>
      <c r="C90" s="2841"/>
      <c r="D90" s="2847"/>
      <c r="E90" s="418" t="s">
        <v>212</v>
      </c>
      <c r="F90" s="421">
        <f>+'EJEC-3I'!F90</f>
        <v>0</v>
      </c>
      <c r="G90" s="421">
        <f>+'EJEC-3I'!G90</f>
        <v>0</v>
      </c>
      <c r="H90" s="421">
        <f>+'EJEC-3I'!H90</f>
        <v>0</v>
      </c>
      <c r="I90" s="421">
        <f>+'EJEC-3II'!I90</f>
        <v>0</v>
      </c>
      <c r="J90" s="421">
        <f>+'EJEC-3II'!J90</f>
        <v>0</v>
      </c>
      <c r="K90" s="421">
        <f>+'EJEC-3II'!K90</f>
        <v>0</v>
      </c>
      <c r="L90" s="421">
        <f>+'EJEC-3III'!L90</f>
        <v>0</v>
      </c>
      <c r="M90" s="421">
        <f>+'EJEC-3III'!M90</f>
        <v>0</v>
      </c>
      <c r="N90" s="421">
        <f>+'EJEC-3III'!N90</f>
        <v>0</v>
      </c>
      <c r="O90" s="419">
        <f>+'EJEC-3III'!O90</f>
        <v>0</v>
      </c>
      <c r="P90" s="419">
        <f>+'EJEC-3III'!P90</f>
        <v>0</v>
      </c>
      <c r="Q90" s="419">
        <f>+'EJEC-3III'!Q90</f>
        <v>0</v>
      </c>
      <c r="R90" s="420">
        <f t="shared" si="1"/>
        <v>0</v>
      </c>
      <c r="S90" s="101">
        <f>+IF(ISERROR(R90/D89),0%,R90/D89)</f>
        <v>0</v>
      </c>
    </row>
    <row r="91" spans="2:19" ht="12.75" customHeight="1">
      <c r="B91" s="2815"/>
      <c r="C91" s="2842"/>
      <c r="D91" s="2848"/>
      <c r="E91" s="418" t="s">
        <v>260</v>
      </c>
      <c r="F91" s="421">
        <f>+'EJEC-3I'!F91</f>
        <v>0</v>
      </c>
      <c r="G91" s="421">
        <f>+'EJEC-3I'!G91</f>
        <v>0</v>
      </c>
      <c r="H91" s="421">
        <f>+'EJEC-3I'!H91</f>
        <v>0</v>
      </c>
      <c r="I91" s="421">
        <f>+'EJEC-3II'!I91</f>
        <v>0</v>
      </c>
      <c r="J91" s="421">
        <f>+'EJEC-3II'!J91</f>
        <v>0</v>
      </c>
      <c r="K91" s="421">
        <f>+'EJEC-3II'!K91</f>
        <v>0</v>
      </c>
      <c r="L91" s="421">
        <f>+'EJEC-3III'!L91</f>
        <v>0</v>
      </c>
      <c r="M91" s="421">
        <f>+'EJEC-3III'!M91</f>
        <v>0</v>
      </c>
      <c r="N91" s="421">
        <f>+'EJEC-3III'!N91</f>
        <v>0</v>
      </c>
      <c r="O91" s="419"/>
      <c r="P91" s="419"/>
      <c r="Q91" s="419"/>
      <c r="R91" s="420">
        <f t="shared" si="1"/>
        <v>0</v>
      </c>
      <c r="S91" s="101">
        <f>+IF(ISERROR(R91/D89),0%,R91/D89)</f>
        <v>0</v>
      </c>
    </row>
    <row r="92" spans="2:19" ht="12.75" customHeight="1">
      <c r="B92" s="2815"/>
      <c r="C92" s="2840" t="e">
        <f>#REF!</f>
        <v>#REF!</v>
      </c>
      <c r="D92" s="2846" t="e">
        <f>#REF!</f>
        <v>#REF!</v>
      </c>
      <c r="E92" s="414" t="s">
        <v>211</v>
      </c>
      <c r="F92" s="415" t="e">
        <f>#REF!</f>
        <v>#REF!</v>
      </c>
      <c r="G92" s="415" t="e">
        <f>#REF!</f>
        <v>#REF!</v>
      </c>
      <c r="H92" s="415" t="e">
        <f>#REF!</f>
        <v>#REF!</v>
      </c>
      <c r="I92" s="415" t="e">
        <f>#REF!</f>
        <v>#REF!</v>
      </c>
      <c r="J92" s="415" t="e">
        <f>#REF!</f>
        <v>#REF!</v>
      </c>
      <c r="K92" s="415" t="e">
        <f>#REF!</f>
        <v>#REF!</v>
      </c>
      <c r="L92" s="415" t="e">
        <f>#REF!</f>
        <v>#REF!</v>
      </c>
      <c r="M92" s="415" t="e">
        <f>#REF!</f>
        <v>#REF!</v>
      </c>
      <c r="N92" s="415" t="e">
        <f>#REF!</f>
        <v>#REF!</v>
      </c>
      <c r="O92" s="415" t="e">
        <f>#REF!</f>
        <v>#REF!</v>
      </c>
      <c r="P92" s="415" t="e">
        <f>#REF!</f>
        <v>#REF!</v>
      </c>
      <c r="Q92" s="415" t="e">
        <f>#REF!</f>
        <v>#REF!</v>
      </c>
      <c r="R92" s="416" t="e">
        <f t="shared" si="1"/>
        <v>#REF!</v>
      </c>
      <c r="S92" s="417"/>
    </row>
    <row r="93" spans="2:19" ht="12.75" customHeight="1">
      <c r="B93" s="2815"/>
      <c r="C93" s="2841"/>
      <c r="D93" s="2847"/>
      <c r="E93" s="418" t="s">
        <v>212</v>
      </c>
      <c r="F93" s="421">
        <f>+'EJEC-3I'!F93</f>
        <v>0</v>
      </c>
      <c r="G93" s="421">
        <f>+'EJEC-3I'!G93</f>
        <v>0</v>
      </c>
      <c r="H93" s="421">
        <f>+'EJEC-3I'!H93</f>
        <v>0</v>
      </c>
      <c r="I93" s="421">
        <f>+'EJEC-3II'!I93</f>
        <v>0</v>
      </c>
      <c r="J93" s="421">
        <f>+'EJEC-3II'!J93</f>
        <v>0</v>
      </c>
      <c r="K93" s="421">
        <f>+'EJEC-3II'!K93</f>
        <v>0</v>
      </c>
      <c r="L93" s="421">
        <f>+'EJEC-3III'!L93</f>
        <v>0</v>
      </c>
      <c r="M93" s="421">
        <f>+'EJEC-3III'!M93</f>
        <v>0</v>
      </c>
      <c r="N93" s="421">
        <f>+'EJEC-3III'!N93</f>
        <v>0</v>
      </c>
      <c r="O93" s="419">
        <f>+'EJEC-3III'!O93</f>
        <v>0</v>
      </c>
      <c r="P93" s="419">
        <f>+'EJEC-3III'!P93</f>
        <v>0</v>
      </c>
      <c r="Q93" s="419">
        <f>+'EJEC-3III'!Q93</f>
        <v>0</v>
      </c>
      <c r="R93" s="420">
        <f t="shared" si="1"/>
        <v>0</v>
      </c>
      <c r="S93" s="101">
        <f>+IF(ISERROR(R93/D92),0%,R93/D92)</f>
        <v>0</v>
      </c>
    </row>
    <row r="94" spans="2:19" ht="12.75" customHeight="1" thickBot="1">
      <c r="B94" s="2815"/>
      <c r="C94" s="2841"/>
      <c r="D94" s="2847"/>
      <c r="E94" s="422" t="s">
        <v>260</v>
      </c>
      <c r="F94" s="421">
        <f>+'EJEC-3I'!F94</f>
        <v>0</v>
      </c>
      <c r="G94" s="421">
        <f>+'EJEC-3I'!G94</f>
        <v>0</v>
      </c>
      <c r="H94" s="421">
        <f>+'EJEC-3I'!H94</f>
        <v>0</v>
      </c>
      <c r="I94" s="421">
        <f>+'EJEC-3II'!I94</f>
        <v>0</v>
      </c>
      <c r="J94" s="421">
        <f>+'EJEC-3II'!J94</f>
        <v>0</v>
      </c>
      <c r="K94" s="421">
        <f>+'EJEC-3II'!K94</f>
        <v>0</v>
      </c>
      <c r="L94" s="421">
        <f>+'EJEC-3III'!L94</f>
        <v>0</v>
      </c>
      <c r="M94" s="421">
        <f>+'EJEC-3III'!M94</f>
        <v>0</v>
      </c>
      <c r="N94" s="421">
        <f>+'EJEC-3III'!N94</f>
        <v>0</v>
      </c>
      <c r="O94" s="419"/>
      <c r="P94" s="419"/>
      <c r="Q94" s="419"/>
      <c r="R94" s="423">
        <f>SUM(F94:Q94)</f>
        <v>0</v>
      </c>
      <c r="S94" s="102">
        <f>+IF(ISERROR(R94/D92),0%,R94/D92)</f>
        <v>0</v>
      </c>
    </row>
    <row r="95" spans="2:19" s="321" customFormat="1">
      <c r="B95" s="2849" t="s">
        <v>251</v>
      </c>
      <c r="C95" s="2850"/>
      <c r="D95" s="2855" t="e">
        <f>SUM(D17:D94)</f>
        <v>#REF!</v>
      </c>
      <c r="E95" s="424" t="s">
        <v>211</v>
      </c>
      <c r="F95" s="425" t="e">
        <f>F92+F89+F86+F83+F80+F77+F74+F71+F68+F65+F62+F59+F56+F53+F50+F47+F44+F41+F38+F35+F32+F29+F26+F23+F20+F17</f>
        <v>#REF!</v>
      </c>
      <c r="G95" s="425" t="e">
        <f t="shared" ref="G95:Q97" si="2">G92+G89+G86+G83+G80+G77+G74+G71+G68+G65+G62+G59+G56+G53+G50+G47+G44+G41+G38+G35+G32+G29+G26+G23+G20+G17</f>
        <v>#REF!</v>
      </c>
      <c r="H95" s="425" t="e">
        <f t="shared" si="2"/>
        <v>#REF!</v>
      </c>
      <c r="I95" s="425" t="e">
        <f t="shared" si="2"/>
        <v>#REF!</v>
      </c>
      <c r="J95" s="425" t="e">
        <f t="shared" si="2"/>
        <v>#REF!</v>
      </c>
      <c r="K95" s="425" t="e">
        <f t="shared" si="2"/>
        <v>#REF!</v>
      </c>
      <c r="L95" s="425" t="e">
        <f t="shared" si="2"/>
        <v>#REF!</v>
      </c>
      <c r="M95" s="425" t="e">
        <f t="shared" si="2"/>
        <v>#REF!</v>
      </c>
      <c r="N95" s="425" t="e">
        <f t="shared" si="2"/>
        <v>#REF!</v>
      </c>
      <c r="O95" s="425" t="e">
        <f t="shared" si="2"/>
        <v>#REF!</v>
      </c>
      <c r="P95" s="425" t="e">
        <f t="shared" si="2"/>
        <v>#REF!</v>
      </c>
      <c r="Q95" s="425" t="e">
        <f t="shared" si="2"/>
        <v>#REF!</v>
      </c>
      <c r="R95" s="426" t="e">
        <f>SUM(F95:Q95)</f>
        <v>#REF!</v>
      </c>
      <c r="S95" s="427"/>
    </row>
    <row r="96" spans="2:19" s="321" customFormat="1">
      <c r="B96" s="2851"/>
      <c r="C96" s="2852"/>
      <c r="D96" s="2852"/>
      <c r="E96" s="418" t="s">
        <v>212</v>
      </c>
      <c r="F96" s="421">
        <f>F93+F90+F87+F84+F81+F78+F75+F72+F69+F66+F63+F60+F57+F54+F51+F48+F45+F42+F39+F36+F33+F30+F27+F24+F21+F18</f>
        <v>0</v>
      </c>
      <c r="G96" s="421">
        <f t="shared" si="2"/>
        <v>0</v>
      </c>
      <c r="H96" s="421">
        <f t="shared" si="2"/>
        <v>0</v>
      </c>
      <c r="I96" s="421">
        <f t="shared" si="2"/>
        <v>0</v>
      </c>
      <c r="J96" s="421">
        <f t="shared" si="2"/>
        <v>0</v>
      </c>
      <c r="K96" s="421">
        <f t="shared" si="2"/>
        <v>0</v>
      </c>
      <c r="L96" s="421">
        <f t="shared" si="2"/>
        <v>0</v>
      </c>
      <c r="M96" s="421">
        <f t="shared" si="2"/>
        <v>0</v>
      </c>
      <c r="N96" s="421">
        <f t="shared" si="2"/>
        <v>0</v>
      </c>
      <c r="O96" s="421">
        <f t="shared" si="2"/>
        <v>0</v>
      </c>
      <c r="P96" s="421">
        <f t="shared" si="2"/>
        <v>0</v>
      </c>
      <c r="Q96" s="421">
        <f t="shared" si="2"/>
        <v>0</v>
      </c>
      <c r="R96" s="420">
        <f>SUM(F96:Q96)</f>
        <v>0</v>
      </c>
      <c r="S96" s="101">
        <f>+IF(ISERROR(R96/D95),0%,R96/D95)</f>
        <v>0</v>
      </c>
    </row>
    <row r="97" spans="2:19" s="321" customFormat="1" ht="13.5" thickBot="1">
      <c r="B97" s="2853"/>
      <c r="C97" s="2854"/>
      <c r="D97" s="2854"/>
      <c r="E97" s="428" t="s">
        <v>260</v>
      </c>
      <c r="F97" s="429">
        <f>F94+F91+F88+F85+F82+F79+F76+F73+F70+F67+F64+F61+F58+F55+F52+F49+F46+F43+F40+F37+F34+F31+F28+F25+F22+F19</f>
        <v>0</v>
      </c>
      <c r="G97" s="429">
        <f t="shared" si="2"/>
        <v>0</v>
      </c>
      <c r="H97" s="429">
        <f t="shared" si="2"/>
        <v>0</v>
      </c>
      <c r="I97" s="429">
        <f t="shared" si="2"/>
        <v>0</v>
      </c>
      <c r="J97" s="429">
        <f t="shared" si="2"/>
        <v>0</v>
      </c>
      <c r="K97" s="429">
        <f t="shared" si="2"/>
        <v>0</v>
      </c>
      <c r="L97" s="429">
        <f t="shared" si="2"/>
        <v>0</v>
      </c>
      <c r="M97" s="429">
        <f t="shared" si="2"/>
        <v>0</v>
      </c>
      <c r="N97" s="429">
        <f t="shared" si="2"/>
        <v>0</v>
      </c>
      <c r="O97" s="429">
        <f t="shared" si="2"/>
        <v>0</v>
      </c>
      <c r="P97" s="429">
        <f t="shared" si="2"/>
        <v>0</v>
      </c>
      <c r="Q97" s="429">
        <f t="shared" si="2"/>
        <v>0</v>
      </c>
      <c r="R97" s="430">
        <f>SUM(F97:Q97)</f>
        <v>0</v>
      </c>
      <c r="S97" s="103">
        <f>+IF(ISERROR(R97/D95),0%,R97/D95)</f>
        <v>0</v>
      </c>
    </row>
    <row r="98" spans="2:19" s="321" customFormat="1" ht="13.5" thickBot="1">
      <c r="B98" s="210" t="s">
        <v>64</v>
      </c>
      <c r="C98" s="209"/>
      <c r="D98" s="209"/>
      <c r="E98" s="209"/>
      <c r="F98" s="209"/>
      <c r="G98" s="209"/>
      <c r="H98" s="209"/>
      <c r="I98" s="209"/>
      <c r="J98" s="209"/>
      <c r="K98" s="209"/>
      <c r="L98" s="209"/>
      <c r="M98" s="209"/>
      <c r="N98" s="209"/>
      <c r="O98" s="209"/>
      <c r="P98" s="209"/>
      <c r="Q98" s="209"/>
      <c r="R98" s="209"/>
      <c r="S98" s="350"/>
    </row>
    <row r="99" spans="2:19" s="321" customFormat="1">
      <c r="B99" s="2856"/>
      <c r="C99" s="2857"/>
      <c r="D99" s="2857"/>
      <c r="E99" s="2857"/>
      <c r="F99" s="2857"/>
      <c r="G99" s="2857"/>
      <c r="H99" s="2857"/>
      <c r="I99" s="2857"/>
      <c r="J99" s="2857"/>
      <c r="K99" s="2857"/>
      <c r="L99" s="2857"/>
      <c r="M99" s="2857"/>
      <c r="N99" s="2857"/>
      <c r="O99" s="2857"/>
      <c r="P99" s="2857"/>
      <c r="Q99" s="2857"/>
      <c r="R99" s="2857"/>
      <c r="S99" s="2858"/>
    </row>
    <row r="100" spans="2:19" s="321" customFormat="1">
      <c r="B100" s="2859"/>
      <c r="C100" s="2860"/>
      <c r="D100" s="2860"/>
      <c r="E100" s="2860"/>
      <c r="F100" s="2860"/>
      <c r="G100" s="2860"/>
      <c r="H100" s="2860"/>
      <c r="I100" s="2860"/>
      <c r="J100" s="2860"/>
      <c r="K100" s="2860"/>
      <c r="L100" s="2860"/>
      <c r="M100" s="2860"/>
      <c r="N100" s="2860"/>
      <c r="O100" s="2860"/>
      <c r="P100" s="2860"/>
      <c r="Q100" s="2860"/>
      <c r="R100" s="2860"/>
      <c r="S100" s="2861"/>
    </row>
    <row r="101" spans="2:19" s="321" customFormat="1">
      <c r="B101" s="2859"/>
      <c r="C101" s="2860"/>
      <c r="D101" s="2860"/>
      <c r="E101" s="2860"/>
      <c r="F101" s="2860"/>
      <c r="G101" s="2860"/>
      <c r="H101" s="2860"/>
      <c r="I101" s="2860"/>
      <c r="J101" s="2860"/>
      <c r="K101" s="2860"/>
      <c r="L101" s="2860"/>
      <c r="M101" s="2860"/>
      <c r="N101" s="2860"/>
      <c r="O101" s="2860"/>
      <c r="P101" s="2860"/>
      <c r="Q101" s="2860"/>
      <c r="R101" s="2860"/>
      <c r="S101" s="2861"/>
    </row>
    <row r="102" spans="2:19" s="321" customFormat="1">
      <c r="B102" s="2859"/>
      <c r="C102" s="2860"/>
      <c r="D102" s="2860"/>
      <c r="E102" s="2860"/>
      <c r="F102" s="2860"/>
      <c r="G102" s="2860"/>
      <c r="H102" s="2860"/>
      <c r="I102" s="2860"/>
      <c r="J102" s="2860"/>
      <c r="K102" s="2860"/>
      <c r="L102" s="2860"/>
      <c r="M102" s="2860"/>
      <c r="N102" s="2860"/>
      <c r="O102" s="2860"/>
      <c r="P102" s="2860"/>
      <c r="Q102" s="2860"/>
      <c r="R102" s="2860"/>
      <c r="S102" s="2861"/>
    </row>
    <row r="103" spans="2:19" s="321" customFormat="1">
      <c r="B103" s="2859"/>
      <c r="C103" s="2860"/>
      <c r="D103" s="2860"/>
      <c r="E103" s="2860"/>
      <c r="F103" s="2860"/>
      <c r="G103" s="2860"/>
      <c r="H103" s="2860"/>
      <c r="I103" s="2860"/>
      <c r="J103" s="2860"/>
      <c r="K103" s="2860"/>
      <c r="L103" s="2860"/>
      <c r="M103" s="2860"/>
      <c r="N103" s="2860"/>
      <c r="O103" s="2860"/>
      <c r="P103" s="2860"/>
      <c r="Q103" s="2860"/>
      <c r="R103" s="2860"/>
      <c r="S103" s="2861"/>
    </row>
    <row r="104" spans="2:19" s="321" customFormat="1">
      <c r="B104" s="2859"/>
      <c r="C104" s="2860"/>
      <c r="D104" s="2860"/>
      <c r="E104" s="2860"/>
      <c r="F104" s="2860"/>
      <c r="G104" s="2860"/>
      <c r="H104" s="2860"/>
      <c r="I104" s="2860"/>
      <c r="J104" s="2860"/>
      <c r="K104" s="2860"/>
      <c r="L104" s="2860"/>
      <c r="M104" s="2860"/>
      <c r="N104" s="2860"/>
      <c r="O104" s="2860"/>
      <c r="P104" s="2860"/>
      <c r="Q104" s="2860"/>
      <c r="R104" s="2860"/>
      <c r="S104" s="2861"/>
    </row>
    <row r="105" spans="2:19" s="321" customFormat="1" ht="13.5" thickBot="1">
      <c r="B105" s="2862"/>
      <c r="C105" s="2863"/>
      <c r="D105" s="2863"/>
      <c r="E105" s="2863"/>
      <c r="F105" s="2863"/>
      <c r="G105" s="2863"/>
      <c r="H105" s="2863"/>
      <c r="I105" s="2863"/>
      <c r="J105" s="2863"/>
      <c r="K105" s="2863"/>
      <c r="L105" s="2863"/>
      <c r="M105" s="2863"/>
      <c r="N105" s="2863"/>
      <c r="O105" s="2863"/>
      <c r="P105" s="2863"/>
      <c r="Q105" s="2863"/>
      <c r="R105" s="2863"/>
      <c r="S105" s="2864"/>
    </row>
    <row r="106" spans="2:19" s="321" customFormat="1"/>
    <row r="107" spans="2:19" s="321" customFormat="1"/>
    <row r="108" spans="2:19" s="321" customFormat="1"/>
    <row r="109" spans="2:19" s="321" customFormat="1"/>
    <row r="110" spans="2:19" s="321" customFormat="1"/>
    <row r="111" spans="2:19" s="321" customFormat="1"/>
    <row r="112" spans="2:19" s="321" customFormat="1"/>
    <row r="113" s="321" customFormat="1"/>
    <row r="114" s="321" customFormat="1"/>
    <row r="115" s="321" customFormat="1"/>
    <row r="116" s="321" customFormat="1"/>
    <row r="117" s="321" customFormat="1"/>
    <row r="118" s="321" customFormat="1"/>
    <row r="119" s="321" customFormat="1"/>
    <row r="120" s="321" customFormat="1"/>
    <row r="121" s="321" customFormat="1"/>
    <row r="122" s="321" customFormat="1"/>
    <row r="123" s="321" customFormat="1"/>
    <row r="124" s="321" customFormat="1"/>
    <row r="125" s="321" customFormat="1"/>
    <row r="126" s="321" customFormat="1"/>
    <row r="127" s="321" customFormat="1"/>
    <row r="128" s="321" customFormat="1"/>
    <row r="129" s="321" customFormat="1"/>
    <row r="130" s="321" customFormat="1"/>
    <row r="131" s="321" customFormat="1"/>
    <row r="132" s="321" customFormat="1"/>
    <row r="133" s="321" customFormat="1"/>
    <row r="134" s="321" customFormat="1"/>
  </sheetData>
  <sheetProtection password="CDBD" sheet="1" objects="1" scenarios="1"/>
  <mergeCells count="75">
    <mergeCell ref="B95:C97"/>
    <mergeCell ref="D95:D97"/>
    <mergeCell ref="B99:S105"/>
    <mergeCell ref="B86:B94"/>
    <mergeCell ref="C86:C88"/>
    <mergeCell ref="D86:D88"/>
    <mergeCell ref="C89:C91"/>
    <mergeCell ref="D89:D91"/>
    <mergeCell ref="C92:C94"/>
    <mergeCell ref="D92:D94"/>
    <mergeCell ref="B74:B85"/>
    <mergeCell ref="C74:C76"/>
    <mergeCell ref="D74:D76"/>
    <mergeCell ref="C77:C79"/>
    <mergeCell ref="D77:D79"/>
    <mergeCell ref="C80:C82"/>
    <mergeCell ref="D80:D82"/>
    <mergeCell ref="C83:C85"/>
    <mergeCell ref="D83:D85"/>
    <mergeCell ref="B65:B73"/>
    <mergeCell ref="C65:C67"/>
    <mergeCell ref="D65:D67"/>
    <mergeCell ref="C68:C70"/>
    <mergeCell ref="D68:D70"/>
    <mergeCell ref="C71:C73"/>
    <mergeCell ref="D71:D73"/>
    <mergeCell ref="B53:B64"/>
    <mergeCell ref="C53:C55"/>
    <mergeCell ref="D53:D55"/>
    <mergeCell ref="C56:C58"/>
    <mergeCell ref="D56:D58"/>
    <mergeCell ref="C59:C61"/>
    <mergeCell ref="D59:D61"/>
    <mergeCell ref="C62:C64"/>
    <mergeCell ref="D62:D64"/>
    <mergeCell ref="B41:B52"/>
    <mergeCell ref="C41:C43"/>
    <mergeCell ref="D41:D43"/>
    <mergeCell ref="C44:C46"/>
    <mergeCell ref="D44:D46"/>
    <mergeCell ref="C47:C49"/>
    <mergeCell ref="D47:D49"/>
    <mergeCell ref="C50:C52"/>
    <mergeCell ref="D50:D52"/>
    <mergeCell ref="B29:B40"/>
    <mergeCell ref="C29:C31"/>
    <mergeCell ref="D29:D31"/>
    <mergeCell ref="C32:C34"/>
    <mergeCell ref="D32:D34"/>
    <mergeCell ref="C35:C37"/>
    <mergeCell ref="D35:D37"/>
    <mergeCell ref="C38:C40"/>
    <mergeCell ref="D38:D40"/>
    <mergeCell ref="B17:B28"/>
    <mergeCell ref="C17:C19"/>
    <mergeCell ref="D17:D19"/>
    <mergeCell ref="C20:C22"/>
    <mergeCell ref="D20:D22"/>
    <mergeCell ref="C23:C25"/>
    <mergeCell ref="D23:D25"/>
    <mergeCell ref="C26:C28"/>
    <mergeCell ref="D26:D28"/>
    <mergeCell ref="F12:G12"/>
    <mergeCell ref="B14:S14"/>
    <mergeCell ref="B15:B16"/>
    <mergeCell ref="C15:C16"/>
    <mergeCell ref="D15:D16"/>
    <mergeCell ref="E15:E16"/>
    <mergeCell ref="F15:S15"/>
    <mergeCell ref="F10:G10"/>
    <mergeCell ref="C2:Q4"/>
    <mergeCell ref="R2:S3"/>
    <mergeCell ref="R4:S4"/>
    <mergeCell ref="C6:S6"/>
    <mergeCell ref="C8:S8"/>
  </mergeCells>
  <conditionalFormatting sqref="F16:Q16">
    <cfRule type="cellIs" dxfId="1" priority="2" stopIfTrue="1" operator="equal">
      <formula>0</formula>
    </cfRule>
  </conditionalFormatting>
  <conditionalFormatting sqref="C10 F10 H10:I10">
    <cfRule type="cellIs" dxfId="0" priority="1" operator="notEqual">
      <formula>0</formula>
    </cfRule>
  </conditionalFormatting>
  <dataValidations count="1">
    <dataValidation allowBlank="1" showInputMessage="1" showErrorMessage="1" sqref="F10 H10:I10" xr:uid="{00000000-0002-0000-4200-000000000000}"/>
  </dataValidations>
  <printOptions horizontalCentered="1" verticalCentered="1"/>
  <pageMargins left="0.39370078740157483" right="0.39370078740157483" top="0.39370078740157483" bottom="0.39370078740157483" header="0.31496062992125984" footer="0.31496062992125984"/>
  <pageSetup scale="49" orientation="landscape" r:id="rId1"/>
  <drawing r:id="rId2"/>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Hoja47">
    <tabColor rgb="FFFFC000"/>
    <pageSetUpPr fitToPage="1"/>
  </sheetPr>
  <dimension ref="A1:AJ144"/>
  <sheetViews>
    <sheetView workbookViewId="0"/>
  </sheetViews>
  <sheetFormatPr baseColWidth="10" defaultColWidth="11.42578125" defaultRowHeight="13.5"/>
  <cols>
    <col min="1" max="1" width="2.140625" style="431" customWidth="1"/>
    <col min="2" max="2" width="31" style="331" customWidth="1"/>
    <col min="3" max="3" width="15.7109375" style="331" customWidth="1"/>
    <col min="4" max="4" width="23.85546875" style="464" customWidth="1"/>
    <col min="5" max="9" width="16.7109375" style="331" customWidth="1"/>
    <col min="10" max="31" width="11.42578125" style="433"/>
    <col min="32" max="16384" width="11.42578125" style="436"/>
  </cols>
  <sheetData>
    <row r="1" spans="1:36" s="433" customFormat="1" ht="14.25" thickBot="1">
      <c r="A1" s="431"/>
      <c r="B1" s="431"/>
      <c r="C1" s="431"/>
      <c r="D1" s="432"/>
      <c r="E1" s="431"/>
      <c r="F1" s="431"/>
      <c r="G1" s="431"/>
      <c r="H1" s="431"/>
      <c r="I1" s="431"/>
    </row>
    <row r="2" spans="1:36" s="200" customFormat="1" ht="32.25" customHeight="1">
      <c r="A2" s="321"/>
      <c r="B2" s="322"/>
      <c r="C2" s="2723" t="s">
        <v>327</v>
      </c>
      <c r="D2" s="2724"/>
      <c r="E2" s="2724"/>
      <c r="F2" s="2724"/>
      <c r="G2" s="2724"/>
      <c r="H2" s="2732" t="e">
        <f>#REF!</f>
        <v>#REF!</v>
      </c>
      <c r="I2" s="2733"/>
      <c r="J2" s="433"/>
      <c r="K2" s="433"/>
      <c r="L2" s="433"/>
      <c r="M2" s="433"/>
      <c r="N2" s="433"/>
      <c r="O2" s="433"/>
      <c r="P2" s="433"/>
      <c r="Q2" s="433"/>
      <c r="R2" s="433"/>
      <c r="S2" s="433"/>
      <c r="T2" s="321"/>
      <c r="U2" s="321"/>
      <c r="V2" s="321"/>
      <c r="W2" s="321"/>
      <c r="X2" s="321"/>
      <c r="Y2" s="321"/>
      <c r="Z2" s="321"/>
      <c r="AA2" s="321"/>
      <c r="AB2" s="321"/>
      <c r="AC2" s="321"/>
      <c r="AD2" s="321"/>
      <c r="AE2" s="321"/>
      <c r="AF2" s="321"/>
      <c r="AG2" s="321"/>
      <c r="AH2" s="321"/>
      <c r="AI2" s="321"/>
      <c r="AJ2" s="321"/>
    </row>
    <row r="3" spans="1:36" s="200" customFormat="1" ht="32.25" customHeight="1">
      <c r="A3" s="321"/>
      <c r="B3" s="216"/>
      <c r="C3" s="2726"/>
      <c r="D3" s="2727"/>
      <c r="E3" s="2727"/>
      <c r="F3" s="2727"/>
      <c r="G3" s="2727"/>
      <c r="H3" s="2734"/>
      <c r="I3" s="2735"/>
      <c r="J3" s="433"/>
      <c r="K3" s="433"/>
      <c r="L3" s="433"/>
      <c r="M3" s="433"/>
      <c r="N3" s="433"/>
      <c r="O3" s="433"/>
      <c r="P3" s="433"/>
      <c r="Q3" s="433"/>
      <c r="R3" s="433"/>
      <c r="S3" s="433"/>
      <c r="T3" s="321"/>
      <c r="U3" s="321"/>
      <c r="V3" s="321"/>
      <c r="W3" s="321"/>
      <c r="X3" s="321"/>
      <c r="Y3" s="321"/>
      <c r="Z3" s="321"/>
      <c r="AA3" s="321"/>
      <c r="AB3" s="321"/>
      <c r="AC3" s="321"/>
      <c r="AD3" s="321"/>
      <c r="AE3" s="321"/>
      <c r="AF3" s="321"/>
      <c r="AG3" s="321"/>
      <c r="AH3" s="321"/>
      <c r="AI3" s="321"/>
      <c r="AJ3" s="321"/>
    </row>
    <row r="4" spans="1:36" s="200" customFormat="1" ht="17.25" customHeight="1">
      <c r="A4" s="321"/>
      <c r="B4" s="2704"/>
      <c r="C4" s="2726"/>
      <c r="D4" s="2727"/>
      <c r="E4" s="2727"/>
      <c r="F4" s="2727"/>
      <c r="G4" s="2727"/>
      <c r="H4" s="2706" t="e">
        <f>#REF!</f>
        <v>#REF!</v>
      </c>
      <c r="I4" s="2707"/>
      <c r="J4" s="433"/>
      <c r="K4" s="433"/>
      <c r="L4" s="433"/>
      <c r="M4" s="433"/>
      <c r="N4" s="433"/>
      <c r="O4" s="433"/>
      <c r="P4" s="433"/>
      <c r="Q4" s="433"/>
      <c r="R4" s="433"/>
      <c r="S4" s="433"/>
      <c r="T4" s="321"/>
      <c r="U4" s="321"/>
      <c r="V4" s="321"/>
      <c r="W4" s="321"/>
      <c r="X4" s="321"/>
      <c r="Y4" s="321"/>
      <c r="Z4" s="321"/>
      <c r="AA4" s="321"/>
      <c r="AB4" s="321"/>
      <c r="AC4" s="321"/>
      <c r="AD4" s="321"/>
      <c r="AE4" s="321"/>
      <c r="AF4" s="321"/>
      <c r="AG4" s="321"/>
      <c r="AH4" s="321"/>
      <c r="AI4" s="321"/>
      <c r="AJ4" s="321"/>
    </row>
    <row r="5" spans="1:36" s="200" customFormat="1" ht="17.25" customHeight="1">
      <c r="A5" s="321"/>
      <c r="B5" s="2704"/>
      <c r="C5" s="2726"/>
      <c r="D5" s="2727"/>
      <c r="E5" s="2727"/>
      <c r="F5" s="2727"/>
      <c r="G5" s="2727"/>
      <c r="H5" s="2706"/>
      <c r="I5" s="2707"/>
      <c r="J5" s="433"/>
      <c r="K5" s="433"/>
      <c r="L5" s="433"/>
      <c r="M5" s="433"/>
      <c r="N5" s="433"/>
      <c r="O5" s="433"/>
      <c r="P5" s="433"/>
      <c r="Q5" s="433"/>
      <c r="R5" s="433"/>
      <c r="S5" s="433"/>
      <c r="T5" s="321"/>
      <c r="U5" s="321"/>
      <c r="V5" s="321"/>
      <c r="W5" s="321"/>
      <c r="X5" s="321"/>
      <c r="Y5" s="321"/>
      <c r="Z5" s="321"/>
      <c r="AA5" s="321"/>
      <c r="AB5" s="321"/>
      <c r="AC5" s="321"/>
      <c r="AD5" s="321"/>
      <c r="AE5" s="321"/>
      <c r="AF5" s="321"/>
      <c r="AG5" s="321"/>
      <c r="AH5" s="321"/>
      <c r="AI5" s="321"/>
      <c r="AJ5" s="321"/>
    </row>
    <row r="6" spans="1:36">
      <c r="B6" s="434"/>
      <c r="C6" s="435"/>
      <c r="D6" s="435"/>
      <c r="E6" s="435"/>
      <c r="F6" s="435"/>
      <c r="G6" s="435"/>
      <c r="H6" s="354"/>
      <c r="I6" s="355"/>
    </row>
    <row r="7" spans="1:36">
      <c r="B7" s="437" t="s">
        <v>166</v>
      </c>
      <c r="C7" s="2867" t="e">
        <f>+#REF!</f>
        <v>#REF!</v>
      </c>
      <c r="D7" s="2867"/>
      <c r="E7" s="2867"/>
      <c r="F7" s="2867"/>
      <c r="G7" s="2867"/>
      <c r="H7" s="2867"/>
      <c r="I7" s="2868"/>
    </row>
    <row r="8" spans="1:36">
      <c r="B8" s="438"/>
      <c r="C8" s="2865"/>
      <c r="D8" s="2865" t="str">
        <f>+'[184]POA-1'!E11</f>
        <v xml:space="preserve">Nombre del Proyecto </v>
      </c>
      <c r="E8" s="2865"/>
      <c r="F8" s="2865"/>
      <c r="G8" s="2865"/>
      <c r="H8" s="2865"/>
      <c r="I8" s="2866"/>
    </row>
    <row r="9" spans="1:36" ht="35.25" customHeight="1">
      <c r="B9" s="437" t="s">
        <v>248</v>
      </c>
      <c r="C9" s="2595" t="e">
        <f>+Seguimiento!H5</f>
        <v>#REF!</v>
      </c>
      <c r="D9" s="2595" t="e">
        <f>+'[184]POA-3'!#REF!</f>
        <v>#REF!</v>
      </c>
      <c r="E9" s="2595" t="e">
        <f>+'[184]POA-3'!#REF!</f>
        <v>#REF!</v>
      </c>
      <c r="F9" s="2595"/>
      <c r="G9" s="2595"/>
      <c r="H9" s="2595"/>
      <c r="I9" s="2596"/>
    </row>
    <row r="10" spans="1:36">
      <c r="B10" s="437"/>
      <c r="C10" s="2865"/>
      <c r="D10" s="2865" t="s">
        <v>187</v>
      </c>
      <c r="E10" s="2865"/>
      <c r="F10" s="2865"/>
      <c r="G10" s="2865"/>
      <c r="H10" s="2865"/>
      <c r="I10" s="2866"/>
    </row>
    <row r="11" spans="1:36">
      <c r="B11" s="437" t="s">
        <v>214</v>
      </c>
      <c r="C11" s="2869">
        <f>'EJEC-1IV'!I11</f>
        <v>0</v>
      </c>
      <c r="D11" s="2870"/>
      <c r="E11" s="217"/>
      <c r="F11" s="439" t="s">
        <v>270</v>
      </c>
      <c r="G11" s="2871">
        <f>'EJEC-1IV'!P11</f>
        <v>0</v>
      </c>
      <c r="H11" s="2871"/>
      <c r="I11" s="440"/>
    </row>
    <row r="12" spans="1:36" hidden="1">
      <c r="B12" s="441"/>
      <c r="C12" s="436"/>
      <c r="D12" s="436"/>
      <c r="E12" s="436"/>
      <c r="F12" s="436"/>
      <c r="G12" s="436"/>
      <c r="H12" s="436"/>
      <c r="I12" s="442"/>
    </row>
    <row r="13" spans="1:36" ht="12.75" hidden="1" customHeight="1">
      <c r="B13" s="407" t="s">
        <v>325</v>
      </c>
      <c r="C13" s="2872" t="str">
        <f>'EJEC-3IV'!C12</f>
        <v>Marzo</v>
      </c>
      <c r="D13" s="2872"/>
      <c r="E13" s="436"/>
      <c r="F13" s="220" t="s">
        <v>326</v>
      </c>
      <c r="G13" s="2872">
        <f>'EJEC-3IV'!F12</f>
        <v>0</v>
      </c>
      <c r="H13" s="2872"/>
      <c r="I13" s="442"/>
    </row>
    <row r="14" spans="1:36" hidden="1">
      <c r="B14" s="441"/>
      <c r="C14" s="436"/>
      <c r="D14" s="436"/>
      <c r="E14" s="436"/>
      <c r="F14" s="436"/>
      <c r="G14" s="436"/>
      <c r="H14" s="436"/>
      <c r="I14" s="442"/>
    </row>
    <row r="15" spans="1:36">
      <c r="B15" s="437"/>
      <c r="C15" s="2865"/>
      <c r="D15" s="2865"/>
      <c r="E15" s="2865"/>
      <c r="F15" s="2865"/>
      <c r="G15" s="2865"/>
      <c r="H15" s="2865"/>
      <c r="I15" s="2866"/>
    </row>
    <row r="16" spans="1:36" ht="17.25" customHeight="1" thickBot="1">
      <c r="B16" s="2873" t="s">
        <v>262</v>
      </c>
      <c r="C16" s="2874"/>
      <c r="D16" s="2874"/>
      <c r="E16" s="2874"/>
      <c r="F16" s="2874"/>
      <c r="G16" s="2874"/>
      <c r="H16" s="2874"/>
      <c r="I16" s="2875"/>
    </row>
    <row r="17" spans="2:9" ht="24.75" customHeight="1">
      <c r="B17" s="2876" t="s">
        <v>169</v>
      </c>
      <c r="C17" s="2878" t="s">
        <v>62</v>
      </c>
      <c r="D17" s="2880" t="s">
        <v>170</v>
      </c>
      <c r="E17" s="2882" t="s">
        <v>222</v>
      </c>
      <c r="F17" s="2883"/>
      <c r="G17" s="2883"/>
      <c r="H17" s="2883"/>
      <c r="I17" s="2884"/>
    </row>
    <row r="18" spans="2:9" ht="28.5" customHeight="1" thickBot="1">
      <c r="B18" s="2877"/>
      <c r="C18" s="2879"/>
      <c r="D18" s="2881"/>
      <c r="E18" s="443" t="e">
        <f>#REF!</f>
        <v>#REF!</v>
      </c>
      <c r="F18" s="443" t="e">
        <f>#REF!</f>
        <v>#REF!</v>
      </c>
      <c r="G18" s="443" t="e">
        <f>#REF!</f>
        <v>#REF!</v>
      </c>
      <c r="H18" s="443" t="e">
        <f>#REF!</f>
        <v>#REF!</v>
      </c>
      <c r="I18" s="444" t="s">
        <v>65</v>
      </c>
    </row>
    <row r="19" spans="2:9" ht="12.75" customHeight="1">
      <c r="B19" s="2885" t="e">
        <f>#REF!</f>
        <v>#REF!</v>
      </c>
      <c r="C19" s="2888" t="e">
        <f>#REF!</f>
        <v>#REF!</v>
      </c>
      <c r="D19" s="445" t="s">
        <v>211</v>
      </c>
      <c r="E19" s="446" t="e">
        <f>#REF!</f>
        <v>#REF!</v>
      </c>
      <c r="F19" s="446" t="e">
        <f>#REF!</f>
        <v>#REF!</v>
      </c>
      <c r="G19" s="446" t="e">
        <f>#REF!</f>
        <v>#REF!</v>
      </c>
      <c r="H19" s="446" t="e">
        <f>#REF!</f>
        <v>#REF!</v>
      </c>
      <c r="I19" s="447" t="e">
        <f>SUM(E19:H19)</f>
        <v>#REF!</v>
      </c>
    </row>
    <row r="20" spans="2:9" ht="12.75" customHeight="1">
      <c r="B20" s="2886"/>
      <c r="C20" s="2889"/>
      <c r="D20" s="448" t="s">
        <v>212</v>
      </c>
      <c r="E20" s="449" t="e">
        <f>+'EJEC-3IV'!R18*#REF!</f>
        <v>#REF!</v>
      </c>
      <c r="F20" s="449" t="e">
        <f>+'EJEC-3IV'!R18*#REF!</f>
        <v>#REF!</v>
      </c>
      <c r="G20" s="449" t="e">
        <f>+'EJEC-3IV'!R18*#REF!</f>
        <v>#REF!</v>
      </c>
      <c r="H20" s="449" t="e">
        <f>+'EJEC-3IV'!R18*#REF!</f>
        <v>#REF!</v>
      </c>
      <c r="I20" s="450" t="e">
        <f t="shared" ref="I20:I83" si="0">SUM(E20:H20)</f>
        <v>#REF!</v>
      </c>
    </row>
    <row r="21" spans="2:9" ht="12.75" customHeight="1" thickBot="1">
      <c r="B21" s="2886"/>
      <c r="C21" s="2890"/>
      <c r="D21" s="448" t="s">
        <v>260</v>
      </c>
      <c r="E21" s="449" t="e">
        <f>+'EJEC-3IV'!R19*#REF!</f>
        <v>#REF!</v>
      </c>
      <c r="F21" s="449" t="e">
        <f>+'EJEC-3IV'!R19*#REF!</f>
        <v>#REF!</v>
      </c>
      <c r="G21" s="449" t="e">
        <f>+'EJEC-3IV'!R19*#REF!</f>
        <v>#REF!</v>
      </c>
      <c r="H21" s="449" t="e">
        <f>+'EJEC-3IV'!R19*#REF!</f>
        <v>#REF!</v>
      </c>
      <c r="I21" s="450" t="e">
        <f t="shared" si="0"/>
        <v>#REF!</v>
      </c>
    </row>
    <row r="22" spans="2:9" ht="12.75" customHeight="1">
      <c r="B22" s="2886"/>
      <c r="C22" s="2891" t="e">
        <f>#REF!</f>
        <v>#REF!</v>
      </c>
      <c r="D22" s="445" t="s">
        <v>211</v>
      </c>
      <c r="E22" s="446" t="e">
        <f>#REF!</f>
        <v>#REF!</v>
      </c>
      <c r="F22" s="446" t="e">
        <f>#REF!</f>
        <v>#REF!</v>
      </c>
      <c r="G22" s="446" t="e">
        <f>#REF!</f>
        <v>#REF!</v>
      </c>
      <c r="H22" s="446" t="e">
        <f>#REF!</f>
        <v>#REF!</v>
      </c>
      <c r="I22" s="447" t="e">
        <f t="shared" si="0"/>
        <v>#REF!</v>
      </c>
    </row>
    <row r="23" spans="2:9" ht="12.75" customHeight="1">
      <c r="B23" s="2886"/>
      <c r="C23" s="2889"/>
      <c r="D23" s="448" t="s">
        <v>212</v>
      </c>
      <c r="E23" s="449" t="e">
        <f>+'EJEC-3IV'!R21*#REF!</f>
        <v>#REF!</v>
      </c>
      <c r="F23" s="449" t="e">
        <f>+'EJEC-3IV'!R21*#REF!</f>
        <v>#REF!</v>
      </c>
      <c r="G23" s="449" t="e">
        <f>+'EJEC-3IV'!R21*#REF!</f>
        <v>#REF!</v>
      </c>
      <c r="H23" s="449" t="e">
        <f>+'EJEC-3IV'!R21*#REF!</f>
        <v>#REF!</v>
      </c>
      <c r="I23" s="450" t="e">
        <f t="shared" si="0"/>
        <v>#REF!</v>
      </c>
    </row>
    <row r="24" spans="2:9" ht="12.75" customHeight="1" thickBot="1">
      <c r="B24" s="2886"/>
      <c r="C24" s="2890"/>
      <c r="D24" s="448" t="s">
        <v>260</v>
      </c>
      <c r="E24" s="449" t="e">
        <f>+'EJEC-3IV'!R22*#REF!</f>
        <v>#REF!</v>
      </c>
      <c r="F24" s="449" t="e">
        <f>+'EJEC-3IV'!R22*#REF!</f>
        <v>#REF!</v>
      </c>
      <c r="G24" s="449" t="e">
        <f>+'EJEC-3IV'!R22*#REF!</f>
        <v>#REF!</v>
      </c>
      <c r="H24" s="449" t="e">
        <f>+'EJEC-3IV'!R22*#REF!</f>
        <v>#REF!</v>
      </c>
      <c r="I24" s="450" t="e">
        <f t="shared" si="0"/>
        <v>#REF!</v>
      </c>
    </row>
    <row r="25" spans="2:9" ht="12.75" customHeight="1">
      <c r="B25" s="2886"/>
      <c r="C25" s="2891" t="e">
        <f>#REF!</f>
        <v>#REF!</v>
      </c>
      <c r="D25" s="445" t="s">
        <v>211</v>
      </c>
      <c r="E25" s="446" t="e">
        <f>#REF!</f>
        <v>#REF!</v>
      </c>
      <c r="F25" s="446" t="e">
        <f>#REF!</f>
        <v>#REF!</v>
      </c>
      <c r="G25" s="446" t="e">
        <f>#REF!</f>
        <v>#REF!</v>
      </c>
      <c r="H25" s="446" t="e">
        <f>#REF!</f>
        <v>#REF!</v>
      </c>
      <c r="I25" s="447" t="e">
        <f t="shared" si="0"/>
        <v>#REF!</v>
      </c>
    </row>
    <row r="26" spans="2:9" ht="12.75" customHeight="1">
      <c r="B26" s="2886"/>
      <c r="C26" s="2889"/>
      <c r="D26" s="448" t="s">
        <v>212</v>
      </c>
      <c r="E26" s="449" t="e">
        <f>+'EJEC-3IV'!R24*#REF!</f>
        <v>#REF!</v>
      </c>
      <c r="F26" s="449" t="e">
        <f>+'EJEC-3IV'!R24*#REF!</f>
        <v>#REF!</v>
      </c>
      <c r="G26" s="449" t="e">
        <f>+'EJEC-3IV'!R24*#REF!</f>
        <v>#REF!</v>
      </c>
      <c r="H26" s="449" t="e">
        <f>+'EJEC-3IV'!R24*#REF!</f>
        <v>#REF!</v>
      </c>
      <c r="I26" s="450" t="e">
        <f t="shared" si="0"/>
        <v>#REF!</v>
      </c>
    </row>
    <row r="27" spans="2:9" ht="12.75" customHeight="1" thickBot="1">
      <c r="B27" s="2886"/>
      <c r="C27" s="2890"/>
      <c r="D27" s="448" t="s">
        <v>260</v>
      </c>
      <c r="E27" s="449" t="e">
        <f>+'EJEC-3IV'!R25*#REF!</f>
        <v>#REF!</v>
      </c>
      <c r="F27" s="449" t="e">
        <f>+'EJEC-3IV'!R25*#REF!</f>
        <v>#REF!</v>
      </c>
      <c r="G27" s="449" t="e">
        <f>+'EJEC-3IV'!R25*#REF!</f>
        <v>#REF!</v>
      </c>
      <c r="H27" s="449" t="e">
        <f>+'EJEC-3IV'!R25*#REF!</f>
        <v>#REF!</v>
      </c>
      <c r="I27" s="450" t="e">
        <f t="shared" si="0"/>
        <v>#REF!</v>
      </c>
    </row>
    <row r="28" spans="2:9" ht="12.75" customHeight="1">
      <c r="B28" s="2886"/>
      <c r="C28" s="2891" t="e">
        <f>#REF!</f>
        <v>#REF!</v>
      </c>
      <c r="D28" s="445" t="s">
        <v>211</v>
      </c>
      <c r="E28" s="446" t="e">
        <f>#REF!</f>
        <v>#REF!</v>
      </c>
      <c r="F28" s="446" t="e">
        <f>#REF!</f>
        <v>#REF!</v>
      </c>
      <c r="G28" s="446" t="e">
        <f>#REF!</f>
        <v>#REF!</v>
      </c>
      <c r="H28" s="446" t="e">
        <f>#REF!</f>
        <v>#REF!</v>
      </c>
      <c r="I28" s="447" t="e">
        <f t="shared" si="0"/>
        <v>#REF!</v>
      </c>
    </row>
    <row r="29" spans="2:9" ht="12.75" customHeight="1">
      <c r="B29" s="2886"/>
      <c r="C29" s="2889"/>
      <c r="D29" s="448" t="s">
        <v>212</v>
      </c>
      <c r="E29" s="449" t="e">
        <f>+'EJEC-3IV'!R27*#REF!</f>
        <v>#REF!</v>
      </c>
      <c r="F29" s="449" t="e">
        <f>+'EJEC-3IV'!R27*#REF!</f>
        <v>#REF!</v>
      </c>
      <c r="G29" s="449" t="e">
        <f>+'EJEC-3IV'!R27*#REF!</f>
        <v>#REF!</v>
      </c>
      <c r="H29" s="449" t="e">
        <f>+'EJEC-3IV'!R27*#REF!</f>
        <v>#REF!</v>
      </c>
      <c r="I29" s="450" t="e">
        <f t="shared" si="0"/>
        <v>#REF!</v>
      </c>
    </row>
    <row r="30" spans="2:9" ht="12.75" customHeight="1" thickBot="1">
      <c r="B30" s="2887"/>
      <c r="C30" s="2892"/>
      <c r="D30" s="448" t="s">
        <v>260</v>
      </c>
      <c r="E30" s="449" t="e">
        <f>+'EJEC-3IV'!R28*#REF!</f>
        <v>#REF!</v>
      </c>
      <c r="F30" s="449" t="e">
        <f>+'EJEC-3IV'!R28*#REF!</f>
        <v>#REF!</v>
      </c>
      <c r="G30" s="449" t="e">
        <f>+'EJEC-3IV'!R28*#REF!</f>
        <v>#REF!</v>
      </c>
      <c r="H30" s="449" t="e">
        <f>+'EJEC-3IV'!R28*#REF!</f>
        <v>#REF!</v>
      </c>
      <c r="I30" s="450" t="e">
        <f t="shared" si="0"/>
        <v>#REF!</v>
      </c>
    </row>
    <row r="31" spans="2:9" ht="12.75" customHeight="1">
      <c r="B31" s="2885" t="e">
        <f>#REF!</f>
        <v>#REF!</v>
      </c>
      <c r="C31" s="2888" t="e">
        <f>#REF!</f>
        <v>#REF!</v>
      </c>
      <c r="D31" s="445" t="s">
        <v>211</v>
      </c>
      <c r="E31" s="446" t="e">
        <f>#REF!</f>
        <v>#REF!</v>
      </c>
      <c r="F31" s="446" t="e">
        <f>#REF!</f>
        <v>#REF!</v>
      </c>
      <c r="G31" s="446" t="e">
        <f>#REF!</f>
        <v>#REF!</v>
      </c>
      <c r="H31" s="446" t="e">
        <f>#REF!</f>
        <v>#REF!</v>
      </c>
      <c r="I31" s="447" t="e">
        <f t="shared" si="0"/>
        <v>#REF!</v>
      </c>
    </row>
    <row r="32" spans="2:9" ht="12.75" customHeight="1">
      <c r="B32" s="2886"/>
      <c r="C32" s="2889"/>
      <c r="D32" s="448" t="s">
        <v>212</v>
      </c>
      <c r="E32" s="449" t="e">
        <f>+'EJEC-3IV'!R30*#REF!</f>
        <v>#REF!</v>
      </c>
      <c r="F32" s="449" t="e">
        <f>+'EJEC-3IV'!R30*#REF!</f>
        <v>#REF!</v>
      </c>
      <c r="G32" s="449" t="e">
        <f>+'EJEC-3IV'!R30*#REF!</f>
        <v>#REF!</v>
      </c>
      <c r="H32" s="449" t="e">
        <f>+'EJEC-3IV'!R30*#REF!</f>
        <v>#REF!</v>
      </c>
      <c r="I32" s="450" t="e">
        <f t="shared" si="0"/>
        <v>#REF!</v>
      </c>
    </row>
    <row r="33" spans="2:9" ht="12.75" customHeight="1" thickBot="1">
      <c r="B33" s="2886"/>
      <c r="C33" s="2890"/>
      <c r="D33" s="448" t="s">
        <v>260</v>
      </c>
      <c r="E33" s="449" t="e">
        <f>+'EJEC-3IV'!R31*#REF!</f>
        <v>#REF!</v>
      </c>
      <c r="F33" s="449" t="e">
        <f>+'EJEC-3IV'!R31*#REF!</f>
        <v>#REF!</v>
      </c>
      <c r="G33" s="449" t="e">
        <f>+'EJEC-3IV'!R31*#REF!</f>
        <v>#REF!</v>
      </c>
      <c r="H33" s="449" t="e">
        <f>+'EJEC-3IV'!R31*#REF!</f>
        <v>#REF!</v>
      </c>
      <c r="I33" s="450" t="e">
        <f t="shared" si="0"/>
        <v>#REF!</v>
      </c>
    </row>
    <row r="34" spans="2:9" ht="12.75" customHeight="1">
      <c r="B34" s="2886"/>
      <c r="C34" s="2891" t="e">
        <f>#REF!</f>
        <v>#REF!</v>
      </c>
      <c r="D34" s="445" t="s">
        <v>211</v>
      </c>
      <c r="E34" s="446" t="e">
        <f>#REF!</f>
        <v>#REF!</v>
      </c>
      <c r="F34" s="446" t="e">
        <f>#REF!</f>
        <v>#REF!</v>
      </c>
      <c r="G34" s="446" t="e">
        <f>#REF!</f>
        <v>#REF!</v>
      </c>
      <c r="H34" s="446" t="e">
        <f>#REF!</f>
        <v>#REF!</v>
      </c>
      <c r="I34" s="447" t="e">
        <f t="shared" si="0"/>
        <v>#REF!</v>
      </c>
    </row>
    <row r="35" spans="2:9" ht="12.75" customHeight="1">
      <c r="B35" s="2886"/>
      <c r="C35" s="2889"/>
      <c r="D35" s="448" t="s">
        <v>212</v>
      </c>
      <c r="E35" s="449" t="e">
        <f>+'EJEC-3IV'!R33*#REF!</f>
        <v>#REF!</v>
      </c>
      <c r="F35" s="449" t="e">
        <f>+'EJEC-3IV'!R33*#REF!</f>
        <v>#REF!</v>
      </c>
      <c r="G35" s="449" t="e">
        <f>+'EJEC-3IV'!R33*#REF!</f>
        <v>#REF!</v>
      </c>
      <c r="H35" s="449" t="e">
        <f>+'EJEC-3IV'!R33*#REF!</f>
        <v>#REF!</v>
      </c>
      <c r="I35" s="450" t="e">
        <f t="shared" si="0"/>
        <v>#REF!</v>
      </c>
    </row>
    <row r="36" spans="2:9" ht="12.75" customHeight="1" thickBot="1">
      <c r="B36" s="2886"/>
      <c r="C36" s="2890"/>
      <c r="D36" s="448" t="s">
        <v>260</v>
      </c>
      <c r="E36" s="449" t="e">
        <f>+'EJEC-3IV'!R34*#REF!</f>
        <v>#REF!</v>
      </c>
      <c r="F36" s="449" t="e">
        <f>+'EJEC-3IV'!R34*#REF!</f>
        <v>#REF!</v>
      </c>
      <c r="G36" s="449" t="e">
        <f>+'EJEC-3IV'!R34*#REF!</f>
        <v>#REF!</v>
      </c>
      <c r="H36" s="449" t="e">
        <f>+'EJEC-3IV'!R34*#REF!</f>
        <v>#REF!</v>
      </c>
      <c r="I36" s="450" t="e">
        <f t="shared" si="0"/>
        <v>#REF!</v>
      </c>
    </row>
    <row r="37" spans="2:9" ht="12.75" customHeight="1">
      <c r="B37" s="2886"/>
      <c r="C37" s="2891" t="e">
        <f>#REF!</f>
        <v>#REF!</v>
      </c>
      <c r="D37" s="445" t="s">
        <v>211</v>
      </c>
      <c r="E37" s="446" t="e">
        <f>#REF!</f>
        <v>#REF!</v>
      </c>
      <c r="F37" s="446" t="e">
        <f>#REF!</f>
        <v>#REF!</v>
      </c>
      <c r="G37" s="446" t="e">
        <f>#REF!</f>
        <v>#REF!</v>
      </c>
      <c r="H37" s="446" t="e">
        <f>#REF!</f>
        <v>#REF!</v>
      </c>
      <c r="I37" s="447" t="e">
        <f t="shared" si="0"/>
        <v>#REF!</v>
      </c>
    </row>
    <row r="38" spans="2:9" ht="12.75" customHeight="1">
      <c r="B38" s="2886"/>
      <c r="C38" s="2889"/>
      <c r="D38" s="448" t="s">
        <v>212</v>
      </c>
      <c r="E38" s="449" t="e">
        <f>+'EJEC-3IV'!R36*#REF!</f>
        <v>#REF!</v>
      </c>
      <c r="F38" s="449" t="e">
        <f>+'EJEC-3IV'!R36*#REF!</f>
        <v>#REF!</v>
      </c>
      <c r="G38" s="449" t="e">
        <f>+'EJEC-3IV'!R36*#REF!</f>
        <v>#REF!</v>
      </c>
      <c r="H38" s="449" t="e">
        <f>+'EJEC-3IV'!R36*#REF!</f>
        <v>#REF!</v>
      </c>
      <c r="I38" s="450" t="e">
        <f t="shared" si="0"/>
        <v>#REF!</v>
      </c>
    </row>
    <row r="39" spans="2:9" ht="12.75" customHeight="1" thickBot="1">
      <c r="B39" s="2886"/>
      <c r="C39" s="2890"/>
      <c r="D39" s="448" t="s">
        <v>260</v>
      </c>
      <c r="E39" s="449" t="e">
        <f>+'EJEC-3IV'!R37*#REF!</f>
        <v>#REF!</v>
      </c>
      <c r="F39" s="449" t="e">
        <f>+'EJEC-3IV'!R37*#REF!</f>
        <v>#REF!</v>
      </c>
      <c r="G39" s="449" t="e">
        <f>+'EJEC-3IV'!R37*#REF!</f>
        <v>#REF!</v>
      </c>
      <c r="H39" s="449" t="e">
        <f>+'EJEC-3IV'!R37*#REF!</f>
        <v>#REF!</v>
      </c>
      <c r="I39" s="450" t="e">
        <f t="shared" si="0"/>
        <v>#REF!</v>
      </c>
    </row>
    <row r="40" spans="2:9" ht="12.75" customHeight="1">
      <c r="B40" s="2886"/>
      <c r="C40" s="2891" t="e">
        <f>#REF!</f>
        <v>#REF!</v>
      </c>
      <c r="D40" s="445" t="s">
        <v>211</v>
      </c>
      <c r="E40" s="446" t="e">
        <f>#REF!</f>
        <v>#REF!</v>
      </c>
      <c r="F40" s="446" t="e">
        <f>#REF!</f>
        <v>#REF!</v>
      </c>
      <c r="G40" s="446" t="e">
        <f>#REF!</f>
        <v>#REF!</v>
      </c>
      <c r="H40" s="446" t="e">
        <f>#REF!</f>
        <v>#REF!</v>
      </c>
      <c r="I40" s="447" t="e">
        <f t="shared" si="0"/>
        <v>#REF!</v>
      </c>
    </row>
    <row r="41" spans="2:9" ht="12.75" customHeight="1">
      <c r="B41" s="2886"/>
      <c r="C41" s="2889"/>
      <c r="D41" s="448" t="s">
        <v>212</v>
      </c>
      <c r="E41" s="449" t="e">
        <f>+'EJEC-3IV'!R39*#REF!</f>
        <v>#REF!</v>
      </c>
      <c r="F41" s="449" t="e">
        <f>+'EJEC-3IV'!R39*#REF!</f>
        <v>#REF!</v>
      </c>
      <c r="G41" s="449" t="e">
        <f>+'EJEC-3IV'!R39*#REF!</f>
        <v>#REF!</v>
      </c>
      <c r="H41" s="449" t="e">
        <f>+'EJEC-3IV'!R39*#REF!</f>
        <v>#REF!</v>
      </c>
      <c r="I41" s="450" t="e">
        <f t="shared" si="0"/>
        <v>#REF!</v>
      </c>
    </row>
    <row r="42" spans="2:9" ht="12.75" customHeight="1" thickBot="1">
      <c r="B42" s="2887"/>
      <c r="C42" s="2892"/>
      <c r="D42" s="448" t="s">
        <v>260</v>
      </c>
      <c r="E42" s="449" t="e">
        <f>+'EJEC-3IV'!R40*#REF!</f>
        <v>#REF!</v>
      </c>
      <c r="F42" s="449" t="e">
        <f>+'EJEC-3IV'!R40*#REF!</f>
        <v>#REF!</v>
      </c>
      <c r="G42" s="449" t="e">
        <f>+'EJEC-3IV'!R40*#REF!</f>
        <v>#REF!</v>
      </c>
      <c r="H42" s="449" t="e">
        <f>+'EJEC-3IV'!R40*#REF!</f>
        <v>#REF!</v>
      </c>
      <c r="I42" s="450" t="e">
        <f t="shared" si="0"/>
        <v>#REF!</v>
      </c>
    </row>
    <row r="43" spans="2:9" ht="12.75" customHeight="1">
      <c r="B43" s="2886" t="e">
        <f>#REF!</f>
        <v>#REF!</v>
      </c>
      <c r="C43" s="2889" t="e">
        <f>#REF!</f>
        <v>#REF!</v>
      </c>
      <c r="D43" s="445" t="s">
        <v>211</v>
      </c>
      <c r="E43" s="446" t="e">
        <f>#REF!</f>
        <v>#REF!</v>
      </c>
      <c r="F43" s="446" t="e">
        <f>#REF!</f>
        <v>#REF!</v>
      </c>
      <c r="G43" s="446" t="e">
        <f>#REF!</f>
        <v>#REF!</v>
      </c>
      <c r="H43" s="446" t="e">
        <f>#REF!</f>
        <v>#REF!</v>
      </c>
      <c r="I43" s="447" t="e">
        <f t="shared" si="0"/>
        <v>#REF!</v>
      </c>
    </row>
    <row r="44" spans="2:9" ht="12.75" customHeight="1">
      <c r="B44" s="2886"/>
      <c r="C44" s="2889"/>
      <c r="D44" s="448" t="s">
        <v>212</v>
      </c>
      <c r="E44" s="449" t="e">
        <f>+'EJEC-3IV'!R42*#REF!</f>
        <v>#REF!</v>
      </c>
      <c r="F44" s="449" t="e">
        <f>+'EJEC-3IV'!R42*#REF!</f>
        <v>#REF!</v>
      </c>
      <c r="G44" s="449" t="e">
        <f>+'EJEC-3IV'!R42*#REF!</f>
        <v>#REF!</v>
      </c>
      <c r="H44" s="449" t="e">
        <f>+'EJEC-3IV'!R42*#REF!</f>
        <v>#REF!</v>
      </c>
      <c r="I44" s="450" t="e">
        <f t="shared" si="0"/>
        <v>#REF!</v>
      </c>
    </row>
    <row r="45" spans="2:9" ht="12.75" customHeight="1" thickBot="1">
      <c r="B45" s="2886"/>
      <c r="C45" s="2890"/>
      <c r="D45" s="448" t="s">
        <v>260</v>
      </c>
      <c r="E45" s="449" t="e">
        <f>+'EJEC-3IV'!R43*#REF!</f>
        <v>#REF!</v>
      </c>
      <c r="F45" s="449" t="e">
        <f>+'EJEC-3IV'!R43*#REF!</f>
        <v>#REF!</v>
      </c>
      <c r="G45" s="449" t="e">
        <f>+'EJEC-3IV'!R43*#REF!</f>
        <v>#REF!</v>
      </c>
      <c r="H45" s="449" t="e">
        <f>+'EJEC-3IV'!R43*#REF!</f>
        <v>#REF!</v>
      </c>
      <c r="I45" s="450" t="e">
        <f t="shared" si="0"/>
        <v>#REF!</v>
      </c>
    </row>
    <row r="46" spans="2:9" ht="12.75" customHeight="1">
      <c r="B46" s="2886"/>
      <c r="C46" s="2891" t="e">
        <f>#REF!</f>
        <v>#REF!</v>
      </c>
      <c r="D46" s="445" t="s">
        <v>211</v>
      </c>
      <c r="E46" s="446" t="e">
        <f>#REF!</f>
        <v>#REF!</v>
      </c>
      <c r="F46" s="446" t="e">
        <f>#REF!</f>
        <v>#REF!</v>
      </c>
      <c r="G46" s="446" t="e">
        <f>#REF!</f>
        <v>#REF!</v>
      </c>
      <c r="H46" s="446" t="e">
        <f>#REF!</f>
        <v>#REF!</v>
      </c>
      <c r="I46" s="447" t="e">
        <f t="shared" si="0"/>
        <v>#REF!</v>
      </c>
    </row>
    <row r="47" spans="2:9" ht="12.75" customHeight="1">
      <c r="B47" s="2886"/>
      <c r="C47" s="2889"/>
      <c r="D47" s="448" t="s">
        <v>212</v>
      </c>
      <c r="E47" s="449" t="e">
        <f>+'EJEC-3IV'!R45*#REF!</f>
        <v>#REF!</v>
      </c>
      <c r="F47" s="449" t="e">
        <f>+'EJEC-3IV'!R45*#REF!</f>
        <v>#REF!</v>
      </c>
      <c r="G47" s="449" t="e">
        <f>+'EJEC-3IV'!R45*#REF!</f>
        <v>#REF!</v>
      </c>
      <c r="H47" s="449" t="e">
        <f>+'EJEC-3IV'!R45*#REF!</f>
        <v>#REF!</v>
      </c>
      <c r="I47" s="450" t="e">
        <f t="shared" si="0"/>
        <v>#REF!</v>
      </c>
    </row>
    <row r="48" spans="2:9" ht="12.75" customHeight="1" thickBot="1">
      <c r="B48" s="2886"/>
      <c r="C48" s="2890"/>
      <c r="D48" s="448" t="s">
        <v>260</v>
      </c>
      <c r="E48" s="449" t="e">
        <f>+'EJEC-3IV'!R46*#REF!</f>
        <v>#REF!</v>
      </c>
      <c r="F48" s="449" t="e">
        <f>+'EJEC-3IV'!R46*#REF!</f>
        <v>#REF!</v>
      </c>
      <c r="G48" s="449" t="e">
        <f>+'EJEC-3IV'!R46*#REF!</f>
        <v>#REF!</v>
      </c>
      <c r="H48" s="449" t="e">
        <f>+'EJEC-3IV'!R46*#REF!</f>
        <v>#REF!</v>
      </c>
      <c r="I48" s="450" t="e">
        <f t="shared" si="0"/>
        <v>#REF!</v>
      </c>
    </row>
    <row r="49" spans="2:9" ht="12.75" customHeight="1">
      <c r="B49" s="2886"/>
      <c r="C49" s="2891" t="e">
        <f>#REF!</f>
        <v>#REF!</v>
      </c>
      <c r="D49" s="445" t="s">
        <v>211</v>
      </c>
      <c r="E49" s="446" t="e">
        <f>#REF!</f>
        <v>#REF!</v>
      </c>
      <c r="F49" s="446" t="e">
        <f>#REF!</f>
        <v>#REF!</v>
      </c>
      <c r="G49" s="446" t="e">
        <f>#REF!</f>
        <v>#REF!</v>
      </c>
      <c r="H49" s="446" t="e">
        <f>#REF!</f>
        <v>#REF!</v>
      </c>
      <c r="I49" s="447" t="e">
        <f t="shared" si="0"/>
        <v>#REF!</v>
      </c>
    </row>
    <row r="50" spans="2:9" ht="12.75" customHeight="1">
      <c r="B50" s="2886"/>
      <c r="C50" s="2889"/>
      <c r="D50" s="448" t="s">
        <v>212</v>
      </c>
      <c r="E50" s="449" t="e">
        <f>+'EJEC-3IV'!R48*#REF!</f>
        <v>#REF!</v>
      </c>
      <c r="F50" s="449" t="e">
        <f>+'EJEC-3IV'!R48*#REF!</f>
        <v>#REF!</v>
      </c>
      <c r="G50" s="449" t="e">
        <f>+'EJEC-3IV'!R48*#REF!</f>
        <v>#REF!</v>
      </c>
      <c r="H50" s="449" t="e">
        <f>+'EJEC-3IV'!R48*#REF!</f>
        <v>#REF!</v>
      </c>
      <c r="I50" s="450" t="e">
        <f t="shared" si="0"/>
        <v>#REF!</v>
      </c>
    </row>
    <row r="51" spans="2:9" ht="12.75" customHeight="1" thickBot="1">
      <c r="B51" s="2886"/>
      <c r="C51" s="2890"/>
      <c r="D51" s="448" t="s">
        <v>260</v>
      </c>
      <c r="E51" s="449" t="e">
        <f>+'EJEC-3IV'!R49*#REF!</f>
        <v>#REF!</v>
      </c>
      <c r="F51" s="449" t="e">
        <f>+'EJEC-3IV'!R49*#REF!</f>
        <v>#REF!</v>
      </c>
      <c r="G51" s="449" t="e">
        <f>+'EJEC-3IV'!R49*#REF!</f>
        <v>#REF!</v>
      </c>
      <c r="H51" s="449" t="e">
        <f>+'EJEC-3IV'!R49*#REF!</f>
        <v>#REF!</v>
      </c>
      <c r="I51" s="450" t="e">
        <f t="shared" si="0"/>
        <v>#REF!</v>
      </c>
    </row>
    <row r="52" spans="2:9" ht="12.75" customHeight="1">
      <c r="B52" s="2886"/>
      <c r="C52" s="2891" t="e">
        <f>#REF!</f>
        <v>#REF!</v>
      </c>
      <c r="D52" s="445" t="s">
        <v>211</v>
      </c>
      <c r="E52" s="446" t="e">
        <f>#REF!</f>
        <v>#REF!</v>
      </c>
      <c r="F52" s="446" t="e">
        <f>#REF!</f>
        <v>#REF!</v>
      </c>
      <c r="G52" s="446" t="e">
        <f>#REF!</f>
        <v>#REF!</v>
      </c>
      <c r="H52" s="446" t="e">
        <f>#REF!</f>
        <v>#REF!</v>
      </c>
      <c r="I52" s="447" t="e">
        <f t="shared" si="0"/>
        <v>#REF!</v>
      </c>
    </row>
    <row r="53" spans="2:9" ht="12.75" customHeight="1">
      <c r="B53" s="2886"/>
      <c r="C53" s="2889"/>
      <c r="D53" s="448" t="s">
        <v>212</v>
      </c>
      <c r="E53" s="449" t="e">
        <f>+'EJEC-3IV'!R51*#REF!</f>
        <v>#REF!</v>
      </c>
      <c r="F53" s="449" t="e">
        <f>+'EJEC-3IV'!R51*#REF!</f>
        <v>#REF!</v>
      </c>
      <c r="G53" s="449" t="e">
        <f>+'EJEC-3IV'!R51*#REF!</f>
        <v>#REF!</v>
      </c>
      <c r="H53" s="449" t="e">
        <f>+'EJEC-3IV'!R51*#REF!</f>
        <v>#REF!</v>
      </c>
      <c r="I53" s="450" t="e">
        <f t="shared" si="0"/>
        <v>#REF!</v>
      </c>
    </row>
    <row r="54" spans="2:9" ht="12.75" customHeight="1" thickBot="1">
      <c r="B54" s="2886"/>
      <c r="C54" s="2889"/>
      <c r="D54" s="448" t="s">
        <v>260</v>
      </c>
      <c r="E54" s="449" t="e">
        <f>+'EJEC-3IV'!R52*#REF!</f>
        <v>#REF!</v>
      </c>
      <c r="F54" s="449" t="e">
        <f>+'EJEC-3IV'!R52*#REF!</f>
        <v>#REF!</v>
      </c>
      <c r="G54" s="449" t="e">
        <f>+'EJEC-3IV'!R52*#REF!</f>
        <v>#REF!</v>
      </c>
      <c r="H54" s="449" t="e">
        <f>+'EJEC-3IV'!R52*#REF!</f>
        <v>#REF!</v>
      </c>
      <c r="I54" s="450" t="e">
        <f t="shared" si="0"/>
        <v>#REF!</v>
      </c>
    </row>
    <row r="55" spans="2:9" ht="12.75" customHeight="1">
      <c r="B55" s="2885" t="e">
        <f>#REF!</f>
        <v>#REF!</v>
      </c>
      <c r="C55" s="2888" t="e">
        <f>#REF!</f>
        <v>#REF!</v>
      </c>
      <c r="D55" s="445" t="s">
        <v>211</v>
      </c>
      <c r="E55" s="446" t="e">
        <f>#REF!</f>
        <v>#REF!</v>
      </c>
      <c r="F55" s="446" t="e">
        <f>#REF!</f>
        <v>#REF!</v>
      </c>
      <c r="G55" s="446" t="e">
        <f>#REF!</f>
        <v>#REF!</v>
      </c>
      <c r="H55" s="446" t="e">
        <f>#REF!</f>
        <v>#REF!</v>
      </c>
      <c r="I55" s="447" t="e">
        <f t="shared" si="0"/>
        <v>#REF!</v>
      </c>
    </row>
    <row r="56" spans="2:9" ht="12.75" customHeight="1">
      <c r="B56" s="2886"/>
      <c r="C56" s="2889"/>
      <c r="D56" s="448" t="s">
        <v>212</v>
      </c>
      <c r="E56" s="449" t="e">
        <f>+'EJEC-3IV'!R54*#REF!</f>
        <v>#REF!</v>
      </c>
      <c r="F56" s="449" t="e">
        <f>+'EJEC-3IV'!R54*#REF!</f>
        <v>#REF!</v>
      </c>
      <c r="G56" s="449" t="e">
        <f>+'EJEC-3IV'!R54*#REF!</f>
        <v>#REF!</v>
      </c>
      <c r="H56" s="449" t="e">
        <f>+'EJEC-3IV'!R54*#REF!</f>
        <v>#REF!</v>
      </c>
      <c r="I56" s="450" t="e">
        <f t="shared" si="0"/>
        <v>#REF!</v>
      </c>
    </row>
    <row r="57" spans="2:9" ht="12.75" customHeight="1" thickBot="1">
      <c r="B57" s="2886"/>
      <c r="C57" s="2890"/>
      <c r="D57" s="448" t="s">
        <v>260</v>
      </c>
      <c r="E57" s="449" t="e">
        <f>+'EJEC-3IV'!R55*#REF!</f>
        <v>#REF!</v>
      </c>
      <c r="F57" s="449" t="e">
        <f>+'EJEC-3IV'!R55*#REF!</f>
        <v>#REF!</v>
      </c>
      <c r="G57" s="449" t="e">
        <f>+'EJEC-3IV'!R55*#REF!</f>
        <v>#REF!</v>
      </c>
      <c r="H57" s="449" t="e">
        <f>+'EJEC-3IV'!R55*#REF!</f>
        <v>#REF!</v>
      </c>
      <c r="I57" s="450" t="e">
        <f t="shared" si="0"/>
        <v>#REF!</v>
      </c>
    </row>
    <row r="58" spans="2:9" ht="12.75" customHeight="1">
      <c r="B58" s="2886"/>
      <c r="C58" s="2891" t="e">
        <f>#REF!</f>
        <v>#REF!</v>
      </c>
      <c r="D58" s="445" t="s">
        <v>211</v>
      </c>
      <c r="E58" s="446" t="e">
        <f>#REF!</f>
        <v>#REF!</v>
      </c>
      <c r="F58" s="446" t="e">
        <f>#REF!</f>
        <v>#REF!</v>
      </c>
      <c r="G58" s="446" t="e">
        <f>#REF!</f>
        <v>#REF!</v>
      </c>
      <c r="H58" s="446" t="e">
        <f>#REF!</f>
        <v>#REF!</v>
      </c>
      <c r="I58" s="447" t="e">
        <f t="shared" si="0"/>
        <v>#REF!</v>
      </c>
    </row>
    <row r="59" spans="2:9" ht="12.75" customHeight="1">
      <c r="B59" s="2886"/>
      <c r="C59" s="2889"/>
      <c r="D59" s="448" t="s">
        <v>212</v>
      </c>
      <c r="E59" s="449" t="e">
        <f>+'EJEC-3IV'!R57*#REF!</f>
        <v>#REF!</v>
      </c>
      <c r="F59" s="449" t="e">
        <f>+'EJEC-3IV'!R57*#REF!</f>
        <v>#REF!</v>
      </c>
      <c r="G59" s="449" t="e">
        <f>+'EJEC-3IV'!R57*#REF!</f>
        <v>#REF!</v>
      </c>
      <c r="H59" s="449" t="e">
        <f>+'EJEC-3IV'!R57*#REF!</f>
        <v>#REF!</v>
      </c>
      <c r="I59" s="450" t="e">
        <f t="shared" si="0"/>
        <v>#REF!</v>
      </c>
    </row>
    <row r="60" spans="2:9" ht="12.75" customHeight="1" thickBot="1">
      <c r="B60" s="2886"/>
      <c r="C60" s="2890"/>
      <c r="D60" s="448" t="s">
        <v>260</v>
      </c>
      <c r="E60" s="449" t="e">
        <f>+'EJEC-3IV'!R58*#REF!</f>
        <v>#REF!</v>
      </c>
      <c r="F60" s="449" t="e">
        <f>+'EJEC-3IV'!R58*#REF!</f>
        <v>#REF!</v>
      </c>
      <c r="G60" s="449" t="e">
        <f>+'EJEC-3IV'!R58*#REF!</f>
        <v>#REF!</v>
      </c>
      <c r="H60" s="449" t="e">
        <f>+'EJEC-3IV'!R58*#REF!</f>
        <v>#REF!</v>
      </c>
      <c r="I60" s="450" t="e">
        <f t="shared" si="0"/>
        <v>#REF!</v>
      </c>
    </row>
    <row r="61" spans="2:9" ht="12.75" customHeight="1">
      <c r="B61" s="2886"/>
      <c r="C61" s="2891" t="e">
        <f>#REF!</f>
        <v>#REF!</v>
      </c>
      <c r="D61" s="445" t="s">
        <v>211</v>
      </c>
      <c r="E61" s="446" t="e">
        <f>#REF!</f>
        <v>#REF!</v>
      </c>
      <c r="F61" s="446" t="e">
        <f>#REF!</f>
        <v>#REF!</v>
      </c>
      <c r="G61" s="446" t="e">
        <f>#REF!</f>
        <v>#REF!</v>
      </c>
      <c r="H61" s="446" t="e">
        <f>#REF!</f>
        <v>#REF!</v>
      </c>
      <c r="I61" s="447" t="e">
        <f t="shared" si="0"/>
        <v>#REF!</v>
      </c>
    </row>
    <row r="62" spans="2:9" ht="12.75" customHeight="1">
      <c r="B62" s="2886"/>
      <c r="C62" s="2889"/>
      <c r="D62" s="448" t="s">
        <v>212</v>
      </c>
      <c r="E62" s="449" t="e">
        <f>+'EJEC-3IV'!R60*#REF!</f>
        <v>#REF!</v>
      </c>
      <c r="F62" s="449" t="e">
        <f>+'EJEC-3IV'!R60*#REF!</f>
        <v>#REF!</v>
      </c>
      <c r="G62" s="449" t="e">
        <f>+'EJEC-3IV'!R60*#REF!</f>
        <v>#REF!</v>
      </c>
      <c r="H62" s="449" t="e">
        <f>+'EJEC-3IV'!R60*#REF!</f>
        <v>#REF!</v>
      </c>
      <c r="I62" s="450" t="e">
        <f t="shared" si="0"/>
        <v>#REF!</v>
      </c>
    </row>
    <row r="63" spans="2:9" ht="12.75" customHeight="1" thickBot="1">
      <c r="B63" s="2886"/>
      <c r="C63" s="2890"/>
      <c r="D63" s="448" t="s">
        <v>260</v>
      </c>
      <c r="E63" s="449" t="e">
        <f>+'EJEC-3IV'!R61*#REF!</f>
        <v>#REF!</v>
      </c>
      <c r="F63" s="449" t="e">
        <f>+'EJEC-3IV'!R61*#REF!</f>
        <v>#REF!</v>
      </c>
      <c r="G63" s="449" t="e">
        <f>+'EJEC-3IV'!R61*#REF!</f>
        <v>#REF!</v>
      </c>
      <c r="H63" s="449" t="e">
        <f>+'EJEC-3IV'!R61*#REF!</f>
        <v>#REF!</v>
      </c>
      <c r="I63" s="450" t="e">
        <f t="shared" si="0"/>
        <v>#REF!</v>
      </c>
    </row>
    <row r="64" spans="2:9" ht="12.75" customHeight="1">
      <c r="B64" s="2886"/>
      <c r="C64" s="2891" t="e">
        <f>#REF!</f>
        <v>#REF!</v>
      </c>
      <c r="D64" s="445" t="s">
        <v>211</v>
      </c>
      <c r="E64" s="446" t="e">
        <f>#REF!</f>
        <v>#REF!</v>
      </c>
      <c r="F64" s="446" t="e">
        <f>#REF!</f>
        <v>#REF!</v>
      </c>
      <c r="G64" s="446" t="e">
        <f>#REF!</f>
        <v>#REF!</v>
      </c>
      <c r="H64" s="446" t="e">
        <f>#REF!</f>
        <v>#REF!</v>
      </c>
      <c r="I64" s="447" t="e">
        <f t="shared" si="0"/>
        <v>#REF!</v>
      </c>
    </row>
    <row r="65" spans="2:9" ht="12.75" customHeight="1">
      <c r="B65" s="2886"/>
      <c r="C65" s="2889"/>
      <c r="D65" s="448" t="s">
        <v>212</v>
      </c>
      <c r="E65" s="449" t="e">
        <f>+'EJEC-3IV'!R63*#REF!</f>
        <v>#REF!</v>
      </c>
      <c r="F65" s="449" t="e">
        <f>+'EJEC-3IV'!R63*#REF!</f>
        <v>#REF!</v>
      </c>
      <c r="G65" s="449" t="e">
        <f>+'EJEC-3IV'!R63*#REF!</f>
        <v>#REF!</v>
      </c>
      <c r="H65" s="449" t="e">
        <f>+'EJEC-3IV'!R63*#REF!</f>
        <v>#REF!</v>
      </c>
      <c r="I65" s="450" t="e">
        <f t="shared" si="0"/>
        <v>#REF!</v>
      </c>
    </row>
    <row r="66" spans="2:9" ht="12.75" customHeight="1" thickBot="1">
      <c r="B66" s="2887"/>
      <c r="C66" s="2892"/>
      <c r="D66" s="448" t="s">
        <v>260</v>
      </c>
      <c r="E66" s="449" t="e">
        <f>+'EJEC-3IV'!R64*#REF!</f>
        <v>#REF!</v>
      </c>
      <c r="F66" s="449" t="e">
        <f>+'EJEC-3IV'!R64*#REF!</f>
        <v>#REF!</v>
      </c>
      <c r="G66" s="449" t="e">
        <f>+'EJEC-3IV'!R64*#REF!</f>
        <v>#REF!</v>
      </c>
      <c r="H66" s="449" t="e">
        <f>+'EJEC-3IV'!R64*#REF!</f>
        <v>#REF!</v>
      </c>
      <c r="I66" s="450" t="e">
        <f t="shared" si="0"/>
        <v>#REF!</v>
      </c>
    </row>
    <row r="67" spans="2:9" ht="12.75" customHeight="1">
      <c r="B67" s="2886" t="e">
        <f>#REF!</f>
        <v>#REF!</v>
      </c>
      <c r="C67" s="2889" t="e">
        <f>#REF!</f>
        <v>#REF!</v>
      </c>
      <c r="D67" s="445" t="s">
        <v>211</v>
      </c>
      <c r="E67" s="446" t="e">
        <f>#REF!</f>
        <v>#REF!</v>
      </c>
      <c r="F67" s="446" t="e">
        <f>#REF!</f>
        <v>#REF!</v>
      </c>
      <c r="G67" s="446" t="e">
        <f>#REF!</f>
        <v>#REF!</v>
      </c>
      <c r="H67" s="446" t="e">
        <f>#REF!</f>
        <v>#REF!</v>
      </c>
      <c r="I67" s="447" t="e">
        <f t="shared" si="0"/>
        <v>#REF!</v>
      </c>
    </row>
    <row r="68" spans="2:9" ht="12.75" customHeight="1">
      <c r="B68" s="2886"/>
      <c r="C68" s="2889"/>
      <c r="D68" s="448" t="s">
        <v>212</v>
      </c>
      <c r="E68" s="449" t="e">
        <f>+'EJEC-3IV'!R66*#REF!</f>
        <v>#REF!</v>
      </c>
      <c r="F68" s="449" t="e">
        <f>+'EJEC-3IV'!R66*#REF!</f>
        <v>#REF!</v>
      </c>
      <c r="G68" s="449" t="e">
        <f>+'EJEC-3IV'!R66*#REF!</f>
        <v>#REF!</v>
      </c>
      <c r="H68" s="449" t="e">
        <f>+'EJEC-3IV'!R66*#REF!</f>
        <v>#REF!</v>
      </c>
      <c r="I68" s="450" t="e">
        <f t="shared" si="0"/>
        <v>#REF!</v>
      </c>
    </row>
    <row r="69" spans="2:9" ht="12.75" customHeight="1" thickBot="1">
      <c r="B69" s="2886"/>
      <c r="C69" s="2890"/>
      <c r="D69" s="448" t="s">
        <v>260</v>
      </c>
      <c r="E69" s="449" t="e">
        <f>+'EJEC-3IV'!R67*#REF!</f>
        <v>#REF!</v>
      </c>
      <c r="F69" s="449" t="e">
        <f>+'EJEC-3IV'!R67*#REF!</f>
        <v>#REF!</v>
      </c>
      <c r="G69" s="449" t="e">
        <f>+'EJEC-3IV'!R67*#REF!</f>
        <v>#REF!</v>
      </c>
      <c r="H69" s="449" t="e">
        <f>+'EJEC-3IV'!R67*#REF!</f>
        <v>#REF!</v>
      </c>
      <c r="I69" s="450" t="e">
        <f t="shared" si="0"/>
        <v>#REF!</v>
      </c>
    </row>
    <row r="70" spans="2:9" ht="12.75" customHeight="1">
      <c r="B70" s="2886"/>
      <c r="C70" s="2891" t="e">
        <f>#REF!</f>
        <v>#REF!</v>
      </c>
      <c r="D70" s="445" t="s">
        <v>211</v>
      </c>
      <c r="E70" s="446" t="e">
        <f>#REF!</f>
        <v>#REF!</v>
      </c>
      <c r="F70" s="446" t="e">
        <f>#REF!</f>
        <v>#REF!</v>
      </c>
      <c r="G70" s="446" t="e">
        <f>#REF!</f>
        <v>#REF!</v>
      </c>
      <c r="H70" s="446" t="e">
        <f>#REF!</f>
        <v>#REF!</v>
      </c>
      <c r="I70" s="447" t="e">
        <f t="shared" si="0"/>
        <v>#REF!</v>
      </c>
    </row>
    <row r="71" spans="2:9" ht="12.75" customHeight="1">
      <c r="B71" s="2886"/>
      <c r="C71" s="2889"/>
      <c r="D71" s="448" t="s">
        <v>212</v>
      </c>
      <c r="E71" s="449" t="e">
        <f>+'EJEC-3IV'!R69*#REF!</f>
        <v>#REF!</v>
      </c>
      <c r="F71" s="449" t="e">
        <f>+'EJEC-3IV'!R69*#REF!</f>
        <v>#REF!</v>
      </c>
      <c r="G71" s="449" t="e">
        <f>+'EJEC-3IV'!R69*#REF!</f>
        <v>#REF!</v>
      </c>
      <c r="H71" s="449" t="e">
        <f>+'EJEC-3IV'!R69*#REF!</f>
        <v>#REF!</v>
      </c>
      <c r="I71" s="450" t="e">
        <f t="shared" si="0"/>
        <v>#REF!</v>
      </c>
    </row>
    <row r="72" spans="2:9" ht="12.75" customHeight="1" thickBot="1">
      <c r="B72" s="2886"/>
      <c r="C72" s="2890"/>
      <c r="D72" s="448" t="s">
        <v>260</v>
      </c>
      <c r="E72" s="449" t="e">
        <f>+'EJEC-3IV'!R70*#REF!</f>
        <v>#REF!</v>
      </c>
      <c r="F72" s="449" t="e">
        <f>+'EJEC-3IV'!R70*#REF!</f>
        <v>#REF!</v>
      </c>
      <c r="G72" s="449" t="e">
        <f>+'EJEC-3IV'!R70*#REF!</f>
        <v>#REF!</v>
      </c>
      <c r="H72" s="449" t="e">
        <f>+'EJEC-3IV'!R70*#REF!</f>
        <v>#REF!</v>
      </c>
      <c r="I72" s="450" t="e">
        <f t="shared" si="0"/>
        <v>#REF!</v>
      </c>
    </row>
    <row r="73" spans="2:9" ht="12.75" customHeight="1">
      <c r="B73" s="2886"/>
      <c r="C73" s="2891" t="e">
        <f>#REF!</f>
        <v>#REF!</v>
      </c>
      <c r="D73" s="445" t="s">
        <v>211</v>
      </c>
      <c r="E73" s="446" t="e">
        <f>#REF!</f>
        <v>#REF!</v>
      </c>
      <c r="F73" s="446" t="e">
        <f>#REF!</f>
        <v>#REF!</v>
      </c>
      <c r="G73" s="446" t="e">
        <f>#REF!</f>
        <v>#REF!</v>
      </c>
      <c r="H73" s="446" t="e">
        <f>#REF!</f>
        <v>#REF!</v>
      </c>
      <c r="I73" s="447" t="e">
        <f t="shared" si="0"/>
        <v>#REF!</v>
      </c>
    </row>
    <row r="74" spans="2:9" ht="12.75" customHeight="1">
      <c r="B74" s="2886"/>
      <c r="C74" s="2889"/>
      <c r="D74" s="448" t="s">
        <v>212</v>
      </c>
      <c r="E74" s="449" t="e">
        <f>+'EJEC-3IV'!R72*#REF!</f>
        <v>#REF!</v>
      </c>
      <c r="F74" s="449" t="e">
        <f>+'EJEC-3IV'!R72*#REF!</f>
        <v>#REF!</v>
      </c>
      <c r="G74" s="449" t="e">
        <f>+'EJEC-3IV'!R72*#REF!</f>
        <v>#REF!</v>
      </c>
      <c r="H74" s="449" t="e">
        <f>+'EJEC-3IV'!R72*#REF!</f>
        <v>#REF!</v>
      </c>
      <c r="I74" s="450" t="e">
        <f t="shared" si="0"/>
        <v>#REF!</v>
      </c>
    </row>
    <row r="75" spans="2:9" ht="12.75" customHeight="1" thickBot="1">
      <c r="B75" s="2886"/>
      <c r="C75" s="2889"/>
      <c r="D75" s="448" t="s">
        <v>260</v>
      </c>
      <c r="E75" s="449" t="e">
        <f>+'EJEC-3IV'!R73*#REF!</f>
        <v>#REF!</v>
      </c>
      <c r="F75" s="449" t="e">
        <f>+'EJEC-3IV'!R73*#REF!</f>
        <v>#REF!</v>
      </c>
      <c r="G75" s="449" t="e">
        <f>+'EJEC-3IV'!R73*#REF!</f>
        <v>#REF!</v>
      </c>
      <c r="H75" s="449" t="e">
        <f>+'EJEC-3IV'!R73*#REF!</f>
        <v>#REF!</v>
      </c>
      <c r="I75" s="450" t="e">
        <f t="shared" si="0"/>
        <v>#REF!</v>
      </c>
    </row>
    <row r="76" spans="2:9" ht="12.75" customHeight="1">
      <c r="B76" s="2885" t="e">
        <f>#REF!</f>
        <v>#REF!</v>
      </c>
      <c r="C76" s="2888" t="e">
        <f>#REF!</f>
        <v>#REF!</v>
      </c>
      <c r="D76" s="445" t="s">
        <v>211</v>
      </c>
      <c r="E76" s="446" t="e">
        <f>#REF!</f>
        <v>#REF!</v>
      </c>
      <c r="F76" s="446" t="e">
        <f>#REF!</f>
        <v>#REF!</v>
      </c>
      <c r="G76" s="446" t="e">
        <f>#REF!</f>
        <v>#REF!</v>
      </c>
      <c r="H76" s="446" t="e">
        <f>#REF!</f>
        <v>#REF!</v>
      </c>
      <c r="I76" s="447" t="e">
        <f t="shared" si="0"/>
        <v>#REF!</v>
      </c>
    </row>
    <row r="77" spans="2:9" ht="12.75" customHeight="1">
      <c r="B77" s="2886"/>
      <c r="C77" s="2889"/>
      <c r="D77" s="448" t="s">
        <v>212</v>
      </c>
      <c r="E77" s="449" t="e">
        <f>+'EJEC-3IV'!R75*#REF!</f>
        <v>#REF!</v>
      </c>
      <c r="F77" s="449" t="e">
        <f>+'EJEC-3IV'!R75*#REF!</f>
        <v>#REF!</v>
      </c>
      <c r="G77" s="449" t="e">
        <f>+'EJEC-3IV'!R75*#REF!</f>
        <v>#REF!</v>
      </c>
      <c r="H77" s="449" t="e">
        <f>+'EJEC-3IV'!R75*#REF!</f>
        <v>#REF!</v>
      </c>
      <c r="I77" s="450" t="e">
        <f t="shared" si="0"/>
        <v>#REF!</v>
      </c>
    </row>
    <row r="78" spans="2:9" ht="12.75" customHeight="1" thickBot="1">
      <c r="B78" s="2886"/>
      <c r="C78" s="2890"/>
      <c r="D78" s="448" t="s">
        <v>260</v>
      </c>
      <c r="E78" s="449" t="e">
        <f>+'EJEC-3IV'!R76*#REF!</f>
        <v>#REF!</v>
      </c>
      <c r="F78" s="449" t="e">
        <f>+'EJEC-3IV'!R76*#REF!</f>
        <v>#REF!</v>
      </c>
      <c r="G78" s="449" t="e">
        <f>+'EJEC-3IV'!R76*#REF!</f>
        <v>#REF!</v>
      </c>
      <c r="H78" s="449" t="e">
        <f>+'EJEC-3IV'!R76*#REF!</f>
        <v>#REF!</v>
      </c>
      <c r="I78" s="450" t="e">
        <f t="shared" si="0"/>
        <v>#REF!</v>
      </c>
    </row>
    <row r="79" spans="2:9" ht="12.75" customHeight="1">
      <c r="B79" s="2886"/>
      <c r="C79" s="2891" t="e">
        <f>#REF!</f>
        <v>#REF!</v>
      </c>
      <c r="D79" s="445" t="s">
        <v>211</v>
      </c>
      <c r="E79" s="446" t="e">
        <f>#REF!</f>
        <v>#REF!</v>
      </c>
      <c r="F79" s="446" t="e">
        <f>#REF!</f>
        <v>#REF!</v>
      </c>
      <c r="G79" s="446" t="e">
        <f>#REF!</f>
        <v>#REF!</v>
      </c>
      <c r="H79" s="446" t="e">
        <f>#REF!</f>
        <v>#REF!</v>
      </c>
      <c r="I79" s="447" t="e">
        <f t="shared" si="0"/>
        <v>#REF!</v>
      </c>
    </row>
    <row r="80" spans="2:9" ht="12.75" customHeight="1">
      <c r="B80" s="2886"/>
      <c r="C80" s="2889"/>
      <c r="D80" s="448" t="s">
        <v>212</v>
      </c>
      <c r="E80" s="449" t="e">
        <f>+'EJEC-3IV'!R78*#REF!</f>
        <v>#REF!</v>
      </c>
      <c r="F80" s="449" t="e">
        <f>+'EJEC-3IV'!R78*#REF!</f>
        <v>#REF!</v>
      </c>
      <c r="G80" s="449" t="e">
        <f>+'EJEC-3IV'!R78*#REF!</f>
        <v>#REF!</v>
      </c>
      <c r="H80" s="449" t="e">
        <f>+'EJEC-3IV'!R78*#REF!</f>
        <v>#REF!</v>
      </c>
      <c r="I80" s="450" t="e">
        <f t="shared" si="0"/>
        <v>#REF!</v>
      </c>
    </row>
    <row r="81" spans="2:9" ht="12.75" customHeight="1" thickBot="1">
      <c r="B81" s="2886"/>
      <c r="C81" s="2890"/>
      <c r="D81" s="448" t="s">
        <v>260</v>
      </c>
      <c r="E81" s="449" t="e">
        <f>+'EJEC-3IV'!R79*#REF!</f>
        <v>#REF!</v>
      </c>
      <c r="F81" s="449" t="e">
        <f>+'EJEC-3IV'!R79*#REF!</f>
        <v>#REF!</v>
      </c>
      <c r="G81" s="449" t="e">
        <f>+'EJEC-3IV'!R79*#REF!</f>
        <v>#REF!</v>
      </c>
      <c r="H81" s="449" t="e">
        <f>+'EJEC-3IV'!R79*#REF!</f>
        <v>#REF!</v>
      </c>
      <c r="I81" s="450" t="e">
        <f t="shared" si="0"/>
        <v>#REF!</v>
      </c>
    </row>
    <row r="82" spans="2:9" ht="12.75" customHeight="1">
      <c r="B82" s="2886"/>
      <c r="C82" s="2891" t="e">
        <f>#REF!</f>
        <v>#REF!</v>
      </c>
      <c r="D82" s="445" t="s">
        <v>211</v>
      </c>
      <c r="E82" s="446" t="e">
        <f>#REF!</f>
        <v>#REF!</v>
      </c>
      <c r="F82" s="446" t="e">
        <f>#REF!</f>
        <v>#REF!</v>
      </c>
      <c r="G82" s="446" t="e">
        <f>#REF!</f>
        <v>#REF!</v>
      </c>
      <c r="H82" s="446" t="e">
        <f>#REF!</f>
        <v>#REF!</v>
      </c>
      <c r="I82" s="447" t="e">
        <f t="shared" si="0"/>
        <v>#REF!</v>
      </c>
    </row>
    <row r="83" spans="2:9" ht="12.75" customHeight="1">
      <c r="B83" s="2886"/>
      <c r="C83" s="2889"/>
      <c r="D83" s="448" t="s">
        <v>212</v>
      </c>
      <c r="E83" s="449" t="e">
        <f>+'EJEC-3IV'!R81*#REF!</f>
        <v>#REF!</v>
      </c>
      <c r="F83" s="449" t="e">
        <f>+'EJEC-3IV'!R81*#REF!</f>
        <v>#REF!</v>
      </c>
      <c r="G83" s="449" t="e">
        <f>+'EJEC-3IV'!R81*#REF!</f>
        <v>#REF!</v>
      </c>
      <c r="H83" s="449" t="e">
        <f>+'EJEC-3IV'!R81*#REF!</f>
        <v>#REF!</v>
      </c>
      <c r="I83" s="450" t="e">
        <f t="shared" si="0"/>
        <v>#REF!</v>
      </c>
    </row>
    <row r="84" spans="2:9" ht="12.75" customHeight="1" thickBot="1">
      <c r="B84" s="2886"/>
      <c r="C84" s="2890"/>
      <c r="D84" s="448" t="s">
        <v>260</v>
      </c>
      <c r="E84" s="449" t="e">
        <f>+'EJEC-3IV'!R82*#REF!</f>
        <v>#REF!</v>
      </c>
      <c r="F84" s="449" t="e">
        <f>+'EJEC-3IV'!R82*#REF!</f>
        <v>#REF!</v>
      </c>
      <c r="G84" s="449" t="e">
        <f>+'EJEC-3IV'!R82*#REF!</f>
        <v>#REF!</v>
      </c>
      <c r="H84" s="449" t="e">
        <f>+'EJEC-3IV'!R82*#REF!</f>
        <v>#REF!</v>
      </c>
      <c r="I84" s="450" t="e">
        <f t="shared" ref="I84:I96" si="1">SUM(E84:H84)</f>
        <v>#REF!</v>
      </c>
    </row>
    <row r="85" spans="2:9" ht="12.75" customHeight="1">
      <c r="B85" s="2886"/>
      <c r="C85" s="2891" t="e">
        <f>#REF!</f>
        <v>#REF!</v>
      </c>
      <c r="D85" s="445" t="s">
        <v>211</v>
      </c>
      <c r="E85" s="446" t="e">
        <f>#REF!</f>
        <v>#REF!</v>
      </c>
      <c r="F85" s="446" t="e">
        <f>#REF!</f>
        <v>#REF!</v>
      </c>
      <c r="G85" s="446" t="e">
        <f>#REF!</f>
        <v>#REF!</v>
      </c>
      <c r="H85" s="446" t="e">
        <f>#REF!</f>
        <v>#REF!</v>
      </c>
      <c r="I85" s="447" t="e">
        <f t="shared" si="1"/>
        <v>#REF!</v>
      </c>
    </row>
    <row r="86" spans="2:9" ht="12.75" customHeight="1">
      <c r="B86" s="2886"/>
      <c r="C86" s="2889"/>
      <c r="D86" s="448" t="s">
        <v>212</v>
      </c>
      <c r="E86" s="449" t="e">
        <f>+'EJEC-3IV'!R84*#REF!</f>
        <v>#REF!</v>
      </c>
      <c r="F86" s="449" t="e">
        <f>+'EJEC-3IV'!R84*#REF!</f>
        <v>#REF!</v>
      </c>
      <c r="G86" s="449" t="e">
        <f>+'EJEC-3IV'!R84*#REF!</f>
        <v>#REF!</v>
      </c>
      <c r="H86" s="449" t="e">
        <f>+'EJEC-3IV'!R84*#REF!</f>
        <v>#REF!</v>
      </c>
      <c r="I86" s="450" t="e">
        <f t="shared" si="1"/>
        <v>#REF!</v>
      </c>
    </row>
    <row r="87" spans="2:9" ht="12.75" customHeight="1" thickBot="1">
      <c r="B87" s="2887"/>
      <c r="C87" s="2892"/>
      <c r="D87" s="448" t="s">
        <v>260</v>
      </c>
      <c r="E87" s="449" t="e">
        <f>+'EJEC-3IV'!R85*#REF!</f>
        <v>#REF!</v>
      </c>
      <c r="F87" s="449" t="e">
        <f>+'EJEC-3IV'!R85*#REF!</f>
        <v>#REF!</v>
      </c>
      <c r="G87" s="449" t="e">
        <f>+'EJEC-3IV'!R85*#REF!</f>
        <v>#REF!</v>
      </c>
      <c r="H87" s="449" t="e">
        <f>+'EJEC-3IV'!R85*#REF!</f>
        <v>#REF!</v>
      </c>
      <c r="I87" s="450" t="e">
        <f t="shared" si="1"/>
        <v>#REF!</v>
      </c>
    </row>
    <row r="88" spans="2:9" ht="12.75" customHeight="1">
      <c r="B88" s="2885" t="e">
        <f>#REF!</f>
        <v>#REF!</v>
      </c>
      <c r="C88" s="2888" t="e">
        <f>#REF!</f>
        <v>#REF!</v>
      </c>
      <c r="D88" s="445" t="s">
        <v>211</v>
      </c>
      <c r="E88" s="446" t="e">
        <f>#REF!</f>
        <v>#REF!</v>
      </c>
      <c r="F88" s="446" t="e">
        <f>#REF!</f>
        <v>#REF!</v>
      </c>
      <c r="G88" s="446" t="e">
        <f>#REF!</f>
        <v>#REF!</v>
      </c>
      <c r="H88" s="446" t="e">
        <f>#REF!</f>
        <v>#REF!</v>
      </c>
      <c r="I88" s="447" t="e">
        <f t="shared" si="1"/>
        <v>#REF!</v>
      </c>
    </row>
    <row r="89" spans="2:9" ht="12.75" customHeight="1">
      <c r="B89" s="2886"/>
      <c r="C89" s="2889"/>
      <c r="D89" s="448" t="s">
        <v>212</v>
      </c>
      <c r="E89" s="449" t="e">
        <f>+'EJEC-3IV'!R87*#REF!</f>
        <v>#REF!</v>
      </c>
      <c r="F89" s="449" t="e">
        <f>+'EJEC-3IV'!R87*#REF!</f>
        <v>#REF!</v>
      </c>
      <c r="G89" s="449" t="e">
        <f>+'EJEC-3IV'!R87*#REF!</f>
        <v>#REF!</v>
      </c>
      <c r="H89" s="449" t="e">
        <f>+'EJEC-3IV'!R87*#REF!</f>
        <v>#REF!</v>
      </c>
      <c r="I89" s="450" t="e">
        <f t="shared" si="1"/>
        <v>#REF!</v>
      </c>
    </row>
    <row r="90" spans="2:9" ht="12.75" customHeight="1" thickBot="1">
      <c r="B90" s="2886"/>
      <c r="C90" s="2890"/>
      <c r="D90" s="448" t="s">
        <v>260</v>
      </c>
      <c r="E90" s="449" t="e">
        <f>+'EJEC-3IV'!R88*#REF!</f>
        <v>#REF!</v>
      </c>
      <c r="F90" s="449" t="e">
        <f>+'EJEC-3IV'!R88*#REF!</f>
        <v>#REF!</v>
      </c>
      <c r="G90" s="449" t="e">
        <f>+'EJEC-3IV'!R88*#REF!</f>
        <v>#REF!</v>
      </c>
      <c r="H90" s="449" t="e">
        <f>+'EJEC-3IV'!R88*#REF!</f>
        <v>#REF!</v>
      </c>
      <c r="I90" s="450" t="e">
        <f t="shared" si="1"/>
        <v>#REF!</v>
      </c>
    </row>
    <row r="91" spans="2:9" ht="12.75" customHeight="1">
      <c r="B91" s="2886"/>
      <c r="C91" s="2891" t="e">
        <f>#REF!</f>
        <v>#REF!</v>
      </c>
      <c r="D91" s="445" t="s">
        <v>211</v>
      </c>
      <c r="E91" s="446" t="e">
        <f>#REF!</f>
        <v>#REF!</v>
      </c>
      <c r="F91" s="446" t="e">
        <f>#REF!</f>
        <v>#REF!</v>
      </c>
      <c r="G91" s="446" t="e">
        <f>#REF!</f>
        <v>#REF!</v>
      </c>
      <c r="H91" s="446" t="e">
        <f>#REF!</f>
        <v>#REF!</v>
      </c>
      <c r="I91" s="447" t="e">
        <f t="shared" si="1"/>
        <v>#REF!</v>
      </c>
    </row>
    <row r="92" spans="2:9" ht="12.75" customHeight="1">
      <c r="B92" s="2886"/>
      <c r="C92" s="2889"/>
      <c r="D92" s="448" t="s">
        <v>212</v>
      </c>
      <c r="E92" s="449" t="e">
        <f>+'EJEC-3IV'!R90*#REF!</f>
        <v>#REF!</v>
      </c>
      <c r="F92" s="449" t="e">
        <f>+'EJEC-3IV'!R90*#REF!</f>
        <v>#REF!</v>
      </c>
      <c r="G92" s="449" t="e">
        <f>+'EJEC-3IV'!R90*#REF!</f>
        <v>#REF!</v>
      </c>
      <c r="H92" s="449" t="e">
        <f>+'EJEC-3IV'!R90*#REF!</f>
        <v>#REF!</v>
      </c>
      <c r="I92" s="450" t="e">
        <f t="shared" si="1"/>
        <v>#REF!</v>
      </c>
    </row>
    <row r="93" spans="2:9" ht="12.75" customHeight="1" thickBot="1">
      <c r="B93" s="2886"/>
      <c r="C93" s="2890"/>
      <c r="D93" s="448" t="s">
        <v>260</v>
      </c>
      <c r="E93" s="449" t="e">
        <f>+'EJEC-3IV'!R91*#REF!</f>
        <v>#REF!</v>
      </c>
      <c r="F93" s="449" t="e">
        <f>+'EJEC-3IV'!R91*#REF!</f>
        <v>#REF!</v>
      </c>
      <c r="G93" s="449" t="e">
        <f>+'EJEC-3IV'!R91*#REF!</f>
        <v>#REF!</v>
      </c>
      <c r="H93" s="449" t="e">
        <f>+'EJEC-3IV'!R91*#REF!</f>
        <v>#REF!</v>
      </c>
      <c r="I93" s="450" t="e">
        <f t="shared" si="1"/>
        <v>#REF!</v>
      </c>
    </row>
    <row r="94" spans="2:9" ht="12.75" customHeight="1">
      <c r="B94" s="2886"/>
      <c r="C94" s="2891" t="e">
        <f>#REF!</f>
        <v>#REF!</v>
      </c>
      <c r="D94" s="445" t="s">
        <v>211</v>
      </c>
      <c r="E94" s="446" t="e">
        <f>#REF!</f>
        <v>#REF!</v>
      </c>
      <c r="F94" s="446" t="e">
        <f>#REF!</f>
        <v>#REF!</v>
      </c>
      <c r="G94" s="446" t="e">
        <f>#REF!</f>
        <v>#REF!</v>
      </c>
      <c r="H94" s="446" t="e">
        <f>#REF!</f>
        <v>#REF!</v>
      </c>
      <c r="I94" s="447" t="e">
        <f t="shared" si="1"/>
        <v>#REF!</v>
      </c>
    </row>
    <row r="95" spans="2:9" ht="12.75" customHeight="1">
      <c r="B95" s="2886"/>
      <c r="C95" s="2889"/>
      <c r="D95" s="448" t="s">
        <v>212</v>
      </c>
      <c r="E95" s="449" t="e">
        <f>+'EJEC-3IV'!R93*#REF!</f>
        <v>#REF!</v>
      </c>
      <c r="F95" s="449" t="e">
        <f>+'EJEC-3IV'!R93*#REF!</f>
        <v>#REF!</v>
      </c>
      <c r="G95" s="449" t="e">
        <f>+'EJEC-3IV'!R93*#REF!</f>
        <v>#REF!</v>
      </c>
      <c r="H95" s="449" t="e">
        <f>+'EJEC-3IV'!R93*#REF!</f>
        <v>#REF!</v>
      </c>
      <c r="I95" s="450" t="e">
        <f t="shared" si="1"/>
        <v>#REF!</v>
      </c>
    </row>
    <row r="96" spans="2:9" ht="12.75" customHeight="1" thickBot="1">
      <c r="B96" s="2886"/>
      <c r="C96" s="2889"/>
      <c r="D96" s="451" t="s">
        <v>260</v>
      </c>
      <c r="E96" s="449" t="e">
        <f>+'EJEC-3IV'!R94*#REF!</f>
        <v>#REF!</v>
      </c>
      <c r="F96" s="449" t="e">
        <f>+'EJEC-3IV'!R94*#REF!</f>
        <v>#REF!</v>
      </c>
      <c r="G96" s="449" t="e">
        <f>+'EJEC-3IV'!R94*#REF!</f>
        <v>#REF!</v>
      </c>
      <c r="H96" s="449" t="e">
        <f>+'EJEC-3IV'!R94*#REF!</f>
        <v>#REF!</v>
      </c>
      <c r="I96" s="452" t="e">
        <f t="shared" si="1"/>
        <v>#REF!</v>
      </c>
    </row>
    <row r="97" spans="1:9" s="455" customFormat="1" ht="18.75" customHeight="1">
      <c r="A97" s="431"/>
      <c r="B97" s="2904" t="s">
        <v>275</v>
      </c>
      <c r="C97" s="2905"/>
      <c r="D97" s="2905"/>
      <c r="E97" s="453" t="e">
        <f>E94+E91+E88+E85+E82+E79+E76+E73+E70+E67+E64+E61+E58+E55+E52+E49+E46+E43+E40+E37+E34+E31+E28+E25+E22+E19</f>
        <v>#REF!</v>
      </c>
      <c r="F97" s="453" t="e">
        <f>F94+F91+F88+F85+F82+F79+F76+F73+F70+F67+F64+F61+F58+F55+F52+F49+F46+F43+F40+F37+F34+F31+F28+F25+F22+F19</f>
        <v>#REF!</v>
      </c>
      <c r="G97" s="453" t="e">
        <f>G94+G91+G88+G85+G82+G79+G76+G73+G70+G67+G64+G61+G58+G55+G52+G49+G46+G43+G40+G37+G34+G31+G28+G25+G22+G19</f>
        <v>#REF!</v>
      </c>
      <c r="H97" s="453" t="e">
        <f>H94+H91+H88+H85+H82+H79+H76+H73+H70+H67+H64+H61+H58+H55+H52+H49+H46+H43+H40+H37+H34+H31+H28+H25+H22+H19</f>
        <v>#REF!</v>
      </c>
      <c r="I97" s="454" t="e">
        <f>SUM(E97:H97)</f>
        <v>#REF!</v>
      </c>
    </row>
    <row r="98" spans="1:9" s="455" customFormat="1" ht="17.25" customHeight="1">
      <c r="A98" s="431"/>
      <c r="B98" s="2906" t="s">
        <v>276</v>
      </c>
      <c r="C98" s="2907"/>
      <c r="D98" s="2907"/>
      <c r="E98" s="456" t="e">
        <f t="shared" ref="E98:H99" si="2">E95+E92+E89+E86+E83+E80+E77+E74+E71+E68+E65+E62+E59+E56+E53+E50+E47+E44+E41+E38+E35+E32+E29+E26+E23+E20</f>
        <v>#REF!</v>
      </c>
      <c r="F98" s="456" t="e">
        <f t="shared" si="2"/>
        <v>#REF!</v>
      </c>
      <c r="G98" s="456" t="e">
        <f t="shared" si="2"/>
        <v>#REF!</v>
      </c>
      <c r="H98" s="456" t="e">
        <f t="shared" si="2"/>
        <v>#REF!</v>
      </c>
      <c r="I98" s="457" t="e">
        <f>SUM(E98:H98)</f>
        <v>#REF!</v>
      </c>
    </row>
    <row r="99" spans="1:9" s="455" customFormat="1" ht="19.5" customHeight="1" thickBot="1">
      <c r="A99" s="431"/>
      <c r="B99" s="2893" t="s">
        <v>277</v>
      </c>
      <c r="C99" s="2894"/>
      <c r="D99" s="2894"/>
      <c r="E99" s="458" t="e">
        <f t="shared" si="2"/>
        <v>#REF!</v>
      </c>
      <c r="F99" s="458" t="e">
        <f t="shared" si="2"/>
        <v>#REF!</v>
      </c>
      <c r="G99" s="458" t="e">
        <f t="shared" si="2"/>
        <v>#REF!</v>
      </c>
      <c r="H99" s="458" t="e">
        <f t="shared" si="2"/>
        <v>#REF!</v>
      </c>
      <c r="I99" s="459" t="e">
        <f>SUM(E99:H99)</f>
        <v>#REF!</v>
      </c>
    </row>
    <row r="100" spans="1:9" s="433" customFormat="1" ht="14.25" thickBot="1">
      <c r="A100" s="431"/>
      <c r="B100" s="460" t="s">
        <v>64</v>
      </c>
      <c r="C100" s="461"/>
      <c r="D100" s="462"/>
      <c r="E100" s="461"/>
      <c r="F100" s="461"/>
      <c r="G100" s="461"/>
      <c r="H100" s="461"/>
      <c r="I100" s="463"/>
    </row>
    <row r="101" spans="1:9" s="433" customFormat="1">
      <c r="A101" s="431"/>
      <c r="B101" s="2895"/>
      <c r="C101" s="2896"/>
      <c r="D101" s="2896"/>
      <c r="E101" s="2896"/>
      <c r="F101" s="2896"/>
      <c r="G101" s="2896"/>
      <c r="H101" s="2896"/>
      <c r="I101" s="2897"/>
    </row>
    <row r="102" spans="1:9" s="433" customFormat="1">
      <c r="A102" s="431"/>
      <c r="B102" s="2898"/>
      <c r="C102" s="2899"/>
      <c r="D102" s="2899"/>
      <c r="E102" s="2899"/>
      <c r="F102" s="2899"/>
      <c r="G102" s="2899"/>
      <c r="H102" s="2899"/>
      <c r="I102" s="2900"/>
    </row>
    <row r="103" spans="1:9" s="433" customFormat="1">
      <c r="A103" s="431"/>
      <c r="B103" s="2898"/>
      <c r="C103" s="2899"/>
      <c r="D103" s="2899"/>
      <c r="E103" s="2899"/>
      <c r="F103" s="2899"/>
      <c r="G103" s="2899"/>
      <c r="H103" s="2899"/>
      <c r="I103" s="2900"/>
    </row>
    <row r="104" spans="1:9" s="433" customFormat="1">
      <c r="A104" s="431"/>
      <c r="B104" s="2898"/>
      <c r="C104" s="2899"/>
      <c r="D104" s="2899"/>
      <c r="E104" s="2899"/>
      <c r="F104" s="2899"/>
      <c r="G104" s="2899"/>
      <c r="H104" s="2899"/>
      <c r="I104" s="2900"/>
    </row>
    <row r="105" spans="1:9" s="433" customFormat="1" ht="14.25" thickBot="1">
      <c r="A105" s="431"/>
      <c r="B105" s="2901"/>
      <c r="C105" s="2902"/>
      <c r="D105" s="2902"/>
      <c r="E105" s="2902"/>
      <c r="F105" s="2902"/>
      <c r="G105" s="2902"/>
      <c r="H105" s="2902"/>
      <c r="I105" s="2903"/>
    </row>
    <row r="106" spans="1:9" s="433" customFormat="1">
      <c r="A106" s="431"/>
      <c r="B106" s="431"/>
      <c r="C106" s="431"/>
      <c r="D106" s="432"/>
      <c r="E106" s="431"/>
      <c r="F106" s="431"/>
      <c r="G106" s="431"/>
      <c r="H106" s="431"/>
      <c r="I106" s="431"/>
    </row>
    <row r="107" spans="1:9" s="433" customFormat="1">
      <c r="A107" s="431"/>
      <c r="B107" s="431"/>
      <c r="C107" s="431"/>
      <c r="D107" s="432"/>
      <c r="E107" s="431"/>
      <c r="F107" s="431"/>
      <c r="G107" s="431"/>
      <c r="H107" s="431"/>
      <c r="I107" s="431"/>
    </row>
    <row r="108" spans="1:9" s="433" customFormat="1">
      <c r="A108" s="431"/>
      <c r="B108" s="431"/>
      <c r="C108" s="431"/>
      <c r="D108" s="432"/>
      <c r="E108" s="431"/>
      <c r="F108" s="431"/>
      <c r="G108" s="431"/>
      <c r="H108" s="431"/>
      <c r="I108" s="431"/>
    </row>
    <row r="109" spans="1:9" s="433" customFormat="1">
      <c r="A109" s="431"/>
      <c r="B109" s="431"/>
      <c r="C109" s="431"/>
      <c r="D109" s="432"/>
      <c r="E109" s="431"/>
      <c r="F109" s="431"/>
      <c r="G109" s="431"/>
      <c r="H109" s="431"/>
      <c r="I109" s="431"/>
    </row>
    <row r="110" spans="1:9" s="433" customFormat="1">
      <c r="A110" s="431"/>
      <c r="B110" s="431"/>
      <c r="C110" s="431"/>
      <c r="D110" s="432"/>
      <c r="E110" s="431"/>
      <c r="F110" s="431"/>
      <c r="G110" s="431"/>
      <c r="H110" s="431"/>
      <c r="I110" s="431"/>
    </row>
    <row r="111" spans="1:9" s="433" customFormat="1">
      <c r="A111" s="431"/>
      <c r="B111" s="431"/>
      <c r="C111" s="431"/>
      <c r="D111" s="432"/>
      <c r="E111" s="431"/>
      <c r="F111" s="431"/>
      <c r="G111" s="431"/>
      <c r="H111" s="431"/>
      <c r="I111" s="431"/>
    </row>
    <row r="112" spans="1:9" s="433" customFormat="1">
      <c r="A112" s="431"/>
      <c r="B112" s="431"/>
      <c r="C112" s="431"/>
      <c r="D112" s="432"/>
      <c r="E112" s="431"/>
      <c r="F112" s="431"/>
      <c r="G112" s="431"/>
      <c r="H112" s="431"/>
      <c r="I112" s="431"/>
    </row>
    <row r="113" spans="1:9" s="433" customFormat="1">
      <c r="A113" s="431"/>
      <c r="B113" s="431"/>
      <c r="C113" s="431"/>
      <c r="D113" s="432"/>
      <c r="E113" s="431"/>
      <c r="F113" s="431"/>
      <c r="G113" s="431"/>
      <c r="H113" s="431"/>
      <c r="I113" s="431"/>
    </row>
    <row r="114" spans="1:9" s="433" customFormat="1">
      <c r="A114" s="431"/>
      <c r="B114" s="431"/>
      <c r="C114" s="431"/>
      <c r="D114" s="432"/>
      <c r="E114" s="431"/>
      <c r="F114" s="431"/>
      <c r="G114" s="431"/>
      <c r="H114" s="431"/>
      <c r="I114" s="431"/>
    </row>
    <row r="115" spans="1:9" s="433" customFormat="1">
      <c r="A115" s="431"/>
      <c r="B115" s="431"/>
      <c r="C115" s="431"/>
      <c r="D115" s="432"/>
      <c r="E115" s="431"/>
      <c r="F115" s="431"/>
      <c r="G115" s="431"/>
      <c r="H115" s="431"/>
      <c r="I115" s="431"/>
    </row>
    <row r="116" spans="1:9" s="433" customFormat="1">
      <c r="A116" s="431"/>
      <c r="B116" s="431"/>
      <c r="C116" s="431"/>
      <c r="D116" s="432"/>
      <c r="E116" s="431"/>
      <c r="F116" s="431"/>
      <c r="G116" s="431"/>
      <c r="H116" s="431"/>
      <c r="I116" s="431"/>
    </row>
    <row r="117" spans="1:9" s="433" customFormat="1">
      <c r="A117" s="431"/>
      <c r="B117" s="431"/>
      <c r="C117" s="431"/>
      <c r="D117" s="432"/>
      <c r="E117" s="431"/>
      <c r="F117" s="431"/>
      <c r="G117" s="431"/>
      <c r="H117" s="431"/>
      <c r="I117" s="431"/>
    </row>
    <row r="118" spans="1:9" s="433" customFormat="1">
      <c r="A118" s="431"/>
      <c r="B118" s="431"/>
      <c r="C118" s="431"/>
      <c r="D118" s="432"/>
      <c r="E118" s="431"/>
      <c r="F118" s="431"/>
      <c r="G118" s="431"/>
      <c r="H118" s="431"/>
      <c r="I118" s="431"/>
    </row>
    <row r="119" spans="1:9" s="433" customFormat="1">
      <c r="A119" s="431"/>
      <c r="B119" s="431"/>
      <c r="C119" s="431"/>
      <c r="D119" s="432"/>
      <c r="E119" s="431"/>
      <c r="F119" s="431"/>
      <c r="G119" s="431"/>
      <c r="H119" s="431"/>
      <c r="I119" s="431"/>
    </row>
    <row r="120" spans="1:9" s="433" customFormat="1">
      <c r="A120" s="431"/>
      <c r="B120" s="431"/>
      <c r="C120" s="431"/>
      <c r="D120" s="432"/>
      <c r="E120" s="431"/>
      <c r="F120" s="431"/>
      <c r="G120" s="431"/>
      <c r="H120" s="431"/>
      <c r="I120" s="431"/>
    </row>
    <row r="121" spans="1:9" s="433" customFormat="1">
      <c r="A121" s="431"/>
      <c r="B121" s="431"/>
      <c r="C121" s="431"/>
      <c r="D121" s="432"/>
      <c r="E121" s="431"/>
      <c r="F121" s="431"/>
      <c r="G121" s="431"/>
      <c r="H121" s="431"/>
      <c r="I121" s="431"/>
    </row>
    <row r="122" spans="1:9" s="433" customFormat="1">
      <c r="A122" s="431"/>
      <c r="B122" s="431"/>
      <c r="C122" s="431"/>
      <c r="D122" s="432"/>
      <c r="E122" s="431"/>
      <c r="F122" s="431"/>
      <c r="G122" s="431"/>
      <c r="H122" s="431"/>
      <c r="I122" s="431"/>
    </row>
    <row r="123" spans="1:9" s="433" customFormat="1">
      <c r="A123" s="431"/>
      <c r="B123" s="431"/>
      <c r="C123" s="431"/>
      <c r="D123" s="432"/>
      <c r="E123" s="431"/>
      <c r="F123" s="431"/>
      <c r="G123" s="431"/>
      <c r="H123" s="431"/>
      <c r="I123" s="431"/>
    </row>
    <row r="124" spans="1:9" s="433" customFormat="1">
      <c r="A124" s="431"/>
      <c r="B124" s="431"/>
      <c r="C124" s="431"/>
      <c r="D124" s="432"/>
      <c r="E124" s="431"/>
      <c r="F124" s="431"/>
      <c r="G124" s="431"/>
      <c r="H124" s="431"/>
      <c r="I124" s="431"/>
    </row>
    <row r="125" spans="1:9" s="433" customFormat="1">
      <c r="A125" s="431"/>
      <c r="B125" s="431"/>
      <c r="C125" s="431"/>
      <c r="D125" s="432"/>
      <c r="E125" s="431"/>
      <c r="F125" s="431"/>
      <c r="G125" s="431"/>
      <c r="H125" s="431"/>
      <c r="I125" s="431"/>
    </row>
    <row r="126" spans="1:9" s="433" customFormat="1">
      <c r="A126" s="431"/>
      <c r="B126" s="431"/>
      <c r="C126" s="431"/>
      <c r="D126" s="432"/>
      <c r="E126" s="431"/>
      <c r="F126" s="431"/>
      <c r="G126" s="431"/>
      <c r="H126" s="431"/>
      <c r="I126" s="431"/>
    </row>
    <row r="127" spans="1:9" s="433" customFormat="1">
      <c r="A127" s="431"/>
      <c r="B127" s="431"/>
      <c r="C127" s="431"/>
      <c r="D127" s="432"/>
      <c r="E127" s="431"/>
      <c r="F127" s="431"/>
      <c r="G127" s="431"/>
      <c r="H127" s="431"/>
      <c r="I127" s="431"/>
    </row>
    <row r="128" spans="1:9" s="433" customFormat="1">
      <c r="A128" s="431"/>
      <c r="B128" s="431"/>
      <c r="C128" s="431"/>
      <c r="D128" s="432"/>
      <c r="E128" s="431"/>
      <c r="F128" s="431"/>
      <c r="G128" s="431"/>
      <c r="H128" s="431"/>
      <c r="I128" s="431"/>
    </row>
    <row r="129" spans="1:9" s="433" customFormat="1">
      <c r="A129" s="431"/>
      <c r="B129" s="431"/>
      <c r="C129" s="431"/>
      <c r="D129" s="432"/>
      <c r="E129" s="431"/>
      <c r="F129" s="431"/>
      <c r="G129" s="431"/>
      <c r="H129" s="431"/>
      <c r="I129" s="431"/>
    </row>
    <row r="130" spans="1:9" s="433" customFormat="1">
      <c r="A130" s="431"/>
      <c r="B130" s="431"/>
      <c r="C130" s="431"/>
      <c r="D130" s="432"/>
      <c r="E130" s="431"/>
      <c r="F130" s="431"/>
      <c r="G130" s="431"/>
      <c r="H130" s="431"/>
      <c r="I130" s="431"/>
    </row>
    <row r="131" spans="1:9" s="433" customFormat="1">
      <c r="A131" s="431"/>
      <c r="B131" s="431"/>
      <c r="C131" s="431"/>
      <c r="D131" s="432"/>
      <c r="E131" s="431"/>
      <c r="F131" s="431"/>
      <c r="G131" s="431"/>
      <c r="H131" s="431"/>
      <c r="I131" s="431"/>
    </row>
    <row r="132" spans="1:9" s="433" customFormat="1">
      <c r="A132" s="431"/>
      <c r="B132" s="431"/>
      <c r="C132" s="431"/>
      <c r="D132" s="432"/>
      <c r="E132" s="431"/>
      <c r="F132" s="431"/>
      <c r="G132" s="431"/>
      <c r="H132" s="431"/>
      <c r="I132" s="431"/>
    </row>
    <row r="133" spans="1:9" s="433" customFormat="1">
      <c r="A133" s="431"/>
      <c r="B133" s="431"/>
      <c r="C133" s="431"/>
      <c r="D133" s="432"/>
      <c r="E133" s="431"/>
      <c r="F133" s="431"/>
      <c r="G133" s="431"/>
      <c r="H133" s="431"/>
      <c r="I133" s="431"/>
    </row>
    <row r="134" spans="1:9" s="433" customFormat="1">
      <c r="A134" s="431"/>
      <c r="B134" s="431"/>
      <c r="C134" s="431"/>
      <c r="D134" s="432"/>
      <c r="E134" s="431"/>
      <c r="F134" s="431"/>
      <c r="G134" s="431"/>
      <c r="H134" s="431"/>
      <c r="I134" s="431"/>
    </row>
    <row r="135" spans="1:9" s="433" customFormat="1">
      <c r="A135" s="431"/>
      <c r="B135" s="431"/>
      <c r="C135" s="431"/>
      <c r="D135" s="432"/>
      <c r="E135" s="431"/>
      <c r="F135" s="431"/>
      <c r="G135" s="431"/>
      <c r="H135" s="431"/>
      <c r="I135" s="431"/>
    </row>
    <row r="136" spans="1:9" s="433" customFormat="1">
      <c r="A136" s="431"/>
      <c r="B136" s="431"/>
      <c r="C136" s="431"/>
      <c r="D136" s="432"/>
      <c r="E136" s="431"/>
      <c r="F136" s="431"/>
      <c r="G136" s="431"/>
      <c r="H136" s="431"/>
      <c r="I136" s="431"/>
    </row>
    <row r="137" spans="1:9" s="433" customFormat="1">
      <c r="A137" s="431"/>
      <c r="B137" s="431"/>
      <c r="C137" s="431"/>
      <c r="D137" s="432"/>
      <c r="E137" s="431"/>
      <c r="F137" s="431"/>
      <c r="G137" s="431"/>
      <c r="H137" s="431"/>
      <c r="I137" s="431"/>
    </row>
    <row r="138" spans="1:9" s="433" customFormat="1">
      <c r="A138" s="431"/>
      <c r="B138" s="431"/>
      <c r="C138" s="431"/>
      <c r="D138" s="432"/>
      <c r="E138" s="431"/>
      <c r="F138" s="431"/>
      <c r="G138" s="431"/>
      <c r="H138" s="431"/>
      <c r="I138" s="431"/>
    </row>
    <row r="139" spans="1:9" s="433" customFormat="1">
      <c r="A139" s="431"/>
      <c r="B139" s="431"/>
      <c r="C139" s="431"/>
      <c r="D139" s="432"/>
      <c r="E139" s="431"/>
      <c r="F139" s="431"/>
      <c r="G139" s="431"/>
      <c r="H139" s="431"/>
      <c r="I139" s="431"/>
    </row>
    <row r="140" spans="1:9" s="433" customFormat="1">
      <c r="A140" s="431"/>
      <c r="B140" s="431"/>
      <c r="C140" s="431"/>
      <c r="D140" s="432"/>
      <c r="E140" s="431"/>
      <c r="F140" s="431"/>
      <c r="G140" s="431"/>
      <c r="H140" s="431"/>
      <c r="I140" s="431"/>
    </row>
    <row r="141" spans="1:9" s="433" customFormat="1">
      <c r="A141" s="431"/>
      <c r="B141" s="431"/>
      <c r="C141" s="431"/>
      <c r="D141" s="432"/>
      <c r="E141" s="431"/>
      <c r="F141" s="431"/>
      <c r="G141" s="431"/>
      <c r="H141" s="431"/>
      <c r="I141" s="431"/>
    </row>
    <row r="142" spans="1:9" s="433" customFormat="1">
      <c r="A142" s="431"/>
      <c r="B142" s="431"/>
      <c r="C142" s="431"/>
      <c r="D142" s="432"/>
      <c r="E142" s="431"/>
      <c r="F142" s="431"/>
      <c r="G142" s="431"/>
      <c r="H142" s="431"/>
      <c r="I142" s="431"/>
    </row>
    <row r="143" spans="1:9" s="433" customFormat="1">
      <c r="A143" s="431"/>
      <c r="B143" s="431"/>
      <c r="C143" s="431"/>
      <c r="D143" s="432"/>
      <c r="E143" s="431"/>
      <c r="F143" s="431"/>
      <c r="G143" s="431"/>
      <c r="H143" s="431"/>
      <c r="I143" s="431"/>
    </row>
    <row r="144" spans="1:9" s="433" customFormat="1">
      <c r="A144" s="431"/>
      <c r="B144" s="431"/>
      <c r="C144" s="431"/>
      <c r="D144" s="432"/>
      <c r="E144" s="431"/>
      <c r="F144" s="431"/>
      <c r="G144" s="431"/>
      <c r="H144" s="431"/>
      <c r="I144" s="431"/>
    </row>
  </sheetData>
  <sheetProtection password="CDBD" sheet="1" objects="1" scenarios="1"/>
  <mergeCells count="55">
    <mergeCell ref="B99:D99"/>
    <mergeCell ref="B101:I105"/>
    <mergeCell ref="B88:B96"/>
    <mergeCell ref="C88:C90"/>
    <mergeCell ref="C91:C93"/>
    <mergeCell ref="C94:C96"/>
    <mergeCell ref="B97:D97"/>
    <mergeCell ref="B98:D98"/>
    <mergeCell ref="B67:B75"/>
    <mergeCell ref="C67:C69"/>
    <mergeCell ref="C70:C72"/>
    <mergeCell ref="C73:C75"/>
    <mergeCell ref="B76:B87"/>
    <mergeCell ref="C76:C78"/>
    <mergeCell ref="C79:C81"/>
    <mergeCell ref="C82:C84"/>
    <mergeCell ref="C85:C87"/>
    <mergeCell ref="B43:B54"/>
    <mergeCell ref="C43:C45"/>
    <mergeCell ref="C46:C48"/>
    <mergeCell ref="C49:C51"/>
    <mergeCell ref="C52:C54"/>
    <mergeCell ref="B55:B66"/>
    <mergeCell ref="C55:C57"/>
    <mergeCell ref="C58:C60"/>
    <mergeCell ref="C61:C63"/>
    <mergeCell ref="C64:C66"/>
    <mergeCell ref="B19:B30"/>
    <mergeCell ref="C19:C21"/>
    <mergeCell ref="C22:C24"/>
    <mergeCell ref="C25:C27"/>
    <mergeCell ref="C28:C30"/>
    <mergeCell ref="B31:B42"/>
    <mergeCell ref="C31:C33"/>
    <mergeCell ref="C34:C36"/>
    <mergeCell ref="C37:C39"/>
    <mergeCell ref="C40:C42"/>
    <mergeCell ref="C15:I15"/>
    <mergeCell ref="B16:I16"/>
    <mergeCell ref="B17:B18"/>
    <mergeCell ref="C17:C18"/>
    <mergeCell ref="D17:D18"/>
    <mergeCell ref="E17:I17"/>
    <mergeCell ref="C9:I9"/>
    <mergeCell ref="C10:I10"/>
    <mergeCell ref="C11:D11"/>
    <mergeCell ref="G11:H11"/>
    <mergeCell ref="C13:D13"/>
    <mergeCell ref="G13:H13"/>
    <mergeCell ref="C8:I8"/>
    <mergeCell ref="C2:G5"/>
    <mergeCell ref="H2:I3"/>
    <mergeCell ref="B4:B5"/>
    <mergeCell ref="H4:I5"/>
    <mergeCell ref="C7:I7"/>
  </mergeCells>
  <printOptions horizontalCentered="1" verticalCentered="1"/>
  <pageMargins left="0.70866141732283472" right="0.70866141732283472" top="0.74803149606299213" bottom="0.74803149606299213" header="0.31496062992125984" footer="0.31496062992125984"/>
  <pageSetup scale="59" orientation="portrait" r:id="rId1"/>
  <drawing r:id="rId2"/>
  <legacyDrawing r:id="rId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Hoja48">
    <tabColor rgb="FFFFC000"/>
    <pageSetUpPr fitToPage="1"/>
  </sheetPr>
  <dimension ref="A1:Z114"/>
  <sheetViews>
    <sheetView workbookViewId="0"/>
  </sheetViews>
  <sheetFormatPr baseColWidth="10" defaultColWidth="11.42578125" defaultRowHeight="12.75"/>
  <cols>
    <col min="1" max="1" width="2.5703125" style="321" customWidth="1"/>
    <col min="2" max="2" width="34.140625" style="200" customWidth="1"/>
    <col min="3" max="3" width="29" style="200" customWidth="1"/>
    <col min="4" max="4" width="38.7109375" style="200" customWidth="1"/>
    <col min="5" max="5" width="11.42578125" style="200"/>
    <col min="6" max="10" width="12.7109375" style="200" customWidth="1"/>
    <col min="11" max="26" width="11.42578125" style="321"/>
    <col min="27" max="16384" width="11.42578125" style="200"/>
  </cols>
  <sheetData>
    <row r="1" spans="2:10" s="321" customFormat="1" ht="13.5" thickBot="1"/>
    <row r="2" spans="2:10" ht="12.75" customHeight="1">
      <c r="B2" s="322"/>
      <c r="C2" s="2723" t="s">
        <v>328</v>
      </c>
      <c r="D2" s="2724"/>
      <c r="E2" s="2724"/>
      <c r="F2" s="2724"/>
      <c r="G2" s="2724"/>
      <c r="H2" s="2725"/>
      <c r="I2" s="2732" t="e">
        <f>'EJEC-4IV'!H2</f>
        <v>#REF!</v>
      </c>
      <c r="J2" s="2733"/>
    </row>
    <row r="3" spans="2:10">
      <c r="B3" s="216"/>
      <c r="C3" s="2726"/>
      <c r="D3" s="2727"/>
      <c r="E3" s="2727"/>
      <c r="F3" s="2727"/>
      <c r="G3" s="2727"/>
      <c r="H3" s="2728"/>
      <c r="I3" s="2908"/>
      <c r="J3" s="2909"/>
    </row>
    <row r="4" spans="2:10" ht="18" customHeight="1">
      <c r="B4" s="216"/>
      <c r="C4" s="2726"/>
      <c r="D4" s="2727"/>
      <c r="E4" s="2727"/>
      <c r="F4" s="2727"/>
      <c r="G4" s="2727"/>
      <c r="H4" s="2728"/>
      <c r="I4" s="2908"/>
      <c r="J4" s="2909"/>
    </row>
    <row r="5" spans="2:10" ht="18" customHeight="1">
      <c r="B5" s="216"/>
      <c r="C5" s="2726"/>
      <c r="D5" s="2727"/>
      <c r="E5" s="2727"/>
      <c r="F5" s="2727"/>
      <c r="G5" s="2727"/>
      <c r="H5" s="2728"/>
      <c r="I5" s="2908"/>
      <c r="J5" s="2909"/>
    </row>
    <row r="6" spans="2:10" ht="18" customHeight="1">
      <c r="B6" s="2910"/>
      <c r="C6" s="2726"/>
      <c r="D6" s="2727"/>
      <c r="E6" s="2727"/>
      <c r="F6" s="2727"/>
      <c r="G6" s="2727"/>
      <c r="H6" s="2728"/>
      <c r="I6" s="2912" t="e">
        <f>'EJEC-4IV'!H4</f>
        <v>#REF!</v>
      </c>
      <c r="J6" s="2913"/>
    </row>
    <row r="7" spans="2:10">
      <c r="B7" s="2910"/>
      <c r="C7" s="2726"/>
      <c r="D7" s="2727"/>
      <c r="E7" s="2727"/>
      <c r="F7" s="2727"/>
      <c r="G7" s="2727"/>
      <c r="H7" s="2728"/>
      <c r="I7" s="2706"/>
      <c r="J7" s="2707"/>
    </row>
    <row r="8" spans="2:10">
      <c r="B8" s="2911"/>
      <c r="C8" s="2729"/>
      <c r="D8" s="2730"/>
      <c r="E8" s="2730"/>
      <c r="F8" s="2730"/>
      <c r="G8" s="2730"/>
      <c r="H8" s="2731"/>
      <c r="I8" s="2708"/>
      <c r="J8" s="2709"/>
    </row>
    <row r="9" spans="2:10">
      <c r="B9" s="465"/>
      <c r="C9" s="466"/>
      <c r="D9" s="466"/>
      <c r="E9" s="466"/>
      <c r="F9" s="466"/>
      <c r="G9" s="466"/>
      <c r="H9" s="466"/>
      <c r="I9" s="466"/>
      <c r="J9" s="467"/>
    </row>
    <row r="10" spans="2:10" ht="18.75" customHeight="1">
      <c r="B10" s="356" t="s">
        <v>166</v>
      </c>
      <c r="C10" s="2805" t="e">
        <f>+#REF!</f>
        <v>#REF!</v>
      </c>
      <c r="D10" s="2805"/>
      <c r="E10" s="2805"/>
      <c r="F10" s="2805"/>
      <c r="G10" s="2805"/>
      <c r="H10" s="2805"/>
      <c r="I10" s="2805"/>
      <c r="J10" s="2806"/>
    </row>
    <row r="11" spans="2:10">
      <c r="B11" s="216"/>
      <c r="J11" s="204"/>
    </row>
    <row r="12" spans="2:10" ht="34.5" customHeight="1">
      <c r="B12" s="356" t="s">
        <v>248</v>
      </c>
      <c r="C12" s="2595" t="e">
        <f>+#REF!</f>
        <v>#REF!</v>
      </c>
      <c r="D12" s="2595"/>
      <c r="E12" s="2595"/>
      <c r="F12" s="2595"/>
      <c r="G12" s="2595"/>
      <c r="H12" s="2595"/>
      <c r="I12" s="2595"/>
      <c r="J12" s="2596"/>
    </row>
    <row r="13" spans="2:10">
      <c r="B13" s="356"/>
      <c r="C13" s="2807"/>
      <c r="D13" s="2807"/>
      <c r="E13" s="2807"/>
      <c r="F13" s="2807"/>
      <c r="G13" s="2807"/>
      <c r="H13" s="2807"/>
      <c r="I13" s="2807"/>
      <c r="J13" s="2808"/>
    </row>
    <row r="14" spans="2:10" ht="17.25" customHeight="1">
      <c r="B14" s="356" t="s">
        <v>214</v>
      </c>
      <c r="C14" s="468">
        <f>'EJEC-1IV'!I11</f>
        <v>0</v>
      </c>
      <c r="D14" s="401"/>
      <c r="E14" s="401"/>
      <c r="F14" s="401"/>
      <c r="G14" s="401"/>
      <c r="H14" s="401"/>
      <c r="I14" s="401"/>
      <c r="J14" s="402"/>
    </row>
    <row r="15" spans="2:10">
      <c r="B15" s="356"/>
      <c r="C15" s="401"/>
      <c r="D15" s="401"/>
      <c r="E15" s="401"/>
      <c r="F15" s="401"/>
      <c r="G15" s="401"/>
      <c r="H15" s="401"/>
      <c r="I15" s="401"/>
      <c r="J15" s="402"/>
    </row>
    <row r="16" spans="2:10" ht="21.75" customHeight="1" thickBot="1">
      <c r="B16" s="2873" t="s">
        <v>216</v>
      </c>
      <c r="C16" s="2874"/>
      <c r="D16" s="2874"/>
      <c r="E16" s="2874"/>
      <c r="F16" s="2874"/>
      <c r="G16" s="2874"/>
      <c r="H16" s="2874"/>
      <c r="I16" s="2874"/>
      <c r="J16" s="2874"/>
    </row>
    <row r="17" spans="2:10" ht="12.75" customHeight="1">
      <c r="B17" s="2833" t="s">
        <v>167</v>
      </c>
      <c r="C17" s="2834" t="s">
        <v>203</v>
      </c>
      <c r="D17" s="2920" t="s">
        <v>215</v>
      </c>
      <c r="E17" s="2921"/>
      <c r="F17" s="2921"/>
      <c r="G17" s="2921"/>
      <c r="H17" s="2921"/>
      <c r="I17" s="2921"/>
      <c r="J17" s="2922"/>
    </row>
    <row r="18" spans="2:10" ht="12.75" customHeight="1">
      <c r="B18" s="2753"/>
      <c r="C18" s="2756"/>
      <c r="D18" s="2759"/>
      <c r="E18" s="2923"/>
      <c r="F18" s="2923"/>
      <c r="G18" s="2923"/>
      <c r="H18" s="2923"/>
      <c r="I18" s="2923"/>
      <c r="J18" s="2924"/>
    </row>
    <row r="19" spans="2:10">
      <c r="B19" s="2754"/>
      <c r="C19" s="2757"/>
      <c r="D19" s="2759"/>
      <c r="E19" s="2923"/>
      <c r="F19" s="2923"/>
      <c r="G19" s="2923"/>
      <c r="H19" s="2923"/>
      <c r="I19" s="2923"/>
      <c r="J19" s="2924"/>
    </row>
    <row r="20" spans="2:10" ht="50.25" customHeight="1">
      <c r="B20" s="2838" t="e">
        <f>#REF!</f>
        <v>#REF!</v>
      </c>
      <c r="C20" s="374" t="e">
        <f>#REF!</f>
        <v>#REF!</v>
      </c>
      <c r="D20" s="2915"/>
      <c r="E20" s="2915"/>
      <c r="F20" s="2915"/>
      <c r="G20" s="2915"/>
      <c r="H20" s="2915"/>
      <c r="I20" s="2915"/>
      <c r="J20" s="2916"/>
    </row>
    <row r="21" spans="2:10" ht="50.25" customHeight="1">
      <c r="B21" s="2816"/>
      <c r="C21" s="374" t="e">
        <f>#REF!</f>
        <v>#REF!</v>
      </c>
      <c r="D21" s="2915"/>
      <c r="E21" s="2915"/>
      <c r="F21" s="2915"/>
      <c r="G21" s="2915"/>
      <c r="H21" s="2915"/>
      <c r="I21" s="2915"/>
      <c r="J21" s="2916"/>
    </row>
    <row r="22" spans="2:10" ht="50.25" customHeight="1">
      <c r="B22" s="2816"/>
      <c r="C22" s="374" t="e">
        <f>#REF!</f>
        <v>#REF!</v>
      </c>
      <c r="D22" s="2915"/>
      <c r="E22" s="2915"/>
      <c r="F22" s="2915"/>
      <c r="G22" s="2915"/>
      <c r="H22" s="2915"/>
      <c r="I22" s="2915"/>
      <c r="J22" s="2916"/>
    </row>
    <row r="23" spans="2:10" ht="50.25" customHeight="1">
      <c r="B23" s="2914"/>
      <c r="C23" s="374" t="e">
        <f>#REF!</f>
        <v>#REF!</v>
      </c>
      <c r="D23" s="2915"/>
      <c r="E23" s="2915"/>
      <c r="F23" s="2915"/>
      <c r="G23" s="2915"/>
      <c r="H23" s="2915"/>
      <c r="I23" s="2915"/>
      <c r="J23" s="2916"/>
    </row>
    <row r="24" spans="2:10" ht="50.25" customHeight="1">
      <c r="B24" s="2838" t="e">
        <f>#REF!</f>
        <v>#REF!</v>
      </c>
      <c r="C24" s="374" t="e">
        <f>#REF!</f>
        <v>#REF!</v>
      </c>
      <c r="D24" s="2915">
        <f>+D20</f>
        <v>0</v>
      </c>
      <c r="E24" s="2915"/>
      <c r="F24" s="2915"/>
      <c r="G24" s="2915"/>
      <c r="H24" s="2915"/>
      <c r="I24" s="2915"/>
      <c r="J24" s="2916"/>
    </row>
    <row r="25" spans="2:10" ht="50.25" customHeight="1">
      <c r="B25" s="2816"/>
      <c r="C25" s="374" t="e">
        <f>#REF!</f>
        <v>#REF!</v>
      </c>
      <c r="D25" s="2915"/>
      <c r="E25" s="2915"/>
      <c r="F25" s="2915"/>
      <c r="G25" s="2915"/>
      <c r="H25" s="2915"/>
      <c r="I25" s="2915"/>
      <c r="J25" s="2916"/>
    </row>
    <row r="26" spans="2:10" ht="50.25" customHeight="1">
      <c r="B26" s="2816"/>
      <c r="C26" s="374" t="e">
        <f>#REF!</f>
        <v>#REF!</v>
      </c>
      <c r="D26" s="2915"/>
      <c r="E26" s="2915"/>
      <c r="F26" s="2915"/>
      <c r="G26" s="2915"/>
      <c r="H26" s="2915"/>
      <c r="I26" s="2915"/>
      <c r="J26" s="2916"/>
    </row>
    <row r="27" spans="2:10" ht="50.25" customHeight="1">
      <c r="B27" s="2914"/>
      <c r="C27" s="374" t="e">
        <f>#REF!</f>
        <v>#REF!</v>
      </c>
      <c r="D27" s="2915">
        <f>+D23</f>
        <v>0</v>
      </c>
      <c r="E27" s="2915"/>
      <c r="F27" s="2915"/>
      <c r="G27" s="2915"/>
      <c r="H27" s="2915"/>
      <c r="I27" s="2915"/>
      <c r="J27" s="2916"/>
    </row>
    <row r="28" spans="2:10" ht="50.25" customHeight="1">
      <c r="B28" s="2838" t="e">
        <f>#REF!</f>
        <v>#REF!</v>
      </c>
      <c r="C28" s="374" t="e">
        <f>#REF!</f>
        <v>#REF!</v>
      </c>
      <c r="D28" s="2915">
        <f>+D20</f>
        <v>0</v>
      </c>
      <c r="E28" s="2915"/>
      <c r="F28" s="2915"/>
      <c r="G28" s="2915"/>
      <c r="H28" s="2915"/>
      <c r="I28" s="2915"/>
      <c r="J28" s="2916"/>
    </row>
    <row r="29" spans="2:10" ht="50.25" customHeight="1">
      <c r="B29" s="2816"/>
      <c r="C29" s="374" t="e">
        <f>#REF!</f>
        <v>#REF!</v>
      </c>
      <c r="D29" s="2915"/>
      <c r="E29" s="2915"/>
      <c r="F29" s="2915"/>
      <c r="G29" s="2915"/>
      <c r="H29" s="2915"/>
      <c r="I29" s="2915"/>
      <c r="J29" s="2916"/>
    </row>
    <row r="30" spans="2:10" ht="50.25" customHeight="1">
      <c r="B30" s="2816"/>
      <c r="C30" s="374" t="e">
        <f>#REF!</f>
        <v>#REF!</v>
      </c>
      <c r="D30" s="2915"/>
      <c r="E30" s="2915"/>
      <c r="F30" s="2915"/>
      <c r="G30" s="2915"/>
      <c r="H30" s="2915"/>
      <c r="I30" s="2915"/>
      <c r="J30" s="2916"/>
    </row>
    <row r="31" spans="2:10" ht="50.25" customHeight="1">
      <c r="B31" s="2914"/>
      <c r="C31" s="374" t="e">
        <f>#REF!</f>
        <v>#REF!</v>
      </c>
      <c r="D31" s="2915">
        <f>+D23</f>
        <v>0</v>
      </c>
      <c r="E31" s="2915"/>
      <c r="F31" s="2915"/>
      <c r="G31" s="2915"/>
      <c r="H31" s="2915"/>
      <c r="I31" s="2915"/>
      <c r="J31" s="2916"/>
    </row>
    <row r="32" spans="2:10" ht="50.25" customHeight="1">
      <c r="B32" s="2838" t="e">
        <f>#REF!</f>
        <v>#REF!</v>
      </c>
      <c r="C32" s="374" t="e">
        <f>#REF!</f>
        <v>#REF!</v>
      </c>
      <c r="D32" s="2915">
        <f>+D20</f>
        <v>0</v>
      </c>
      <c r="E32" s="2915"/>
      <c r="F32" s="2915"/>
      <c r="G32" s="2915"/>
      <c r="H32" s="2915"/>
      <c r="I32" s="2915"/>
      <c r="J32" s="2916"/>
    </row>
    <row r="33" spans="2:10" ht="50.25" customHeight="1">
      <c r="B33" s="2816"/>
      <c r="C33" s="374" t="e">
        <f>#REF!</f>
        <v>#REF!</v>
      </c>
      <c r="D33" s="2915"/>
      <c r="E33" s="2915"/>
      <c r="F33" s="2915"/>
      <c r="G33" s="2915"/>
      <c r="H33" s="2915"/>
      <c r="I33" s="2915"/>
      <c r="J33" s="2916"/>
    </row>
    <row r="34" spans="2:10" ht="50.25" customHeight="1">
      <c r="B34" s="2816"/>
      <c r="C34" s="374" t="e">
        <f>#REF!</f>
        <v>#REF!</v>
      </c>
      <c r="D34" s="2915"/>
      <c r="E34" s="2915"/>
      <c r="F34" s="2915"/>
      <c r="G34" s="2915"/>
      <c r="H34" s="2915"/>
      <c r="I34" s="2915"/>
      <c r="J34" s="2916"/>
    </row>
    <row r="35" spans="2:10" ht="50.25" customHeight="1">
      <c r="B35" s="2914"/>
      <c r="C35" s="374" t="e">
        <f>#REF!</f>
        <v>#REF!</v>
      </c>
      <c r="D35" s="2915">
        <f>+D23</f>
        <v>0</v>
      </c>
      <c r="E35" s="2915"/>
      <c r="F35" s="2915"/>
      <c r="G35" s="2915"/>
      <c r="H35" s="2915"/>
      <c r="I35" s="2915"/>
      <c r="J35" s="2916"/>
    </row>
    <row r="36" spans="2:10" ht="50.25" customHeight="1">
      <c r="B36" s="2838" t="e">
        <f>#REF!</f>
        <v>#REF!</v>
      </c>
      <c r="C36" s="374" t="e">
        <f>#REF!</f>
        <v>#REF!</v>
      </c>
      <c r="D36" s="2915">
        <f>+D20</f>
        <v>0</v>
      </c>
      <c r="E36" s="2915"/>
      <c r="F36" s="2915"/>
      <c r="G36" s="2915"/>
      <c r="H36" s="2915"/>
      <c r="I36" s="2915"/>
      <c r="J36" s="2916"/>
    </row>
    <row r="37" spans="2:10" ht="50.25" customHeight="1">
      <c r="B37" s="2816"/>
      <c r="C37" s="374" t="e">
        <f>#REF!</f>
        <v>#REF!</v>
      </c>
      <c r="D37" s="2915"/>
      <c r="E37" s="2915"/>
      <c r="F37" s="2915"/>
      <c r="G37" s="2915"/>
      <c r="H37" s="2915"/>
      <c r="I37" s="2915"/>
      <c r="J37" s="2916"/>
    </row>
    <row r="38" spans="2:10" ht="50.25" customHeight="1">
      <c r="B38" s="2816"/>
      <c r="C38" s="374" t="e">
        <f>#REF!</f>
        <v>#REF!</v>
      </c>
      <c r="D38" s="2915">
        <f>+D23</f>
        <v>0</v>
      </c>
      <c r="E38" s="2915"/>
      <c r="F38" s="2915"/>
      <c r="G38" s="2915"/>
      <c r="H38" s="2915"/>
      <c r="I38" s="2915"/>
      <c r="J38" s="2916"/>
    </row>
    <row r="39" spans="2:10" ht="50.25" customHeight="1">
      <c r="B39" s="2838" t="e">
        <f>#REF!</f>
        <v>#REF!</v>
      </c>
      <c r="C39" s="374" t="e">
        <f>#REF!</f>
        <v>#REF!</v>
      </c>
      <c r="D39" s="2915">
        <f>+D20</f>
        <v>0</v>
      </c>
      <c r="E39" s="2915"/>
      <c r="F39" s="2915"/>
      <c r="G39" s="2915"/>
      <c r="H39" s="2915"/>
      <c r="I39" s="2915"/>
      <c r="J39" s="2916"/>
    </row>
    <row r="40" spans="2:10" ht="50.25" customHeight="1">
      <c r="B40" s="2816"/>
      <c r="C40" s="374" t="e">
        <f>#REF!</f>
        <v>#REF!</v>
      </c>
      <c r="D40" s="2915"/>
      <c r="E40" s="2915"/>
      <c r="F40" s="2915"/>
      <c r="G40" s="2915"/>
      <c r="H40" s="2915"/>
      <c r="I40" s="2915"/>
      <c r="J40" s="2916"/>
    </row>
    <row r="41" spans="2:10" ht="50.25" customHeight="1">
      <c r="B41" s="2816"/>
      <c r="C41" s="374" t="e">
        <f>#REF!</f>
        <v>#REF!</v>
      </c>
      <c r="D41" s="2915"/>
      <c r="E41" s="2915"/>
      <c r="F41" s="2915"/>
      <c r="G41" s="2915"/>
      <c r="H41" s="2915"/>
      <c r="I41" s="2915"/>
      <c r="J41" s="2916"/>
    </row>
    <row r="42" spans="2:10" ht="50.25" customHeight="1">
      <c r="B42" s="2914"/>
      <c r="C42" s="374" t="e">
        <f>#REF!</f>
        <v>#REF!</v>
      </c>
      <c r="D42" s="2915">
        <f>+D23</f>
        <v>0</v>
      </c>
      <c r="E42" s="2915"/>
      <c r="F42" s="2915"/>
      <c r="G42" s="2915"/>
      <c r="H42" s="2915"/>
      <c r="I42" s="2915"/>
      <c r="J42" s="2916"/>
    </row>
    <row r="43" spans="2:10" ht="50.25" customHeight="1">
      <c r="B43" s="2838" t="e">
        <f>#REF!</f>
        <v>#REF!</v>
      </c>
      <c r="C43" s="374" t="e">
        <f>#REF!</f>
        <v>#REF!</v>
      </c>
      <c r="D43" s="2915">
        <f>+D20</f>
        <v>0</v>
      </c>
      <c r="E43" s="2915"/>
      <c r="F43" s="2915"/>
      <c r="G43" s="2915"/>
      <c r="H43" s="2915"/>
      <c r="I43" s="2915"/>
      <c r="J43" s="2916"/>
    </row>
    <row r="44" spans="2:10" ht="50.25" customHeight="1">
      <c r="B44" s="2816"/>
      <c r="C44" s="374" t="e">
        <f>#REF!</f>
        <v>#REF!</v>
      </c>
      <c r="D44" s="2915"/>
      <c r="E44" s="2915"/>
      <c r="F44" s="2915"/>
      <c r="G44" s="2915"/>
      <c r="H44" s="2915"/>
      <c r="I44" s="2915"/>
      <c r="J44" s="2916"/>
    </row>
    <row r="45" spans="2:10" ht="50.25" customHeight="1" thickBot="1">
      <c r="B45" s="2817"/>
      <c r="C45" s="391" t="e">
        <f>#REF!</f>
        <v>#REF!</v>
      </c>
      <c r="D45" s="2925">
        <f>+D23</f>
        <v>0</v>
      </c>
      <c r="E45" s="2925"/>
      <c r="F45" s="2925"/>
      <c r="G45" s="2925"/>
      <c r="H45" s="2925"/>
      <c r="I45" s="2925"/>
      <c r="J45" s="2926"/>
    </row>
    <row r="46" spans="2:10" s="321" customFormat="1"/>
    <row r="47" spans="2:10" s="321" customFormat="1"/>
    <row r="48" spans="2:10" s="321" customFormat="1"/>
    <row r="49" s="321" customFormat="1"/>
    <row r="50" s="321" customFormat="1"/>
    <row r="51" s="321" customFormat="1"/>
    <row r="52" s="321" customFormat="1"/>
    <row r="53" s="321" customFormat="1"/>
    <row r="54" s="321" customFormat="1"/>
    <row r="55" s="321" customFormat="1"/>
    <row r="56" s="321" customFormat="1"/>
    <row r="57" s="321" customFormat="1"/>
    <row r="58" s="321" customFormat="1"/>
    <row r="59" s="321" customFormat="1"/>
    <row r="60" s="321" customFormat="1"/>
    <row r="61" s="321" customFormat="1"/>
    <row r="62" s="321" customFormat="1"/>
    <row r="63" s="321" customFormat="1"/>
    <row r="64" s="321" customFormat="1"/>
    <row r="65" s="321" customFormat="1"/>
    <row r="66" s="321" customFormat="1"/>
    <row r="67" s="321" customFormat="1"/>
    <row r="68" s="321" customFormat="1"/>
    <row r="69" s="321" customFormat="1"/>
    <row r="70" s="321" customFormat="1"/>
    <row r="71" s="321" customFormat="1"/>
    <row r="72" s="321" customFormat="1"/>
    <row r="73" s="321" customFormat="1"/>
    <row r="74" s="321" customFormat="1"/>
    <row r="75" s="321" customFormat="1"/>
    <row r="76" s="321" customFormat="1"/>
    <row r="77" s="321" customFormat="1"/>
    <row r="78" s="321" customFormat="1"/>
    <row r="79" s="321" customFormat="1"/>
    <row r="80" s="321" customFormat="1"/>
    <row r="81" s="321" customFormat="1"/>
    <row r="82" s="321" customFormat="1"/>
    <row r="83" s="321" customFormat="1"/>
    <row r="84" s="321" customFormat="1"/>
    <row r="85" s="321" customFormat="1"/>
    <row r="86" s="321" customFormat="1"/>
    <row r="87" s="321" customFormat="1"/>
    <row r="88" s="321" customFormat="1"/>
    <row r="89" s="321" customFormat="1"/>
    <row r="90" s="321" customFormat="1"/>
    <row r="91" s="321" customFormat="1"/>
    <row r="92" s="321" customFormat="1"/>
    <row r="93" s="321" customFormat="1"/>
    <row r="94" s="321" customFormat="1"/>
    <row r="95" s="321" customFormat="1"/>
    <row r="96" s="321" customFormat="1"/>
    <row r="97" s="321" customFormat="1"/>
    <row r="98" s="321" customFormat="1"/>
    <row r="99" s="321" customFormat="1"/>
    <row r="100" s="321" customFormat="1"/>
    <row r="101" s="321" customFormat="1"/>
    <row r="102" s="321" customFormat="1"/>
    <row r="103" s="321" customFormat="1"/>
    <row r="104" s="321" customFormat="1"/>
    <row r="105" s="321" customFormat="1"/>
    <row r="106" s="321" customFormat="1"/>
    <row r="107" s="321" customFormat="1"/>
    <row r="108" s="321" customFormat="1"/>
    <row r="109" s="321" customFormat="1"/>
    <row r="110" s="321" customFormat="1"/>
    <row r="111" s="321" customFormat="1"/>
    <row r="112" s="321" customFormat="1"/>
    <row r="113" s="321" customFormat="1"/>
    <row r="114" s="321" customFormat="1"/>
  </sheetData>
  <sheetProtection password="CDBD" sheet="1" objects="1" scenarios="1"/>
  <mergeCells count="44">
    <mergeCell ref="B43:B45"/>
    <mergeCell ref="D43:J43"/>
    <mergeCell ref="D44:J44"/>
    <mergeCell ref="D45:J45"/>
    <mergeCell ref="B32:B35"/>
    <mergeCell ref="D32:J32"/>
    <mergeCell ref="D33:J33"/>
    <mergeCell ref="D34:J34"/>
    <mergeCell ref="D35:J35"/>
    <mergeCell ref="B36:B38"/>
    <mergeCell ref="D36:J36"/>
    <mergeCell ref="D37:J37"/>
    <mergeCell ref="D38:J38"/>
    <mergeCell ref="B39:B42"/>
    <mergeCell ref="D39:J39"/>
    <mergeCell ref="D40:J40"/>
    <mergeCell ref="D41:J41"/>
    <mergeCell ref="D42:J42"/>
    <mergeCell ref="B24:B27"/>
    <mergeCell ref="D24:J24"/>
    <mergeCell ref="D25:J25"/>
    <mergeCell ref="D26:J26"/>
    <mergeCell ref="D27:J27"/>
    <mergeCell ref="B28:B31"/>
    <mergeCell ref="D28:J28"/>
    <mergeCell ref="D29:J29"/>
    <mergeCell ref="D30:J30"/>
    <mergeCell ref="D31:J31"/>
    <mergeCell ref="C13:J13"/>
    <mergeCell ref="B16:J16"/>
    <mergeCell ref="B17:B19"/>
    <mergeCell ref="C17:C19"/>
    <mergeCell ref="D17:J19"/>
    <mergeCell ref="B20:B23"/>
    <mergeCell ref="D20:J20"/>
    <mergeCell ref="D21:J21"/>
    <mergeCell ref="D22:J22"/>
    <mergeCell ref="D23:J23"/>
    <mergeCell ref="C12:J12"/>
    <mergeCell ref="C2:H8"/>
    <mergeCell ref="I2:J5"/>
    <mergeCell ref="B6:B8"/>
    <mergeCell ref="I6:J8"/>
    <mergeCell ref="C10:J10"/>
  </mergeCells>
  <printOptions horizontalCentered="1" verticalCentered="1"/>
  <pageMargins left="0.70866141732283472" right="0.70866141732283472" top="0.74803149606299213" bottom="0.74803149606299213" header="0.31496062992125984" footer="0.31496062992125984"/>
  <pageSetup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69</vt:i4>
      </vt:variant>
      <vt:variant>
        <vt:lpstr>Rangos con nombre</vt:lpstr>
      </vt:variant>
      <vt:variant>
        <vt:i4>54</vt:i4>
      </vt:variant>
    </vt:vector>
  </HeadingPairs>
  <TitlesOfParts>
    <vt:vector size="123" baseType="lpstr">
      <vt:lpstr>Objetivos</vt:lpstr>
      <vt:lpstr>INSTRUCCIONES</vt:lpstr>
      <vt:lpstr>BÁSICOS</vt:lpstr>
      <vt:lpstr>Presupuesto General</vt:lpstr>
      <vt:lpstr>A.U.I.</vt:lpstr>
      <vt:lpstr>A DOTACION</vt:lpstr>
      <vt:lpstr>1.1 Rest. Pasiva</vt:lpstr>
      <vt:lpstr>1.2 Rest. Activa</vt:lpstr>
      <vt:lpstr>1.3 Mto. Rest. Activa</vt:lpstr>
      <vt:lpstr>2.1 Estufas Eco</vt:lpstr>
      <vt:lpstr>LOCALIZACIÓN (2)</vt:lpstr>
      <vt:lpstr>1.1</vt:lpstr>
      <vt:lpstr>1.2</vt:lpstr>
      <vt:lpstr>1.3</vt:lpstr>
      <vt:lpstr>1.4</vt:lpstr>
      <vt:lpstr>1.5</vt:lpstr>
      <vt:lpstr>1.6</vt:lpstr>
      <vt:lpstr>1.7</vt:lpstr>
      <vt:lpstr>1.8</vt:lpstr>
      <vt:lpstr>1.9</vt:lpstr>
      <vt:lpstr>2.1</vt:lpstr>
      <vt:lpstr>2.2</vt:lpstr>
      <vt:lpstr>2.3</vt:lpstr>
      <vt:lpstr>2.4</vt:lpstr>
      <vt:lpstr>2.5</vt:lpstr>
      <vt:lpstr>2.6</vt:lpstr>
      <vt:lpstr>2.7</vt:lpstr>
      <vt:lpstr>2.8</vt:lpstr>
      <vt:lpstr>2.9</vt:lpstr>
      <vt:lpstr>2.10</vt:lpstr>
      <vt:lpstr>2.11</vt:lpstr>
      <vt:lpstr>Especificaciones Estufas Eco</vt:lpstr>
      <vt:lpstr>2.4 Huertos</vt:lpstr>
      <vt:lpstr>2.5 Mto. Htos.</vt:lpstr>
      <vt:lpstr>Cronog</vt:lpstr>
      <vt:lpstr>3.1 Talleres de Socia</vt:lpstr>
      <vt:lpstr>SALARIOS</vt:lpstr>
      <vt:lpstr>Interventoría</vt:lpstr>
      <vt:lpstr>FM</vt:lpstr>
      <vt:lpstr>PPSS</vt:lpstr>
      <vt:lpstr>OTROS</vt:lpstr>
      <vt:lpstr>LOCALIZACIÓN</vt:lpstr>
      <vt:lpstr>MANO DE OBRA</vt:lpstr>
      <vt:lpstr>Cargas</vt:lpstr>
      <vt:lpstr>Cronograma</vt:lpstr>
      <vt:lpstr>Cronograma financiero</vt:lpstr>
      <vt:lpstr>EST. MERCADO</vt:lpstr>
      <vt:lpstr>EQUIPO</vt:lpstr>
      <vt:lpstr>Seguimiento</vt:lpstr>
      <vt:lpstr>EJEC-1I</vt:lpstr>
      <vt:lpstr>EJEC-2I</vt:lpstr>
      <vt:lpstr>EJEC-3I</vt:lpstr>
      <vt:lpstr>EJEC-4I</vt:lpstr>
      <vt:lpstr>EJEC-5I</vt:lpstr>
      <vt:lpstr>EJEC-1II</vt:lpstr>
      <vt:lpstr>EJEC-2II</vt:lpstr>
      <vt:lpstr>EJEC-3II</vt:lpstr>
      <vt:lpstr>EJEC-4II</vt:lpstr>
      <vt:lpstr>EJEC-5II</vt:lpstr>
      <vt:lpstr>EJEC-1III</vt:lpstr>
      <vt:lpstr>EJEC-2III</vt:lpstr>
      <vt:lpstr>EJEC-3III</vt:lpstr>
      <vt:lpstr>EJEC-4III</vt:lpstr>
      <vt:lpstr>EJEC-5III</vt:lpstr>
      <vt:lpstr>EJEC-1IV</vt:lpstr>
      <vt:lpstr>EJEC-2IV</vt:lpstr>
      <vt:lpstr>EJEC-3IV</vt:lpstr>
      <vt:lpstr>EJEC-4IV</vt:lpstr>
      <vt:lpstr>EJEC-5IV</vt:lpstr>
      <vt:lpstr>'1.1'!Área_de_impresión</vt:lpstr>
      <vt:lpstr>'1.1 Rest. Pasiva'!Área_de_impresión</vt:lpstr>
      <vt:lpstr>'1.2'!Área_de_impresión</vt:lpstr>
      <vt:lpstr>'1.2 Rest. Activa'!Área_de_impresión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'2.1'!Área_de_impresión</vt:lpstr>
      <vt:lpstr>'2.10'!Área_de_impresión</vt:lpstr>
      <vt:lpstr>'2.11'!Área_de_impresión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Cargas!Área_de_impresión</vt:lpstr>
      <vt:lpstr>Cronog!Área_de_impresión</vt:lpstr>
      <vt:lpstr>'EJEC-1I'!Área_de_impresión</vt:lpstr>
      <vt:lpstr>'EJEC-1II'!Área_de_impresión</vt:lpstr>
      <vt:lpstr>'EJEC-1III'!Área_de_impresión</vt:lpstr>
      <vt:lpstr>'EJEC-1IV'!Área_de_impresión</vt:lpstr>
      <vt:lpstr>'EJEC-2I'!Área_de_impresión</vt:lpstr>
      <vt:lpstr>'EJEC-2II'!Área_de_impresión</vt:lpstr>
      <vt:lpstr>'EJEC-2III'!Área_de_impresión</vt:lpstr>
      <vt:lpstr>'EJEC-2IV'!Área_de_impresión</vt:lpstr>
      <vt:lpstr>'EJEC-3I'!Área_de_impresión</vt:lpstr>
      <vt:lpstr>'EJEC-3II'!Área_de_impresión</vt:lpstr>
      <vt:lpstr>'EJEC-3III'!Área_de_impresión</vt:lpstr>
      <vt:lpstr>'EJEC-3IV'!Área_de_impresión</vt:lpstr>
      <vt:lpstr>'EJEC-4I'!Área_de_impresión</vt:lpstr>
      <vt:lpstr>'EJEC-4II'!Área_de_impresión</vt:lpstr>
      <vt:lpstr>'EJEC-4III'!Área_de_impresión</vt:lpstr>
      <vt:lpstr>'EJEC-4IV'!Área_de_impresión</vt:lpstr>
      <vt:lpstr>'EJEC-5I'!Área_de_impresión</vt:lpstr>
      <vt:lpstr>'EJEC-5II'!Área_de_impresión</vt:lpstr>
      <vt:lpstr>'EJEC-5III'!Área_de_impresión</vt:lpstr>
      <vt:lpstr>'EJEC-5IV'!Área_de_impresión</vt:lpstr>
      <vt:lpstr>'Especificaciones Estufas Eco'!Área_de_impresión</vt:lpstr>
      <vt:lpstr>FM!Área_de_impresión</vt:lpstr>
      <vt:lpstr>Interventoría!Área_de_impresión</vt:lpstr>
      <vt:lpstr>LOCALIZACIÓN!Área_de_impresión</vt:lpstr>
      <vt:lpstr>'MANO DE OBRA'!Área_de_impresión</vt:lpstr>
      <vt:lpstr>Objetivos!Área_de_impresión</vt:lpstr>
      <vt:lpstr>Seguimiento!Área_de_impresión</vt:lpstr>
      <vt:lpstr>Cargas!Títulos_a_imprimir</vt:lpstr>
      <vt:lpstr>Interventoría!Títulos_a_imprimir</vt:lpstr>
      <vt:lpstr>Seguimiento!Títulos_a_imprimir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dc:creator>
  <cp:lastModifiedBy>HP</cp:lastModifiedBy>
  <cp:lastPrinted>2022-04-21T00:28:55Z</cp:lastPrinted>
  <dcterms:created xsi:type="dcterms:W3CDTF">2010-10-12T18:52:05Z</dcterms:created>
  <dcterms:modified xsi:type="dcterms:W3CDTF">2023-06-28T02:53:01Z</dcterms:modified>
</cp:coreProperties>
</file>